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relatorioMensal!$A$1:$R$145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<sst xmlns="http://schemas.openxmlformats.org/spreadsheetml/2006/main" count="831" uniqueCount="475">
  <si>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</si>
  <si>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</si>
  <si>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</si>
  <si>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</si>
  <si>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</si>
  <si>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</si>
  <si>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</si>
  <si>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CAF NATAL</t>
  </si>
  <si>
    <t xml:space="preserve">Preco Danca</t>
  </si>
  <si>
    <t xml:space="preserve">Preco Lanche</t>
  </si>
  <si>
    <t xml:space="preserve">Quota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</si>
  <si>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</si>
  <si>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</si>
  <si>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</si>
  <si>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</si>
  <si>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</si>
  <si>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Email</t>
  </si>
  <si>
    <t xml:space="preserve">Notas</t>
  </si>
  <si>
    <t xml:space="preserve">Afonso António Cruz Silva</t>
  </si>
  <si>
    <t xml:space="preserve">PEFN1</t>
  </si>
  <si>
    <t xml:space="preserve">300362838</t>
  </si>
  <si>
    <t xml:space="preserve">emitido</t>
  </si>
  <si>
    <t xml:space="preserve">marisacruz469@gmail.com</t>
  </si>
  <si>
    <t xml:space="preserve">Afonso Ferreira Silva</t>
  </si>
  <si>
    <t xml:space="preserve">PEFN2</t>
  </si>
  <si>
    <t xml:space="preserve">303530561</t>
  </si>
  <si>
    <t xml:space="preserve">validado</t>
  </si>
  <si>
    <t xml:space="preserve">danielasofia24dezenbro@gmail.com</t>
  </si>
  <si>
    <t xml:space="preserve">Afonso Filipe Pereira de Oliveira Santos</t>
  </si>
  <si>
    <t xml:space="preserve">FN4</t>
  </si>
  <si>
    <t xml:space="preserve">285738380</t>
  </si>
  <si>
    <t xml:space="preserve">editeoliveira2003@gmail.com</t>
  </si>
  <si>
    <t xml:space="preserve">Afonso Filipe Silva Teixeira</t>
  </si>
  <si>
    <t xml:space="preserve">FN2A</t>
  </si>
  <si>
    <t xml:space="preserve">289953316</t>
  </si>
  <si>
    <t xml:space="preserve">ric_t@hotmail.com</t>
  </si>
  <si>
    <t xml:space="preserve">pago mais 5€ de CAF do que frequentou</t>
  </si>
  <si>
    <t xml:space="preserve">15€ fotos</t>
  </si>
  <si>
    <t xml:space="preserve">Afonso Monteiro Ferreira</t>
  </si>
  <si>
    <t xml:space="preserve">300813775</t>
  </si>
  <si>
    <t xml:space="preserve">brun.vand07@gmail.com</t>
  </si>
  <si>
    <t xml:space="preserve">Afonso Oliveira Moreira</t>
  </si>
  <si>
    <t xml:space="preserve">307498190</t>
  </si>
  <si>
    <t xml:space="preserve">catiasofiaoliveira88@gmail.com</t>
  </si>
  <si>
    <t xml:space="preserve">Afonso Silva Gonçalves</t>
  </si>
  <si>
    <t xml:space="preserve">FN2</t>
  </si>
  <si>
    <t xml:space="preserve">290649064</t>
  </si>
  <si>
    <t xml:space="preserve">julianasilvar250@gmail.com</t>
  </si>
  <si>
    <t xml:space="preserve">30€ fotos</t>
  </si>
  <si>
    <t xml:space="preserve">Álvaro Miguel Miranda da Costa</t>
  </si>
  <si>
    <t xml:space="preserve">285029908</t>
  </si>
  <si>
    <t xml:space="preserve">naninhas.82@gmail.com</t>
  </si>
  <si>
    <t xml:space="preserve">Ana Beatriz Coelho Inácio</t>
  </si>
  <si>
    <t xml:space="preserve">FN1</t>
  </si>
  <si>
    <t xml:space="preserve">294314008</t>
  </si>
  <si>
    <t xml:space="preserve">susana12176@gmail.com</t>
  </si>
  <si>
    <t xml:space="preserve">Antónia Moreira da Silva</t>
  </si>
  <si>
    <t xml:space="preserve">FN3</t>
  </si>
  <si>
    <t xml:space="preserve">288824520</t>
  </si>
  <si>
    <t xml:space="preserve">mdxm09@gmail.com</t>
  </si>
  <si>
    <t xml:space="preserve">já pagou em janeiro</t>
  </si>
  <si>
    <t xml:space="preserve">Ariana Patrícia da Silva Sousa</t>
  </si>
  <si>
    <t xml:space="preserve">294458310</t>
  </si>
  <si>
    <t xml:space="preserve">marlenepdsilva36@gmail.com</t>
  </si>
  <si>
    <t xml:space="preserve">Aseda Ilídia Ferreira</t>
  </si>
  <si>
    <t xml:space="preserve">303197951</t>
  </si>
  <si>
    <t xml:space="preserve">pedromaf938@gmail.com</t>
  </si>
  <si>
    <t xml:space="preserve">17,5€ fotos</t>
  </si>
  <si>
    <t xml:space="preserve">Beatriz Oliveira Moreira</t>
  </si>
  <si>
    <t xml:space="preserve">289996570</t>
  </si>
  <si>
    <t xml:space="preserve">Beatriz Sofia Machado Silva</t>
  </si>
  <si>
    <t xml:space="preserve">293154252</t>
  </si>
  <si>
    <t xml:space="preserve">tanialexandrapereira@hotmail.com</t>
  </si>
  <si>
    <t xml:space="preserve">Benedita Maia Dias</t>
  </si>
  <si>
    <t xml:space="preserve">291482376</t>
  </si>
  <si>
    <t xml:space="preserve">claudiamaia_5@hotmail.com</t>
  </si>
  <si>
    <t xml:space="preserve">exedente para proximo mes</t>
  </si>
  <si>
    <t xml:space="preserve">Benjamim Alexandre Ribeiro Alves dos Santos</t>
  </si>
  <si>
    <t xml:space="preserve">298828626</t>
  </si>
  <si>
    <t xml:space="preserve">Carina Maria Teixeira Fernandes</t>
  </si>
  <si>
    <t xml:space="preserve">284615846</t>
  </si>
  <si>
    <t xml:space="preserve">margaridateixeira73@hotmail.com</t>
  </si>
  <si>
    <t xml:space="preserve">Carolina Filipa Jesus Costa</t>
  </si>
  <si>
    <t xml:space="preserve">306436043</t>
  </si>
  <si>
    <t xml:space="preserve">ruicosta47@live.com.pt</t>
  </si>
  <si>
    <t xml:space="preserve">Christopher Lebber de Souza</t>
  </si>
  <si>
    <t xml:space="preserve">303282355</t>
  </si>
  <si>
    <t xml:space="preserve">lorenalebber@hotmail.com</t>
  </si>
  <si>
    <t xml:space="preserve">3€ teatro</t>
  </si>
  <si>
    <t xml:space="preserve">Clara Brás Lopes</t>
  </si>
  <si>
    <t xml:space="preserve">306150352</t>
  </si>
  <si>
    <t xml:space="preserve">alfredo_j_lopes@hotmail.com</t>
  </si>
  <si>
    <t xml:space="preserve">20€ fotos</t>
  </si>
  <si>
    <t xml:space="preserve">Clara da Costa Santos</t>
  </si>
  <si>
    <t xml:space="preserve">307019420</t>
  </si>
  <si>
    <t xml:space="preserve">joanasfcosta@gmail.com</t>
  </si>
  <si>
    <t xml:space="preserve">Clara Sofia Maia Amorim</t>
  </si>
  <si>
    <t xml:space="preserve">297621556</t>
  </si>
  <si>
    <t xml:space="preserve">claudia_im_amorim@hotmail.com</t>
  </si>
  <si>
    <t xml:space="preserve">Dailson Dinis Soares Soares</t>
  </si>
  <si>
    <t xml:space="preserve">falta</t>
  </si>
  <si>
    <t xml:space="preserve">soaresmonteiromanolo@gmail.com</t>
  </si>
  <si>
    <t xml:space="preserve">Notificar email falta de pagamento </t>
  </si>
  <si>
    <t xml:space="preserve">Diego Afonso</t>
  </si>
  <si>
    <t xml:space="preserve">285685376</t>
  </si>
  <si>
    <t xml:space="preserve">nela.afonso@sapo.pt</t>
  </si>
  <si>
    <t xml:space="preserve">Dinis Almeida Magalhães</t>
  </si>
  <si>
    <t xml:space="preserve">286101386</t>
  </si>
  <si>
    <t xml:space="preserve">claudia_a_magalhaes@hotmail.com</t>
  </si>
  <si>
    <t xml:space="preserve">Dinis Coutinho Moreira</t>
  </si>
  <si>
    <t xml:space="preserve">305801384</t>
  </si>
  <si>
    <t xml:space="preserve">coutinho.diana88@gmail.com</t>
  </si>
  <si>
    <t xml:space="preserve">Dinis Filipe Bessa Santos</t>
  </si>
  <si>
    <t xml:space="preserve">291209890</t>
  </si>
  <si>
    <t xml:space="preserve">ceciliabribeiro87@gmail.com</t>
  </si>
  <si>
    <t xml:space="preserve">Dinis Pinheiro Torres</t>
  </si>
  <si>
    <t xml:space="preserve">302609628</t>
  </si>
  <si>
    <t xml:space="preserve">tania.cardoso1994@hotmail.com</t>
  </si>
  <si>
    <t xml:space="preserve">Diogo André Valadares de Sousa</t>
  </si>
  <si>
    <t xml:space="preserve">292724411</t>
  </si>
  <si>
    <t xml:space="preserve">danielavaladares90@gmail.com</t>
  </si>
  <si>
    <t xml:space="preserve">Domingos Mateus Ferreira da Silva</t>
  </si>
  <si>
    <t xml:space="preserve">304866814</t>
  </si>
  <si>
    <t xml:space="preserve">margaridaferreirabacelobacelo@gmail.com</t>
  </si>
  <si>
    <t xml:space="preserve">Duarte Coutinho Moreira</t>
  </si>
  <si>
    <t xml:space="preserve">288353005</t>
  </si>
  <si>
    <t xml:space="preserve">Duarte Dias Carvalho</t>
  </si>
  <si>
    <t xml:space="preserve">287986489</t>
  </si>
  <si>
    <t xml:space="preserve">carvalho.luis81@gmail.com</t>
  </si>
  <si>
    <t xml:space="preserve">Duarte Ferreira Pereira</t>
  </si>
  <si>
    <t xml:space="preserve">306021153</t>
  </si>
  <si>
    <t xml:space="preserve">ricardopereiratrofa@gmail.com</t>
  </si>
  <si>
    <t xml:space="preserve">Duarte Filipe Rocha Silva</t>
  </si>
  <si>
    <t xml:space="preserve">294437452</t>
  </si>
  <si>
    <t xml:space="preserve">alicerocha1992@gmail.com</t>
  </si>
  <si>
    <t xml:space="preserve">Duarte Salvador Borges Gonçalves</t>
  </si>
  <si>
    <t xml:space="preserve">292995962</t>
  </si>
  <si>
    <t xml:space="preserve">milubebe27@gmail.com</t>
  </si>
  <si>
    <t xml:space="preserve">Eric Barbosa da Silva</t>
  </si>
  <si>
    <t xml:space="preserve">287455114</t>
  </si>
  <si>
    <t xml:space="preserve">daniela.sofiabarbosa@live.com.pt</t>
  </si>
  <si>
    <t xml:space="preserve">Francisca Carolina dos Santos Figueiredo</t>
  </si>
  <si>
    <t xml:space="preserve">290483948</t>
  </si>
  <si>
    <t xml:space="preserve">paulofigueiredo1980@gmail.com</t>
  </si>
  <si>
    <t xml:space="preserve">Notificar email falta de pagamento</t>
  </si>
  <si>
    <t xml:space="preserve">Francisco Cunha Gomes</t>
  </si>
  <si>
    <t xml:space="preserve">303001879</t>
  </si>
  <si>
    <t xml:space="preserve">barbaralealcunha@hotmail.com</t>
  </si>
  <si>
    <t xml:space="preserve">Francisco Ferreira da Costa</t>
  </si>
  <si>
    <t xml:space="preserve">287949320</t>
  </si>
  <si>
    <t xml:space="preserve">josepedrofcosta@gmail.com</t>
  </si>
  <si>
    <t xml:space="preserve">Francisco Manuel Lima Correia</t>
  </si>
  <si>
    <t xml:space="preserve">287525422</t>
  </si>
  <si>
    <t xml:space="preserve">vitormacorreia@gmail.com</t>
  </si>
  <si>
    <t xml:space="preserve">Francisco Moreira Maia da Silva</t>
  </si>
  <si>
    <t xml:space="preserve">286049732</t>
  </si>
  <si>
    <t xml:space="preserve">sofia.olinda@gmail.com</t>
  </si>
  <si>
    <t xml:space="preserve">Francisco Rafael Pereira da Silva</t>
  </si>
  <si>
    <t xml:space="preserve">289827167</t>
  </si>
  <si>
    <t xml:space="preserve">teresa_s_silva22@hotmail.com</t>
  </si>
  <si>
    <t xml:space="preserve">Gabriel Alejandro da Torre Madrid</t>
  </si>
  <si>
    <t xml:space="preserve">298794284</t>
  </si>
  <si>
    <t xml:space="preserve">smgdto@gmail.com</t>
  </si>
  <si>
    <t xml:space="preserve">Gabriel Bogas Silva</t>
  </si>
  <si>
    <t xml:space="preserve">289954339</t>
  </si>
  <si>
    <t xml:space="preserve">antoniodelest75@gmail.com</t>
  </si>
  <si>
    <t xml:space="preserve">Gabriel Viage Martins</t>
  </si>
  <si>
    <t xml:space="preserve">290608600</t>
  </si>
  <si>
    <t xml:space="preserve">andreiamgviage@gmail.com</t>
  </si>
  <si>
    <t xml:space="preserve">não notificar falar andreia</t>
  </si>
  <si>
    <t xml:space="preserve">Gabriela Gomes da Costa</t>
  </si>
  <si>
    <t xml:space="preserve">292458118</t>
  </si>
  <si>
    <t xml:space="preserve">olgagomes1977@hotmail.com</t>
  </si>
  <si>
    <t xml:space="preserve">Glória Maia da Silva Queiroz</t>
  </si>
  <si>
    <t xml:space="preserve">304586153</t>
  </si>
  <si>
    <t xml:space="preserve">anamargaridamais@hotmail.com</t>
  </si>
  <si>
    <t xml:space="preserve">exedente para lanche até final do ano</t>
  </si>
  <si>
    <t xml:space="preserve">Gonçalo Ferreira Alves</t>
  </si>
  <si>
    <t xml:space="preserve">296838098</t>
  </si>
  <si>
    <t xml:space="preserve">rikardo_alvex@hotmail.com</t>
  </si>
  <si>
    <t xml:space="preserve">Gonçalo José Rocha Oliveira</t>
  </si>
  <si>
    <t xml:space="preserve">304289027</t>
  </si>
  <si>
    <t xml:space="preserve">brunopoliveira2@gmail.com</t>
  </si>
  <si>
    <t xml:space="preserve">Gonçalo Moreira Pereira</t>
  </si>
  <si>
    <t xml:space="preserve">295962968</t>
  </si>
  <si>
    <t xml:space="preserve">carinamoreira.08@gmail.com</t>
  </si>
  <si>
    <t xml:space="preserve">Guilherme Alexandre Cerqueira Afonso</t>
  </si>
  <si>
    <t xml:space="preserve">294858016</t>
  </si>
  <si>
    <t xml:space="preserve">manuela.s.cerqueira@hotmail.com</t>
  </si>
  <si>
    <t xml:space="preserve">Guilherme Duarte Ferreira</t>
  </si>
  <si>
    <t xml:space="preserve">306677741</t>
  </si>
  <si>
    <t xml:space="preserve">flavia_29_4@hotmail.com</t>
  </si>
  <si>
    <t xml:space="preserve">Gustavo Amaral Martins Oliveira</t>
  </si>
  <si>
    <t xml:space="preserve">295256893</t>
  </si>
  <si>
    <t xml:space="preserve">saramyv09@gmail.com</t>
  </si>
  <si>
    <t xml:space="preserve">Gustavo David da Silva Pinto</t>
  </si>
  <si>
    <t xml:space="preserve">285445626</t>
  </si>
  <si>
    <t xml:space="preserve">suuzinha@live.com.pt</t>
  </si>
  <si>
    <t xml:space="preserve">Iara Mendes Castro</t>
  </si>
  <si>
    <t xml:space="preserve">290188881</t>
  </si>
  <si>
    <t xml:space="preserve">vaniamaiamendes@gmail.com</t>
  </si>
  <si>
    <t xml:space="preserve">Joana Grade Delest Silva</t>
  </si>
  <si>
    <t xml:space="preserve">290733480</t>
  </si>
  <si>
    <t xml:space="preserve">carla.grade@proef.com</t>
  </si>
  <si>
    <t xml:space="preserve">João Guilherme Santos Ferreira</t>
  </si>
  <si>
    <t xml:space="preserve">300686439</t>
  </si>
  <si>
    <t xml:space="preserve">thais_mireli@icloud.com</t>
  </si>
  <si>
    <t xml:space="preserve">10€ vila</t>
  </si>
  <si>
    <t xml:space="preserve">João Pereira Rios</t>
  </si>
  <si>
    <t xml:space="preserve">294086803</t>
  </si>
  <si>
    <t xml:space="preserve">gracapereira.to@gmail.com</t>
  </si>
  <si>
    <t xml:space="preserve">7€ vila</t>
  </si>
  <si>
    <t xml:space="preserve">José Martim Silva Gonçalves</t>
  </si>
  <si>
    <t xml:space="preserve">293669155</t>
  </si>
  <si>
    <t xml:space="preserve">sg.gestao@gmail.com</t>
  </si>
  <si>
    <t xml:space="preserve">pago mais 1€ de CAF do que frequentou</t>
  </si>
  <si>
    <t xml:space="preserve">Júlia Filipa Inácio Gonçalves</t>
  </si>
  <si>
    <t xml:space="preserve">294138170</t>
  </si>
  <si>
    <t xml:space="preserve">marta.adonis.inacio@gmail.com</t>
  </si>
  <si>
    <t xml:space="preserve">pago mais 11€ de CAF do que frequentou</t>
  </si>
  <si>
    <t xml:space="preserve">Lara Beatriz Dias Oliveira</t>
  </si>
  <si>
    <t xml:space="preserve">289182573</t>
  </si>
  <si>
    <t xml:space="preserve">tania.cabeleireira.87@gmail.com</t>
  </si>
  <si>
    <t xml:space="preserve">Laura Lauerlann Lemos</t>
  </si>
  <si>
    <t xml:space="preserve">324452136</t>
  </si>
  <si>
    <t xml:space="preserve">andressalblauermann@gmail.com</t>
  </si>
  <si>
    <t xml:space="preserve">Leonardo Moreira Costa Lima</t>
  </si>
  <si>
    <t xml:space="preserve">288966252</t>
  </si>
  <si>
    <t xml:space="preserve">sofia12_bete@hotmail.com</t>
  </si>
  <si>
    <t xml:space="preserve">Leonor Brás Lopes</t>
  </si>
  <si>
    <t xml:space="preserve">306151197</t>
  </si>
  <si>
    <t xml:space="preserve">Leonor Gradim da Silva</t>
  </si>
  <si>
    <t xml:space="preserve">295955694</t>
  </si>
  <si>
    <t xml:space="preserve">joanaaaaag@hotmail.com</t>
  </si>
  <si>
    <t xml:space="preserve">Leonor Margarida Moreira Faria</t>
  </si>
  <si>
    <t xml:space="preserve">292614292</t>
  </si>
  <si>
    <t xml:space="preserve">clmargmartins@gmail.com</t>
  </si>
  <si>
    <t xml:space="preserve">Letícia Azevedo Ferreira</t>
  </si>
  <si>
    <t xml:space="preserve">304693057</t>
  </si>
  <si>
    <t xml:space="preserve">paula_azevedo87@hotmail.com</t>
  </si>
  <si>
    <t xml:space="preserve">Letícia Daniela Pereira Teixeira</t>
  </si>
  <si>
    <t xml:space="preserve">300369077</t>
  </si>
  <si>
    <t xml:space="preserve">carla_daniel05@outlook.pt</t>
  </si>
  <si>
    <t xml:space="preserve">Letícia Maria Sousa Almeida</t>
  </si>
  <si>
    <t xml:space="preserve">294517022</t>
  </si>
  <si>
    <t xml:space="preserve">marco.pca@hotmail.com</t>
  </si>
  <si>
    <t xml:space="preserve">Lourenço da Silva Maia</t>
  </si>
  <si>
    <t xml:space="preserve">284684813</t>
  </si>
  <si>
    <t xml:space="preserve">lisetafaria@hotmail.com</t>
  </si>
  <si>
    <t xml:space="preserve">não notificar falar liseta</t>
  </si>
  <si>
    <t xml:space="preserve">Lourenço Gomes Marques</t>
  </si>
  <si>
    <t xml:space="preserve">303976047</t>
  </si>
  <si>
    <t xml:space="preserve">helena.valentim.gomes@gmail.com</t>
  </si>
  <si>
    <t xml:space="preserve">10€ fotos</t>
  </si>
  <si>
    <t xml:space="preserve">Lourenço Ribeiro Assunção</t>
  </si>
  <si>
    <t xml:space="preserve">306282100</t>
  </si>
  <si>
    <t xml:space="preserve">anaritaassuncao27@gmail.com</t>
  </si>
  <si>
    <t xml:space="preserve">Lourenzo Pandolpho Pimentel</t>
  </si>
  <si>
    <t xml:space="preserve">319224732</t>
  </si>
  <si>
    <t xml:space="preserve">luises2@gmail.com</t>
  </si>
  <si>
    <t xml:space="preserve">Notificar email falta de pagamento com oferta da AP</t>
  </si>
  <si>
    <t xml:space="preserve">Lucas Pereira José e Silva</t>
  </si>
  <si>
    <t xml:space="preserve">294490094</t>
  </si>
  <si>
    <t xml:space="preserve">beatriz_1989@live.com.pt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</si>
  <si>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</si>
  <si>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</si>
  <si>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</si>
  <si>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</si>
  <si>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matiaskm_@hotmail.com</t>
  </si>
  <si>
    <t xml:space="preserve">Luís Miguel Inácio Gonçalves</t>
  </si>
  <si>
    <t xml:space="preserve">284925683</t>
  </si>
  <si>
    <t xml:space="preserve">pago mais 7€ de CAF do que frequentou</t>
  </si>
  <si>
    <t xml:space="preserve">Mafalda Alexandra Porto Soares</t>
  </si>
  <si>
    <t xml:space="preserve">290413206</t>
  </si>
  <si>
    <t xml:space="preserve">lilianasoares.86@sapo.pt</t>
  </si>
  <si>
    <t xml:space="preserve">Mafalda Ferreira Sousa</t>
  </si>
  <si>
    <t xml:space="preserve">289567882</t>
  </si>
  <si>
    <t xml:space="preserve">soninha.ferreira21@hotmail.com</t>
  </si>
  <si>
    <t xml:space="preserve">Mafalda Moreira Costa</t>
  </si>
  <si>
    <t xml:space="preserve">289279429</t>
  </si>
  <si>
    <t xml:space="preserve">fatimasousamoreira@live.com.pt</t>
  </si>
  <si>
    <t xml:space="preserve">7,5€ vila</t>
  </si>
  <si>
    <t xml:space="preserve">Mafalda Sofia Pereira Loureiro</t>
  </si>
  <si>
    <t xml:space="preserve">318126885</t>
  </si>
  <si>
    <t xml:space="preserve">suzy.pereira9170@gmail.com</t>
  </si>
  <si>
    <t xml:space="preserve">Mafalda Sofia Rodrigues Fragoso</t>
  </si>
  <si>
    <t xml:space="preserve">290677599</t>
  </si>
  <si>
    <t xml:space="preserve">helderhmartins@sapo.pt</t>
  </si>
  <si>
    <t xml:space="preserve">Manuel Alejandro da Torre Madrid</t>
  </si>
  <si>
    <t xml:space="preserve">298794098</t>
  </si>
  <si>
    <t xml:space="preserve">Manuel José Pereira Vilas Boas</t>
  </si>
  <si>
    <t xml:space="preserve">288453484</t>
  </si>
  <si>
    <t xml:space="preserve">orquideamvb@hotmail.com</t>
  </si>
  <si>
    <t xml:space="preserve">Margarida Sofia Rocha Xavier</t>
  </si>
  <si>
    <t xml:space="preserve">294790713</t>
  </si>
  <si>
    <t xml:space="preserve">marinasofiarocha85@gmail.com</t>
  </si>
  <si>
    <t xml:space="preserve">Maria Clara Gomes Marques</t>
  </si>
  <si>
    <t xml:space="preserve">285654349</t>
  </si>
  <si>
    <t xml:space="preserve">Maria Francisca Loureiro Aires</t>
  </si>
  <si>
    <t xml:space="preserve">290428718</t>
  </si>
  <si>
    <t xml:space="preserve">sofia.loureiro37@hotmail.com</t>
  </si>
  <si>
    <t xml:space="preserve">Maria Inês Ferreira da Silva</t>
  </si>
  <si>
    <t xml:space="preserve">298838125</t>
  </si>
  <si>
    <t xml:space="preserve">cristianasilva829@gmail.com</t>
  </si>
  <si>
    <t xml:space="preserve">Maria Inês Ferreira Silva</t>
  </si>
  <si>
    <t xml:space="preserve">290072883</t>
  </si>
  <si>
    <t xml:space="preserve">marisaferreira.odlo@gmail.com</t>
  </si>
  <si>
    <t xml:space="preserve">Maria Inês Madureira</t>
  </si>
  <si>
    <t xml:space="preserve">300252730</t>
  </si>
  <si>
    <t xml:space="preserve">cristiana.msousa22@gmail.com</t>
  </si>
  <si>
    <t xml:space="preserve">Maria Leonor Gonçalves Jesus</t>
  </si>
  <si>
    <t xml:space="preserve">297031724</t>
  </si>
  <si>
    <t xml:space="preserve">dulceehe@gmail.com</t>
  </si>
  <si>
    <t xml:space="preserve">Maria Luísa da Silva Dias</t>
  </si>
  <si>
    <t xml:space="preserve">289100020</t>
  </si>
  <si>
    <t xml:space="preserve">soniabessadias71@gmail.com</t>
  </si>
  <si>
    <t xml:space="preserve">Maria Maia Ferreira</t>
  </si>
  <si>
    <t xml:space="preserve">292656050</t>
  </si>
  <si>
    <t xml:space="preserve">neuzamaia@gmail.com</t>
  </si>
  <si>
    <t xml:space="preserve">Maria Menezes Monteiro</t>
  </si>
  <si>
    <t xml:space="preserve">291519180</t>
  </si>
  <si>
    <t xml:space="preserve">andreiafigueiredo_6@hotmail.com</t>
  </si>
  <si>
    <t xml:space="preserve">Maria Oliveira Maia</t>
  </si>
  <si>
    <t xml:space="preserve">299528812</t>
  </si>
  <si>
    <t xml:space="preserve">luisa.sandra@sapo.pt</t>
  </si>
  <si>
    <t xml:space="preserve">Maria Rafaela Mourão e Silva</t>
  </si>
  <si>
    <t xml:space="preserve">297466747</t>
  </si>
  <si>
    <t xml:space="preserve">elisabethsilva1975@gmail.com</t>
  </si>
  <si>
    <t xml:space="preserve">não notificar falar elisabeth, faltou meio mês</t>
  </si>
  <si>
    <t xml:space="preserve">Mariana da Fonseca Amorim</t>
  </si>
  <si>
    <t xml:space="preserve">288929144</t>
  </si>
  <si>
    <t xml:space="preserve">monica.paulaamorim@gmail.com</t>
  </si>
  <si>
    <t xml:space="preserve">Martim de Carvalho Santos Silva</t>
  </si>
  <si>
    <t xml:space="preserve">298986752</t>
  </si>
  <si>
    <t xml:space="preserve">silva.andreia.ascs@gmail.com</t>
  </si>
  <si>
    <t xml:space="preserve">Martim Freitas da Silva</t>
  </si>
  <si>
    <t xml:space="preserve">290456495</t>
  </si>
  <si>
    <t xml:space="preserve">susanavelhinho@hotmail.com</t>
  </si>
  <si>
    <t xml:space="preserve">Martim Sá de Andrade</t>
  </si>
  <si>
    <t xml:space="preserve">301489769</t>
  </si>
  <si>
    <t xml:space="preserve">mjoao_sa@hotmail.com</t>
  </si>
  <si>
    <t xml:space="preserve">Martim Segura Ribeiro</t>
  </si>
  <si>
    <t xml:space="preserve">305302639</t>
  </si>
  <si>
    <t xml:space="preserve">patty_seg_1@hotmail.com</t>
  </si>
  <si>
    <t xml:space="preserve">Martim Vieira Gomes</t>
  </si>
  <si>
    <t xml:space="preserve">300211163</t>
  </si>
  <si>
    <t xml:space="preserve">isaloureirovieira@sapo.pt</t>
  </si>
  <si>
    <t xml:space="preserve">Mateus Monteiro Cunha</t>
  </si>
  <si>
    <t xml:space="preserve">303728795</t>
  </si>
  <si>
    <t xml:space="preserve">katialiliana@hotmail.com</t>
  </si>
  <si>
    <t xml:space="preserve">3,5€ vila</t>
  </si>
  <si>
    <t xml:space="preserve">Mateus Teixeira Campos</t>
  </si>
  <si>
    <t xml:space="preserve">294329528</t>
  </si>
  <si>
    <t xml:space="preserve">mppst2010@hotmail.com</t>
  </si>
  <si>
    <t xml:space="preserve">Matilde Alexandra Cabral Duarte</t>
  </si>
  <si>
    <t xml:space="preserve">300637730</t>
  </si>
  <si>
    <t xml:space="preserve">a1306xana@gmail.com</t>
  </si>
  <si>
    <t xml:space="preserve">Matilde da Costa Lima</t>
  </si>
  <si>
    <t xml:space="preserve">303594306</t>
  </si>
  <si>
    <t xml:space="preserve">diana_filipa_00@hotmail.com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</si>
  <si>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</si>
  <si>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</si>
  <si>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</si>
  <si>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</si>
  <si>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ccarlaloureiro@sapo.pt</t>
  </si>
  <si>
    <t xml:space="preserve">Matilde Quaresma Vieira</t>
  </si>
  <si>
    <t xml:space="preserve">289953944</t>
  </si>
  <si>
    <t xml:space="preserve">joana_quaresma@hotmail.com</t>
  </si>
  <si>
    <t xml:space="preserve">30€ fotos + 3 teatro</t>
  </si>
  <si>
    <t xml:space="preserve">Matilde Ribeiro Maia</t>
  </si>
  <si>
    <t xml:space="preserve">299066630</t>
  </si>
  <si>
    <t xml:space="preserve">maiacarlos2@gmail.com</t>
  </si>
  <si>
    <t xml:space="preserve">Melissa de Sousa Maia</t>
  </si>
  <si>
    <t xml:space="preserve">306745321</t>
  </si>
  <si>
    <t xml:space="preserve">a_sofia_sousa@sapo.pt</t>
  </si>
  <si>
    <t xml:space="preserve">Miguel Oliveira Carvalho</t>
  </si>
  <si>
    <t xml:space="preserve">292633963</t>
  </si>
  <si>
    <t xml:space="preserve">teresamanuela_6@hotmail.com</t>
  </si>
  <si>
    <t xml:space="preserve">Núria Pinheiro Miranda</t>
  </si>
  <si>
    <t xml:space="preserve">288849868</t>
  </si>
  <si>
    <t xml:space="preserve">elisetepinheiro.pinheiro@gmail.com</t>
  </si>
  <si>
    <t xml:space="preserve">Oliver Nascimento Silva</t>
  </si>
  <si>
    <t xml:space="preserve">301633835</t>
  </si>
  <si>
    <t xml:space="preserve">silvia_7@live.com.pt</t>
  </si>
  <si>
    <t xml:space="preserve">notificar pagamento ate 8 e cota</t>
  </si>
  <si>
    <t xml:space="preserve">Pedro Simão Freitas da Silva</t>
  </si>
  <si>
    <t xml:space="preserve">292689675</t>
  </si>
  <si>
    <t xml:space="preserve">isabelfreitas.25@gmail.com</t>
  </si>
  <si>
    <t xml:space="preserve">não notificar falar isabel</t>
  </si>
  <si>
    <t xml:space="preserve">Pedro Sousa Carvalho</t>
  </si>
  <si>
    <t xml:space="preserve">294209018</t>
  </si>
  <si>
    <t xml:space="preserve">andreia_sgs@hotmail.com</t>
  </si>
  <si>
    <t xml:space="preserve">Rafael Barbosa de Sá e Rodrigues</t>
  </si>
  <si>
    <t xml:space="preserve">300471769</t>
  </si>
  <si>
    <t xml:space="preserve">jrsrodrigues22@gmail.com</t>
  </si>
  <si>
    <t xml:space="preserve">Rafael Nadom Ferreira</t>
  </si>
  <si>
    <t xml:space="preserve">304326852</t>
  </si>
  <si>
    <t xml:space="preserve">hannahablorh2018@gmail.com</t>
  </si>
  <si>
    <t xml:space="preserve">Rafaela Almeida Lopes</t>
  </si>
  <si>
    <t xml:space="preserve">290242142</t>
  </si>
  <si>
    <t xml:space="preserve">rutea8098@gmail.com</t>
  </si>
  <si>
    <t xml:space="preserve">Rafaela Mendes Correia</t>
  </si>
  <si>
    <t xml:space="preserve">290434122</t>
  </si>
  <si>
    <t xml:space="preserve">rutepipocas@gmail.com</t>
  </si>
  <si>
    <t xml:space="preserve">Rita Batalha Correia</t>
  </si>
  <si>
    <t xml:space="preserve">292550553</t>
  </si>
  <si>
    <t xml:space="preserve">vanialnbatalha@gmail.com</t>
  </si>
  <si>
    <t xml:space="preserve">Rita Maria Faria Silva</t>
  </si>
  <si>
    <t xml:space="preserve">306482576</t>
  </si>
  <si>
    <t xml:space="preserve">helgafaria@gmail.com</t>
  </si>
  <si>
    <t xml:space="preserve">Rodrigo Azevedo Santos</t>
  </si>
  <si>
    <t xml:space="preserve">284853399</t>
  </si>
  <si>
    <t xml:space="preserve">sonia.rscoronado@gmail.com</t>
  </si>
  <si>
    <t xml:space="preserve">Rodrigo Barbosa Ferreira</t>
  </si>
  <si>
    <t xml:space="preserve">287499812</t>
  </si>
  <si>
    <t xml:space="preserve">susetemsbarbosa@hotmail.com</t>
  </si>
  <si>
    <t xml:space="preserve">Rodrigo Filipe Viage Teixeira</t>
  </si>
  <si>
    <t xml:space="preserve">286109921</t>
  </si>
  <si>
    <t xml:space="preserve">ana_guida27@hotmail.com</t>
  </si>
  <si>
    <t xml:space="preserve">Rodrigo Miguel Martins Costa Carvalho</t>
  </si>
  <si>
    <t xml:space="preserve">295015160</t>
  </si>
  <si>
    <t xml:space="preserve">sofiacolegiodatrofa@gmail.com</t>
  </si>
  <si>
    <t xml:space="preserve">Samuel Filipe da Silva Ferreira</t>
  </si>
  <si>
    <t xml:space="preserve">291331734</t>
  </si>
  <si>
    <t xml:space="preserve">saramarlene25@hotmail.com</t>
  </si>
  <si>
    <t xml:space="preserve">Santiago da Silva Maia</t>
  </si>
  <si>
    <t xml:space="preserve">286559870</t>
  </si>
  <si>
    <t xml:space="preserve">saomendes1981@gmail.com</t>
  </si>
  <si>
    <t xml:space="preserve">Santiago Filipe da Silva</t>
  </si>
  <si>
    <t xml:space="preserve">302027238</t>
  </si>
  <si>
    <t xml:space="preserve">ana.rita.santos.silva@hotmail.com</t>
  </si>
  <si>
    <t xml:space="preserve">Santiago Filipe Rosas da Silva</t>
  </si>
  <si>
    <t xml:space="preserve">289924723</t>
  </si>
  <si>
    <t xml:space="preserve">lisete.silva.rosas@gmail.com</t>
  </si>
  <si>
    <t xml:space="preserve">5€ vila</t>
  </si>
  <si>
    <t xml:space="preserve">Santiago Martins da Silva Guedes</t>
  </si>
  <si>
    <t xml:space="preserve">295083212</t>
  </si>
  <si>
    <t xml:space="preserve">Sonia-silva04@hotmail.com</t>
  </si>
  <si>
    <t xml:space="preserve">falar dinheiro há mais</t>
  </si>
  <si>
    <t xml:space="preserve">Sarah Filipa da Rocha Ferreira</t>
  </si>
  <si>
    <t xml:space="preserve">285871544</t>
  </si>
  <si>
    <t xml:space="preserve">pm.ferreira@sapo.pt</t>
  </si>
  <si>
    <t xml:space="preserve">Simão Maia Aroso</t>
  </si>
  <si>
    <t xml:space="preserve">306789825</t>
  </si>
  <si>
    <t xml:space="preserve">martamaia1981@gmail.com</t>
  </si>
  <si>
    <t xml:space="preserve">Sofia Luísa Pinheiro dos Santos</t>
  </si>
  <si>
    <t xml:space="preserve">293688036</t>
  </si>
  <si>
    <t xml:space="preserve">graciete30@gmail.com</t>
  </si>
  <si>
    <t xml:space="preserve">Sofia Margarida da Rosa Marques</t>
  </si>
  <si>
    <t xml:space="preserve">287629660</t>
  </si>
  <si>
    <t xml:space="preserve">gina.toc@gmail.com</t>
  </si>
  <si>
    <t xml:space="preserve">Susana Beatriz Lima Simões</t>
  </si>
  <si>
    <t xml:space="preserve">287620778</t>
  </si>
  <si>
    <t xml:space="preserve">mariana-lima@live.com.pt</t>
  </si>
  <si>
    <t xml:space="preserve">Tiago Moreira Barros</t>
  </si>
  <si>
    <t xml:space="preserve">291624650</t>
  </si>
  <si>
    <t xml:space="preserve">cmarinha@gmail.com</t>
  </si>
  <si>
    <t xml:space="preserve">Tomás Monteiro Anunciação</t>
  </si>
  <si>
    <t xml:space="preserve">293160295</t>
  </si>
  <si>
    <t xml:space="preserve">patriciamonteiroenf@gmail.com</t>
  </si>
  <si>
    <t xml:space="preserve">Tomás Monteiro Cunha</t>
  </si>
  <si>
    <t xml:space="preserve">285360124</t>
  </si>
  <si>
    <t xml:space="preserve">Valentina Agustina Ramirez Pelayes</t>
  </si>
  <si>
    <t xml:space="preserve">325260486</t>
  </si>
  <si>
    <t xml:space="preserve">Vicente Pandolpho Pimentel</t>
  </si>
  <si>
    <t xml:space="preserve">319224287</t>
  </si>
  <si>
    <t xml:space="preserve">Yara Vaz Oliveira</t>
  </si>
  <si>
    <t xml:space="preserve">303919655</t>
  </si>
  <si>
    <t xml:space="preserve">catarinavaz98@gmail.com</t>
  </si>
  <si>
    <t xml:space="preserve">notificar pagamento ate 8</t>
  </si>
  <si>
    <t xml:space="preserve">Yolanda de Oliveira Pedronho</t>
  </si>
  <si>
    <t xml:space="preserve">328233382</t>
  </si>
  <si>
    <t xml:space="preserve">evanildopedronho30@gmail.com</t>
  </si>
  <si>
    <t xml:space="preserve">Zoe Kaylane de Oliveira Pedronho</t>
  </si>
  <si>
    <t xml:space="preserve">328390628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</si>
</sst>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€ &quot;#,##0.00"/>
    <numFmt numFmtId="166" formatCode="0.00\ [$€-816];[RED]\-0.00\ [$€-816]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FF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79646"/>
        <bgColor rgb="FFE06666"/>
      </patternFill>
    </fill>
    <fill>
      <patternFill patternType="solid">
        <fgColor rgb="FFE06666"/>
        <bgColor rgb="FFF79646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4000"/>
        <bgColor rgb="FFE066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 patternType="solid">
          <fgColor rgb="FF92D050"/>
        </patternFill>
      </fill>
    </dxf>
    <dxf>
      <fill>
        <patternFill patternType="solid">
          <fgColor rgb="FFF79646"/>
        </patternFill>
      </fill>
    </dxf>
    <dxf>
      <fill>
        <patternFill patternType="solid">
          <fgColor rgb="FFFF40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00FF00"/>
        </patternFill>
      </fill>
    </dxf>
    <dxf>
      <fill>
        <patternFill patternType="solid">
          <fgColor rgb="FFE06666"/>
        </patternFill>
      </fill>
    </dxf>
    <dxf>
      <fill>
        <patternFill patternType="solid">
          <fgColor rgb="FFFFFF00"/>
        </patternFill>
      </fill>
    </dxf>
    <dxf>
      <font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79646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0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O71" activeCellId="0" sqref="O7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4.43"/>
    <col collapsed="false" customWidth="true" hidden="false" outlineLevel="0" max="2" min="2" style="1" width="6.71"/>
    <col collapsed="false" customWidth="true" hidden="false" outlineLevel="0" max="3" min="3" style="1" width="3.43"/>
    <col collapsed="false" customWidth="true" hidden="false" outlineLevel="0" max="4" min="4" style="1" width="10.57"/>
    <col collapsed="false" customWidth="true" hidden="false" outlineLevel="0" max="6" min="5" style="1" width="3.43"/>
    <col collapsed="false" customWidth="true" hidden="false" outlineLevel="0" max="7" min="7" style="1" width="7.57"/>
    <col collapsed="false" customWidth="true" hidden="false" outlineLevel="0" max="8" min="8" style="1" width="8.76"/>
    <col collapsed="false" customWidth="true" hidden="false" outlineLevel="0" max="9" min="9" style="1" width="8.15"/>
    <col collapsed="false" customWidth="true" hidden="false" outlineLevel="0" max="10" min="10" style="1" width="8.71"/>
    <col collapsed="false" customWidth="true" hidden="false" outlineLevel="0" max="11" min="11" style="1" width="8.06"/>
    <col collapsed="false" customWidth="true" hidden="false" outlineLevel="0" max="12" min="12" style="1" width="8.71"/>
    <col collapsed="false" customWidth="true" hidden="false" outlineLevel="0" max="13" min="13" style="1" width="8.48"/>
    <col collapsed="false" customWidth="true" hidden="false" outlineLevel="0" max="14" min="14" style="1" width="8.2"/>
    <col collapsed="false" customWidth="true" hidden="false" outlineLevel="0" max="15" min="15" style="1" width="9.71"/>
    <col collapsed="false" customWidth="true" hidden="false" outlineLevel="0" max="16" min="16" style="1" width="8.57"/>
    <col collapsed="false" customWidth="true" hidden="false" outlineLevel="0" max="17" min="17" style="1" width="40.29"/>
    <col collapsed="false" customWidth="true" hidden="false" outlineLevel="0" max="18" min="18" style="1" width="45.43"/>
    <col collapsed="false" customWidth="true" hidden="false" outlineLevel="0" max="19" min="19" style="1" width="18"/>
    <col collapsed="false" customWidth="true" hidden="false" outlineLevel="0" max="26" min="20" style="1" width="8.71"/>
  </cols>
  <sheetData>
    <row r="1" customFormat="false" ht="4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17</v>
      </c>
    </row>
    <row r="2" customFormat="false" ht="15" hidden="false" customHeight="true" outlineLevel="0" collapsed="false">
      <c r="A2" s="4" t="s">
        <v>18</v>
      </c>
      <c r="B2" s="5" t="s">
        <v>19</v>
      </c>
      <c r="C2" s="5" t="n">
        <v>1</v>
      </c>
      <c r="D2" s="5" t="s">
        <v>20</v>
      </c>
      <c r="E2" s="5" t="n">
        <v>0</v>
      </c>
      <c r="F2" s="5" t="n">
        <v>3</v>
      </c>
      <c r="G2" s="6" t="n">
        <v>6</v>
      </c>
      <c r="H2" s="6"/>
      <c r="I2" s="6" t="n">
        <v>0</v>
      </c>
      <c r="J2" s="7" t="n">
        <v>7.5</v>
      </c>
      <c r="K2" s="6"/>
      <c r="L2" s="6" t="n">
        <f aca="false">17.5-4</f>
        <v>13.5</v>
      </c>
      <c r="M2" s="6" t="n">
        <v>0</v>
      </c>
      <c r="N2" s="8" t="n">
        <v>0</v>
      </c>
      <c r="O2" s="8" t="n">
        <f aca="false">M2 + L2   +  N2 - (G2 + I2 + J2 + K2 + H2)</f>
        <v>0</v>
      </c>
      <c r="P2" s="5" t="s">
        <v>21</v>
      </c>
      <c r="Q2" s="5" t="s">
        <v>22</v>
      </c>
      <c r="R2" s="5"/>
    </row>
    <row r="3" customFormat="false" ht="15" hidden="false" customHeight="true" outlineLevel="0" collapsed="false">
      <c r="A3" s="9" t="s">
        <v>23</v>
      </c>
      <c r="B3" s="5" t="s">
        <v>24</v>
      </c>
      <c r="C3" s="5" t="n">
        <v>1</v>
      </c>
      <c r="D3" s="5" t="s">
        <v>25</v>
      </c>
      <c r="E3" s="5" t="n">
        <v>0</v>
      </c>
      <c r="F3" s="5" t="n">
        <v>0</v>
      </c>
      <c r="G3" s="6" t="n">
        <v>0</v>
      </c>
      <c r="H3" s="6"/>
      <c r="I3" s="6" t="n">
        <v>0</v>
      </c>
      <c r="J3" s="7" t="n">
        <v>0</v>
      </c>
      <c r="K3" s="6"/>
      <c r="L3" s="6" t="n">
        <v>0</v>
      </c>
      <c r="M3" s="6" t="n">
        <v>0</v>
      </c>
      <c r="N3" s="8" t="n">
        <v>0</v>
      </c>
      <c r="O3" s="8" t="n">
        <f aca="false">M3 + L3   +  N3 - (G3 + I3 + J3 + K3 + H3)</f>
        <v>0</v>
      </c>
      <c r="P3" s="5" t="s">
        <v>26</v>
      </c>
      <c r="Q3" s="5" t="s">
        <v>27</v>
      </c>
      <c r="R3" s="5"/>
    </row>
    <row r="4" customFormat="false" ht="15" hidden="false" customHeight="true" outlineLevel="0" collapsed="false">
      <c r="A4" s="4" t="s">
        <v>28</v>
      </c>
      <c r="B4" s="5" t="s">
        <v>29</v>
      </c>
      <c r="C4" s="5" t="n">
        <v>1</v>
      </c>
      <c r="D4" s="5" t="s">
        <v>30</v>
      </c>
      <c r="E4" s="5" t="n">
        <v>0</v>
      </c>
      <c r="F4" s="5" t="n">
        <v>0</v>
      </c>
      <c r="G4" s="6" t="n">
        <v>0</v>
      </c>
      <c r="H4" s="6"/>
      <c r="I4" s="6" t="n">
        <v>0</v>
      </c>
      <c r="J4" s="7" t="n">
        <v>7.5</v>
      </c>
      <c r="K4" s="6"/>
      <c r="L4" s="6" t="n">
        <v>0</v>
      </c>
      <c r="M4" s="6" t="n">
        <v>7.5</v>
      </c>
      <c r="N4" s="8" t="n">
        <v>0</v>
      </c>
      <c r="O4" s="8" t="n">
        <f aca="false">M4 + L4   +  N4 - (G4 + I4 + J4 + K4 + H4)</f>
        <v>0</v>
      </c>
      <c r="P4" s="5" t="s">
        <v>21</v>
      </c>
      <c r="Q4" s="5" t="s">
        <v>31</v>
      </c>
      <c r="R4" s="5"/>
    </row>
    <row r="5" customFormat="false" ht="15" hidden="false" customHeight="true" outlineLevel="0" collapsed="false">
      <c r="A5" s="4" t="s">
        <v>32</v>
      </c>
      <c r="B5" s="5" t="s">
        <v>33</v>
      </c>
      <c r="C5" s="5" t="n">
        <v>1</v>
      </c>
      <c r="D5" s="5" t="s">
        <v>34</v>
      </c>
      <c r="E5" s="5" t="n">
        <v>5</v>
      </c>
      <c r="F5" s="5" t="n">
        <v>0</v>
      </c>
      <c r="G5" s="6" t="n">
        <v>15</v>
      </c>
      <c r="H5" s="6"/>
      <c r="I5" s="6" t="n">
        <v>0</v>
      </c>
      <c r="J5" s="7" t="n">
        <v>7.5</v>
      </c>
      <c r="K5" s="6"/>
      <c r="L5" s="6" t="n">
        <v>0</v>
      </c>
      <c r="M5" s="6" t="n">
        <f aca="false">37.5-15</f>
        <v>22.5</v>
      </c>
      <c r="N5" s="8" t="n">
        <v>0</v>
      </c>
      <c r="O5" s="8" t="n">
        <f aca="false">M5 + L5   +  N5 - (G5 + I5 + J5 + K5 + H5)</f>
        <v>0</v>
      </c>
      <c r="P5" s="5" t="s">
        <v>21</v>
      </c>
      <c r="Q5" s="5" t="s">
        <v>35</v>
      </c>
      <c r="R5" s="10" t="s">
        <v>36</v>
      </c>
      <c r="S5" s="11" t="s">
        <v>37</v>
      </c>
    </row>
    <row r="6" customFormat="false" ht="15" hidden="false" customHeight="true" outlineLevel="0" collapsed="false">
      <c r="A6" s="4" t="s">
        <v>38</v>
      </c>
      <c r="B6" s="5" t="s">
        <v>19</v>
      </c>
      <c r="C6" s="5" t="n">
        <v>1</v>
      </c>
      <c r="D6" s="5" t="s">
        <v>39</v>
      </c>
      <c r="E6" s="5" t="n">
        <v>0</v>
      </c>
      <c r="F6" s="5" t="n">
        <v>0</v>
      </c>
      <c r="G6" s="6" t="n">
        <v>0</v>
      </c>
      <c r="H6" s="6" t="n">
        <v>100</v>
      </c>
      <c r="I6" s="6" t="n">
        <v>0</v>
      </c>
      <c r="J6" s="7" t="n">
        <v>7.5</v>
      </c>
      <c r="K6" s="6"/>
      <c r="L6" s="6" t="n">
        <v>0</v>
      </c>
      <c r="M6" s="6" t="n">
        <f aca="false">115-15</f>
        <v>100</v>
      </c>
      <c r="N6" s="8" t="n">
        <v>7.5</v>
      </c>
      <c r="O6" s="8" t="n">
        <f aca="false">M6 + L6   +  N6 - (G6 + I6 + J6 + K6 + H6)</f>
        <v>0</v>
      </c>
      <c r="P6" s="5" t="s">
        <v>21</v>
      </c>
      <c r="Q6" s="5" t="s">
        <v>40</v>
      </c>
      <c r="R6" s="5"/>
      <c r="S6" s="11" t="s">
        <v>37</v>
      </c>
    </row>
    <row r="7" customFormat="false" ht="15" hidden="false" customHeight="true" outlineLevel="0" collapsed="false">
      <c r="A7" s="4" t="s">
        <v>41</v>
      </c>
      <c r="B7" s="5" t="s">
        <v>24</v>
      </c>
      <c r="C7" s="5" t="n">
        <v>1</v>
      </c>
      <c r="D7" s="5" t="s">
        <v>42</v>
      </c>
      <c r="E7" s="5" t="n">
        <v>12</v>
      </c>
      <c r="F7" s="5" t="n">
        <v>0</v>
      </c>
      <c r="G7" s="6" t="n">
        <v>15</v>
      </c>
      <c r="H7" s="6"/>
      <c r="I7" s="6" t="n">
        <v>0</v>
      </c>
      <c r="J7" s="7" t="n">
        <v>1.5</v>
      </c>
      <c r="K7" s="6"/>
      <c r="L7" s="6" t="n">
        <v>0</v>
      </c>
      <c r="M7" s="6" t="n">
        <f aca="false">23.5-3-4</f>
        <v>16.5</v>
      </c>
      <c r="N7" s="8" t="n">
        <v>0</v>
      </c>
      <c r="O7" s="8" t="n">
        <f aca="false">M7 + L7   +  N7 - (G7 + I7 + J7 + K7 + H7)</f>
        <v>0</v>
      </c>
      <c r="P7" s="5" t="s">
        <v>21</v>
      </c>
      <c r="Q7" s="5" t="s">
        <v>43</v>
      </c>
      <c r="R7" s="5"/>
    </row>
    <row r="8" customFormat="false" ht="15" hidden="false" customHeight="true" outlineLevel="0" collapsed="false">
      <c r="A8" s="9" t="s">
        <v>44</v>
      </c>
      <c r="B8" s="5" t="s">
        <v>45</v>
      </c>
      <c r="C8" s="5"/>
      <c r="D8" s="5" t="s">
        <v>46</v>
      </c>
      <c r="E8" s="5" t="n">
        <v>0</v>
      </c>
      <c r="F8" s="5" t="n">
        <v>0</v>
      </c>
      <c r="G8" s="6" t="n">
        <v>0</v>
      </c>
      <c r="H8" s="6"/>
      <c r="I8" s="6" t="n">
        <v>0</v>
      </c>
      <c r="J8" s="7" t="n">
        <v>0</v>
      </c>
      <c r="K8" s="6"/>
      <c r="L8" s="6" t="n">
        <v>0</v>
      </c>
      <c r="M8" s="6" t="n">
        <f aca="false">30-30</f>
        <v>0</v>
      </c>
      <c r="N8" s="8" t="n">
        <v>0</v>
      </c>
      <c r="O8" s="8" t="n">
        <f aca="false">M8 + L8   +  N8 - (G8 + I8 + J8 + K8 + H8)</f>
        <v>0</v>
      </c>
      <c r="P8" s="5" t="s">
        <v>26</v>
      </c>
      <c r="Q8" s="5" t="s">
        <v>47</v>
      </c>
      <c r="R8" s="5"/>
      <c r="S8" s="11" t="s">
        <v>48</v>
      </c>
    </row>
    <row r="9" customFormat="false" ht="15" hidden="false" customHeight="true" outlineLevel="0" collapsed="false">
      <c r="A9" s="9" t="s">
        <v>49</v>
      </c>
      <c r="B9" s="5" t="s">
        <v>29</v>
      </c>
      <c r="C9" s="5" t="n">
        <v>1</v>
      </c>
      <c r="D9" s="5" t="s">
        <v>50</v>
      </c>
      <c r="E9" s="5" t="n">
        <v>0</v>
      </c>
      <c r="F9" s="5" t="n">
        <v>0</v>
      </c>
      <c r="G9" s="6" t="n">
        <v>0</v>
      </c>
      <c r="H9" s="6"/>
      <c r="I9" s="6" t="n">
        <v>0</v>
      </c>
      <c r="J9" s="7" t="n">
        <v>0</v>
      </c>
      <c r="K9" s="6"/>
      <c r="L9" s="6" t="n">
        <v>0</v>
      </c>
      <c r="M9" s="6" t="n">
        <f aca="false">57.5-0.5-32-25</f>
        <v>0</v>
      </c>
      <c r="N9" s="8" t="n">
        <v>0</v>
      </c>
      <c r="O9" s="8" t="n">
        <f aca="false">M9 + L9   +  N9 - (G9 + I9 + J9 + K9 + H9)</f>
        <v>0</v>
      </c>
      <c r="P9" s="5" t="s">
        <v>26</v>
      </c>
      <c r="Q9" s="5" t="s">
        <v>51</v>
      </c>
      <c r="R9" s="5"/>
    </row>
    <row r="10" customFormat="false" ht="15" hidden="false" customHeight="true" outlineLevel="0" collapsed="false">
      <c r="A10" s="4" t="s">
        <v>52</v>
      </c>
      <c r="B10" s="5" t="s">
        <v>53</v>
      </c>
      <c r="C10" s="5" t="n">
        <v>1</v>
      </c>
      <c r="D10" s="5" t="s">
        <v>54</v>
      </c>
      <c r="E10" s="5" t="n">
        <v>12</v>
      </c>
      <c r="F10" s="5" t="n">
        <v>0</v>
      </c>
      <c r="G10" s="6" t="n">
        <v>15</v>
      </c>
      <c r="H10" s="6" t="n">
        <v>50</v>
      </c>
      <c r="I10" s="6" t="n">
        <v>0</v>
      </c>
      <c r="J10" s="7" t="n">
        <v>7.5</v>
      </c>
      <c r="K10" s="6"/>
      <c r="L10" s="6" t="n">
        <v>0</v>
      </c>
      <c r="M10" s="6" t="n">
        <v>72.5</v>
      </c>
      <c r="N10" s="8" t="n">
        <v>0</v>
      </c>
      <c r="O10" s="8" t="n">
        <f aca="false">M10 + L10   +  N10 - (G10 + I10 + J10 + K10 + H10)</f>
        <v>0</v>
      </c>
      <c r="P10" s="5" t="s">
        <v>21</v>
      </c>
      <c r="Q10" s="5" t="s">
        <v>55</v>
      </c>
      <c r="R10" s="5"/>
    </row>
    <row r="11" customFormat="false" ht="15" hidden="false" customHeight="true" outlineLevel="0" collapsed="false">
      <c r="A11" s="4" t="s">
        <v>56</v>
      </c>
      <c r="B11" s="5" t="s">
        <v>57</v>
      </c>
      <c r="C11" s="5" t="n">
        <v>1</v>
      </c>
      <c r="D11" s="5" t="s">
        <v>58</v>
      </c>
      <c r="E11" s="5" t="n">
        <v>0</v>
      </c>
      <c r="F11" s="5" t="n">
        <v>0</v>
      </c>
      <c r="G11" s="6" t="n">
        <v>0</v>
      </c>
      <c r="H11" s="6"/>
      <c r="I11" s="6" t="n">
        <v>0</v>
      </c>
      <c r="J11" s="7" t="n">
        <v>7.5</v>
      </c>
      <c r="K11" s="6"/>
      <c r="L11" s="6" t="n">
        <v>0</v>
      </c>
      <c r="M11" s="6" t="n">
        <v>7.5</v>
      </c>
      <c r="N11" s="8" t="n">
        <v>0</v>
      </c>
      <c r="O11" s="8" t="n">
        <f aca="false">M11 + L11   +  N11 - (G11 + I11 + J11 + K11 + H11)</f>
        <v>0</v>
      </c>
      <c r="P11" s="5" t="s">
        <v>21</v>
      </c>
      <c r="Q11" s="5" t="s">
        <v>59</v>
      </c>
      <c r="R11" s="12" t="s">
        <v>60</v>
      </c>
    </row>
    <row r="12" customFormat="false" ht="15" hidden="false" customHeight="true" outlineLevel="0" collapsed="false">
      <c r="A12" s="9" t="s">
        <v>61</v>
      </c>
      <c r="B12" s="5" t="s">
        <v>53</v>
      </c>
      <c r="C12" s="5" t="n">
        <v>1</v>
      </c>
      <c r="D12" s="5" t="s">
        <v>62</v>
      </c>
      <c r="E12" s="5" t="n">
        <v>0</v>
      </c>
      <c r="F12" s="5" t="n">
        <v>0</v>
      </c>
      <c r="G12" s="6" t="n">
        <v>0</v>
      </c>
      <c r="H12" s="6"/>
      <c r="I12" s="6" t="n">
        <v>0</v>
      </c>
      <c r="J12" s="7" t="n">
        <v>0</v>
      </c>
      <c r="K12" s="6"/>
      <c r="L12" s="6" t="n">
        <v>0</v>
      </c>
      <c r="M12" s="6" t="n">
        <v>0</v>
      </c>
      <c r="N12" s="8" t="n">
        <v>0</v>
      </c>
      <c r="O12" s="8" t="n">
        <f aca="false">M12 + L12   +  N12 - (G12 + I12 + J12 + K12 + H12)</f>
        <v>0</v>
      </c>
      <c r="P12" s="5" t="s">
        <v>26</v>
      </c>
      <c r="Q12" s="5" t="s">
        <v>63</v>
      </c>
      <c r="R12" s="5"/>
    </row>
    <row r="13" customFormat="false" ht="15" hidden="false" customHeight="true" outlineLevel="0" collapsed="false">
      <c r="A13" s="4" t="s">
        <v>64</v>
      </c>
      <c r="B13" s="5" t="s">
        <v>24</v>
      </c>
      <c r="C13" s="5" t="n">
        <v>1</v>
      </c>
      <c r="D13" s="5" t="s">
        <v>65</v>
      </c>
      <c r="E13" s="5" t="n">
        <v>5</v>
      </c>
      <c r="F13" s="5" t="n">
        <v>0</v>
      </c>
      <c r="G13" s="6" t="n">
        <v>15</v>
      </c>
      <c r="H13" s="6"/>
      <c r="I13" s="6" t="n">
        <v>0</v>
      </c>
      <c r="J13" s="7" t="n">
        <v>7.5</v>
      </c>
      <c r="K13" s="6"/>
      <c r="L13" s="6" t="n">
        <v>0</v>
      </c>
      <c r="M13" s="6" t="n">
        <f aca="false">40-17.5</f>
        <v>22.5</v>
      </c>
      <c r="N13" s="8" t="n">
        <v>0</v>
      </c>
      <c r="O13" s="8" t="n">
        <f aca="false">M13 + L13   +  N13 - (G13 + I13 + J13 + K13 + H13)</f>
        <v>0</v>
      </c>
      <c r="P13" s="5" t="s">
        <v>21</v>
      </c>
      <c r="Q13" s="5" t="s">
        <v>66</v>
      </c>
      <c r="R13" s="10" t="s">
        <v>36</v>
      </c>
      <c r="S13" s="11" t="s">
        <v>67</v>
      </c>
    </row>
    <row r="14" customFormat="false" ht="15" hidden="false" customHeight="true" outlineLevel="0" collapsed="false">
      <c r="A14" s="4" t="s">
        <v>68</v>
      </c>
      <c r="B14" s="5" t="s">
        <v>33</v>
      </c>
      <c r="C14" s="5" t="n">
        <v>1</v>
      </c>
      <c r="D14" s="5" t="s">
        <v>69</v>
      </c>
      <c r="E14" s="5" t="n">
        <v>12</v>
      </c>
      <c r="F14" s="5" t="n">
        <v>0</v>
      </c>
      <c r="G14" s="6" t="n">
        <v>15</v>
      </c>
      <c r="H14" s="6"/>
      <c r="I14" s="6" t="n">
        <v>0</v>
      </c>
      <c r="J14" s="7" t="n">
        <v>7.5</v>
      </c>
      <c r="K14" s="6"/>
      <c r="L14" s="6" t="n">
        <v>0</v>
      </c>
      <c r="M14" s="6" t="n">
        <f aca="false">23.5+3-4</f>
        <v>22.5</v>
      </c>
      <c r="N14" s="8" t="n">
        <v>0</v>
      </c>
      <c r="O14" s="8" t="n">
        <f aca="false">M14 + L14   +  N14 - (G14 + I14 + J14 + K14 + H14)</f>
        <v>0</v>
      </c>
      <c r="P14" s="5" t="s">
        <v>21</v>
      </c>
      <c r="Q14" s="5" t="s">
        <v>43</v>
      </c>
      <c r="R14" s="5"/>
    </row>
    <row r="15" customFormat="false" ht="15" hidden="false" customHeight="true" outlineLevel="0" collapsed="false">
      <c r="A15" s="4" t="s">
        <v>70</v>
      </c>
      <c r="B15" s="5" t="s">
        <v>45</v>
      </c>
      <c r="C15" s="5" t="n">
        <v>1</v>
      </c>
      <c r="D15" s="5" t="s">
        <v>71</v>
      </c>
      <c r="E15" s="5" t="n">
        <v>0</v>
      </c>
      <c r="F15" s="5" t="n">
        <v>0</v>
      </c>
      <c r="G15" s="6" t="n">
        <v>0</v>
      </c>
      <c r="H15" s="6"/>
      <c r="I15" s="6" t="n">
        <v>0</v>
      </c>
      <c r="J15" s="7" t="n">
        <v>7.5</v>
      </c>
      <c r="K15" s="6"/>
      <c r="L15" s="6" t="n">
        <v>0</v>
      </c>
      <c r="M15" s="6" t="n">
        <f aca="false">22.5-15</f>
        <v>7.5</v>
      </c>
      <c r="N15" s="8" t="n">
        <v>0</v>
      </c>
      <c r="O15" s="8" t="n">
        <f aca="false">M15 + L15   +  N15 - (G15 + I15 + J15 + K15 + H15)</f>
        <v>0</v>
      </c>
      <c r="P15" s="5" t="s">
        <v>21</v>
      </c>
      <c r="Q15" s="5" t="s">
        <v>72</v>
      </c>
      <c r="R15" s="5"/>
      <c r="S15" s="11" t="s">
        <v>37</v>
      </c>
    </row>
    <row r="16" customFormat="false" ht="15" hidden="false" customHeight="true" outlineLevel="0" collapsed="false">
      <c r="A16" s="4" t="s">
        <v>73</v>
      </c>
      <c r="B16" s="5" t="s">
        <v>33</v>
      </c>
      <c r="C16" s="5" t="n">
        <v>1</v>
      </c>
      <c r="D16" s="5" t="s">
        <v>74</v>
      </c>
      <c r="E16" s="5" t="n">
        <v>0</v>
      </c>
      <c r="F16" s="5" t="n">
        <v>0</v>
      </c>
      <c r="G16" s="6" t="n">
        <v>0</v>
      </c>
      <c r="H16" s="6" t="n">
        <v>50</v>
      </c>
      <c r="I16" s="6" t="n">
        <v>0</v>
      </c>
      <c r="J16" s="7" t="n">
        <v>7.5</v>
      </c>
      <c r="K16" s="6"/>
      <c r="L16" s="6" t="n">
        <v>0</v>
      </c>
      <c r="M16" s="6" t="n">
        <f aca="false">65-15</f>
        <v>50</v>
      </c>
      <c r="N16" s="8" t="n">
        <v>15</v>
      </c>
      <c r="O16" s="8" t="n">
        <f aca="false">M16 + L16   +  N16 - (G16 + I16 + J16 + K16 + H16)</f>
        <v>7.5</v>
      </c>
      <c r="P16" s="5" t="s">
        <v>21</v>
      </c>
      <c r="Q16" s="5" t="s">
        <v>75</v>
      </c>
      <c r="R16" s="13" t="s">
        <v>76</v>
      </c>
      <c r="S16" s="11" t="s">
        <v>37</v>
      </c>
    </row>
    <row r="17" customFormat="false" ht="15" hidden="false" customHeight="true" outlineLevel="0" collapsed="false">
      <c r="A17" s="9" t="s">
        <v>77</v>
      </c>
      <c r="B17" s="5" t="s">
        <v>24</v>
      </c>
      <c r="C17" s="5" t="n">
        <v>1</v>
      </c>
      <c r="D17" s="5" t="s">
        <v>78</v>
      </c>
      <c r="E17" s="5" t="n">
        <v>0</v>
      </c>
      <c r="F17" s="5" t="n">
        <v>0</v>
      </c>
      <c r="G17" s="6" t="n">
        <v>0</v>
      </c>
      <c r="H17" s="6"/>
      <c r="I17" s="6" t="n">
        <v>0</v>
      </c>
      <c r="J17" s="7" t="n">
        <v>0</v>
      </c>
      <c r="K17" s="6"/>
      <c r="L17" s="6" t="n">
        <v>0</v>
      </c>
      <c r="M17" s="6" t="n">
        <v>0</v>
      </c>
      <c r="N17" s="8" t="n">
        <v>0</v>
      </c>
      <c r="O17" s="8" t="n">
        <f aca="false">M17 + L17   +  N17 - (G17 + I17 + J17 + K17 + H17)</f>
        <v>0</v>
      </c>
      <c r="P17" s="5" t="s">
        <v>26</v>
      </c>
      <c r="Q17" s="5"/>
      <c r="R17" s="5"/>
    </row>
    <row r="18" customFormat="false" ht="15" hidden="false" customHeight="true" outlineLevel="0" collapsed="false">
      <c r="A18" s="9" t="s">
        <v>79</v>
      </c>
      <c r="B18" s="5" t="s">
        <v>29</v>
      </c>
      <c r="C18" s="5" t="n">
        <v>1</v>
      </c>
      <c r="D18" s="5" t="s">
        <v>80</v>
      </c>
      <c r="E18" s="5" t="n">
        <v>0</v>
      </c>
      <c r="F18" s="5" t="n">
        <v>0</v>
      </c>
      <c r="G18" s="6" t="n">
        <v>0</v>
      </c>
      <c r="H18" s="6"/>
      <c r="I18" s="6" t="n">
        <v>0</v>
      </c>
      <c r="J18" s="7" t="n">
        <v>0</v>
      </c>
      <c r="K18" s="6"/>
      <c r="L18" s="6" t="n">
        <v>0</v>
      </c>
      <c r="M18" s="6" t="n">
        <f aca="false">40-25-15</f>
        <v>0</v>
      </c>
      <c r="N18" s="8" t="n">
        <v>0</v>
      </c>
      <c r="O18" s="8" t="n">
        <f aca="false">M18 + L18   +  N18 - (G18 + I18 + J18 + K18 + H18)</f>
        <v>0</v>
      </c>
      <c r="P18" s="5" t="s">
        <v>26</v>
      </c>
      <c r="Q18" s="5" t="s">
        <v>81</v>
      </c>
      <c r="R18" s="5"/>
      <c r="S18" s="11" t="s">
        <v>37</v>
      </c>
    </row>
    <row r="19" customFormat="false" ht="15" hidden="false" customHeight="true" outlineLevel="0" collapsed="false">
      <c r="A19" s="4" t="s">
        <v>82</v>
      </c>
      <c r="B19" s="5" t="s">
        <v>24</v>
      </c>
      <c r="C19" s="5" t="n">
        <v>1</v>
      </c>
      <c r="D19" s="5" t="s">
        <v>83</v>
      </c>
      <c r="E19" s="5" t="n">
        <v>0</v>
      </c>
      <c r="F19" s="5" t="n">
        <v>0</v>
      </c>
      <c r="G19" s="6" t="n">
        <v>0</v>
      </c>
      <c r="H19" s="6"/>
      <c r="I19" s="6" t="n">
        <v>4</v>
      </c>
      <c r="J19" s="7" t="n">
        <v>0</v>
      </c>
      <c r="K19" s="6"/>
      <c r="L19" s="6" t="n">
        <v>0</v>
      </c>
      <c r="M19" s="6" t="n">
        <v>4</v>
      </c>
      <c r="N19" s="8" t="n">
        <v>0</v>
      </c>
      <c r="O19" s="8" t="n">
        <f aca="false">M19 + L19   +  N19 - (G19 + I19 + J19 + K19 + H19)</f>
        <v>0</v>
      </c>
      <c r="P19" s="5" t="s">
        <v>21</v>
      </c>
      <c r="Q19" s="5" t="s">
        <v>84</v>
      </c>
      <c r="R19" s="12" t="s">
        <v>60</v>
      </c>
    </row>
    <row r="20" customFormat="false" ht="15" hidden="false" customHeight="true" outlineLevel="0" collapsed="false">
      <c r="A20" s="4" t="s">
        <v>85</v>
      </c>
      <c r="B20" s="5" t="s">
        <v>29</v>
      </c>
      <c r="C20" s="5" t="n">
        <v>1</v>
      </c>
      <c r="D20" s="5" t="s">
        <v>86</v>
      </c>
      <c r="E20" s="5" t="n">
        <v>0</v>
      </c>
      <c r="F20" s="5" t="n">
        <v>0</v>
      </c>
      <c r="G20" s="6" t="n">
        <v>0</v>
      </c>
      <c r="H20" s="6"/>
      <c r="I20" s="6" t="n">
        <v>0</v>
      </c>
      <c r="J20" s="7" t="n">
        <v>7.5</v>
      </c>
      <c r="K20" s="6"/>
      <c r="L20" s="6" t="n">
        <v>0</v>
      </c>
      <c r="M20" s="6" t="n">
        <f aca="false">10.5-3</f>
        <v>7.5</v>
      </c>
      <c r="N20" s="8" t="n">
        <v>0</v>
      </c>
      <c r="O20" s="8" t="n">
        <f aca="false">M20 + L20   +  N20 - (G20 + I20 + J20 + K20 + H20)</f>
        <v>0</v>
      </c>
      <c r="P20" s="5" t="s">
        <v>21</v>
      </c>
      <c r="Q20" s="5" t="s">
        <v>87</v>
      </c>
      <c r="R20" s="12" t="s">
        <v>60</v>
      </c>
      <c r="S20" s="11" t="s">
        <v>88</v>
      </c>
    </row>
    <row r="21" customFormat="false" ht="15" hidden="false" customHeight="true" outlineLevel="0" collapsed="false">
      <c r="A21" s="4" t="s">
        <v>89</v>
      </c>
      <c r="B21" s="5" t="s">
        <v>24</v>
      </c>
      <c r="C21" s="5" t="n">
        <v>1</v>
      </c>
      <c r="D21" s="5" t="s">
        <v>90</v>
      </c>
      <c r="E21" s="5" t="n">
        <v>9</v>
      </c>
      <c r="F21" s="5" t="n">
        <v>9</v>
      </c>
      <c r="G21" s="6" t="n">
        <v>25</v>
      </c>
      <c r="H21" s="6"/>
      <c r="I21" s="6" t="n">
        <v>4</v>
      </c>
      <c r="J21" s="7" t="n">
        <v>7.5</v>
      </c>
      <c r="K21" s="6"/>
      <c r="L21" s="6" t="n">
        <v>0</v>
      </c>
      <c r="M21" s="6" t="n">
        <f aca="false">129.5-20</f>
        <v>109.5</v>
      </c>
      <c r="N21" s="8" t="n">
        <v>0</v>
      </c>
      <c r="O21" s="8" t="n">
        <f aca="false">M21 + L21   +  N21 - (G21 + I21 + J21 + K21 + H21)</f>
        <v>73</v>
      </c>
      <c r="P21" s="5" t="s">
        <v>21</v>
      </c>
      <c r="Q21" s="5" t="s">
        <v>91</v>
      </c>
      <c r="R21" s="13" t="s">
        <v>76</v>
      </c>
      <c r="S21" s="11" t="s">
        <v>92</v>
      </c>
    </row>
    <row r="22" customFormat="false" ht="15" hidden="false" customHeight="true" outlineLevel="0" collapsed="false">
      <c r="A22" s="9" t="s">
        <v>93</v>
      </c>
      <c r="B22" s="5" t="s">
        <v>24</v>
      </c>
      <c r="C22" s="5" t="n">
        <v>1</v>
      </c>
      <c r="D22" s="5" t="s">
        <v>94</v>
      </c>
      <c r="E22" s="5" t="n">
        <v>0</v>
      </c>
      <c r="F22" s="5" t="n">
        <v>0</v>
      </c>
      <c r="G22" s="6" t="n">
        <v>0</v>
      </c>
      <c r="H22" s="6"/>
      <c r="I22" s="6" t="n">
        <v>0</v>
      </c>
      <c r="J22" s="7" t="n">
        <v>0</v>
      </c>
      <c r="K22" s="6"/>
      <c r="L22" s="6" t="n">
        <v>0</v>
      </c>
      <c r="M22" s="6" t="n">
        <v>0</v>
      </c>
      <c r="N22" s="8" t="n">
        <v>0</v>
      </c>
      <c r="O22" s="8" t="n">
        <f aca="false">M22 + L22   +  N22 - (G22 + I22 + J22 + K22 + H22)</f>
        <v>0</v>
      </c>
      <c r="P22" s="5" t="s">
        <v>26</v>
      </c>
      <c r="Q22" s="5" t="s">
        <v>95</v>
      </c>
      <c r="R22" s="5"/>
    </row>
    <row r="23" customFormat="false" ht="15" hidden="false" customHeight="true" outlineLevel="0" collapsed="false">
      <c r="A23" s="4" t="s">
        <v>96</v>
      </c>
      <c r="B23" s="5" t="s">
        <v>19</v>
      </c>
      <c r="C23" s="5" t="n">
        <v>1</v>
      </c>
      <c r="D23" s="5" t="s">
        <v>97</v>
      </c>
      <c r="E23" s="5" t="n">
        <v>0</v>
      </c>
      <c r="F23" s="5" t="n">
        <v>6</v>
      </c>
      <c r="G23" s="6" t="n">
        <v>12</v>
      </c>
      <c r="H23" s="6" t="n">
        <v>115</v>
      </c>
      <c r="I23" s="6" t="n">
        <v>4</v>
      </c>
      <c r="J23" s="7" t="n">
        <v>7.5</v>
      </c>
      <c r="K23" s="6"/>
      <c r="L23" s="6" t="n">
        <v>0</v>
      </c>
      <c r="M23" s="6" t="n">
        <f aca="false">153.5-15</f>
        <v>138.5</v>
      </c>
      <c r="N23" s="8" t="n">
        <v>0</v>
      </c>
      <c r="O23" s="8" t="n">
        <f aca="false">M23 + L23   +  N23 - (G23 + I23 + J23 + K23 + H23)</f>
        <v>0</v>
      </c>
      <c r="P23" s="5" t="s">
        <v>21</v>
      </c>
      <c r="Q23" s="5" t="s">
        <v>98</v>
      </c>
      <c r="R23" s="5"/>
      <c r="S23" s="11" t="s">
        <v>37</v>
      </c>
    </row>
    <row r="24" customFormat="false" ht="15" hidden="false" customHeight="true" outlineLevel="0" collapsed="false">
      <c r="A24" s="14" t="s">
        <v>99</v>
      </c>
      <c r="B24" s="5" t="s">
        <v>24</v>
      </c>
      <c r="C24" s="5"/>
      <c r="D24" s="5" t="s">
        <v>100</v>
      </c>
      <c r="E24" s="5" t="n">
        <v>0</v>
      </c>
      <c r="F24" s="5" t="n">
        <v>0</v>
      </c>
      <c r="G24" s="6" t="n">
        <v>0</v>
      </c>
      <c r="H24" s="6"/>
      <c r="I24" s="6" t="n">
        <v>0</v>
      </c>
      <c r="J24" s="7" t="n">
        <v>7.5</v>
      </c>
      <c r="K24" s="6"/>
      <c r="L24" s="6" t="n">
        <v>0</v>
      </c>
      <c r="M24" s="6" t="n">
        <v>0</v>
      </c>
      <c r="N24" s="8" t="n">
        <v>-37.5</v>
      </c>
      <c r="O24" s="8" t="n">
        <f aca="false">M24 + L24   +  N24 - (G24 + I24 + J24 + K24 + H24)</f>
        <v>-45</v>
      </c>
      <c r="P24" s="5"/>
      <c r="Q24" s="5" t="s">
        <v>101</v>
      </c>
      <c r="R24" s="13" t="s">
        <v>102</v>
      </c>
      <c r="S24" s="5"/>
    </row>
    <row r="25" customFormat="false" ht="15" hidden="false" customHeight="true" outlineLevel="0" collapsed="false">
      <c r="A25" s="9" t="s">
        <v>103</v>
      </c>
      <c r="B25" s="5" t="s">
        <v>29</v>
      </c>
      <c r="C25" s="5"/>
      <c r="D25" s="5" t="s">
        <v>104</v>
      </c>
      <c r="E25" s="5" t="n">
        <v>0</v>
      </c>
      <c r="F25" s="5" t="n">
        <v>0</v>
      </c>
      <c r="G25" s="6" t="n">
        <v>0</v>
      </c>
      <c r="H25" s="6"/>
      <c r="I25" s="6" t="n">
        <v>0</v>
      </c>
      <c r="J25" s="7" t="n">
        <v>0</v>
      </c>
      <c r="K25" s="6"/>
      <c r="L25" s="6" t="n">
        <v>0</v>
      </c>
      <c r="M25" s="6" t="n">
        <v>0</v>
      </c>
      <c r="N25" s="8" t="n">
        <v>0</v>
      </c>
      <c r="O25" s="8" t="n">
        <f aca="false">M25 + L25   +  N25 - (G25 + I25 + J25 + K25 + H25)</f>
        <v>0</v>
      </c>
      <c r="P25" s="5" t="s">
        <v>26</v>
      </c>
      <c r="Q25" s="5" t="s">
        <v>105</v>
      </c>
      <c r="R25" s="5"/>
    </row>
    <row r="26" customFormat="false" ht="15" hidden="false" customHeight="true" outlineLevel="0" collapsed="false">
      <c r="A26" s="4" t="s">
        <v>106</v>
      </c>
      <c r="B26" s="5" t="s">
        <v>29</v>
      </c>
      <c r="C26" s="5" t="n">
        <v>1</v>
      </c>
      <c r="D26" s="5" t="s">
        <v>107</v>
      </c>
      <c r="E26" s="5" t="n">
        <v>10</v>
      </c>
      <c r="F26" s="5" t="n">
        <v>0</v>
      </c>
      <c r="G26" s="6" t="n">
        <v>15</v>
      </c>
      <c r="H26" s="6"/>
      <c r="I26" s="6" t="n">
        <v>0</v>
      </c>
      <c r="J26" s="7" t="n">
        <v>7.5</v>
      </c>
      <c r="K26" s="6"/>
      <c r="L26" s="6" t="n">
        <v>22.5</v>
      </c>
      <c r="M26" s="6" t="n">
        <v>0</v>
      </c>
      <c r="N26" s="8" t="n">
        <v>0</v>
      </c>
      <c r="O26" s="8" t="n">
        <f aca="false">M26 + L26   +  N26 - (G26 + I26 + J26 + K26 + H26)</f>
        <v>0</v>
      </c>
      <c r="P26" s="5" t="s">
        <v>21</v>
      </c>
      <c r="Q26" s="5" t="s">
        <v>108</v>
      </c>
      <c r="R26" s="5"/>
    </row>
    <row r="27" customFormat="false" ht="15" hidden="false" customHeight="true" outlineLevel="0" collapsed="false">
      <c r="A27" s="4" t="s">
        <v>109</v>
      </c>
      <c r="B27" s="5" t="s">
        <v>19</v>
      </c>
      <c r="C27" s="5" t="n">
        <v>1</v>
      </c>
      <c r="D27" s="5" t="s">
        <v>110</v>
      </c>
      <c r="E27" s="5" t="n">
        <v>0</v>
      </c>
      <c r="F27" s="5" t="n">
        <v>11</v>
      </c>
      <c r="G27" s="6" t="n">
        <v>15</v>
      </c>
      <c r="H27" s="6" t="n">
        <v>115</v>
      </c>
      <c r="I27" s="6" t="n">
        <v>0</v>
      </c>
      <c r="J27" s="7" t="n">
        <v>7.5</v>
      </c>
      <c r="K27" s="6"/>
      <c r="L27" s="6" t="n">
        <v>0</v>
      </c>
      <c r="M27" s="6" t="n">
        <f aca="false">80+57.5</f>
        <v>137.5</v>
      </c>
      <c r="N27" s="8" t="n">
        <v>0</v>
      </c>
      <c r="O27" s="8" t="n">
        <f aca="false">M27 + L27   +  N27 - (G27 + I27 + J27 + K27 + H27)</f>
        <v>0</v>
      </c>
      <c r="P27" s="5" t="s">
        <v>21</v>
      </c>
      <c r="Q27" s="5" t="s">
        <v>111</v>
      </c>
      <c r="R27" s="5"/>
    </row>
    <row r="28" customFormat="false" ht="15" hidden="false" customHeight="true" outlineLevel="0" collapsed="false">
      <c r="A28" s="4" t="s">
        <v>112</v>
      </c>
      <c r="B28" s="5" t="s">
        <v>33</v>
      </c>
      <c r="C28" s="5" t="n">
        <v>1</v>
      </c>
      <c r="D28" s="5" t="s">
        <v>113</v>
      </c>
      <c r="E28" s="5" t="n">
        <v>11</v>
      </c>
      <c r="F28" s="5" t="n">
        <v>10</v>
      </c>
      <c r="G28" s="6" t="n">
        <v>25</v>
      </c>
      <c r="H28" s="6" t="n">
        <v>62</v>
      </c>
      <c r="I28" s="6" t="n">
        <v>0</v>
      </c>
      <c r="J28" s="7" t="n">
        <v>7.5</v>
      </c>
      <c r="K28" s="6"/>
      <c r="L28" s="6" t="n">
        <v>0</v>
      </c>
      <c r="M28" s="6" t="n">
        <f aca="false">97.5-15+12</f>
        <v>94.5</v>
      </c>
      <c r="N28" s="8" t="n">
        <v>0</v>
      </c>
      <c r="O28" s="8" t="n">
        <f aca="false">M28 + L28   +  N28 - (G28 + I28 + J28 + K28 + H28)</f>
        <v>0</v>
      </c>
      <c r="P28" s="5" t="s">
        <v>21</v>
      </c>
      <c r="Q28" s="5" t="s">
        <v>114</v>
      </c>
      <c r="R28" s="12" t="s">
        <v>60</v>
      </c>
      <c r="S28" s="11" t="s">
        <v>37</v>
      </c>
    </row>
    <row r="29" customFormat="false" ht="15" hidden="false" customHeight="true" outlineLevel="0" collapsed="false">
      <c r="A29" s="9" t="s">
        <v>115</v>
      </c>
      <c r="B29" s="5" t="s">
        <v>24</v>
      </c>
      <c r="C29" s="5" t="n">
        <v>1</v>
      </c>
      <c r="D29" s="5" t="s">
        <v>116</v>
      </c>
      <c r="E29" s="5" t="n">
        <v>0</v>
      </c>
      <c r="F29" s="5" t="n">
        <v>0</v>
      </c>
      <c r="G29" s="6" t="n">
        <v>0</v>
      </c>
      <c r="H29" s="6"/>
      <c r="I29" s="6" t="n">
        <v>0</v>
      </c>
      <c r="J29" s="7" t="n">
        <v>0</v>
      </c>
      <c r="K29" s="6"/>
      <c r="L29" s="6" t="n">
        <v>0</v>
      </c>
      <c r="M29" s="6" t="n">
        <v>0</v>
      </c>
      <c r="N29" s="8" t="n">
        <v>0</v>
      </c>
      <c r="O29" s="8" t="n">
        <f aca="false">M29 + L29   +  N29 - (G29 + I29 + J29 + K29 + H29)</f>
        <v>0</v>
      </c>
      <c r="P29" s="5" t="s">
        <v>26</v>
      </c>
      <c r="Q29" s="5" t="s">
        <v>117</v>
      </c>
      <c r="R29" s="5"/>
    </row>
    <row r="30" customFormat="false" ht="15" hidden="false" customHeight="true" outlineLevel="0" collapsed="false">
      <c r="A30" s="4" t="s">
        <v>118</v>
      </c>
      <c r="B30" s="5" t="s">
        <v>57</v>
      </c>
      <c r="C30" s="5" t="n">
        <v>1</v>
      </c>
      <c r="D30" s="5" t="s">
        <v>119</v>
      </c>
      <c r="E30" s="5" t="n">
        <v>0</v>
      </c>
      <c r="F30" s="5" t="n">
        <v>0</v>
      </c>
      <c r="G30" s="6" t="n">
        <v>0</v>
      </c>
      <c r="H30" s="6"/>
      <c r="I30" s="6" t="n">
        <v>0</v>
      </c>
      <c r="J30" s="7" t="n">
        <v>7.5</v>
      </c>
      <c r="K30" s="6"/>
      <c r="L30" s="6" t="n">
        <v>0</v>
      </c>
      <c r="M30" s="6" t="n">
        <v>7.5</v>
      </c>
      <c r="N30" s="8" t="n">
        <v>0</v>
      </c>
      <c r="O30" s="8" t="n">
        <f aca="false">M30 + L30   +  N30 - (G30 + I30 + J30 + K30 + H30)</f>
        <v>0</v>
      </c>
      <c r="P30" s="5" t="s">
        <v>21</v>
      </c>
      <c r="Q30" s="5" t="s">
        <v>120</v>
      </c>
      <c r="R30" s="5"/>
    </row>
    <row r="31" customFormat="false" ht="15" hidden="false" customHeight="true" outlineLevel="0" collapsed="false">
      <c r="A31" s="4" t="s">
        <v>121</v>
      </c>
      <c r="B31" s="5" t="s">
        <v>19</v>
      </c>
      <c r="C31" s="5" t="n">
        <v>1</v>
      </c>
      <c r="D31" s="5" t="s">
        <v>122</v>
      </c>
      <c r="E31" s="5" t="n">
        <v>12</v>
      </c>
      <c r="F31" s="5" t="n">
        <v>12</v>
      </c>
      <c r="G31" s="6" t="n">
        <v>25</v>
      </c>
      <c r="H31" s="6" t="n">
        <v>125</v>
      </c>
      <c r="I31" s="6" t="n">
        <v>0</v>
      </c>
      <c r="J31" s="7" t="n">
        <v>7.5</v>
      </c>
      <c r="K31" s="6"/>
      <c r="L31" s="6" t="n">
        <v>157.5</v>
      </c>
      <c r="M31" s="6" t="n">
        <v>0</v>
      </c>
      <c r="N31" s="8" t="n">
        <v>0</v>
      </c>
      <c r="O31" s="8" t="n">
        <f aca="false">M31 + L31   +  N31 - (G31 + I31 + J31 + K31 + H31)</f>
        <v>0</v>
      </c>
      <c r="P31" s="5" t="s">
        <v>21</v>
      </c>
      <c r="Q31" s="5" t="s">
        <v>123</v>
      </c>
      <c r="R31" s="5"/>
    </row>
    <row r="32" customFormat="false" ht="15" hidden="false" customHeight="true" outlineLevel="0" collapsed="false">
      <c r="A32" s="4" t="s">
        <v>124</v>
      </c>
      <c r="B32" s="5" t="s">
        <v>57</v>
      </c>
      <c r="C32" s="5" t="n">
        <v>1</v>
      </c>
      <c r="D32" s="5" t="s">
        <v>125</v>
      </c>
      <c r="E32" s="5" t="n">
        <v>0</v>
      </c>
      <c r="F32" s="5" t="n">
        <v>11</v>
      </c>
      <c r="G32" s="6" t="n">
        <v>15</v>
      </c>
      <c r="H32" s="6"/>
      <c r="I32" s="6" t="n">
        <v>0</v>
      </c>
      <c r="J32" s="7" t="n">
        <v>7.5</v>
      </c>
      <c r="K32" s="6"/>
      <c r="L32" s="6" t="n">
        <v>0</v>
      </c>
      <c r="M32" s="6" t="n">
        <f aca="false">80-57.5</f>
        <v>22.5</v>
      </c>
      <c r="N32" s="8" t="n">
        <v>0</v>
      </c>
      <c r="O32" s="8" t="n">
        <f aca="false">M32 + L32   +  N32 - (G32 + I32 + J32 + K32 + H32)</f>
        <v>0</v>
      </c>
      <c r="P32" s="5" t="s">
        <v>21</v>
      </c>
      <c r="Q32" s="5" t="s">
        <v>111</v>
      </c>
      <c r="R32" s="5"/>
    </row>
    <row r="33" customFormat="false" ht="15" hidden="false" customHeight="true" outlineLevel="0" collapsed="false">
      <c r="A33" s="4" t="s">
        <v>126</v>
      </c>
      <c r="B33" s="5" t="s">
        <v>57</v>
      </c>
      <c r="C33" s="5" t="n">
        <v>1</v>
      </c>
      <c r="D33" s="5" t="s">
        <v>127</v>
      </c>
      <c r="E33" s="5" t="n">
        <v>0</v>
      </c>
      <c r="F33" s="5" t="n">
        <v>3</v>
      </c>
      <c r="G33" s="6" t="n">
        <v>6</v>
      </c>
      <c r="H33" s="6" t="n">
        <v>65</v>
      </c>
      <c r="I33" s="6" t="n">
        <v>0</v>
      </c>
      <c r="J33" s="7" t="n">
        <v>0</v>
      </c>
      <c r="K33" s="6"/>
      <c r="L33" s="6" t="n">
        <v>0</v>
      </c>
      <c r="M33" s="6" t="n">
        <f aca="false">87-16</f>
        <v>71</v>
      </c>
      <c r="N33" s="8" t="n">
        <v>0</v>
      </c>
      <c r="O33" s="8" t="n">
        <f aca="false">M33 + L33   +  N33 - (G33 + I33 + J33 + K33 + H33)</f>
        <v>0</v>
      </c>
      <c r="P33" s="5" t="s">
        <v>21</v>
      </c>
      <c r="Q33" s="5" t="s">
        <v>128</v>
      </c>
      <c r="R33" s="5"/>
    </row>
    <row r="34" customFormat="false" ht="15" hidden="false" customHeight="true" outlineLevel="0" collapsed="false">
      <c r="A34" s="4" t="s">
        <v>129</v>
      </c>
      <c r="B34" s="5" t="s">
        <v>19</v>
      </c>
      <c r="C34" s="5" t="n">
        <v>1</v>
      </c>
      <c r="D34" s="5" t="s">
        <v>130</v>
      </c>
      <c r="E34" s="5" t="n">
        <v>9</v>
      </c>
      <c r="F34" s="5" t="n">
        <v>0</v>
      </c>
      <c r="G34" s="6" t="n">
        <v>15</v>
      </c>
      <c r="H34" s="6" t="n">
        <v>100</v>
      </c>
      <c r="I34" s="6" t="n">
        <v>0</v>
      </c>
      <c r="J34" s="7" t="n">
        <v>7.5</v>
      </c>
      <c r="K34" s="6"/>
      <c r="L34" s="6" t="n">
        <v>0</v>
      </c>
      <c r="M34" s="6" t="n">
        <v>0</v>
      </c>
      <c r="N34" s="8" t="n">
        <v>122.5</v>
      </c>
      <c r="O34" s="8" t="n">
        <f aca="false">M34 + L34   +  N34 - (G34 + I34 + J34 + K34 + H34)</f>
        <v>0</v>
      </c>
      <c r="P34" s="5" t="s">
        <v>21</v>
      </c>
      <c r="Q34" s="5" t="s">
        <v>131</v>
      </c>
      <c r="R34" s="5"/>
    </row>
    <row r="35" customFormat="false" ht="15" hidden="false" customHeight="true" outlineLevel="0" collapsed="false">
      <c r="A35" s="4" t="s">
        <v>132</v>
      </c>
      <c r="B35" s="5" t="s">
        <v>53</v>
      </c>
      <c r="C35" s="5" t="n">
        <v>1</v>
      </c>
      <c r="D35" s="5" t="s">
        <v>133</v>
      </c>
      <c r="E35" s="5" t="n">
        <v>7</v>
      </c>
      <c r="F35" s="5" t="n">
        <v>0</v>
      </c>
      <c r="G35" s="6" t="n">
        <v>14</v>
      </c>
      <c r="H35" s="6"/>
      <c r="I35" s="6" t="n">
        <v>0</v>
      </c>
      <c r="J35" s="7" t="n">
        <v>7.5</v>
      </c>
      <c r="K35" s="6"/>
      <c r="L35" s="6" t="n">
        <v>0</v>
      </c>
      <c r="M35" s="6" t="n">
        <f aca="false">70-45-25+66.5-45</f>
        <v>21.5</v>
      </c>
      <c r="N35" s="8" t="n">
        <v>0</v>
      </c>
      <c r="O35" s="8" t="n">
        <f aca="false">M35 + L35   +  N35 - (G35 + I35 + J35 + K35 + H35)</f>
        <v>0</v>
      </c>
      <c r="P35" s="5" t="s">
        <v>21</v>
      </c>
      <c r="Q35" s="5" t="s">
        <v>134</v>
      </c>
      <c r="R35" s="12" t="s">
        <v>60</v>
      </c>
    </row>
    <row r="36" customFormat="false" ht="15" hidden="false" customHeight="true" outlineLevel="0" collapsed="false">
      <c r="A36" s="9" t="s">
        <v>135</v>
      </c>
      <c r="B36" s="5" t="s">
        <v>45</v>
      </c>
      <c r="C36" s="5"/>
      <c r="D36" s="5" t="s">
        <v>136</v>
      </c>
      <c r="E36" s="5" t="n">
        <v>0</v>
      </c>
      <c r="F36" s="5" t="n">
        <v>0</v>
      </c>
      <c r="G36" s="6" t="n">
        <v>0</v>
      </c>
      <c r="H36" s="6"/>
      <c r="I36" s="6" t="n">
        <v>0</v>
      </c>
      <c r="J36" s="7" t="n">
        <v>0</v>
      </c>
      <c r="K36" s="6"/>
      <c r="L36" s="6" t="n">
        <v>0</v>
      </c>
      <c r="M36" s="6" t="n">
        <v>0</v>
      </c>
      <c r="N36" s="8" t="n">
        <v>0</v>
      </c>
      <c r="O36" s="8" t="n">
        <f aca="false">M36 + L36   +  N36 - (G36 + I36 + J36 + K36 + H36)</f>
        <v>0</v>
      </c>
      <c r="P36" s="5" t="s">
        <v>26</v>
      </c>
      <c r="Q36" s="5" t="s">
        <v>137</v>
      </c>
      <c r="R36" s="5"/>
    </row>
    <row r="37" customFormat="false" ht="15" hidden="false" customHeight="true" outlineLevel="0" collapsed="false">
      <c r="A37" s="4" t="s">
        <v>138</v>
      </c>
      <c r="B37" s="5" t="s">
        <v>57</v>
      </c>
      <c r="C37" s="5" t="n">
        <v>1</v>
      </c>
      <c r="D37" s="5" t="s">
        <v>139</v>
      </c>
      <c r="E37" s="5" t="n">
        <v>0</v>
      </c>
      <c r="F37" s="5" t="n">
        <v>0</v>
      </c>
      <c r="G37" s="6" t="n">
        <v>0</v>
      </c>
      <c r="H37" s="6"/>
      <c r="I37" s="6" t="n">
        <v>0</v>
      </c>
      <c r="J37" s="7" t="n">
        <v>7.5</v>
      </c>
      <c r="K37" s="6"/>
      <c r="L37" s="6" t="n">
        <v>0</v>
      </c>
      <c r="M37" s="6" t="n">
        <f aca="false">22.5-15</f>
        <v>7.5</v>
      </c>
      <c r="N37" s="8" t="n">
        <v>0</v>
      </c>
      <c r="O37" s="8" t="n">
        <f aca="false">M37 + L37   +  N37 - (G37 + I37 + J37 + K37 + H37)</f>
        <v>0</v>
      </c>
      <c r="P37" s="5" t="s">
        <v>21</v>
      </c>
      <c r="Q37" s="5" t="s">
        <v>140</v>
      </c>
      <c r="R37" s="5"/>
    </row>
    <row r="38" customFormat="false" ht="15" hidden="false" customHeight="true" outlineLevel="0" collapsed="false">
      <c r="A38" s="4" t="s">
        <v>141</v>
      </c>
      <c r="B38" s="5" t="s">
        <v>33</v>
      </c>
      <c r="C38" s="5" t="n">
        <v>1</v>
      </c>
      <c r="D38" s="5" t="s">
        <v>142</v>
      </c>
      <c r="E38" s="5" t="n">
        <v>7</v>
      </c>
      <c r="F38" s="5" t="n">
        <v>0</v>
      </c>
      <c r="G38" s="6" t="n">
        <v>14</v>
      </c>
      <c r="H38" s="6"/>
      <c r="I38" s="6" t="n">
        <v>0</v>
      </c>
      <c r="J38" s="7" t="n">
        <v>7.5</v>
      </c>
      <c r="K38" s="6"/>
      <c r="L38" s="6" t="n">
        <v>0</v>
      </c>
      <c r="M38" s="6" t="n">
        <f aca="false">107.15-22.5-45-15-24.65+56.85-35.35</f>
        <v>21.5</v>
      </c>
      <c r="N38" s="8" t="n">
        <v>0</v>
      </c>
      <c r="O38" s="8" t="n">
        <f aca="false">M38 + L38   +  N38 - (G38 + I38 + J38 + K38 + H38)</f>
        <v>0</v>
      </c>
      <c r="P38" s="5" t="s">
        <v>21</v>
      </c>
      <c r="Q38" s="5" t="s">
        <v>143</v>
      </c>
      <c r="R38" s="13" t="s">
        <v>144</v>
      </c>
      <c r="S38" s="11" t="s">
        <v>37</v>
      </c>
    </row>
    <row r="39" customFormat="false" ht="15" hidden="false" customHeight="true" outlineLevel="0" collapsed="false">
      <c r="A39" s="4" t="s">
        <v>145</v>
      </c>
      <c r="B39" s="5" t="s">
        <v>24</v>
      </c>
      <c r="C39" s="5" t="n">
        <v>1</v>
      </c>
      <c r="D39" s="5" t="s">
        <v>146</v>
      </c>
      <c r="E39" s="5" t="n">
        <v>1</v>
      </c>
      <c r="F39" s="5" t="n">
        <v>0</v>
      </c>
      <c r="G39" s="6" t="n">
        <v>2</v>
      </c>
      <c r="H39" s="6"/>
      <c r="I39" s="6" t="n">
        <v>0</v>
      </c>
      <c r="J39" s="7" t="n">
        <v>4.5</v>
      </c>
      <c r="K39" s="6"/>
      <c r="L39" s="6" t="n">
        <v>6.5</v>
      </c>
      <c r="M39" s="6" t="n">
        <v>0</v>
      </c>
      <c r="N39" s="8" t="n">
        <v>0</v>
      </c>
      <c r="O39" s="8" t="n">
        <f aca="false">M39 + L39   +  N39 - (G39 + I39 + J39 + K39 + H39)</f>
        <v>0</v>
      </c>
      <c r="P39" s="5" t="s">
        <v>21</v>
      </c>
      <c r="Q39" s="5" t="s">
        <v>147</v>
      </c>
      <c r="R39" s="5"/>
    </row>
    <row r="40" customFormat="false" ht="15" hidden="false" customHeight="true" outlineLevel="0" collapsed="false">
      <c r="A40" s="9" t="s">
        <v>148</v>
      </c>
      <c r="B40" s="5" t="s">
        <v>29</v>
      </c>
      <c r="C40" s="5" t="n">
        <v>1</v>
      </c>
      <c r="D40" s="5" t="s">
        <v>149</v>
      </c>
      <c r="E40" s="5" t="n">
        <v>0</v>
      </c>
      <c r="F40" s="5" t="n">
        <v>0</v>
      </c>
      <c r="G40" s="6" t="n">
        <v>0</v>
      </c>
      <c r="H40" s="6"/>
      <c r="I40" s="6" t="n">
        <v>0</v>
      </c>
      <c r="J40" s="7" t="n">
        <v>0</v>
      </c>
      <c r="K40" s="6"/>
      <c r="L40" s="6" t="n">
        <v>0</v>
      </c>
      <c r="M40" s="6" t="n">
        <v>0</v>
      </c>
      <c r="N40" s="8" t="n">
        <v>0</v>
      </c>
      <c r="O40" s="8" t="n">
        <f aca="false">M40 + L40   +  N40 - (G40 + I40 + J40 + K40 + H40)</f>
        <v>0</v>
      </c>
      <c r="P40" s="5" t="s">
        <v>26</v>
      </c>
      <c r="Q40" s="5" t="s">
        <v>150</v>
      </c>
      <c r="R40" s="5"/>
    </row>
    <row r="41" customFormat="false" ht="15" hidden="false" customHeight="true" outlineLevel="0" collapsed="false">
      <c r="A41" s="4" t="s">
        <v>151</v>
      </c>
      <c r="B41" s="5" t="s">
        <v>29</v>
      </c>
      <c r="C41" s="5" t="n">
        <v>1</v>
      </c>
      <c r="D41" s="5" t="s">
        <v>152</v>
      </c>
      <c r="E41" s="5" t="n">
        <v>12</v>
      </c>
      <c r="F41" s="5" t="n">
        <v>0</v>
      </c>
      <c r="G41" s="6" t="n">
        <v>15</v>
      </c>
      <c r="H41" s="6" t="n">
        <v>25</v>
      </c>
      <c r="I41" s="6" t="n">
        <v>0</v>
      </c>
      <c r="J41" s="7" t="n">
        <v>7.5</v>
      </c>
      <c r="K41" s="6"/>
      <c r="L41" s="6" t="n">
        <v>0</v>
      </c>
      <c r="M41" s="6" t="n">
        <v>47.5</v>
      </c>
      <c r="N41" s="8" t="n">
        <v>0</v>
      </c>
      <c r="O41" s="8" t="n">
        <f aca="false">M41 + L41   +  N41 - (G41 + I41 + J41 + K41 + H41)</f>
        <v>0</v>
      </c>
      <c r="P41" s="5" t="s">
        <v>21</v>
      </c>
      <c r="Q41" s="5" t="s">
        <v>153</v>
      </c>
      <c r="R41" s="5"/>
    </row>
    <row r="42" customFormat="false" ht="15" hidden="false" customHeight="true" outlineLevel="0" collapsed="false">
      <c r="A42" s="4" t="s">
        <v>154</v>
      </c>
      <c r="B42" s="5" t="s">
        <v>29</v>
      </c>
      <c r="C42" s="5" t="n">
        <v>1</v>
      </c>
      <c r="D42" s="5" t="s">
        <v>155</v>
      </c>
      <c r="E42" s="5" t="n">
        <v>2</v>
      </c>
      <c r="F42" s="5" t="n">
        <v>12</v>
      </c>
      <c r="G42" s="6" t="n">
        <v>25</v>
      </c>
      <c r="H42" s="6"/>
      <c r="I42" s="6" t="n">
        <v>0</v>
      </c>
      <c r="J42" s="7" t="n">
        <v>7.5</v>
      </c>
      <c r="K42" s="6"/>
      <c r="L42" s="6" t="n">
        <v>0</v>
      </c>
      <c r="M42" s="6" t="n">
        <v>32.5</v>
      </c>
      <c r="N42" s="8" t="n">
        <v>0</v>
      </c>
      <c r="O42" s="8" t="n">
        <f aca="false">M42 + L42   +  N42 - (G42 + I42 + J42 + K42 + H42)</f>
        <v>0</v>
      </c>
      <c r="P42" s="5" t="s">
        <v>21</v>
      </c>
      <c r="Q42" s="5" t="s">
        <v>156</v>
      </c>
      <c r="R42" s="5"/>
    </row>
    <row r="43" customFormat="false" ht="15" hidden="false" customHeight="true" outlineLevel="0" collapsed="false">
      <c r="A43" s="4" t="s">
        <v>157</v>
      </c>
      <c r="B43" s="5" t="s">
        <v>45</v>
      </c>
      <c r="C43" s="5" t="n">
        <v>1</v>
      </c>
      <c r="D43" s="5" t="s">
        <v>158</v>
      </c>
      <c r="E43" s="5" t="n">
        <v>0</v>
      </c>
      <c r="F43" s="5" t="n">
        <v>0</v>
      </c>
      <c r="G43" s="6" t="n">
        <v>0</v>
      </c>
      <c r="H43" s="6"/>
      <c r="I43" s="6" t="n">
        <v>0</v>
      </c>
      <c r="J43" s="7" t="n">
        <v>7.5</v>
      </c>
      <c r="K43" s="6"/>
      <c r="L43" s="6" t="n">
        <v>7.5</v>
      </c>
      <c r="M43" s="6" t="n">
        <v>0</v>
      </c>
      <c r="N43" s="8" t="n">
        <v>0</v>
      </c>
      <c r="O43" s="8" t="n">
        <f aca="false">M43 + L43   +  N43 - (G43 + I43 + J43 + K43 + H43)</f>
        <v>0</v>
      </c>
      <c r="P43" s="5" t="s">
        <v>21</v>
      </c>
      <c r="Q43" s="5" t="s">
        <v>159</v>
      </c>
      <c r="R43" s="5"/>
    </row>
    <row r="44" customFormat="false" ht="15" hidden="false" customHeight="true" outlineLevel="0" collapsed="false">
      <c r="A44" s="4" t="s">
        <v>160</v>
      </c>
      <c r="B44" s="5" t="s">
        <v>33</v>
      </c>
      <c r="C44" s="5" t="n">
        <v>1</v>
      </c>
      <c r="D44" s="5" t="s">
        <v>161</v>
      </c>
      <c r="E44" s="5" t="n">
        <v>1</v>
      </c>
      <c r="F44" s="5" t="n">
        <v>0</v>
      </c>
      <c r="G44" s="6" t="n">
        <v>2</v>
      </c>
      <c r="H44" s="6"/>
      <c r="I44" s="6" t="n">
        <v>0</v>
      </c>
      <c r="J44" s="7" t="n">
        <v>0</v>
      </c>
      <c r="K44" s="6"/>
      <c r="L44" s="6" t="n">
        <v>2</v>
      </c>
      <c r="M44" s="6" t="n">
        <v>0</v>
      </c>
      <c r="N44" s="8" t="n">
        <v>0</v>
      </c>
      <c r="O44" s="8" t="n">
        <f aca="false">M44 + L44   +  N44 - (G44 + I44 + J44 + K44 + H44)</f>
        <v>0</v>
      </c>
      <c r="P44" s="5" t="s">
        <v>21</v>
      </c>
      <c r="Q44" s="5" t="s">
        <v>162</v>
      </c>
      <c r="R44" s="5"/>
    </row>
    <row r="45" customFormat="false" ht="15" hidden="false" customHeight="true" outlineLevel="0" collapsed="false">
      <c r="A45" s="4" t="s">
        <v>163</v>
      </c>
      <c r="B45" s="5" t="s">
        <v>45</v>
      </c>
      <c r="C45" s="5" t="n">
        <v>1</v>
      </c>
      <c r="D45" s="5" t="s">
        <v>164</v>
      </c>
      <c r="E45" s="5" t="n">
        <v>0</v>
      </c>
      <c r="F45" s="5" t="n">
        <v>0</v>
      </c>
      <c r="G45" s="6" t="n">
        <v>0</v>
      </c>
      <c r="H45" s="6"/>
      <c r="I45" s="6" t="n">
        <v>0</v>
      </c>
      <c r="J45" s="7" t="n">
        <v>7.5</v>
      </c>
      <c r="K45" s="6"/>
      <c r="L45" s="6" t="n">
        <v>0</v>
      </c>
      <c r="M45" s="6" t="n">
        <v>7.5</v>
      </c>
      <c r="N45" s="8" t="n">
        <v>0</v>
      </c>
      <c r="O45" s="8" t="n">
        <f aca="false">M45 + L45   +  N45 - (G45 + I45 + J45 + K45 + H45)</f>
        <v>0</v>
      </c>
      <c r="P45" s="5" t="s">
        <v>21</v>
      </c>
      <c r="Q45" s="5" t="s">
        <v>165</v>
      </c>
      <c r="R45" s="5"/>
    </row>
    <row r="46" customFormat="false" ht="15" hidden="false" customHeight="true" outlineLevel="0" collapsed="false">
      <c r="A46" s="9" t="s">
        <v>166</v>
      </c>
      <c r="B46" s="5" t="s">
        <v>45</v>
      </c>
      <c r="C46" s="5"/>
      <c r="D46" s="5" t="s">
        <v>167</v>
      </c>
      <c r="E46" s="5" t="n">
        <v>0</v>
      </c>
      <c r="F46" s="5" t="n">
        <v>0</v>
      </c>
      <c r="G46" s="6" t="n">
        <v>0</v>
      </c>
      <c r="H46" s="6"/>
      <c r="I46" s="6" t="n">
        <v>0</v>
      </c>
      <c r="J46" s="7" t="n">
        <v>0</v>
      </c>
      <c r="K46" s="6"/>
      <c r="L46" s="6" t="n">
        <v>0</v>
      </c>
      <c r="M46" s="6" t="n">
        <v>0</v>
      </c>
      <c r="N46" s="8" t="n">
        <v>0</v>
      </c>
      <c r="O46" s="8" t="n">
        <f aca="false">M46 + L46   +  N46 - (G46 + I46 + J46 + K46 + H46)</f>
        <v>0</v>
      </c>
      <c r="P46" s="5" t="s">
        <v>26</v>
      </c>
      <c r="Q46" s="5" t="s">
        <v>168</v>
      </c>
      <c r="R46" s="13" t="s">
        <v>169</v>
      </c>
    </row>
    <row r="47" customFormat="false" ht="15" hidden="false" customHeight="true" outlineLevel="0" collapsed="false">
      <c r="A47" s="4" t="s">
        <v>170</v>
      </c>
      <c r="B47" s="5" t="s">
        <v>45</v>
      </c>
      <c r="C47" s="5" t="n">
        <v>1</v>
      </c>
      <c r="D47" s="5" t="s">
        <v>171</v>
      </c>
      <c r="E47" s="5" t="n">
        <v>0</v>
      </c>
      <c r="F47" s="5" t="n">
        <v>0</v>
      </c>
      <c r="G47" s="6" t="n">
        <v>0</v>
      </c>
      <c r="H47" s="6" t="n">
        <v>75</v>
      </c>
      <c r="I47" s="6" t="n">
        <v>4</v>
      </c>
      <c r="J47" s="7" t="n">
        <v>7.5</v>
      </c>
      <c r="K47" s="6"/>
      <c r="L47" s="6" t="n">
        <v>0</v>
      </c>
      <c r="M47" s="6" t="n">
        <v>86.5</v>
      </c>
      <c r="N47" s="8" t="n">
        <v>0</v>
      </c>
      <c r="O47" s="8" t="n">
        <f aca="false">M47 + L47   +  N47 - (G47 + I47 + J47 + K47 + H47)</f>
        <v>0</v>
      </c>
      <c r="P47" s="5" t="s">
        <v>21</v>
      </c>
      <c r="Q47" s="5" t="s">
        <v>172</v>
      </c>
      <c r="R47" s="5"/>
    </row>
    <row r="48" customFormat="false" ht="15" hidden="false" customHeight="true" outlineLevel="0" collapsed="false">
      <c r="A48" s="4" t="s">
        <v>173</v>
      </c>
      <c r="B48" s="5" t="s">
        <v>19</v>
      </c>
      <c r="C48" s="5" t="n">
        <v>1</v>
      </c>
      <c r="D48" s="5" t="s">
        <v>174</v>
      </c>
      <c r="E48" s="5" t="n">
        <v>0</v>
      </c>
      <c r="F48" s="5" t="n">
        <v>0</v>
      </c>
      <c r="G48" s="6" t="n">
        <v>0</v>
      </c>
      <c r="H48" s="6"/>
      <c r="I48" s="6" t="n">
        <v>0</v>
      </c>
      <c r="J48" s="7" t="n">
        <v>7.5</v>
      </c>
      <c r="K48" s="6"/>
      <c r="L48" s="6" t="n">
        <v>0</v>
      </c>
      <c r="M48" s="6" t="n">
        <v>0</v>
      </c>
      <c r="N48" s="8" t="n">
        <v>90</v>
      </c>
      <c r="O48" s="8" t="n">
        <f aca="false">M48 + L48   +  N48 - (G48 + I48 + J48 + K48 + H48)</f>
        <v>82.5</v>
      </c>
      <c r="P48" s="5" t="s">
        <v>21</v>
      </c>
      <c r="Q48" s="5" t="s">
        <v>175</v>
      </c>
      <c r="R48" s="13" t="s">
        <v>176</v>
      </c>
    </row>
    <row r="49" customFormat="false" ht="15" hidden="false" customHeight="true" outlineLevel="0" collapsed="false">
      <c r="A49" s="4" t="s">
        <v>177</v>
      </c>
      <c r="B49" s="5" t="s">
        <v>53</v>
      </c>
      <c r="C49" s="5" t="n">
        <v>1</v>
      </c>
      <c r="D49" s="5" t="s">
        <v>178</v>
      </c>
      <c r="E49" s="5" t="n">
        <v>0</v>
      </c>
      <c r="F49" s="5" t="n">
        <v>12</v>
      </c>
      <c r="G49" s="6" t="n">
        <v>15</v>
      </c>
      <c r="H49" s="6" t="n">
        <v>100</v>
      </c>
      <c r="I49" s="6" t="n">
        <v>0</v>
      </c>
      <c r="J49" s="7" t="n">
        <v>7.5</v>
      </c>
      <c r="K49" s="6"/>
      <c r="L49" s="6" t="n">
        <v>0</v>
      </c>
      <c r="M49" s="6" t="n">
        <v>100</v>
      </c>
      <c r="N49" s="8" t="n">
        <v>45</v>
      </c>
      <c r="O49" s="8" t="n">
        <f aca="false">M49 + L49   +  N49 - (G49 + I49 + J49 + K49 + H49)</f>
        <v>22.5</v>
      </c>
      <c r="P49" s="5" t="s">
        <v>21</v>
      </c>
      <c r="Q49" s="5" t="s">
        <v>179</v>
      </c>
      <c r="R49" s="13" t="s">
        <v>76</v>
      </c>
    </row>
    <row r="50" customFormat="false" ht="15" hidden="false" customHeight="true" outlineLevel="0" collapsed="false">
      <c r="A50" s="4" t="s">
        <v>180</v>
      </c>
      <c r="B50" s="5" t="s">
        <v>19</v>
      </c>
      <c r="C50" s="5" t="n">
        <v>1</v>
      </c>
      <c r="D50" s="5" t="s">
        <v>181</v>
      </c>
      <c r="E50" s="5" t="n">
        <v>12</v>
      </c>
      <c r="F50" s="5" t="n">
        <v>0</v>
      </c>
      <c r="G50" s="6" t="n">
        <v>15</v>
      </c>
      <c r="H50" s="6" t="n">
        <v>56</v>
      </c>
      <c r="I50" s="6" t="n">
        <v>0</v>
      </c>
      <c r="J50" s="7" t="n">
        <v>7.5</v>
      </c>
      <c r="K50" s="6"/>
      <c r="L50" s="6" t="n">
        <v>0</v>
      </c>
      <c r="M50" s="6" t="n">
        <v>102.5</v>
      </c>
      <c r="N50" s="8" t="n">
        <v>0</v>
      </c>
      <c r="O50" s="8" t="n">
        <f aca="false">M50 + L50   +  N50 - (G50 + I50 + J50 + K50 + H50)</f>
        <v>24</v>
      </c>
      <c r="P50" s="5" t="s">
        <v>21</v>
      </c>
      <c r="Q50" s="5" t="s">
        <v>182</v>
      </c>
      <c r="R50" s="13" t="s">
        <v>76</v>
      </c>
    </row>
    <row r="51" customFormat="false" ht="15" hidden="false" customHeight="true" outlineLevel="0" collapsed="false">
      <c r="A51" s="4" t="s">
        <v>183</v>
      </c>
      <c r="B51" s="5" t="s">
        <v>53</v>
      </c>
      <c r="C51" s="5" t="n">
        <v>1</v>
      </c>
      <c r="D51" s="5" t="s">
        <v>184</v>
      </c>
      <c r="E51" s="5" t="n">
        <v>10</v>
      </c>
      <c r="F51" s="5" t="n">
        <v>10</v>
      </c>
      <c r="G51" s="6" t="n">
        <v>25</v>
      </c>
      <c r="H51" s="6" t="n">
        <v>40</v>
      </c>
      <c r="I51" s="6" t="n">
        <v>0</v>
      </c>
      <c r="J51" s="7" t="n">
        <v>0</v>
      </c>
      <c r="K51" s="6"/>
      <c r="L51" s="6" t="n">
        <v>0</v>
      </c>
      <c r="M51" s="6" t="n">
        <f aca="false">90-50+25</f>
        <v>65</v>
      </c>
      <c r="N51" s="8" t="n">
        <v>0</v>
      </c>
      <c r="O51" s="8" t="n">
        <f aca="false">M51 + L51   +  N51 - (G51 + I51 + J51 + K51 + H51)</f>
        <v>0</v>
      </c>
      <c r="P51" s="5" t="s">
        <v>21</v>
      </c>
      <c r="Q51" s="5" t="s">
        <v>185</v>
      </c>
      <c r="R51" s="12" t="s">
        <v>60</v>
      </c>
    </row>
    <row r="52" customFormat="false" ht="15" hidden="false" customHeight="true" outlineLevel="0" collapsed="false">
      <c r="A52" s="9" t="s">
        <v>186</v>
      </c>
      <c r="B52" s="5" t="s">
        <v>53</v>
      </c>
      <c r="C52" s="5" t="n">
        <v>1</v>
      </c>
      <c r="D52" s="5" t="s">
        <v>187</v>
      </c>
      <c r="E52" s="5" t="n">
        <v>0</v>
      </c>
      <c r="F52" s="5" t="n">
        <v>0</v>
      </c>
      <c r="G52" s="6" t="n">
        <v>0</v>
      </c>
      <c r="H52" s="6"/>
      <c r="I52" s="6" t="n">
        <v>0</v>
      </c>
      <c r="J52" s="7" t="n">
        <v>0</v>
      </c>
      <c r="K52" s="6"/>
      <c r="L52" s="6" t="n">
        <v>0</v>
      </c>
      <c r="M52" s="6" t="n">
        <v>0</v>
      </c>
      <c r="N52" s="8" t="n">
        <v>0</v>
      </c>
      <c r="O52" s="8" t="n">
        <f aca="false">M52 + L52   +  N52 - (G52 + I52 + J52 + K52 + H52)</f>
        <v>0</v>
      </c>
      <c r="P52" s="5" t="s">
        <v>26</v>
      </c>
      <c r="Q52" s="5" t="s">
        <v>188</v>
      </c>
      <c r="R52" s="5"/>
    </row>
    <row r="53" customFormat="false" ht="15" hidden="false" customHeight="true" outlineLevel="0" collapsed="false">
      <c r="A53" s="4" t="s">
        <v>189</v>
      </c>
      <c r="B53" s="5" t="s">
        <v>24</v>
      </c>
      <c r="C53" s="5" t="n">
        <v>1</v>
      </c>
      <c r="D53" s="5" t="s">
        <v>190</v>
      </c>
      <c r="E53" s="5" t="n">
        <v>0</v>
      </c>
      <c r="F53" s="5" t="n">
        <v>0</v>
      </c>
      <c r="G53" s="6" t="n">
        <v>0</v>
      </c>
      <c r="H53" s="6" t="n">
        <v>50</v>
      </c>
      <c r="I53" s="6" t="n">
        <v>0</v>
      </c>
      <c r="J53" s="7" t="n">
        <v>0</v>
      </c>
      <c r="K53" s="6"/>
      <c r="L53" s="6" t="n">
        <v>0</v>
      </c>
      <c r="M53" s="6" t="n">
        <f aca="false">15-15+50</f>
        <v>50</v>
      </c>
      <c r="N53" s="8" t="n">
        <v>0</v>
      </c>
      <c r="O53" s="8" t="n">
        <f aca="false">M53 + L53   +  N53 - (G53 + I53 + J53 + K53 + H53)</f>
        <v>0</v>
      </c>
      <c r="P53" s="5" t="s">
        <v>21</v>
      </c>
      <c r="Q53" s="5" t="s">
        <v>191</v>
      </c>
      <c r="R53" s="12" t="s">
        <v>60</v>
      </c>
      <c r="S53" s="11" t="s">
        <v>37</v>
      </c>
    </row>
    <row r="54" customFormat="false" ht="15" hidden="false" customHeight="true" outlineLevel="0" collapsed="false">
      <c r="A54" s="9" t="s">
        <v>192</v>
      </c>
      <c r="B54" s="5" t="s">
        <v>33</v>
      </c>
      <c r="C54" s="5"/>
      <c r="D54" s="5" t="s">
        <v>193</v>
      </c>
      <c r="E54" s="5" t="n">
        <v>0</v>
      </c>
      <c r="F54" s="5" t="n">
        <v>0</v>
      </c>
      <c r="G54" s="6" t="n">
        <v>0</v>
      </c>
      <c r="H54" s="6"/>
      <c r="I54" s="6" t="n">
        <v>0</v>
      </c>
      <c r="J54" s="7" t="n">
        <v>0</v>
      </c>
      <c r="K54" s="6"/>
      <c r="L54" s="6" t="n">
        <v>0</v>
      </c>
      <c r="M54" s="6" t="n">
        <v>0</v>
      </c>
      <c r="N54" s="8" t="n">
        <v>0</v>
      </c>
      <c r="O54" s="8" t="n">
        <f aca="false">M54 + L54   +  N54 - (G54 + I54 + J54 + K54 + H54)</f>
        <v>0</v>
      </c>
      <c r="P54" s="5" t="s">
        <v>26</v>
      </c>
      <c r="Q54" s="5" t="s">
        <v>194</v>
      </c>
      <c r="R54" s="5"/>
    </row>
    <row r="55" customFormat="false" ht="15" hidden="false" customHeight="true" outlineLevel="0" collapsed="false">
      <c r="A55" s="4" t="s">
        <v>195</v>
      </c>
      <c r="B55" s="5" t="s">
        <v>29</v>
      </c>
      <c r="C55" s="5" t="n">
        <v>1</v>
      </c>
      <c r="D55" s="5" t="s">
        <v>196</v>
      </c>
      <c r="E55" s="5" t="n">
        <v>0</v>
      </c>
      <c r="F55" s="5" t="n">
        <v>0</v>
      </c>
      <c r="G55" s="6" t="n">
        <v>0</v>
      </c>
      <c r="H55" s="6"/>
      <c r="I55" s="6" t="n">
        <v>0</v>
      </c>
      <c r="J55" s="7" t="n">
        <v>7.5</v>
      </c>
      <c r="K55" s="6"/>
      <c r="L55" s="6" t="n">
        <v>0</v>
      </c>
      <c r="M55" s="6" t="n">
        <v>0</v>
      </c>
      <c r="N55" s="8" t="n">
        <f aca="false">22.5</f>
        <v>22.5</v>
      </c>
      <c r="O55" s="8" t="n">
        <f aca="false">M55 + L55   +  N55 - (G55 + I55 + J55 + K55 + H55)</f>
        <v>15</v>
      </c>
      <c r="P55" s="5" t="s">
        <v>21</v>
      </c>
      <c r="Q55" s="5" t="s">
        <v>197</v>
      </c>
      <c r="R55" s="13" t="s">
        <v>76</v>
      </c>
    </row>
    <row r="56" customFormat="false" ht="15" hidden="false" customHeight="true" outlineLevel="0" collapsed="false">
      <c r="A56" s="9" t="s">
        <v>198</v>
      </c>
      <c r="B56" s="5" t="s">
        <v>45</v>
      </c>
      <c r="C56" s="5" t="n">
        <v>1</v>
      </c>
      <c r="D56" s="5" t="s">
        <v>199</v>
      </c>
      <c r="E56" s="5" t="n">
        <v>0</v>
      </c>
      <c r="F56" s="5" t="n">
        <v>0</v>
      </c>
      <c r="G56" s="6" t="n">
        <v>0</v>
      </c>
      <c r="H56" s="6"/>
      <c r="I56" s="6" t="n">
        <v>0</v>
      </c>
      <c r="J56" s="7" t="n">
        <v>0</v>
      </c>
      <c r="K56" s="6"/>
      <c r="L56" s="6" t="n">
        <v>0</v>
      </c>
      <c r="M56" s="6" t="n">
        <v>0</v>
      </c>
      <c r="N56" s="8" t="n">
        <v>0</v>
      </c>
      <c r="O56" s="8" t="n">
        <f aca="false">M56 + L56   +  N56 - (G56 + I56 + J56 + K56 + H56)</f>
        <v>0</v>
      </c>
      <c r="P56" s="5" t="s">
        <v>26</v>
      </c>
      <c r="Q56" s="5" t="s">
        <v>200</v>
      </c>
      <c r="R56" s="5"/>
    </row>
    <row r="57" customFormat="false" ht="15" hidden="false" customHeight="true" outlineLevel="0" collapsed="false">
      <c r="A57" s="4" t="s">
        <v>201</v>
      </c>
      <c r="B57" s="5" t="s">
        <v>33</v>
      </c>
      <c r="C57" s="5" t="n">
        <v>1</v>
      </c>
      <c r="D57" s="5" t="s">
        <v>202</v>
      </c>
      <c r="E57" s="5" t="n">
        <v>0</v>
      </c>
      <c r="F57" s="5" t="n">
        <v>5</v>
      </c>
      <c r="G57" s="6" t="n">
        <v>15</v>
      </c>
      <c r="H57" s="6" t="n">
        <v>50</v>
      </c>
      <c r="I57" s="6" t="n">
        <v>0</v>
      </c>
      <c r="J57" s="7" t="n">
        <v>7.5</v>
      </c>
      <c r="K57" s="6"/>
      <c r="L57" s="6" t="n">
        <v>0</v>
      </c>
      <c r="M57" s="6" t="n">
        <f aca="false">87.5-15</f>
        <v>72.5</v>
      </c>
      <c r="N57" s="8" t="n">
        <v>0</v>
      </c>
      <c r="O57" s="8" t="n">
        <f aca="false">M57 + L57   +  N57 - (G57 + I57 + J57 + K57 + H57)</f>
        <v>0</v>
      </c>
      <c r="P57" s="5" t="s">
        <v>21</v>
      </c>
      <c r="Q57" s="5" t="s">
        <v>203</v>
      </c>
      <c r="R57" s="10" t="s">
        <v>36</v>
      </c>
      <c r="S57" s="11" t="s">
        <v>37</v>
      </c>
    </row>
    <row r="58" customFormat="false" ht="15" hidden="false" customHeight="true" outlineLevel="0" collapsed="false">
      <c r="A58" s="9" t="s">
        <v>204</v>
      </c>
      <c r="B58" s="5" t="s">
        <v>57</v>
      </c>
      <c r="C58" s="5" t="n">
        <v>1</v>
      </c>
      <c r="D58" s="5" t="s">
        <v>205</v>
      </c>
      <c r="E58" s="5" t="n">
        <v>0</v>
      </c>
      <c r="F58" s="5" t="n">
        <v>0</v>
      </c>
      <c r="G58" s="6" t="n">
        <v>0</v>
      </c>
      <c r="H58" s="6"/>
      <c r="I58" s="6" t="n">
        <v>0</v>
      </c>
      <c r="J58" s="7" t="n">
        <v>0</v>
      </c>
      <c r="K58" s="6"/>
      <c r="L58" s="6" t="n">
        <v>0</v>
      </c>
      <c r="M58" s="6" t="n">
        <f aca="false">10-10</f>
        <v>0</v>
      </c>
      <c r="N58" s="8" t="n">
        <v>0</v>
      </c>
      <c r="O58" s="8" t="n">
        <f aca="false">M58 + L58   +  N58 - (G58 + I58 + J58 + K58 + H58)</f>
        <v>0</v>
      </c>
      <c r="P58" s="5" t="s">
        <v>26</v>
      </c>
      <c r="Q58" s="5" t="s">
        <v>206</v>
      </c>
      <c r="R58" s="5"/>
      <c r="S58" s="11" t="s">
        <v>207</v>
      </c>
    </row>
    <row r="59" customFormat="false" ht="15" hidden="false" customHeight="true" outlineLevel="0" collapsed="false">
      <c r="A59" s="4" t="s">
        <v>208</v>
      </c>
      <c r="B59" s="5" t="s">
        <v>53</v>
      </c>
      <c r="C59" s="5" t="n">
        <v>1</v>
      </c>
      <c r="D59" s="5" t="s">
        <v>209</v>
      </c>
      <c r="E59" s="5" t="n">
        <v>6</v>
      </c>
      <c r="F59" s="5" t="n">
        <v>10</v>
      </c>
      <c r="G59" s="6" t="n">
        <v>25</v>
      </c>
      <c r="H59" s="6"/>
      <c r="I59" s="6" t="n">
        <v>4</v>
      </c>
      <c r="J59" s="7" t="n">
        <v>7.5</v>
      </c>
      <c r="K59" s="6"/>
      <c r="L59" s="6" t="n">
        <v>0</v>
      </c>
      <c r="M59" s="6" t="n">
        <f aca="false">7-7</f>
        <v>0</v>
      </c>
      <c r="N59" s="8" t="n">
        <v>36.5</v>
      </c>
      <c r="O59" s="8" t="n">
        <f aca="false">M59 + L59   +  N59 - (G59 + I59 + J59 + K59 + H59)</f>
        <v>0</v>
      </c>
      <c r="P59" s="5" t="s">
        <v>21</v>
      </c>
      <c r="Q59" s="5" t="s">
        <v>210</v>
      </c>
      <c r="R59" s="5"/>
      <c r="S59" s="11" t="s">
        <v>211</v>
      </c>
    </row>
    <row r="60" customFormat="false" ht="15" hidden="false" customHeight="true" outlineLevel="0" collapsed="false">
      <c r="A60" s="4" t="s">
        <v>212</v>
      </c>
      <c r="B60" s="5" t="s">
        <v>53</v>
      </c>
      <c r="C60" s="5" t="n">
        <v>1</v>
      </c>
      <c r="D60" s="5" t="s">
        <v>213</v>
      </c>
      <c r="E60" s="5" t="n">
        <v>5</v>
      </c>
      <c r="F60" s="5" t="n">
        <v>7</v>
      </c>
      <c r="G60" s="6" t="n">
        <v>25</v>
      </c>
      <c r="H60" s="6"/>
      <c r="I60" s="6" t="n">
        <v>0</v>
      </c>
      <c r="J60" s="7" t="n">
        <v>7.5</v>
      </c>
      <c r="K60" s="6"/>
      <c r="L60" s="6" t="n">
        <v>32.5</v>
      </c>
      <c r="M60" s="6" t="n">
        <v>0</v>
      </c>
      <c r="N60" s="8" t="n">
        <v>0</v>
      </c>
      <c r="O60" s="8" t="n">
        <f aca="false">M60 + L60   +  N60 - (G60 + I60 + J60 + K60 + H60)</f>
        <v>0</v>
      </c>
      <c r="P60" s="5" t="s">
        <v>21</v>
      </c>
      <c r="Q60" s="5" t="s">
        <v>214</v>
      </c>
      <c r="R60" s="10" t="s">
        <v>215</v>
      </c>
    </row>
    <row r="61" customFormat="false" ht="15" hidden="false" customHeight="true" outlineLevel="0" collapsed="false">
      <c r="A61" s="4" t="s">
        <v>216</v>
      </c>
      <c r="B61" s="5" t="s">
        <v>53</v>
      </c>
      <c r="C61" s="5" t="n">
        <v>1</v>
      </c>
      <c r="D61" s="5" t="s">
        <v>217</v>
      </c>
      <c r="E61" s="5" t="n">
        <v>3</v>
      </c>
      <c r="F61" s="5" t="n">
        <v>4</v>
      </c>
      <c r="G61" s="6" t="n">
        <v>25</v>
      </c>
      <c r="H61" s="6"/>
      <c r="I61" s="6" t="n">
        <v>0</v>
      </c>
      <c r="J61" s="7" t="n">
        <v>7.5</v>
      </c>
      <c r="K61" s="6"/>
      <c r="L61" s="6" t="n">
        <v>0</v>
      </c>
      <c r="M61" s="6" t="n">
        <f aca="false">32.5-4+4</f>
        <v>32.5</v>
      </c>
      <c r="N61" s="8" t="n">
        <v>0</v>
      </c>
      <c r="O61" s="8" t="n">
        <f aca="false">M61 + L61   +  N61 - (G61 + I61 + J61 + K61 + H61)</f>
        <v>0</v>
      </c>
      <c r="P61" s="5" t="s">
        <v>21</v>
      </c>
      <c r="Q61" s="5" t="s">
        <v>218</v>
      </c>
      <c r="R61" s="10" t="s">
        <v>219</v>
      </c>
    </row>
    <row r="62" customFormat="false" ht="15" hidden="false" customHeight="true" outlineLevel="0" collapsed="false">
      <c r="A62" s="4" t="s">
        <v>220</v>
      </c>
      <c r="B62" s="5" t="s">
        <v>57</v>
      </c>
      <c r="C62" s="5" t="n">
        <v>1</v>
      </c>
      <c r="D62" s="5" t="s">
        <v>221</v>
      </c>
      <c r="E62" s="5" t="n">
        <v>0</v>
      </c>
      <c r="F62" s="5" t="n">
        <v>0</v>
      </c>
      <c r="G62" s="6" t="n">
        <v>0</v>
      </c>
      <c r="H62" s="6"/>
      <c r="I62" s="6" t="n">
        <v>4</v>
      </c>
      <c r="J62" s="7" t="n">
        <v>7.5</v>
      </c>
      <c r="K62" s="6"/>
      <c r="L62" s="6" t="n">
        <v>0</v>
      </c>
      <c r="M62" s="6" t="n">
        <v>7.5</v>
      </c>
      <c r="N62" s="8" t="n">
        <v>4</v>
      </c>
      <c r="O62" s="8" t="n">
        <f aca="false">M62 + L62   +  N62 - (G62 + I62 + J62 + K62 + H62)</f>
        <v>0</v>
      </c>
      <c r="P62" s="5" t="s">
        <v>21</v>
      </c>
      <c r="Q62" s="5" t="s">
        <v>222</v>
      </c>
      <c r="R62" s="12" t="s">
        <v>60</v>
      </c>
    </row>
    <row r="63" customFormat="false" ht="15" hidden="false" customHeight="true" outlineLevel="0" collapsed="false">
      <c r="A63" s="4" t="s">
        <v>223</v>
      </c>
      <c r="B63" s="5" t="s">
        <v>24</v>
      </c>
      <c r="C63" s="5" t="n">
        <v>1</v>
      </c>
      <c r="D63" s="5" t="s">
        <v>224</v>
      </c>
      <c r="E63" s="5" t="n">
        <v>0</v>
      </c>
      <c r="F63" s="5" t="n">
        <v>0</v>
      </c>
      <c r="G63" s="6" t="n">
        <v>0</v>
      </c>
      <c r="H63" s="6"/>
      <c r="I63" s="6" t="n">
        <v>4</v>
      </c>
      <c r="J63" s="7" t="n">
        <v>0</v>
      </c>
      <c r="K63" s="6"/>
      <c r="L63" s="6" t="n">
        <v>0</v>
      </c>
      <c r="M63" s="6" t="n">
        <v>0</v>
      </c>
      <c r="N63" s="8" t="n">
        <v>4</v>
      </c>
      <c r="O63" s="8" t="n">
        <f aca="false">M63 + L63   +  N63 - (G63 + I63 + J63 + K63 + H63)</f>
        <v>0</v>
      </c>
      <c r="P63" s="5" t="s">
        <v>21</v>
      </c>
      <c r="Q63" s="5" t="s">
        <v>225</v>
      </c>
      <c r="R63" s="5"/>
    </row>
    <row r="64" customFormat="false" ht="15" hidden="false" customHeight="true" outlineLevel="0" collapsed="false">
      <c r="A64" s="9" t="s">
        <v>226</v>
      </c>
      <c r="B64" s="5" t="s">
        <v>57</v>
      </c>
      <c r="C64" s="5" t="n">
        <v>1</v>
      </c>
      <c r="D64" s="5" t="s">
        <v>227</v>
      </c>
      <c r="E64" s="5" t="n">
        <v>0</v>
      </c>
      <c r="F64" s="5" t="n">
        <v>0</v>
      </c>
      <c r="G64" s="6" t="n">
        <v>0</v>
      </c>
      <c r="H64" s="6"/>
      <c r="I64" s="6" t="n">
        <v>0</v>
      </c>
      <c r="J64" s="7" t="n">
        <v>0</v>
      </c>
      <c r="K64" s="6"/>
      <c r="L64" s="6" t="n">
        <v>0</v>
      </c>
      <c r="M64" s="6" t="n">
        <v>0</v>
      </c>
      <c r="N64" s="8" t="n">
        <v>0</v>
      </c>
      <c r="O64" s="8" t="n">
        <f aca="false">M64 + L64   +  N64 - (G64 + I64 + J64 + K64 + H64)</f>
        <v>0</v>
      </c>
      <c r="P64" s="5" t="s">
        <v>26</v>
      </c>
      <c r="Q64" s="5" t="s">
        <v>228</v>
      </c>
      <c r="R64" s="5"/>
    </row>
    <row r="65" customFormat="false" ht="15" hidden="false" customHeight="true" outlineLevel="0" collapsed="false">
      <c r="A65" s="4" t="s">
        <v>229</v>
      </c>
      <c r="B65" s="5" t="s">
        <v>24</v>
      </c>
      <c r="C65" s="5" t="n">
        <v>1</v>
      </c>
      <c r="D65" s="5" t="s">
        <v>230</v>
      </c>
      <c r="E65" s="5" t="n">
        <v>9</v>
      </c>
      <c r="F65" s="5" t="n">
        <v>9</v>
      </c>
      <c r="G65" s="6" t="n">
        <v>25</v>
      </c>
      <c r="H65" s="6"/>
      <c r="I65" s="6" t="n">
        <v>4</v>
      </c>
      <c r="J65" s="7" t="n">
        <v>7.5</v>
      </c>
      <c r="K65" s="6"/>
      <c r="L65" s="6" t="n">
        <v>0</v>
      </c>
      <c r="M65" s="6" t="n">
        <f aca="false">129.5-20</f>
        <v>109.5</v>
      </c>
      <c r="N65" s="8" t="n">
        <v>0</v>
      </c>
      <c r="O65" s="8" t="n">
        <f aca="false">M65 + L65   +  N65 - (G65 + I65 + J65 + K65 + H65)</f>
        <v>73</v>
      </c>
      <c r="P65" s="5" t="s">
        <v>21</v>
      </c>
      <c r="Q65" s="5" t="s">
        <v>91</v>
      </c>
      <c r="R65" s="13" t="s">
        <v>76</v>
      </c>
      <c r="S65" s="11" t="s">
        <v>92</v>
      </c>
    </row>
    <row r="66" customFormat="false" ht="15" hidden="false" customHeight="true" outlineLevel="0" collapsed="false">
      <c r="A66" s="4" t="s">
        <v>231</v>
      </c>
      <c r="B66" s="5" t="s">
        <v>53</v>
      </c>
      <c r="C66" s="5" t="n">
        <v>1</v>
      </c>
      <c r="D66" s="5" t="s">
        <v>232</v>
      </c>
      <c r="E66" s="5" t="n">
        <v>0</v>
      </c>
      <c r="F66" s="5" t="n">
        <v>0</v>
      </c>
      <c r="G66" s="6" t="n">
        <v>0</v>
      </c>
      <c r="H66" s="6"/>
      <c r="I66" s="6" t="n">
        <v>0</v>
      </c>
      <c r="J66" s="7" t="n">
        <v>7.5</v>
      </c>
      <c r="K66" s="6"/>
      <c r="L66" s="6" t="n">
        <v>0</v>
      </c>
      <c r="M66" s="6" t="n">
        <v>7.5</v>
      </c>
      <c r="N66" s="8" t="n">
        <v>0</v>
      </c>
      <c r="O66" s="8" t="n">
        <f aca="false">M66 + L66   +  N66 - (G66 + I66 + J66 + K66 + H66)</f>
        <v>0</v>
      </c>
      <c r="P66" s="5" t="s">
        <v>21</v>
      </c>
      <c r="Q66" s="5" t="s">
        <v>233</v>
      </c>
      <c r="R66" s="5"/>
    </row>
    <row r="67" customFormat="false" ht="15" hidden="false" customHeight="true" outlineLevel="0" collapsed="false">
      <c r="A67" s="9" t="s">
        <v>234</v>
      </c>
      <c r="B67" s="5" t="s">
        <v>57</v>
      </c>
      <c r="C67" s="5" t="n">
        <v>1</v>
      </c>
      <c r="D67" s="5" t="s">
        <v>235</v>
      </c>
      <c r="E67" s="5" t="n">
        <v>0</v>
      </c>
      <c r="F67" s="5" t="n">
        <v>0</v>
      </c>
      <c r="G67" s="6" t="n">
        <v>0</v>
      </c>
      <c r="H67" s="6"/>
      <c r="I67" s="6" t="n">
        <v>0</v>
      </c>
      <c r="J67" s="7" t="n">
        <v>0</v>
      </c>
      <c r="K67" s="6"/>
      <c r="L67" s="6" t="n">
        <v>0</v>
      </c>
      <c r="M67" s="6" t="n">
        <v>0</v>
      </c>
      <c r="N67" s="8" t="n">
        <v>0</v>
      </c>
      <c r="O67" s="8" t="n">
        <f aca="false">M67 + L67   +  N67 - (G67 + I67 + J67 + K67 + H67)</f>
        <v>0</v>
      </c>
      <c r="P67" s="5" t="s">
        <v>26</v>
      </c>
      <c r="Q67" s="5" t="s">
        <v>236</v>
      </c>
      <c r="R67" s="5"/>
    </row>
    <row r="68" customFormat="false" ht="15" hidden="false" customHeight="true" outlineLevel="0" collapsed="false">
      <c r="A68" s="4" t="s">
        <v>237</v>
      </c>
      <c r="B68" s="5" t="s">
        <v>19</v>
      </c>
      <c r="C68" s="5" t="n">
        <v>1</v>
      </c>
      <c r="D68" s="5" t="s">
        <v>238</v>
      </c>
      <c r="E68" s="5" t="n">
        <v>0</v>
      </c>
      <c r="F68" s="5" t="n">
        <v>2</v>
      </c>
      <c r="G68" s="6" t="n">
        <v>4</v>
      </c>
      <c r="H68" s="6"/>
      <c r="I68" s="6" t="n">
        <v>4</v>
      </c>
      <c r="J68" s="7" t="n">
        <v>7.5</v>
      </c>
      <c r="K68" s="6"/>
      <c r="L68" s="6" t="n">
        <v>0</v>
      </c>
      <c r="M68" s="6" t="n">
        <f aca="false">38.5</f>
        <v>38.5</v>
      </c>
      <c r="N68" s="8" t="n">
        <v>0</v>
      </c>
      <c r="O68" s="8" t="n">
        <f aca="false">M68 + L68   +  N68 - (G68 + I68 + J68 + K68 + H68)</f>
        <v>23</v>
      </c>
      <c r="P68" s="5" t="s">
        <v>21</v>
      </c>
      <c r="Q68" s="5" t="s">
        <v>239</v>
      </c>
      <c r="R68" s="13" t="s">
        <v>76</v>
      </c>
    </row>
    <row r="69" customFormat="false" ht="15" hidden="false" customHeight="true" outlineLevel="0" collapsed="false">
      <c r="A69" s="4" t="s">
        <v>240</v>
      </c>
      <c r="B69" s="5" t="s">
        <v>24</v>
      </c>
      <c r="C69" s="5" t="n">
        <v>1</v>
      </c>
      <c r="D69" s="5" t="s">
        <v>241</v>
      </c>
      <c r="E69" s="5" t="n">
        <v>9</v>
      </c>
      <c r="F69" s="5" t="n">
        <v>4</v>
      </c>
      <c r="G69" s="6" t="n">
        <v>23</v>
      </c>
      <c r="H69" s="6" t="n">
        <f aca="false">75+75</f>
        <v>150</v>
      </c>
      <c r="I69" s="6" t="n">
        <v>4</v>
      </c>
      <c r="J69" s="7" t="n">
        <v>7.5</v>
      </c>
      <c r="K69" s="6"/>
      <c r="L69" s="6" t="n">
        <v>0</v>
      </c>
      <c r="M69" s="6" t="n">
        <f aca="false">263.5-55</f>
        <v>208.5</v>
      </c>
      <c r="N69" s="8" t="n">
        <v>0</v>
      </c>
      <c r="O69" s="8" t="n">
        <f aca="false">M69 + L69   +  N69 - (G69 + I69 + J69 + K69 + H69)</f>
        <v>24</v>
      </c>
      <c r="P69" s="5" t="s">
        <v>21</v>
      </c>
      <c r="Q69" s="5" t="s">
        <v>242</v>
      </c>
      <c r="R69" s="13" t="s">
        <v>76</v>
      </c>
    </row>
    <row r="70" customFormat="false" ht="15" hidden="false" customHeight="true" outlineLevel="0" collapsed="false">
      <c r="A70" s="4" t="s">
        <v>243</v>
      </c>
      <c r="B70" s="5" t="s">
        <v>33</v>
      </c>
      <c r="C70" s="5" t="n">
        <v>1</v>
      </c>
      <c r="D70" s="5" t="s">
        <v>244</v>
      </c>
      <c r="E70" s="5" t="n">
        <v>0</v>
      </c>
      <c r="F70" s="5" t="n">
        <v>0</v>
      </c>
      <c r="G70" s="6" t="n">
        <v>0</v>
      </c>
      <c r="H70" s="6"/>
      <c r="I70" s="6" t="n">
        <v>0</v>
      </c>
      <c r="J70" s="7" t="n">
        <v>7.5</v>
      </c>
      <c r="K70" s="6"/>
      <c r="L70" s="6" t="n">
        <v>0</v>
      </c>
      <c r="M70" s="6" t="n">
        <v>7.5</v>
      </c>
      <c r="N70" s="8" t="n">
        <v>0</v>
      </c>
      <c r="O70" s="8" t="n">
        <f aca="false">M70 + L70   +  N70 - (G70 + I70 + J70 + K70 + H70)</f>
        <v>0</v>
      </c>
      <c r="P70" s="5" t="s">
        <v>21</v>
      </c>
      <c r="Q70" s="5" t="s">
        <v>245</v>
      </c>
      <c r="R70" s="5"/>
    </row>
    <row r="71" customFormat="false" ht="15" hidden="false" customHeight="true" outlineLevel="0" collapsed="false">
      <c r="A71" s="14" t="s">
        <v>246</v>
      </c>
      <c r="B71" s="5" t="s">
        <v>29</v>
      </c>
      <c r="C71" s="5" t="n">
        <v>1</v>
      </c>
      <c r="D71" s="5" t="s">
        <v>247</v>
      </c>
      <c r="E71" s="5" t="n">
        <v>13</v>
      </c>
      <c r="F71" s="5" t="n">
        <v>0</v>
      </c>
      <c r="G71" s="6" t="n">
        <v>15</v>
      </c>
      <c r="H71" s="6"/>
      <c r="I71" s="6" t="n">
        <v>0</v>
      </c>
      <c r="J71" s="7" t="n">
        <v>7.5</v>
      </c>
      <c r="K71" s="6"/>
      <c r="L71" s="6" t="n">
        <v>0</v>
      </c>
      <c r="M71" s="6" t="n">
        <f aca="false">166-22.5-51-59-25</f>
        <v>8.5</v>
      </c>
      <c r="N71" s="8" t="n">
        <v>0</v>
      </c>
      <c r="O71" s="8" t="n">
        <f aca="false">M71 + L71   +  N71 - (G71 + I71 + J71 + K71 + H71)</f>
        <v>-14</v>
      </c>
      <c r="P71" s="5"/>
      <c r="Q71" s="5" t="s">
        <v>248</v>
      </c>
      <c r="R71" s="12" t="s">
        <v>249</v>
      </c>
    </row>
    <row r="72" customFormat="false" ht="15" hidden="false" customHeight="true" outlineLevel="0" collapsed="false">
      <c r="A72" s="4" t="s">
        <v>250</v>
      </c>
      <c r="B72" s="5" t="s">
        <v>24</v>
      </c>
      <c r="C72" s="5" t="n">
        <v>1</v>
      </c>
      <c r="D72" s="5" t="s">
        <v>251</v>
      </c>
      <c r="E72" s="5" t="n">
        <v>8</v>
      </c>
      <c r="F72" s="5" t="n">
        <v>0</v>
      </c>
      <c r="G72" s="6" t="n">
        <v>15</v>
      </c>
      <c r="H72" s="6" t="n">
        <v>115</v>
      </c>
      <c r="I72" s="6" t="n">
        <v>0</v>
      </c>
      <c r="J72" s="7" t="n">
        <v>7.5</v>
      </c>
      <c r="K72" s="6"/>
      <c r="L72" s="6" t="n">
        <v>0</v>
      </c>
      <c r="M72" s="6" t="n">
        <f aca="false">147.5-10</f>
        <v>137.5</v>
      </c>
      <c r="N72" s="8" t="n">
        <v>0</v>
      </c>
      <c r="O72" s="8" t="n">
        <f aca="false">M72 + L72   +  N72 - (G72 + I72 + J72 + K72 + H72)</f>
        <v>0</v>
      </c>
      <c r="P72" s="5" t="s">
        <v>21</v>
      </c>
      <c r="Q72" s="5" t="s">
        <v>252</v>
      </c>
      <c r="R72" s="5"/>
      <c r="S72" s="11" t="s">
        <v>253</v>
      </c>
    </row>
    <row r="73" customFormat="false" ht="15" hidden="false" customHeight="true" outlineLevel="0" collapsed="false">
      <c r="A73" s="4" t="s">
        <v>254</v>
      </c>
      <c r="B73" s="5" t="s">
        <v>19</v>
      </c>
      <c r="C73" s="5" t="n">
        <v>1</v>
      </c>
      <c r="D73" s="5" t="s">
        <v>255</v>
      </c>
      <c r="E73" s="5" t="n">
        <v>0</v>
      </c>
      <c r="F73" s="5" t="n">
        <v>1</v>
      </c>
      <c r="G73" s="6" t="n">
        <v>2</v>
      </c>
      <c r="H73" s="6" t="n">
        <v>80</v>
      </c>
      <c r="I73" s="6" t="n">
        <v>0</v>
      </c>
      <c r="J73" s="7" t="n">
        <v>7.5</v>
      </c>
      <c r="K73" s="6" t="n">
        <v>25</v>
      </c>
      <c r="L73" s="6" t="n">
        <f aca="false">135-17</f>
        <v>118</v>
      </c>
      <c r="M73" s="6" t="n">
        <f aca="false">41.5-30</f>
        <v>11.5</v>
      </c>
      <c r="N73" s="8" t="n">
        <v>0</v>
      </c>
      <c r="O73" s="8" t="n">
        <f aca="false">M73 + L73   +  N73 - (G73 + I73 + J73 + K73 + H73)</f>
        <v>15</v>
      </c>
      <c r="P73" s="5" t="s">
        <v>21</v>
      </c>
      <c r="Q73" s="5" t="s">
        <v>256</v>
      </c>
      <c r="R73" s="13" t="s">
        <v>76</v>
      </c>
      <c r="S73" s="11" t="s">
        <v>48</v>
      </c>
    </row>
    <row r="74" customFormat="false" ht="15" hidden="false" customHeight="true" outlineLevel="0" collapsed="false">
      <c r="A74" s="4" t="s">
        <v>257</v>
      </c>
      <c r="B74" s="5" t="s">
        <v>29</v>
      </c>
      <c r="C74" s="5" t="n">
        <v>1</v>
      </c>
      <c r="D74" s="5" t="s">
        <v>258</v>
      </c>
      <c r="E74" s="5" t="n">
        <v>0</v>
      </c>
      <c r="F74" s="5" t="n">
        <v>0</v>
      </c>
      <c r="G74" s="6" t="n">
        <v>0</v>
      </c>
      <c r="H74" s="6"/>
      <c r="I74" s="6" t="n">
        <v>0</v>
      </c>
      <c r="J74" s="7" t="n">
        <v>7.5</v>
      </c>
      <c r="K74" s="6" t="n">
        <v>25</v>
      </c>
      <c r="L74" s="6" t="n">
        <v>0</v>
      </c>
      <c r="M74" s="6" t="n">
        <f aca="false">25+45-37.5</f>
        <v>32.5</v>
      </c>
      <c r="N74" s="8" t="n">
        <v>0</v>
      </c>
      <c r="O74" s="8" t="n">
        <f aca="false">M74 + L74   +  N74 - (G74 + I74 + J74 + K74 + H74)</f>
        <v>0</v>
      </c>
      <c r="P74" s="5" t="s">
        <v>21</v>
      </c>
      <c r="Q74" s="5" t="s">
        <v>259</v>
      </c>
      <c r="R74" s="13" t="s">
        <v>260</v>
      </c>
    </row>
    <row r="75" customFormat="false" ht="15" hidden="false" customHeight="true" outlineLevel="0" collapsed="false">
      <c r="A75" s="4" t="s">
        <v>261</v>
      </c>
      <c r="B75" s="5" t="s">
        <v>53</v>
      </c>
      <c r="C75" s="5" t="n">
        <v>1</v>
      </c>
      <c r="D75" s="5" t="s">
        <v>262</v>
      </c>
      <c r="E75" s="5" t="n">
        <v>0</v>
      </c>
      <c r="F75" s="5" t="n">
        <v>0</v>
      </c>
      <c r="G75" s="6" t="n">
        <v>0</v>
      </c>
      <c r="H75" s="6"/>
      <c r="I75" s="6" t="n">
        <v>0</v>
      </c>
      <c r="J75" s="7" t="n">
        <v>7.5</v>
      </c>
      <c r="K75" s="6"/>
      <c r="L75" s="6" t="n">
        <v>0</v>
      </c>
      <c r="M75" s="6" t="n">
        <v>7.5</v>
      </c>
      <c r="N75" s="8" t="n">
        <v>0</v>
      </c>
      <c r="O75" s="8" t="n">
        <f aca="false">M75 + L75   +  N75 - (G75 + I75 + J75 + K75 + H75)</f>
        <v>0</v>
      </c>
      <c r="P75" s="5" t="s">
        <v>21</v>
      </c>
      <c r="Q75" s="5" t="s">
        <v>263</v>
      </c>
      <c r="R75" s="12" t="s">
        <v>60</v>
      </c>
      <c r="S75" s="11" t="s">
        <v>37</v>
      </c>
    </row>
    <row r="76" customFormat="false" ht="15" hidden="false" customHeight="true" outlineLevel="0" collapsed="false">
      <c r="A76" s="4" t="s">
        <v>264</v>
      </c>
      <c r="B76" s="5" t="s">
        <v>19</v>
      </c>
      <c r="C76" s="5" t="n">
        <v>1</v>
      </c>
      <c r="D76" s="5" t="s">
        <v>265</v>
      </c>
      <c r="E76" s="5" t="n">
        <v>5</v>
      </c>
      <c r="F76" s="5" t="n">
        <v>0</v>
      </c>
      <c r="G76" s="6" t="n">
        <v>10</v>
      </c>
      <c r="H76" s="6"/>
      <c r="I76" s="6" t="n">
        <v>0</v>
      </c>
      <c r="J76" s="7" t="n">
        <v>7.5</v>
      </c>
      <c r="K76" s="6"/>
      <c r="L76" s="6" t="n">
        <v>0</v>
      </c>
      <c r="M76" s="6" t="n">
        <f aca="false">70-45-25+62.5-45</f>
        <v>17.5</v>
      </c>
      <c r="N76" s="8" t="n">
        <v>0</v>
      </c>
      <c r="O76" s="8" t="n">
        <f aca="false">M76 + L76   +  N76 - (G76 + I76 + J76 + K76 + H76)</f>
        <v>0</v>
      </c>
      <c r="P76" s="5" t="s">
        <v>21</v>
      </c>
      <c r="Q76" s="5" t="s">
        <v>134</v>
      </c>
      <c r="R76" s="12" t="s">
        <v>60</v>
      </c>
    </row>
    <row r="77" customFormat="false" ht="15" hidden="false" customHeight="true" outlineLevel="0" collapsed="false">
      <c r="A77" s="4" t="s">
        <v>266</v>
      </c>
      <c r="B77" s="5" t="s">
        <v>53</v>
      </c>
      <c r="C77" s="5" t="n">
        <v>1</v>
      </c>
      <c r="D77" s="5" t="s">
        <v>267</v>
      </c>
      <c r="E77" s="5" t="n">
        <v>11</v>
      </c>
      <c r="F77" s="5" t="n">
        <v>0</v>
      </c>
      <c r="G77" s="6" t="n">
        <v>15</v>
      </c>
      <c r="H77" s="6"/>
      <c r="I77" s="6" t="n">
        <v>0</v>
      </c>
      <c r="J77" s="7" t="n">
        <v>0</v>
      </c>
      <c r="K77" s="6"/>
      <c r="L77" s="6" t="n">
        <v>0</v>
      </c>
      <c r="M77" s="6" t="n">
        <v>15</v>
      </c>
      <c r="N77" s="8" t="n">
        <v>0</v>
      </c>
      <c r="O77" s="8" t="n">
        <f aca="false">M77 + L77   +  N77 - (G77 + I77 + J77 + K77 + H77)</f>
        <v>0</v>
      </c>
      <c r="P77" s="5" t="s">
        <v>21</v>
      </c>
      <c r="Q77" s="5" t="s">
        <v>268</v>
      </c>
      <c r="R77" s="5"/>
    </row>
    <row r="78" customFormat="false" ht="15" hidden="false" customHeight="true" outlineLevel="0" collapsed="false">
      <c r="A78" s="4" t="s">
        <v>269</v>
      </c>
      <c r="B78" s="5" t="s">
        <v>29</v>
      </c>
      <c r="C78" s="5" t="n">
        <v>1</v>
      </c>
      <c r="D78" s="5" t="s">
        <v>270</v>
      </c>
      <c r="E78" s="5" t="n">
        <v>6</v>
      </c>
      <c r="F78" s="5" t="n">
        <v>3</v>
      </c>
      <c r="G78" s="6" t="n">
        <v>25</v>
      </c>
      <c r="H78" s="6"/>
      <c r="I78" s="6" t="n">
        <v>0</v>
      </c>
      <c r="J78" s="7" t="n">
        <v>7.5</v>
      </c>
      <c r="K78" s="6"/>
      <c r="L78" s="6" t="n">
        <v>0</v>
      </c>
      <c r="M78" s="6" t="n">
        <v>32.5</v>
      </c>
      <c r="N78" s="8" t="n">
        <v>0</v>
      </c>
      <c r="O78" s="8" t="n">
        <f aca="false">M78 + L78   +  N78 - (G78 + I78 + J78 + K78 + H78)</f>
        <v>0</v>
      </c>
      <c r="P78" s="5" t="s">
        <v>21</v>
      </c>
      <c r="Q78" s="5" t="s">
        <v>218</v>
      </c>
      <c r="R78" s="10" t="s">
        <v>271</v>
      </c>
    </row>
    <row r="79" customFormat="false" ht="15" hidden="false" customHeight="true" outlineLevel="0" collapsed="false">
      <c r="A79" s="4" t="s">
        <v>272</v>
      </c>
      <c r="B79" s="5" t="s">
        <v>33</v>
      </c>
      <c r="C79" s="5" t="n">
        <v>1</v>
      </c>
      <c r="D79" s="5" t="s">
        <v>273</v>
      </c>
      <c r="E79" s="5" t="n">
        <v>0</v>
      </c>
      <c r="F79" s="5" t="n">
        <v>0</v>
      </c>
      <c r="G79" s="6" t="n">
        <v>0</v>
      </c>
      <c r="H79" s="6"/>
      <c r="I79" s="6" t="n">
        <v>0</v>
      </c>
      <c r="J79" s="7" t="n">
        <v>7.5</v>
      </c>
      <c r="K79" s="6" t="n">
        <v>25</v>
      </c>
      <c r="L79" s="6" t="n">
        <v>0</v>
      </c>
      <c r="M79" s="6" t="n">
        <f aca="false">55-15</f>
        <v>40</v>
      </c>
      <c r="N79" s="8" t="n">
        <v>0</v>
      </c>
      <c r="O79" s="8" t="n">
        <f aca="false">M79 + L79   +  N79 - (G79 + I79 + J79 + K79 + H79)</f>
        <v>7.5</v>
      </c>
      <c r="P79" s="5" t="s">
        <v>21</v>
      </c>
      <c r="Q79" s="5" t="s">
        <v>274</v>
      </c>
      <c r="R79" s="5"/>
      <c r="S79" s="11" t="s">
        <v>37</v>
      </c>
    </row>
    <row r="80" customFormat="false" ht="15" hidden="false" customHeight="true" outlineLevel="0" collapsed="false">
      <c r="A80" s="4" t="s">
        <v>275</v>
      </c>
      <c r="B80" s="5" t="s">
        <v>57</v>
      </c>
      <c r="C80" s="5" t="n">
        <v>1</v>
      </c>
      <c r="D80" s="5" t="s">
        <v>276</v>
      </c>
      <c r="E80" s="5" t="n">
        <v>7</v>
      </c>
      <c r="F80" s="5" t="n">
        <v>0</v>
      </c>
      <c r="G80" s="6" t="n">
        <v>15</v>
      </c>
      <c r="H80" s="6" t="n">
        <v>25</v>
      </c>
      <c r="I80" s="6" t="n">
        <v>4</v>
      </c>
      <c r="J80" s="7" t="n">
        <v>7.5</v>
      </c>
      <c r="K80" s="6"/>
      <c r="L80" s="6" t="n">
        <v>51.5</v>
      </c>
      <c r="M80" s="6" t="n">
        <f aca="false">9-9</f>
        <v>0</v>
      </c>
      <c r="N80" s="8" t="n">
        <v>0</v>
      </c>
      <c r="O80" s="8" t="n">
        <f aca="false">M80 + L80   +  N80 - (G80 + I80 + J80 + K80 + H80)</f>
        <v>0</v>
      </c>
      <c r="P80" s="5" t="s">
        <v>21</v>
      </c>
      <c r="Q80" s="5" t="s">
        <v>277</v>
      </c>
      <c r="R80" s="10" t="s">
        <v>215</v>
      </c>
    </row>
    <row r="81" customFormat="false" ht="15" hidden="false" customHeight="true" outlineLevel="0" collapsed="false">
      <c r="A81" s="4" t="s">
        <v>278</v>
      </c>
      <c r="B81" s="5" t="s">
        <v>57</v>
      </c>
      <c r="C81" s="5" t="n">
        <v>1</v>
      </c>
      <c r="D81" s="5" t="s">
        <v>279</v>
      </c>
      <c r="E81" s="5" t="n">
        <v>0</v>
      </c>
      <c r="F81" s="5" t="n">
        <v>0</v>
      </c>
      <c r="G81" s="6" t="n">
        <v>0</v>
      </c>
      <c r="H81" s="6" t="n">
        <v>25</v>
      </c>
      <c r="I81" s="6" t="n">
        <v>4</v>
      </c>
      <c r="J81" s="7" t="n">
        <v>7.5</v>
      </c>
      <c r="K81" s="6"/>
      <c r="L81" s="6" t="n">
        <v>25</v>
      </c>
      <c r="M81" s="6" t="n">
        <f aca="false">19-7.5</f>
        <v>11.5</v>
      </c>
      <c r="N81" s="8" t="n">
        <v>0</v>
      </c>
      <c r="O81" s="8" t="n">
        <f aca="false">M81 + L81   +  N81 - (G81 + I81 + J81 + K81 + H81)</f>
        <v>0</v>
      </c>
      <c r="P81" s="5" t="s">
        <v>21</v>
      </c>
      <c r="Q81" s="5" t="s">
        <v>280</v>
      </c>
      <c r="R81" s="5"/>
      <c r="S81" s="11" t="s">
        <v>281</v>
      </c>
    </row>
    <row r="82" customFormat="false" ht="15" hidden="false" customHeight="true" outlineLevel="0" collapsed="false">
      <c r="A82" s="4" t="s">
        <v>282</v>
      </c>
      <c r="B82" s="5" t="s">
        <v>24</v>
      </c>
      <c r="C82" s="5" t="n">
        <v>1</v>
      </c>
      <c r="D82" s="5" t="s">
        <v>283</v>
      </c>
      <c r="E82" s="5" t="n">
        <v>0</v>
      </c>
      <c r="F82" s="5" t="n">
        <v>0</v>
      </c>
      <c r="G82" s="6" t="n">
        <v>0</v>
      </c>
      <c r="H82" s="6"/>
      <c r="I82" s="6" t="n">
        <v>4</v>
      </c>
      <c r="J82" s="7" t="n">
        <v>7.5</v>
      </c>
      <c r="K82" s="6"/>
      <c r="L82" s="6" t="n">
        <v>0</v>
      </c>
      <c r="M82" s="6" t="n">
        <f aca="false">45.5-15</f>
        <v>30.5</v>
      </c>
      <c r="N82" s="8" t="n">
        <v>4</v>
      </c>
      <c r="O82" s="8" t="n">
        <f aca="false">M82 + L82   +  N82 - (G82 + I82 + J82 + K82 + H82)</f>
        <v>23</v>
      </c>
      <c r="P82" s="5" t="s">
        <v>21</v>
      </c>
      <c r="Q82" s="5" t="s">
        <v>284</v>
      </c>
      <c r="R82" s="13" t="s">
        <v>76</v>
      </c>
    </row>
    <row r="83" customFormat="false" ht="15" hidden="false" customHeight="true" outlineLevel="0" collapsed="false">
      <c r="A83" s="4" t="s">
        <v>285</v>
      </c>
      <c r="B83" s="5" t="s">
        <v>57</v>
      </c>
      <c r="C83" s="5" t="n">
        <v>1</v>
      </c>
      <c r="D83" s="5" t="s">
        <v>286</v>
      </c>
      <c r="E83" s="5" t="n">
        <v>10</v>
      </c>
      <c r="F83" s="5" t="n">
        <v>0</v>
      </c>
      <c r="G83" s="6" t="n">
        <v>15</v>
      </c>
      <c r="H83" s="6" t="n">
        <v>115</v>
      </c>
      <c r="I83" s="6" t="n">
        <v>0</v>
      </c>
      <c r="J83" s="7" t="n">
        <v>0</v>
      </c>
      <c r="K83" s="6"/>
      <c r="L83" s="6" t="n">
        <v>0</v>
      </c>
      <c r="M83" s="6" t="n">
        <f aca="false">185-45-25+15</f>
        <v>130</v>
      </c>
      <c r="N83" s="8" t="n">
        <v>0</v>
      </c>
      <c r="O83" s="8" t="n">
        <f aca="false">M83 + L83   +  N83 - (G83 + I83 + J83 + K83 + H83)</f>
        <v>0</v>
      </c>
      <c r="P83" s="5" t="s">
        <v>21</v>
      </c>
      <c r="Q83" s="5" t="s">
        <v>287</v>
      </c>
      <c r="R83" s="12" t="s">
        <v>60</v>
      </c>
      <c r="S83" s="5"/>
    </row>
    <row r="84" customFormat="false" ht="15" hidden="false" customHeight="true" outlineLevel="0" collapsed="false">
      <c r="A84" s="4" t="s">
        <v>288</v>
      </c>
      <c r="B84" s="5" t="s">
        <v>53</v>
      </c>
      <c r="C84" s="5" t="n">
        <v>1</v>
      </c>
      <c r="D84" s="5" t="s">
        <v>289</v>
      </c>
      <c r="E84" s="5" t="n">
        <v>2</v>
      </c>
      <c r="F84" s="5" t="n">
        <v>0</v>
      </c>
      <c r="G84" s="6" t="n">
        <v>4</v>
      </c>
      <c r="H84" s="6"/>
      <c r="I84" s="6" t="n">
        <v>0</v>
      </c>
      <c r="J84" s="7" t="n">
        <v>7.5</v>
      </c>
      <c r="K84" s="6"/>
      <c r="L84" s="6" t="n">
        <v>4</v>
      </c>
      <c r="M84" s="6" t="n">
        <f aca="false">3.75+3.75</f>
        <v>7.5</v>
      </c>
      <c r="N84" s="8" t="n">
        <v>0</v>
      </c>
      <c r="O84" s="8" t="n">
        <f aca="false">M84 + L84   +  N84 - (G84 + I84 + J84 + K84 + H84)</f>
        <v>0</v>
      </c>
      <c r="P84" s="5" t="s">
        <v>21</v>
      </c>
      <c r="Q84" s="5" t="s">
        <v>162</v>
      </c>
      <c r="R84" s="5"/>
    </row>
    <row r="85" customFormat="false" ht="15" hidden="false" customHeight="true" outlineLevel="0" collapsed="false">
      <c r="A85" s="4" t="s">
        <v>290</v>
      </c>
      <c r="B85" s="5" t="s">
        <v>57</v>
      </c>
      <c r="C85" s="5" t="n">
        <v>1</v>
      </c>
      <c r="D85" s="5" t="s">
        <v>291</v>
      </c>
      <c r="E85" s="5" t="n">
        <v>0</v>
      </c>
      <c r="F85" s="5" t="n">
        <v>0</v>
      </c>
      <c r="G85" s="6" t="n">
        <v>0</v>
      </c>
      <c r="H85" s="6" t="n">
        <v>55</v>
      </c>
      <c r="I85" s="6" t="n">
        <v>0</v>
      </c>
      <c r="J85" s="7" t="n">
        <v>0</v>
      </c>
      <c r="K85" s="6" t="n">
        <v>25</v>
      </c>
      <c r="L85" s="6" t="n">
        <v>80</v>
      </c>
      <c r="M85" s="6" t="n">
        <v>0</v>
      </c>
      <c r="N85" s="8" t="n">
        <v>0</v>
      </c>
      <c r="O85" s="8" t="n">
        <f aca="false">M85 + L85   +  N85 - (G85 + I85 + J85 + K85 + H85)</f>
        <v>0</v>
      </c>
      <c r="P85" s="5" t="s">
        <v>21</v>
      </c>
      <c r="Q85" s="5" t="s">
        <v>292</v>
      </c>
      <c r="R85" s="5"/>
    </row>
    <row r="86" customFormat="false" ht="15" hidden="false" customHeight="true" outlineLevel="0" collapsed="false">
      <c r="A86" s="9" t="s">
        <v>293</v>
      </c>
      <c r="B86" s="5" t="s">
        <v>53</v>
      </c>
      <c r="C86" s="5" t="n">
        <v>1</v>
      </c>
      <c r="D86" s="5" t="s">
        <v>294</v>
      </c>
      <c r="E86" s="5" t="n">
        <v>0</v>
      </c>
      <c r="F86" s="5" t="n">
        <v>0</v>
      </c>
      <c r="G86" s="6" t="n">
        <v>0</v>
      </c>
      <c r="H86" s="6"/>
      <c r="I86" s="6" t="n">
        <v>0</v>
      </c>
      <c r="J86" s="7" t="n">
        <v>0</v>
      </c>
      <c r="K86" s="6"/>
      <c r="L86" s="6" t="n">
        <v>0</v>
      </c>
      <c r="M86" s="6" t="n">
        <v>0</v>
      </c>
      <c r="N86" s="8" t="n">
        <v>0</v>
      </c>
      <c r="O86" s="8" t="n">
        <f aca="false">M86 + L86   +  N86 - (G86 + I86 + J86 + K86 + H86)</f>
        <v>0</v>
      </c>
      <c r="P86" s="5" t="s">
        <v>26</v>
      </c>
      <c r="Q86" s="5" t="s">
        <v>295</v>
      </c>
      <c r="R86" s="5"/>
    </row>
    <row r="87" customFormat="false" ht="15" hidden="false" customHeight="true" outlineLevel="0" collapsed="false">
      <c r="A87" s="4" t="s">
        <v>296</v>
      </c>
      <c r="B87" s="5" t="s">
        <v>29</v>
      </c>
      <c r="C87" s="5" t="n">
        <v>1</v>
      </c>
      <c r="D87" s="5" t="s">
        <v>297</v>
      </c>
      <c r="E87" s="5" t="n">
        <v>8</v>
      </c>
      <c r="F87" s="5" t="n">
        <v>0</v>
      </c>
      <c r="G87" s="6" t="n">
        <v>15</v>
      </c>
      <c r="H87" s="6" t="n">
        <v>115</v>
      </c>
      <c r="I87" s="6" t="n">
        <v>0</v>
      </c>
      <c r="J87" s="7" t="n">
        <v>7.5</v>
      </c>
      <c r="K87" s="6"/>
      <c r="L87" s="6" t="n">
        <v>0</v>
      </c>
      <c r="M87" s="6" t="n">
        <f aca="false">147.5-10</f>
        <v>137.5</v>
      </c>
      <c r="N87" s="8" t="n">
        <v>0</v>
      </c>
      <c r="O87" s="8" t="n">
        <f aca="false">M87 + L87   +  N87 - (G87 + I87 + J87 + K87 + H87)</f>
        <v>0</v>
      </c>
      <c r="P87" s="5" t="s">
        <v>21</v>
      </c>
      <c r="Q87" s="5" t="s">
        <v>252</v>
      </c>
      <c r="R87" s="5"/>
      <c r="S87" s="11" t="s">
        <v>253</v>
      </c>
    </row>
    <row r="88" customFormat="false" ht="15" hidden="false" customHeight="true" outlineLevel="0" collapsed="false">
      <c r="A88" s="9" t="s">
        <v>298</v>
      </c>
      <c r="B88" s="5" t="s">
        <v>45</v>
      </c>
      <c r="C88" s="5" t="n">
        <v>1</v>
      </c>
      <c r="D88" s="5" t="s">
        <v>299</v>
      </c>
      <c r="E88" s="5" t="n">
        <v>0</v>
      </c>
      <c r="F88" s="5" t="n">
        <v>0</v>
      </c>
      <c r="G88" s="6" t="n">
        <v>0</v>
      </c>
      <c r="H88" s="6"/>
      <c r="I88" s="6" t="n">
        <v>0</v>
      </c>
      <c r="J88" s="7" t="n">
        <v>0</v>
      </c>
      <c r="K88" s="6"/>
      <c r="L88" s="6" t="n">
        <v>0</v>
      </c>
      <c r="M88" s="6" t="n">
        <v>0</v>
      </c>
      <c r="N88" s="8" t="n">
        <v>0</v>
      </c>
      <c r="O88" s="8" t="n">
        <f aca="false">M88 + L88   +  N88 - (G88 + I88 + J88 + K88 + H88)</f>
        <v>0</v>
      </c>
      <c r="P88" s="5" t="s">
        <v>26</v>
      </c>
      <c r="Q88" s="5" t="s">
        <v>300</v>
      </c>
      <c r="R88" s="5"/>
    </row>
    <row r="89" customFormat="false" ht="15" hidden="false" customHeight="true" outlineLevel="0" collapsed="false">
      <c r="A89" s="4" t="s">
        <v>301</v>
      </c>
      <c r="B89" s="5" t="s">
        <v>24</v>
      </c>
      <c r="C89" s="5" t="n">
        <v>1</v>
      </c>
      <c r="D89" s="5" t="s">
        <v>302</v>
      </c>
      <c r="E89" s="5" t="n">
        <v>11</v>
      </c>
      <c r="F89" s="5" t="n">
        <v>6</v>
      </c>
      <c r="G89" s="6" t="n">
        <v>25</v>
      </c>
      <c r="H89" s="6" t="n">
        <v>102</v>
      </c>
      <c r="I89" s="6" t="n">
        <v>0</v>
      </c>
      <c r="J89" s="7" t="n">
        <v>7.5</v>
      </c>
      <c r="K89" s="6"/>
      <c r="L89" s="6" t="n">
        <v>0</v>
      </c>
      <c r="M89" s="6" t="n">
        <v>157.5</v>
      </c>
      <c r="N89" s="8" t="n">
        <v>0</v>
      </c>
      <c r="O89" s="8" t="n">
        <f aca="false">M89 + L89   +  N89 - (G89 + I89 + J89 + K89 + H89)</f>
        <v>23</v>
      </c>
      <c r="P89" s="5" t="s">
        <v>21</v>
      </c>
      <c r="Q89" s="5" t="s">
        <v>303</v>
      </c>
      <c r="R89" s="13" t="s">
        <v>76</v>
      </c>
    </row>
    <row r="90" customFormat="false" ht="15" hidden="false" customHeight="true" outlineLevel="0" collapsed="false">
      <c r="A90" s="4" t="s">
        <v>304</v>
      </c>
      <c r="B90" s="5" t="s">
        <v>33</v>
      </c>
      <c r="C90" s="5" t="n">
        <v>1</v>
      </c>
      <c r="D90" s="5" t="s">
        <v>305</v>
      </c>
      <c r="E90" s="5" t="n">
        <v>11</v>
      </c>
      <c r="F90" s="5" t="n">
        <v>9</v>
      </c>
      <c r="G90" s="6" t="n">
        <v>25</v>
      </c>
      <c r="H90" s="6" t="n">
        <v>77</v>
      </c>
      <c r="I90" s="6" t="n">
        <v>4</v>
      </c>
      <c r="J90" s="7" t="n">
        <v>7.5</v>
      </c>
      <c r="K90" s="6"/>
      <c r="L90" s="6" t="n">
        <v>126.5</v>
      </c>
      <c r="M90" s="6" t="n">
        <f aca="false">26.5-26.5</f>
        <v>0</v>
      </c>
      <c r="N90" s="8" t="n">
        <v>0</v>
      </c>
      <c r="O90" s="8" t="n">
        <f aca="false">M90 + L90   +  N90 - (G90 + I90 + J90 + K90 + H90)</f>
        <v>13</v>
      </c>
      <c r="P90" s="5" t="s">
        <v>21</v>
      </c>
      <c r="Q90" s="5" t="s">
        <v>306</v>
      </c>
      <c r="R90" s="13" t="s">
        <v>76</v>
      </c>
    </row>
    <row r="91" customFormat="false" ht="15" hidden="false" customHeight="true" outlineLevel="0" collapsed="false">
      <c r="A91" s="4" t="s">
        <v>307</v>
      </c>
      <c r="B91" s="5" t="s">
        <v>53</v>
      </c>
      <c r="C91" s="5" t="n">
        <v>1</v>
      </c>
      <c r="D91" s="5" t="s">
        <v>308</v>
      </c>
      <c r="E91" s="5" t="n">
        <v>12</v>
      </c>
      <c r="F91" s="5" t="n">
        <v>10</v>
      </c>
      <c r="G91" s="6" t="n">
        <v>25</v>
      </c>
      <c r="H91" s="6" t="n">
        <v>95</v>
      </c>
      <c r="I91" s="6" t="n">
        <v>0</v>
      </c>
      <c r="J91" s="7" t="n">
        <v>0</v>
      </c>
      <c r="K91" s="6"/>
      <c r="L91" s="6" t="n">
        <v>150</v>
      </c>
      <c r="M91" s="6" t="n">
        <v>0</v>
      </c>
      <c r="N91" s="8" t="n">
        <v>0</v>
      </c>
      <c r="O91" s="8" t="n">
        <f aca="false">M91 + L91   +  N91 - (G91 + I91 + J91 + K91 + H91)</f>
        <v>30</v>
      </c>
      <c r="P91" s="5" t="s">
        <v>21</v>
      </c>
      <c r="Q91" s="5" t="s">
        <v>309</v>
      </c>
      <c r="R91" s="13" t="s">
        <v>76</v>
      </c>
    </row>
    <row r="92" customFormat="false" ht="15" hidden="false" customHeight="true" outlineLevel="0" collapsed="false">
      <c r="A92" s="4" t="s">
        <v>310</v>
      </c>
      <c r="B92" s="5" t="s">
        <v>19</v>
      </c>
      <c r="C92" s="5" t="n">
        <v>1</v>
      </c>
      <c r="D92" s="5" t="s">
        <v>311</v>
      </c>
      <c r="E92" s="5" t="n">
        <v>0</v>
      </c>
      <c r="F92" s="5" t="n">
        <v>0</v>
      </c>
      <c r="G92" s="6" t="n">
        <v>0</v>
      </c>
      <c r="H92" s="6"/>
      <c r="I92" s="6" t="n">
        <v>0</v>
      </c>
      <c r="J92" s="7" t="n">
        <v>7.5</v>
      </c>
      <c r="K92" s="6"/>
      <c r="L92" s="6" t="n">
        <v>7.5</v>
      </c>
      <c r="M92" s="6" t="n">
        <v>0</v>
      </c>
      <c r="N92" s="8" t="n">
        <v>0</v>
      </c>
      <c r="O92" s="8" t="n">
        <f aca="false">M92 + L92   +  N92 - (G92 + I92 + J92 + K92 + H92)</f>
        <v>0</v>
      </c>
      <c r="P92" s="5" t="s">
        <v>21</v>
      </c>
      <c r="Q92" s="5" t="s">
        <v>312</v>
      </c>
      <c r="R92" s="12" t="s">
        <v>60</v>
      </c>
    </row>
    <row r="93" customFormat="false" ht="15" hidden="false" customHeight="true" outlineLevel="0" collapsed="false">
      <c r="A93" s="9" t="s">
        <v>313</v>
      </c>
      <c r="B93" s="5" t="s">
        <v>29</v>
      </c>
      <c r="C93" s="5" t="n">
        <v>1</v>
      </c>
      <c r="D93" s="5" t="s">
        <v>314</v>
      </c>
      <c r="E93" s="5" t="n">
        <v>0</v>
      </c>
      <c r="F93" s="5" t="n">
        <v>0</v>
      </c>
      <c r="G93" s="6" t="n">
        <v>0</v>
      </c>
      <c r="H93" s="6"/>
      <c r="I93" s="6" t="n">
        <v>0</v>
      </c>
      <c r="J93" s="7" t="n">
        <v>0</v>
      </c>
      <c r="K93" s="6"/>
      <c r="L93" s="6" t="n">
        <v>0</v>
      </c>
      <c r="M93" s="6" t="n">
        <v>0</v>
      </c>
      <c r="N93" s="8" t="n">
        <v>0</v>
      </c>
      <c r="O93" s="8" t="n">
        <f aca="false">M93 + L93   +  N93 - (G93 + I93 + J93 + K93 + H93)</f>
        <v>0</v>
      </c>
      <c r="P93" s="5" t="s">
        <v>26</v>
      </c>
      <c r="Q93" s="5" t="s">
        <v>315</v>
      </c>
      <c r="R93" s="5"/>
    </row>
    <row r="94" customFormat="false" ht="15" hidden="false" customHeight="true" outlineLevel="0" collapsed="false">
      <c r="A94" s="4" t="s">
        <v>316</v>
      </c>
      <c r="B94" s="5" t="s">
        <v>45</v>
      </c>
      <c r="C94" s="5" t="n">
        <v>1</v>
      </c>
      <c r="D94" s="5" t="s">
        <v>317</v>
      </c>
      <c r="E94" s="5" t="n">
        <v>4</v>
      </c>
      <c r="F94" s="5" t="n">
        <v>0</v>
      </c>
      <c r="G94" s="6" t="n">
        <v>8</v>
      </c>
      <c r="H94" s="6"/>
      <c r="I94" s="6" t="n">
        <v>0</v>
      </c>
      <c r="J94" s="7" t="n">
        <v>7.5</v>
      </c>
      <c r="K94" s="6"/>
      <c r="L94" s="6" t="n">
        <v>0</v>
      </c>
      <c r="M94" s="6" t="n">
        <f aca="false">11.5-4+8</f>
        <v>15.5</v>
      </c>
      <c r="N94" s="8" t="n">
        <v>0</v>
      </c>
      <c r="O94" s="8" t="n">
        <f aca="false">M94 + L94   +  N94 - (G94 + I94 + J94 + K94 + H94)</f>
        <v>0</v>
      </c>
      <c r="P94" s="5" t="s">
        <v>21</v>
      </c>
      <c r="Q94" s="5" t="s">
        <v>318</v>
      </c>
      <c r="R94" s="12" t="s">
        <v>60</v>
      </c>
    </row>
    <row r="95" customFormat="false" ht="15" hidden="false" customHeight="true" outlineLevel="0" collapsed="false">
      <c r="A95" s="4" t="s">
        <v>319</v>
      </c>
      <c r="B95" s="5" t="s">
        <v>33</v>
      </c>
      <c r="C95" s="5" t="n">
        <v>1</v>
      </c>
      <c r="D95" s="5" t="s">
        <v>320</v>
      </c>
      <c r="E95" s="5" t="n">
        <v>0</v>
      </c>
      <c r="F95" s="5" t="n">
        <v>0</v>
      </c>
      <c r="G95" s="6" t="n">
        <v>0</v>
      </c>
      <c r="H95" s="6"/>
      <c r="I95" s="6" t="n">
        <v>4</v>
      </c>
      <c r="J95" s="7" t="n">
        <v>7.5</v>
      </c>
      <c r="K95" s="6"/>
      <c r="L95" s="6" t="n">
        <v>0</v>
      </c>
      <c r="M95" s="6" t="n">
        <f aca="false">41.5-15-15</f>
        <v>11.5</v>
      </c>
      <c r="N95" s="8" t="n">
        <v>0</v>
      </c>
      <c r="O95" s="8" t="n">
        <f aca="false">M95 + L95   +  N95 - (G95 + I95 + J95 + K95 + H95)</f>
        <v>0</v>
      </c>
      <c r="P95" s="5" t="s">
        <v>21</v>
      </c>
      <c r="Q95" s="5" t="s">
        <v>321</v>
      </c>
      <c r="R95" s="5"/>
    </row>
    <row r="96" customFormat="false" ht="15" hidden="false" customHeight="true" outlineLevel="0" collapsed="false">
      <c r="A96" s="4" t="s">
        <v>322</v>
      </c>
      <c r="B96" s="5" t="s">
        <v>19</v>
      </c>
      <c r="C96" s="5" t="n">
        <v>1</v>
      </c>
      <c r="D96" s="5" t="s">
        <v>323</v>
      </c>
      <c r="E96" s="5" t="n">
        <v>0</v>
      </c>
      <c r="F96" s="5" t="n">
        <v>0</v>
      </c>
      <c r="G96" s="6" t="n">
        <v>0</v>
      </c>
      <c r="H96" s="6" t="n">
        <v>115</v>
      </c>
      <c r="I96" s="6" t="n">
        <v>0</v>
      </c>
      <c r="J96" s="7" t="n">
        <v>0</v>
      </c>
      <c r="K96" s="6"/>
      <c r="L96" s="6" t="n">
        <v>0</v>
      </c>
      <c r="M96" s="6" t="n">
        <f aca="false">15-15</f>
        <v>0</v>
      </c>
      <c r="N96" s="8" t="n">
        <v>115</v>
      </c>
      <c r="O96" s="8" t="n">
        <f aca="false">M96 + L96   +  N96 - (G96 + I96 + J96 + K96 + H96)</f>
        <v>0</v>
      </c>
      <c r="P96" s="5" t="s">
        <v>21</v>
      </c>
      <c r="Q96" s="5" t="s">
        <v>324</v>
      </c>
      <c r="R96" s="5"/>
      <c r="S96" s="11" t="s">
        <v>37</v>
      </c>
    </row>
    <row r="97" customFormat="false" ht="15" hidden="false" customHeight="true" outlineLevel="0" collapsed="false">
      <c r="A97" s="14" t="s">
        <v>325</v>
      </c>
      <c r="B97" s="5" t="s">
        <v>19</v>
      </c>
      <c r="C97" s="5" t="n">
        <v>1</v>
      </c>
      <c r="D97" s="5" t="s">
        <v>326</v>
      </c>
      <c r="E97" s="5" t="n">
        <v>0</v>
      </c>
      <c r="F97" s="5" t="n">
        <v>0</v>
      </c>
      <c r="G97" s="6" t="n">
        <v>0</v>
      </c>
      <c r="H97" s="6"/>
      <c r="I97" s="6" t="n">
        <v>0</v>
      </c>
      <c r="J97" s="7" t="n">
        <v>3.75</v>
      </c>
      <c r="K97" s="6"/>
      <c r="L97" s="6" t="n">
        <v>0</v>
      </c>
      <c r="M97" s="6" t="n">
        <v>3.75</v>
      </c>
      <c r="N97" s="8" t="n">
        <v>0</v>
      </c>
      <c r="O97" s="8" t="n">
        <f aca="false">M97 + L97   +  N97 - (G97 + I97 + J97 + K97 + H97)</f>
        <v>0</v>
      </c>
      <c r="P97" s="5"/>
      <c r="Q97" s="5" t="s">
        <v>327</v>
      </c>
      <c r="R97" s="12" t="s">
        <v>328</v>
      </c>
    </row>
    <row r="98" customFormat="false" ht="15" hidden="false" customHeight="true" outlineLevel="0" collapsed="false">
      <c r="A98" s="4" t="s">
        <v>329</v>
      </c>
      <c r="B98" s="5" t="s">
        <v>57</v>
      </c>
      <c r="C98" s="5" t="n">
        <v>1</v>
      </c>
      <c r="D98" s="5" t="s">
        <v>330</v>
      </c>
      <c r="E98" s="5" t="n">
        <v>0</v>
      </c>
      <c r="F98" s="5" t="n">
        <v>0</v>
      </c>
      <c r="G98" s="6" t="n">
        <v>0</v>
      </c>
      <c r="H98" s="6" t="n">
        <v>50</v>
      </c>
      <c r="I98" s="6" t="n">
        <v>0</v>
      </c>
      <c r="J98" s="7" t="n">
        <v>7.5</v>
      </c>
      <c r="K98" s="6"/>
      <c r="L98" s="6" t="n">
        <v>0</v>
      </c>
      <c r="M98" s="6" t="n">
        <v>57.5</v>
      </c>
      <c r="N98" s="8" t="n">
        <v>0</v>
      </c>
      <c r="O98" s="8" t="n">
        <f aca="false">M98 + L98   +  N98 - (G98 + I98 + J98 + K98 + H98)</f>
        <v>0</v>
      </c>
      <c r="P98" s="5" t="s">
        <v>21</v>
      </c>
      <c r="Q98" s="5" t="s">
        <v>331</v>
      </c>
      <c r="R98" s="5"/>
    </row>
    <row r="99" customFormat="false" ht="15" hidden="false" customHeight="true" outlineLevel="0" collapsed="false">
      <c r="A99" s="4" t="s">
        <v>332</v>
      </c>
      <c r="B99" s="5" t="s">
        <v>19</v>
      </c>
      <c r="C99" s="5" t="n">
        <v>1</v>
      </c>
      <c r="D99" s="5" t="s">
        <v>333</v>
      </c>
      <c r="E99" s="5" t="n">
        <v>12</v>
      </c>
      <c r="F99" s="5" t="n">
        <v>12</v>
      </c>
      <c r="G99" s="6" t="n">
        <v>25</v>
      </c>
      <c r="H99" s="6" t="n">
        <v>125</v>
      </c>
      <c r="I99" s="6" t="n">
        <v>0</v>
      </c>
      <c r="J99" s="7" t="n">
        <v>7.5</v>
      </c>
      <c r="K99" s="6"/>
      <c r="L99" s="6" t="n">
        <v>0</v>
      </c>
      <c r="M99" s="6" t="n">
        <v>32.5</v>
      </c>
      <c r="N99" s="8" t="n">
        <v>125</v>
      </c>
      <c r="O99" s="8" t="n">
        <f aca="false">M99 + L99   +  N99 - (G99 + I99 + J99 + K99 + H99)</f>
        <v>0</v>
      </c>
      <c r="P99" s="5" t="s">
        <v>21</v>
      </c>
      <c r="Q99" s="5" t="s">
        <v>334</v>
      </c>
      <c r="R99" s="5"/>
    </row>
    <row r="100" customFormat="false" ht="15" hidden="false" customHeight="true" outlineLevel="0" collapsed="false">
      <c r="A100" s="4" t="s">
        <v>335</v>
      </c>
      <c r="B100" s="5" t="s">
        <v>45</v>
      </c>
      <c r="C100" s="5" t="n">
        <v>1</v>
      </c>
      <c r="D100" s="5" t="s">
        <v>336</v>
      </c>
      <c r="E100" s="5" t="n">
        <v>0</v>
      </c>
      <c r="F100" s="5" t="n">
        <v>0</v>
      </c>
      <c r="G100" s="6" t="n">
        <v>0</v>
      </c>
      <c r="H100" s="6"/>
      <c r="I100" s="6" t="n">
        <v>0</v>
      </c>
      <c r="J100" s="7" t="n">
        <v>7.5</v>
      </c>
      <c r="K100" s="6"/>
      <c r="L100" s="6" t="n">
        <f aca="false">22.5-15</f>
        <v>7.5</v>
      </c>
      <c r="M100" s="6" t="n">
        <v>0</v>
      </c>
      <c r="N100" s="8" t="n">
        <v>0</v>
      </c>
      <c r="O100" s="8" t="n">
        <f aca="false">M100 + L100   +  N100 - (G100 + I100 + J100 + K100 + H100)</f>
        <v>0</v>
      </c>
      <c r="P100" s="5" t="s">
        <v>21</v>
      </c>
      <c r="Q100" s="5" t="s">
        <v>337</v>
      </c>
      <c r="R100" s="12" t="s">
        <v>144</v>
      </c>
    </row>
    <row r="101" customFormat="false" ht="15" hidden="false" customHeight="true" outlineLevel="0" collapsed="false">
      <c r="A101" s="9" t="s">
        <v>338</v>
      </c>
      <c r="B101" s="5" t="s">
        <v>24</v>
      </c>
      <c r="C101" s="5" t="n">
        <v>1</v>
      </c>
      <c r="D101" s="5" t="s">
        <v>339</v>
      </c>
      <c r="E101" s="5" t="n">
        <v>0</v>
      </c>
      <c r="F101" s="5" t="n">
        <v>0</v>
      </c>
      <c r="G101" s="6" t="n">
        <v>0</v>
      </c>
      <c r="H101" s="6"/>
      <c r="I101" s="6" t="n">
        <v>0</v>
      </c>
      <c r="J101" s="7" t="n">
        <v>0</v>
      </c>
      <c r="K101" s="6"/>
      <c r="L101" s="6" t="n">
        <v>0</v>
      </c>
      <c r="M101" s="6" t="n">
        <v>0</v>
      </c>
      <c r="N101" s="8" t="n">
        <v>0</v>
      </c>
      <c r="O101" s="8" t="n">
        <f aca="false">M101 + L101   +  N101 - (G101 + I101 + J101 + K101 + H101)</f>
        <v>0</v>
      </c>
      <c r="P101" s="5" t="s">
        <v>26</v>
      </c>
      <c r="Q101" s="5" t="s">
        <v>340</v>
      </c>
      <c r="R101" s="5"/>
    </row>
    <row r="102" customFormat="false" ht="15" hidden="false" customHeight="true" outlineLevel="0" collapsed="false">
      <c r="A102" s="4" t="s">
        <v>341</v>
      </c>
      <c r="B102" s="5" t="s">
        <v>19</v>
      </c>
      <c r="C102" s="5" t="n">
        <v>1</v>
      </c>
      <c r="D102" s="5" t="s">
        <v>342</v>
      </c>
      <c r="E102" s="5" t="n">
        <v>11</v>
      </c>
      <c r="F102" s="5" t="n">
        <v>0</v>
      </c>
      <c r="G102" s="6" t="n">
        <v>15</v>
      </c>
      <c r="H102" s="6"/>
      <c r="I102" s="6" t="n">
        <v>4</v>
      </c>
      <c r="J102" s="7" t="n">
        <v>7.5</v>
      </c>
      <c r="K102" s="6"/>
      <c r="L102" s="6" t="n">
        <v>0</v>
      </c>
      <c r="M102" s="6" t="n">
        <f aca="false">41.5-15</f>
        <v>26.5</v>
      </c>
      <c r="N102" s="8" t="n">
        <v>0</v>
      </c>
      <c r="O102" s="8" t="n">
        <f aca="false">M102 + L102   +  N102 - (G102 + I102 + J102 + K102 + H102)</f>
        <v>0</v>
      </c>
      <c r="P102" s="5" t="s">
        <v>21</v>
      </c>
      <c r="Q102" s="5" t="s">
        <v>343</v>
      </c>
      <c r="R102" s="5"/>
    </row>
    <row r="103" customFormat="false" ht="15" hidden="false" customHeight="true" outlineLevel="0" collapsed="false">
      <c r="A103" s="4" t="s">
        <v>344</v>
      </c>
      <c r="B103" s="5" t="s">
        <v>24</v>
      </c>
      <c r="C103" s="5" t="n">
        <v>1</v>
      </c>
      <c r="D103" s="5" t="s">
        <v>345</v>
      </c>
      <c r="E103" s="5" t="n">
        <v>0</v>
      </c>
      <c r="F103" s="5" t="n">
        <v>0</v>
      </c>
      <c r="G103" s="6" t="n">
        <v>0</v>
      </c>
      <c r="H103" s="6"/>
      <c r="I103" s="6" t="n">
        <v>0</v>
      </c>
      <c r="J103" s="7" t="n">
        <v>7.5</v>
      </c>
      <c r="K103" s="6"/>
      <c r="L103" s="6" t="n">
        <v>0</v>
      </c>
      <c r="M103" s="6" t="n">
        <f aca="false">15-15</f>
        <v>0</v>
      </c>
      <c r="N103" s="8" t="n">
        <v>7.5</v>
      </c>
      <c r="O103" s="8" t="n">
        <f aca="false">M103 + L103   +  N103 - (G103 + I103 + J103 + K103 + H103)</f>
        <v>0</v>
      </c>
      <c r="P103" s="5" t="s">
        <v>21</v>
      </c>
      <c r="Q103" s="5" t="s">
        <v>346</v>
      </c>
      <c r="R103" s="5"/>
    </row>
    <row r="104" customFormat="false" ht="15" hidden="false" customHeight="true" outlineLevel="0" collapsed="false">
      <c r="A104" s="4" t="s">
        <v>347</v>
      </c>
      <c r="B104" s="5" t="s">
        <v>24</v>
      </c>
      <c r="C104" s="5" t="n">
        <v>1</v>
      </c>
      <c r="D104" s="5" t="s">
        <v>348</v>
      </c>
      <c r="E104" s="5" t="n">
        <v>7</v>
      </c>
      <c r="F104" s="5" t="n">
        <v>0</v>
      </c>
      <c r="G104" s="6" t="n">
        <v>15</v>
      </c>
      <c r="H104" s="6"/>
      <c r="I104" s="6" t="n">
        <v>0</v>
      </c>
      <c r="J104" s="7" t="n">
        <v>7.5</v>
      </c>
      <c r="K104" s="6"/>
      <c r="L104" s="6" t="n">
        <v>0</v>
      </c>
      <c r="M104" s="6" t="n">
        <f aca="false">20.5+5.5-3.5</f>
        <v>22.5</v>
      </c>
      <c r="N104" s="8" t="n">
        <v>0</v>
      </c>
      <c r="O104" s="8" t="n">
        <f aca="false">M104 + L104   +  N104 - (G104 + I104 + J104 + K104 + H104)</f>
        <v>0</v>
      </c>
      <c r="P104" s="5" t="s">
        <v>21</v>
      </c>
      <c r="Q104" s="5" t="s">
        <v>349</v>
      </c>
      <c r="R104" s="10" t="s">
        <v>215</v>
      </c>
      <c r="S104" s="11" t="s">
        <v>350</v>
      </c>
    </row>
    <row r="105" customFormat="false" ht="15" hidden="false" customHeight="true" outlineLevel="0" collapsed="false">
      <c r="A105" s="4" t="s">
        <v>351</v>
      </c>
      <c r="B105" s="5" t="s">
        <v>53</v>
      </c>
      <c r="C105" s="5" t="n">
        <v>1</v>
      </c>
      <c r="D105" s="5" t="s">
        <v>352</v>
      </c>
      <c r="E105" s="5" t="n">
        <v>5</v>
      </c>
      <c r="F105" s="5" t="n">
        <v>0</v>
      </c>
      <c r="G105" s="6" t="n">
        <v>10</v>
      </c>
      <c r="H105" s="6"/>
      <c r="I105" s="6" t="n">
        <v>0</v>
      </c>
      <c r="J105" s="7" t="n">
        <v>0</v>
      </c>
      <c r="K105" s="6"/>
      <c r="L105" s="6" t="n">
        <v>0</v>
      </c>
      <c r="M105" s="6" t="n">
        <f aca="false">58-18-30</f>
        <v>10</v>
      </c>
      <c r="N105" s="8" t="n">
        <v>0</v>
      </c>
      <c r="O105" s="8" t="n">
        <f aca="false">M105 + L105   +  N105 - (G105 + I105 + J105 + K105 + H105)</f>
        <v>0</v>
      </c>
      <c r="P105" s="5" t="s">
        <v>21</v>
      </c>
      <c r="Q105" s="5" t="s">
        <v>353</v>
      </c>
      <c r="R105" s="5"/>
    </row>
    <row r="106" customFormat="false" ht="15" hidden="false" customHeight="true" outlineLevel="0" collapsed="false">
      <c r="A106" s="4" t="s">
        <v>354</v>
      </c>
      <c r="B106" s="5" t="s">
        <v>19</v>
      </c>
      <c r="C106" s="5" t="n">
        <v>1</v>
      </c>
      <c r="D106" s="5" t="s">
        <v>355</v>
      </c>
      <c r="E106" s="5" t="n">
        <v>0</v>
      </c>
      <c r="F106" s="5" t="n">
        <v>0</v>
      </c>
      <c r="G106" s="6" t="n">
        <v>0</v>
      </c>
      <c r="H106" s="6"/>
      <c r="I106" s="6" t="n">
        <v>0</v>
      </c>
      <c r="J106" s="7" t="n">
        <v>7.5</v>
      </c>
      <c r="K106" s="6"/>
      <c r="L106" s="6" t="n">
        <f aca="false">22.5-15</f>
        <v>7.5</v>
      </c>
      <c r="M106" s="6" t="n">
        <v>0</v>
      </c>
      <c r="N106" s="8" t="n">
        <v>0</v>
      </c>
      <c r="O106" s="8" t="n">
        <f aca="false">M106 + L106   +  N106 - (G106 + I106 + J106 + K106 + H106)</f>
        <v>0</v>
      </c>
      <c r="P106" s="5" t="s">
        <v>21</v>
      </c>
      <c r="Q106" s="5" t="s">
        <v>356</v>
      </c>
      <c r="R106" s="5"/>
    </row>
    <row r="107" customFormat="false" ht="15" hidden="false" customHeight="true" outlineLevel="0" collapsed="false">
      <c r="A107" s="4" t="s">
        <v>357</v>
      </c>
      <c r="B107" s="5" t="s">
        <v>19</v>
      </c>
      <c r="C107" s="5" t="n">
        <v>1</v>
      </c>
      <c r="D107" s="5" t="s">
        <v>358</v>
      </c>
      <c r="E107" s="5" t="n">
        <v>0</v>
      </c>
      <c r="F107" s="5" t="n">
        <v>0</v>
      </c>
      <c r="G107" s="6" t="n">
        <v>0</v>
      </c>
      <c r="H107" s="6" t="n">
        <v>90</v>
      </c>
      <c r="I107" s="6" t="n">
        <v>4</v>
      </c>
      <c r="J107" s="7" t="n">
        <v>7.5</v>
      </c>
      <c r="K107" s="6"/>
      <c r="L107" s="6" t="n">
        <v>0</v>
      </c>
      <c r="M107" s="6" t="n">
        <f aca="false">81.5+20</f>
        <v>101.5</v>
      </c>
      <c r="N107" s="8" t="n">
        <v>0</v>
      </c>
      <c r="O107" s="8" t="n">
        <f aca="false">M107 + L107   +  N107 - (G107 + I107 + J107 + K107 + H107)</f>
        <v>0</v>
      </c>
      <c r="P107" s="5" t="s">
        <v>21</v>
      </c>
      <c r="Q107" s="5" t="s">
        <v>359</v>
      </c>
      <c r="R107" s="12" t="s">
        <v>60</v>
      </c>
    </row>
    <row r="108" customFormat="false" ht="15" hidden="false" customHeight="true" outlineLevel="0" collapsed="false">
      <c r="A108" s="4" t="s">
        <v>360</v>
      </c>
      <c r="B108" s="5" t="s">
        <v>24</v>
      </c>
      <c r="C108" s="5" t="n">
        <v>1</v>
      </c>
      <c r="D108" s="5" t="s">
        <v>361</v>
      </c>
      <c r="E108" s="5" t="n">
        <v>10</v>
      </c>
      <c r="F108" s="5" t="n">
        <v>6</v>
      </c>
      <c r="G108" s="6" t="n">
        <v>25</v>
      </c>
      <c r="H108" s="6" t="n">
        <v>102</v>
      </c>
      <c r="I108" s="6" t="n">
        <v>0</v>
      </c>
      <c r="J108" s="7" t="n">
        <v>7.5</v>
      </c>
      <c r="K108" s="6"/>
      <c r="L108" s="6" t="n">
        <v>0</v>
      </c>
      <c r="M108" s="6" t="n">
        <v>157.5</v>
      </c>
      <c r="N108" s="8" t="n">
        <v>0</v>
      </c>
      <c r="O108" s="8" t="n">
        <f aca="false">M108 + L108   +  N108 - (G108 + I108 + J108 + K108 + H108)</f>
        <v>23</v>
      </c>
      <c r="P108" s="5" t="s">
        <v>21</v>
      </c>
      <c r="Q108" s="5" t="s">
        <v>303</v>
      </c>
      <c r="R108" s="13" t="s">
        <v>76</v>
      </c>
    </row>
    <row r="109" customFormat="false" ht="15" hidden="false" customHeight="true" outlineLevel="0" collapsed="false">
      <c r="A109" s="4" t="s">
        <v>362</v>
      </c>
      <c r="B109" s="5" t="s">
        <v>33</v>
      </c>
      <c r="C109" s="5" t="n">
        <v>1</v>
      </c>
      <c r="D109" s="5" t="s">
        <v>363</v>
      </c>
      <c r="E109" s="5" t="n">
        <v>0</v>
      </c>
      <c r="F109" s="5" t="n">
        <v>0</v>
      </c>
      <c r="G109" s="6" t="n">
        <v>0</v>
      </c>
      <c r="H109" s="6"/>
      <c r="I109" s="6" t="n">
        <v>0</v>
      </c>
      <c r="J109" s="7" t="n">
        <v>7.5</v>
      </c>
      <c r="K109" s="6"/>
      <c r="L109" s="6" t="n">
        <v>0</v>
      </c>
      <c r="M109" s="6" t="n">
        <v>0</v>
      </c>
      <c r="N109" s="8" t="n">
        <v>7.5</v>
      </c>
      <c r="O109" s="8" t="n">
        <f aca="false">M109 + L109   +  N109 - (G109 + I109 + J109 + K109 + H109)</f>
        <v>0</v>
      </c>
      <c r="P109" s="5" t="s">
        <v>21</v>
      </c>
      <c r="Q109" s="5" t="s">
        <v>364</v>
      </c>
      <c r="R109" s="5"/>
    </row>
    <row r="110" customFormat="false" ht="15" hidden="false" customHeight="true" outlineLevel="0" collapsed="false">
      <c r="A110" s="4" t="s">
        <v>365</v>
      </c>
      <c r="B110" s="5" t="s">
        <v>57</v>
      </c>
      <c r="C110" s="5" t="n">
        <v>1</v>
      </c>
      <c r="D110" s="5" t="s">
        <v>366</v>
      </c>
      <c r="E110" s="5" t="n">
        <v>12</v>
      </c>
      <c r="F110" s="5" t="n">
        <v>8</v>
      </c>
      <c r="G110" s="6" t="n">
        <v>25</v>
      </c>
      <c r="H110" s="6" t="n">
        <v>115</v>
      </c>
      <c r="I110" s="6" t="n">
        <v>4</v>
      </c>
      <c r="J110" s="7" t="n">
        <v>7.5</v>
      </c>
      <c r="K110" s="6"/>
      <c r="L110" s="6" t="n">
        <v>0</v>
      </c>
      <c r="M110" s="6" t="n">
        <v>151.5</v>
      </c>
      <c r="N110" s="8" t="n">
        <v>0</v>
      </c>
      <c r="O110" s="8" t="n">
        <f aca="false">M110 + L110   +  N110 - (G110 + I110 + J110 + K110 + H110)</f>
        <v>0</v>
      </c>
      <c r="P110" s="5" t="s">
        <v>21</v>
      </c>
      <c r="Q110" s="5" t="s">
        <v>367</v>
      </c>
      <c r="R110" s="12" t="s">
        <v>60</v>
      </c>
      <c r="S110" s="11" t="s">
        <v>368</v>
      </c>
    </row>
    <row r="111" customFormat="false" ht="15" hidden="false" customHeight="true" outlineLevel="0" collapsed="false">
      <c r="A111" s="4" t="s">
        <v>369</v>
      </c>
      <c r="B111" s="5" t="s">
        <v>24</v>
      </c>
      <c r="C111" s="5" t="n">
        <v>1</v>
      </c>
      <c r="D111" s="5" t="s">
        <v>370</v>
      </c>
      <c r="E111" s="5" t="n">
        <v>0</v>
      </c>
      <c r="F111" s="5" t="n">
        <v>0</v>
      </c>
      <c r="G111" s="6" t="n">
        <v>0</v>
      </c>
      <c r="H111" s="6"/>
      <c r="I111" s="6" t="n">
        <v>0</v>
      </c>
      <c r="J111" s="7" t="n">
        <v>7.5</v>
      </c>
      <c r="K111" s="6"/>
      <c r="L111" s="6" t="n">
        <v>0</v>
      </c>
      <c r="M111" s="6" t="n">
        <v>7.5</v>
      </c>
      <c r="N111" s="8" t="n">
        <v>0</v>
      </c>
      <c r="O111" s="8" t="n">
        <f aca="false">M111 + L111   +  N111 - (G111 + I111 + J111 + K111 + H111)</f>
        <v>0</v>
      </c>
      <c r="P111" s="5" t="s">
        <v>21</v>
      </c>
      <c r="Q111" s="5" t="s">
        <v>371</v>
      </c>
      <c r="R111" s="12" t="s">
        <v>60</v>
      </c>
    </row>
    <row r="112" customFormat="false" ht="15" hidden="false" customHeight="true" outlineLevel="0" collapsed="false">
      <c r="A112" s="4" t="s">
        <v>372</v>
      </c>
      <c r="B112" s="5" t="s">
        <v>19</v>
      </c>
      <c r="C112" s="5" t="n">
        <v>1</v>
      </c>
      <c r="D112" s="5" t="s">
        <v>373</v>
      </c>
      <c r="E112" s="5" t="n">
        <v>12</v>
      </c>
      <c r="F112" s="5" t="n">
        <v>0</v>
      </c>
      <c r="G112" s="6" t="n">
        <v>15</v>
      </c>
      <c r="H112" s="6" t="n">
        <v>73</v>
      </c>
      <c r="I112" s="6" t="n">
        <v>4</v>
      </c>
      <c r="J112" s="7" t="n">
        <v>7.5</v>
      </c>
      <c r="K112" s="6"/>
      <c r="L112" s="6" t="n">
        <v>0</v>
      </c>
      <c r="M112" s="6" t="n">
        <f aca="false">114.5-15</f>
        <v>99.5</v>
      </c>
      <c r="N112" s="8" t="n">
        <v>0</v>
      </c>
      <c r="O112" s="8" t="n">
        <f aca="false">M112 + L112   +  N112 - (G112 + I112 + J112 + K112 + H112)</f>
        <v>0</v>
      </c>
      <c r="P112" s="5" t="s">
        <v>21</v>
      </c>
      <c r="Q112" s="5" t="s">
        <v>374</v>
      </c>
      <c r="R112" s="5"/>
    </row>
    <row r="113" customFormat="false" ht="15" hidden="false" customHeight="true" outlineLevel="0" collapsed="false">
      <c r="A113" s="4" t="s">
        <v>375</v>
      </c>
      <c r="B113" s="5" t="s">
        <v>33</v>
      </c>
      <c r="C113" s="5" t="n">
        <v>1</v>
      </c>
      <c r="D113" s="5" t="s">
        <v>376</v>
      </c>
      <c r="E113" s="5" t="n">
        <v>0</v>
      </c>
      <c r="F113" s="5" t="n">
        <v>12</v>
      </c>
      <c r="G113" s="6" t="n">
        <v>15</v>
      </c>
      <c r="H113" s="6"/>
      <c r="I113" s="6" t="n">
        <v>0</v>
      </c>
      <c r="J113" s="7" t="n">
        <v>7.5</v>
      </c>
      <c r="K113" s="6"/>
      <c r="L113" s="6" t="n">
        <v>0</v>
      </c>
      <c r="M113" s="6" t="n">
        <f aca="false">67.5-45</f>
        <v>22.5</v>
      </c>
      <c r="N113" s="8" t="n">
        <v>0</v>
      </c>
      <c r="O113" s="8" t="n">
        <f aca="false">M113 + L113   +  N113 - (G113 + I113 + J113 + K113 + H113)</f>
        <v>0</v>
      </c>
      <c r="P113" s="5" t="s">
        <v>21</v>
      </c>
      <c r="Q113" s="5" t="s">
        <v>377</v>
      </c>
      <c r="R113" s="13" t="s">
        <v>144</v>
      </c>
      <c r="S113" s="12" t="s">
        <v>60</v>
      </c>
    </row>
    <row r="114" customFormat="false" ht="15" hidden="false" customHeight="true" outlineLevel="0" collapsed="false">
      <c r="A114" s="9" t="s">
        <v>378</v>
      </c>
      <c r="B114" s="5" t="s">
        <v>57</v>
      </c>
      <c r="C114" s="5"/>
      <c r="D114" s="5" t="s">
        <v>379</v>
      </c>
      <c r="E114" s="5" t="n">
        <v>0</v>
      </c>
      <c r="F114" s="5" t="n">
        <v>0</v>
      </c>
      <c r="G114" s="6" t="n">
        <v>0</v>
      </c>
      <c r="H114" s="6"/>
      <c r="I114" s="6" t="n">
        <v>0</v>
      </c>
      <c r="J114" s="7" t="n">
        <v>0</v>
      </c>
      <c r="K114" s="6"/>
      <c r="L114" s="6" t="n">
        <v>0</v>
      </c>
      <c r="M114" s="6" t="n">
        <v>0</v>
      </c>
      <c r="N114" s="8" t="n">
        <v>0</v>
      </c>
      <c r="O114" s="8" t="n">
        <f aca="false">M114 + L114   +  N114 - (G114 + I114 + J114 + K114 + H114)</f>
        <v>0</v>
      </c>
      <c r="P114" s="5" t="s">
        <v>26</v>
      </c>
      <c r="Q114" s="5" t="s">
        <v>380</v>
      </c>
      <c r="R114" s="5"/>
    </row>
    <row r="115" customFormat="false" ht="15" hidden="false" customHeight="true" outlineLevel="0" collapsed="false">
      <c r="A115" s="4" t="s">
        <v>381</v>
      </c>
      <c r="B115" s="5" t="s">
        <v>19</v>
      </c>
      <c r="C115" s="5"/>
      <c r="D115" s="5" t="s">
        <v>382</v>
      </c>
      <c r="E115" s="5" t="n">
        <v>12</v>
      </c>
      <c r="F115" s="5" t="n">
        <v>12</v>
      </c>
      <c r="G115" s="6" t="n">
        <v>25</v>
      </c>
      <c r="H115" s="6"/>
      <c r="I115" s="6" t="n">
        <v>0</v>
      </c>
      <c r="J115" s="7" t="n">
        <v>7.5</v>
      </c>
      <c r="K115" s="6"/>
      <c r="L115" s="6" t="n">
        <f aca="false">65-65</f>
        <v>0</v>
      </c>
      <c r="M115" s="6" t="n">
        <v>32.5</v>
      </c>
      <c r="N115" s="8" t="n">
        <v>0</v>
      </c>
      <c r="O115" s="8" t="n">
        <f aca="false">M115 + L115   +  N115 - (G115 + I115 + J115 + K115 + H115)</f>
        <v>0</v>
      </c>
      <c r="P115" s="5" t="s">
        <v>21</v>
      </c>
      <c r="Q115" s="5" t="s">
        <v>383</v>
      </c>
      <c r="R115" s="12" t="s">
        <v>384</v>
      </c>
    </row>
    <row r="116" customFormat="false" ht="15" hidden="false" customHeight="true" outlineLevel="0" collapsed="false">
      <c r="A116" s="14" t="s">
        <v>385</v>
      </c>
      <c r="B116" s="5" t="s">
        <v>33</v>
      </c>
      <c r="C116" s="5" t="n">
        <v>1</v>
      </c>
      <c r="D116" s="5" t="s">
        <v>386</v>
      </c>
      <c r="E116" s="5" t="n">
        <v>0</v>
      </c>
      <c r="F116" s="5" t="n">
        <v>0</v>
      </c>
      <c r="G116" s="6" t="n">
        <v>0</v>
      </c>
      <c r="H116" s="6"/>
      <c r="I116" s="6" t="n">
        <v>0</v>
      </c>
      <c r="J116" s="7" t="n">
        <v>7.5</v>
      </c>
      <c r="K116" s="6"/>
      <c r="L116" s="6" t="n">
        <v>0</v>
      </c>
      <c r="M116" s="6" t="n">
        <v>0</v>
      </c>
      <c r="N116" s="8" t="n">
        <v>0</v>
      </c>
      <c r="O116" s="8" t="n">
        <f aca="false">M116 + L116   +  N116 - (G116 + I116 + J116 + K116 + H116)</f>
        <v>-7.5</v>
      </c>
      <c r="P116" s="5"/>
      <c r="Q116" s="5" t="s">
        <v>387</v>
      </c>
      <c r="R116" s="12" t="s">
        <v>388</v>
      </c>
    </row>
    <row r="117" customFormat="false" ht="15" hidden="false" customHeight="true" outlineLevel="0" collapsed="false">
      <c r="A117" s="4" t="s">
        <v>389</v>
      </c>
      <c r="B117" s="5" t="s">
        <v>53</v>
      </c>
      <c r="C117" s="5" t="n">
        <v>1</v>
      </c>
      <c r="D117" s="5" t="s">
        <v>390</v>
      </c>
      <c r="E117" s="5" t="n">
        <v>0</v>
      </c>
      <c r="F117" s="5" t="n">
        <v>0</v>
      </c>
      <c r="G117" s="6" t="n">
        <v>0</v>
      </c>
      <c r="H117" s="6"/>
      <c r="I117" s="6" t="n">
        <v>0</v>
      </c>
      <c r="J117" s="7" t="n">
        <v>7.5</v>
      </c>
      <c r="K117" s="6"/>
      <c r="L117" s="6" t="n">
        <v>0</v>
      </c>
      <c r="M117" s="6" t="n">
        <f aca="false">22.5-15</f>
        <v>7.5</v>
      </c>
      <c r="N117" s="8" t="n">
        <v>0</v>
      </c>
      <c r="O117" s="8" t="n">
        <f aca="false">M117 + L117   +  N117 - (G117 + I117 + J117 + K117 + H117)</f>
        <v>0</v>
      </c>
      <c r="P117" s="5" t="s">
        <v>21</v>
      </c>
      <c r="Q117" s="5" t="s">
        <v>391</v>
      </c>
      <c r="R117" s="5"/>
    </row>
    <row r="118" customFormat="false" ht="15" hidden="false" customHeight="true" outlineLevel="0" collapsed="false">
      <c r="A118" s="4" t="s">
        <v>392</v>
      </c>
      <c r="B118" s="5" t="s">
        <v>24</v>
      </c>
      <c r="C118" s="5"/>
      <c r="D118" s="5" t="s">
        <v>393</v>
      </c>
      <c r="E118" s="5" t="n">
        <v>0</v>
      </c>
      <c r="F118" s="5" t="n">
        <v>0</v>
      </c>
      <c r="G118" s="6" t="n">
        <v>0</v>
      </c>
      <c r="H118" s="6"/>
      <c r="I118" s="6" t="n">
        <v>0</v>
      </c>
      <c r="J118" s="7" t="n">
        <v>7.5</v>
      </c>
      <c r="K118" s="6"/>
      <c r="L118" s="6" t="n">
        <f aca="false">45-37.5</f>
        <v>7.5</v>
      </c>
      <c r="M118" s="6" t="n">
        <v>0</v>
      </c>
      <c r="N118" s="8" t="n">
        <v>0</v>
      </c>
      <c r="O118" s="8" t="n">
        <f aca="false">M118 + L118   +  N118 - (G118 + I118 + J118 + K118 + H118)</f>
        <v>0</v>
      </c>
      <c r="P118" s="5" t="s">
        <v>21</v>
      </c>
      <c r="Q118" s="5" t="s">
        <v>394</v>
      </c>
      <c r="R118" s="13" t="s">
        <v>144</v>
      </c>
      <c r="S118" s="12" t="s">
        <v>60</v>
      </c>
    </row>
    <row r="119" customFormat="false" ht="15" hidden="false" customHeight="true" outlineLevel="0" collapsed="false">
      <c r="A119" s="4" t="s">
        <v>395</v>
      </c>
      <c r="B119" s="5" t="s">
        <v>19</v>
      </c>
      <c r="C119" s="5" t="n">
        <v>1</v>
      </c>
      <c r="D119" s="5" t="s">
        <v>396</v>
      </c>
      <c r="E119" s="5" t="n">
        <v>5</v>
      </c>
      <c r="F119" s="5" t="n">
        <v>0</v>
      </c>
      <c r="G119" s="6" t="n">
        <v>15</v>
      </c>
      <c r="H119" s="6"/>
      <c r="I119" s="6" t="n">
        <v>0</v>
      </c>
      <c r="J119" s="7" t="n">
        <v>7.5</v>
      </c>
      <c r="K119" s="6"/>
      <c r="L119" s="6" t="n">
        <v>0</v>
      </c>
      <c r="M119" s="6" t="n">
        <f aca="false">40-17.5</f>
        <v>22.5</v>
      </c>
      <c r="N119" s="8" t="n">
        <v>0</v>
      </c>
      <c r="O119" s="8" t="n">
        <f aca="false">M119 + L119   +  N119 - (G119 + I119 + J119 + K119 + H119)</f>
        <v>0</v>
      </c>
      <c r="P119" s="5" t="s">
        <v>21</v>
      </c>
      <c r="Q119" s="5" t="s">
        <v>397</v>
      </c>
      <c r="R119" s="10" t="s">
        <v>36</v>
      </c>
      <c r="S119" s="11" t="s">
        <v>67</v>
      </c>
    </row>
    <row r="120" customFormat="false" ht="15" hidden="false" customHeight="true" outlineLevel="0" collapsed="false">
      <c r="A120" s="4" t="s">
        <v>398</v>
      </c>
      <c r="B120" s="5" t="s">
        <v>57</v>
      </c>
      <c r="C120" s="5" t="n">
        <v>1</v>
      </c>
      <c r="D120" s="5" t="s">
        <v>399</v>
      </c>
      <c r="E120" s="5" t="n">
        <v>0</v>
      </c>
      <c r="F120" s="5" t="n">
        <v>0</v>
      </c>
      <c r="G120" s="6" t="n">
        <v>0</v>
      </c>
      <c r="H120" s="6"/>
      <c r="I120" s="6" t="n">
        <v>4</v>
      </c>
      <c r="J120" s="7" t="n">
        <v>7.5</v>
      </c>
      <c r="K120" s="6"/>
      <c r="L120" s="6" t="n">
        <v>0</v>
      </c>
      <c r="M120" s="6" t="n">
        <f aca="false">84.5-50</f>
        <v>34.5</v>
      </c>
      <c r="N120" s="8" t="n">
        <v>0</v>
      </c>
      <c r="O120" s="8" t="n">
        <f aca="false">M120 + L120   +  N120 - (G120 + I120 + J120 + K120 + H120)</f>
        <v>23</v>
      </c>
      <c r="P120" s="5" t="s">
        <v>21</v>
      </c>
      <c r="Q120" s="5" t="s">
        <v>400</v>
      </c>
      <c r="R120" s="13" t="s">
        <v>76</v>
      </c>
    </row>
    <row r="121" customFormat="false" ht="15" hidden="false" customHeight="true" outlineLevel="0" collapsed="false">
      <c r="A121" s="9" t="s">
        <v>401</v>
      </c>
      <c r="B121" s="5" t="s">
        <v>45</v>
      </c>
      <c r="C121" s="5" t="n">
        <v>1</v>
      </c>
      <c r="D121" s="5" t="s">
        <v>402</v>
      </c>
      <c r="E121" s="5" t="n">
        <v>0</v>
      </c>
      <c r="F121" s="5" t="n">
        <v>0</v>
      </c>
      <c r="G121" s="6" t="n">
        <v>0</v>
      </c>
      <c r="H121" s="6"/>
      <c r="I121" s="6" t="n">
        <v>0</v>
      </c>
      <c r="J121" s="7" t="n">
        <v>0</v>
      </c>
      <c r="K121" s="6"/>
      <c r="L121" s="6" t="n">
        <v>0</v>
      </c>
      <c r="M121" s="6" t="n">
        <f aca="false">15-15</f>
        <v>0</v>
      </c>
      <c r="N121" s="8" t="n">
        <v>0</v>
      </c>
      <c r="O121" s="8" t="n">
        <f aca="false">M121 + L121   +  N121 - (G121 + I121 + J121 + K121 + H121)</f>
        <v>0</v>
      </c>
      <c r="P121" s="5" t="s">
        <v>26</v>
      </c>
      <c r="Q121" s="5" t="s">
        <v>403</v>
      </c>
      <c r="R121" s="5"/>
      <c r="S121" s="11" t="s">
        <v>37</v>
      </c>
    </row>
    <row r="122" customFormat="false" ht="15" hidden="false" customHeight="true" outlineLevel="0" collapsed="false">
      <c r="A122" s="4" t="s">
        <v>404</v>
      </c>
      <c r="B122" s="5" t="s">
        <v>45</v>
      </c>
      <c r="C122" s="5" t="n">
        <v>1</v>
      </c>
      <c r="D122" s="5" t="s">
        <v>405</v>
      </c>
      <c r="E122" s="5" t="n">
        <v>12</v>
      </c>
      <c r="F122" s="5" t="n">
        <v>4</v>
      </c>
      <c r="G122" s="6" t="n">
        <v>25</v>
      </c>
      <c r="H122" s="6" t="n">
        <v>84</v>
      </c>
      <c r="I122" s="6" t="n">
        <v>0</v>
      </c>
      <c r="J122" s="7" t="n">
        <v>7.5</v>
      </c>
      <c r="K122" s="6"/>
      <c r="L122" s="6" t="n">
        <v>0</v>
      </c>
      <c r="M122" s="6" t="n">
        <f aca="false">131.5-15</f>
        <v>116.5</v>
      </c>
      <c r="N122" s="8" t="n">
        <v>0</v>
      </c>
      <c r="O122" s="8" t="n">
        <f aca="false">M122 + L122   +  N122 - (G122 + I122 + J122 + K122 + H122)</f>
        <v>0</v>
      </c>
      <c r="P122" s="5" t="s">
        <v>21</v>
      </c>
      <c r="Q122" s="5" t="s">
        <v>406</v>
      </c>
      <c r="R122" s="5"/>
    </row>
    <row r="123" customFormat="false" ht="15" hidden="false" customHeight="true" outlineLevel="0" collapsed="false">
      <c r="A123" s="4" t="s">
        <v>407</v>
      </c>
      <c r="B123" s="5" t="s">
        <v>19</v>
      </c>
      <c r="C123" s="5" t="n">
        <v>1</v>
      </c>
      <c r="D123" s="5" t="s">
        <v>408</v>
      </c>
      <c r="E123" s="5" t="n">
        <v>0</v>
      </c>
      <c r="F123" s="5" t="n">
        <v>0</v>
      </c>
      <c r="G123" s="6" t="n">
        <v>0</v>
      </c>
      <c r="H123" s="6"/>
      <c r="I123" s="6" t="n">
        <v>4</v>
      </c>
      <c r="J123" s="7" t="n">
        <v>0</v>
      </c>
      <c r="K123" s="6"/>
      <c r="L123" s="6" t="n">
        <v>0</v>
      </c>
      <c r="M123" s="6" t="n">
        <f aca="false">19-15</f>
        <v>4</v>
      </c>
      <c r="N123" s="8" t="n">
        <v>0</v>
      </c>
      <c r="O123" s="8" t="n">
        <f aca="false">M123 + L123   +  N123 - (G123 + I123 + J123 + K123 + H123)</f>
        <v>0</v>
      </c>
      <c r="P123" s="5" t="s">
        <v>21</v>
      </c>
      <c r="Q123" s="5" t="s">
        <v>409</v>
      </c>
      <c r="R123" s="5"/>
      <c r="S123" s="11" t="s">
        <v>37</v>
      </c>
    </row>
    <row r="124" customFormat="false" ht="15" hidden="false" customHeight="true" outlineLevel="0" collapsed="false">
      <c r="A124" s="4" t="s">
        <v>410</v>
      </c>
      <c r="B124" s="5" t="s">
        <v>29</v>
      </c>
      <c r="C124" s="5" t="n">
        <v>1</v>
      </c>
      <c r="D124" s="5" t="s">
        <v>411</v>
      </c>
      <c r="E124" s="5" t="n">
        <v>7</v>
      </c>
      <c r="F124" s="5" t="n">
        <v>0</v>
      </c>
      <c r="G124" s="6" t="n">
        <v>15</v>
      </c>
      <c r="H124" s="6"/>
      <c r="I124" s="6" t="n">
        <v>0</v>
      </c>
      <c r="J124" s="7" t="n">
        <v>7.5</v>
      </c>
      <c r="K124" s="6"/>
      <c r="L124" s="6" t="n">
        <v>0</v>
      </c>
      <c r="M124" s="6" t="n">
        <f aca="false">82.5-45-15</f>
        <v>22.5</v>
      </c>
      <c r="N124" s="8" t="n">
        <v>0</v>
      </c>
      <c r="O124" s="8" t="n">
        <f aca="false">M124 + L124   +  N124 - (G124 + I124 + J124 + K124 + H124)</f>
        <v>0</v>
      </c>
      <c r="P124" s="5" t="s">
        <v>21</v>
      </c>
      <c r="Q124" s="5" t="s">
        <v>412</v>
      </c>
      <c r="R124" s="10" t="s">
        <v>215</v>
      </c>
      <c r="S124" s="11" t="s">
        <v>37</v>
      </c>
    </row>
    <row r="125" customFormat="false" ht="15" hidden="false" customHeight="true" outlineLevel="0" collapsed="false">
      <c r="A125" s="4" t="s">
        <v>413</v>
      </c>
      <c r="B125" s="5" t="s">
        <v>29</v>
      </c>
      <c r="C125" s="5" t="n">
        <v>1</v>
      </c>
      <c r="D125" s="5" t="s">
        <v>414</v>
      </c>
      <c r="E125" s="5" t="n">
        <v>0</v>
      </c>
      <c r="F125" s="5" t="n">
        <v>0</v>
      </c>
      <c r="G125" s="6" t="n">
        <v>0</v>
      </c>
      <c r="H125" s="6"/>
      <c r="I125" s="6" t="n">
        <v>0</v>
      </c>
      <c r="J125" s="7" t="n">
        <v>7.5</v>
      </c>
      <c r="K125" s="6"/>
      <c r="L125" s="6" t="n">
        <v>0</v>
      </c>
      <c r="M125" s="6" t="n">
        <v>7.5</v>
      </c>
      <c r="N125" s="8" t="n">
        <v>0</v>
      </c>
      <c r="O125" s="8" t="n">
        <f aca="false">M125 + L125   +  N125 - (G125 + I125 + J125 + K125 + H125)</f>
        <v>0</v>
      </c>
      <c r="P125" s="5" t="s">
        <v>21</v>
      </c>
      <c r="Q125" s="5" t="s">
        <v>415</v>
      </c>
      <c r="R125" s="5"/>
    </row>
    <row r="126" customFormat="false" ht="15" hidden="false" customHeight="true" outlineLevel="0" collapsed="false">
      <c r="A126" s="4" t="s">
        <v>416</v>
      </c>
      <c r="B126" s="5" t="s">
        <v>29</v>
      </c>
      <c r="C126" s="5" t="n">
        <v>1</v>
      </c>
      <c r="D126" s="5" t="s">
        <v>417</v>
      </c>
      <c r="E126" s="5" t="n">
        <v>12</v>
      </c>
      <c r="F126" s="5" t="n">
        <v>0</v>
      </c>
      <c r="G126" s="6" t="n">
        <v>15</v>
      </c>
      <c r="H126" s="6"/>
      <c r="I126" s="6" t="n">
        <v>0</v>
      </c>
      <c r="J126" s="7" t="n">
        <v>7.5</v>
      </c>
      <c r="K126" s="6"/>
      <c r="L126" s="6" t="n">
        <v>0</v>
      </c>
      <c r="M126" s="6" t="n">
        <f aca="false">37.5-15</f>
        <v>22.5</v>
      </c>
      <c r="N126" s="8" t="n">
        <v>0</v>
      </c>
      <c r="O126" s="8" t="n">
        <f aca="false">M126 + L126   +  N126 - (G126 + I126 + J126 + K126 + H126)</f>
        <v>0</v>
      </c>
      <c r="P126" s="5" t="s">
        <v>21</v>
      </c>
      <c r="Q126" s="5" t="s">
        <v>418</v>
      </c>
      <c r="R126" s="5"/>
      <c r="S126" s="11" t="s">
        <v>37</v>
      </c>
    </row>
    <row r="127" customFormat="false" ht="15" hidden="false" customHeight="true" outlineLevel="0" collapsed="false">
      <c r="A127" s="4" t="s">
        <v>419</v>
      </c>
      <c r="B127" s="5" t="s">
        <v>53</v>
      </c>
      <c r="C127" s="5" t="n">
        <v>1</v>
      </c>
      <c r="D127" s="5" t="s">
        <v>420</v>
      </c>
      <c r="E127" s="5" t="n">
        <v>12</v>
      </c>
      <c r="F127" s="5" t="n">
        <v>3</v>
      </c>
      <c r="G127" s="6" t="n">
        <v>21</v>
      </c>
      <c r="H127" s="6"/>
      <c r="I127" s="6" t="n">
        <v>0</v>
      </c>
      <c r="J127" s="7" t="n">
        <v>7.5</v>
      </c>
      <c r="K127" s="6"/>
      <c r="L127" s="6" t="n">
        <v>0</v>
      </c>
      <c r="M127" s="6" t="n">
        <f aca="false">34.5-12+6</f>
        <v>28.5</v>
      </c>
      <c r="N127" s="8" t="n">
        <v>0</v>
      </c>
      <c r="O127" s="8" t="n">
        <f aca="false">M127 + L127   +  N127 - (G127 + I127 + J127 + K127 + H127)</f>
        <v>0</v>
      </c>
      <c r="P127" s="5" t="s">
        <v>21</v>
      </c>
      <c r="Q127" s="5" t="s">
        <v>421</v>
      </c>
      <c r="R127" s="12" t="s">
        <v>60</v>
      </c>
    </row>
    <row r="128" customFormat="false" ht="15" hidden="false" customHeight="true" outlineLevel="0" collapsed="false">
      <c r="A128" s="4" t="s">
        <v>422</v>
      </c>
      <c r="B128" s="5" t="s">
        <v>57</v>
      </c>
      <c r="C128" s="5" t="n">
        <v>1</v>
      </c>
      <c r="D128" s="5" t="s">
        <v>423</v>
      </c>
      <c r="E128" s="5" t="n">
        <v>0</v>
      </c>
      <c r="F128" s="5" t="n">
        <v>0</v>
      </c>
      <c r="G128" s="6" t="n">
        <v>0</v>
      </c>
      <c r="H128" s="6" t="n">
        <v>100</v>
      </c>
      <c r="I128" s="6" t="n">
        <v>0</v>
      </c>
      <c r="J128" s="7" t="n">
        <v>7.5</v>
      </c>
      <c r="K128" s="6"/>
      <c r="L128" s="6" t="n">
        <v>0</v>
      </c>
      <c r="M128" s="6" t="n">
        <f aca="false">140.5-30-3</f>
        <v>107.5</v>
      </c>
      <c r="N128" s="8" t="n">
        <v>0</v>
      </c>
      <c r="O128" s="8" t="n">
        <f aca="false">M128 + L128   +  N128 - (G128 + I128 + J128 + K128 + H128)</f>
        <v>0</v>
      </c>
      <c r="P128" s="5" t="s">
        <v>21</v>
      </c>
      <c r="Q128" s="5" t="s">
        <v>424</v>
      </c>
      <c r="R128" s="5"/>
      <c r="S128" s="11" t="s">
        <v>368</v>
      </c>
    </row>
    <row r="129" customFormat="false" ht="15" hidden="false" customHeight="true" outlineLevel="0" collapsed="false">
      <c r="A129" s="4" t="s">
        <v>425</v>
      </c>
      <c r="B129" s="5" t="s">
        <v>29</v>
      </c>
      <c r="C129" s="5" t="n">
        <v>1</v>
      </c>
      <c r="D129" s="5" t="s">
        <v>426</v>
      </c>
      <c r="E129" s="5" t="n">
        <v>0</v>
      </c>
      <c r="F129" s="5" t="n">
        <v>0</v>
      </c>
      <c r="G129" s="6" t="n">
        <v>0</v>
      </c>
      <c r="H129" s="6"/>
      <c r="I129" s="6" t="n">
        <v>0</v>
      </c>
      <c r="J129" s="7" t="n">
        <v>7.5</v>
      </c>
      <c r="K129" s="6"/>
      <c r="L129" s="6" t="n">
        <v>0</v>
      </c>
      <c r="M129" s="6" t="n">
        <v>7.5</v>
      </c>
      <c r="N129" s="8" t="n">
        <v>0</v>
      </c>
      <c r="O129" s="8" t="n">
        <f aca="false">M129 + L129   +  N129 - (G129 + I129 + J129 + K129 + H129)</f>
        <v>0</v>
      </c>
      <c r="P129" s="5" t="s">
        <v>21</v>
      </c>
      <c r="Q129" s="5" t="s">
        <v>427</v>
      </c>
      <c r="R129" s="5"/>
    </row>
    <row r="130" customFormat="false" ht="15" hidden="false" customHeight="true" outlineLevel="0" collapsed="false">
      <c r="A130" s="4" t="s">
        <v>428</v>
      </c>
      <c r="B130" s="5" t="s">
        <v>24</v>
      </c>
      <c r="C130" s="5" t="n">
        <v>1</v>
      </c>
      <c r="D130" s="5" t="s">
        <v>429</v>
      </c>
      <c r="E130" s="5" t="n">
        <v>0</v>
      </c>
      <c r="F130" s="5" t="n">
        <v>0</v>
      </c>
      <c r="G130" s="6" t="n">
        <v>0</v>
      </c>
      <c r="H130" s="6" t="n">
        <v>100</v>
      </c>
      <c r="I130" s="6" t="n">
        <v>0</v>
      </c>
      <c r="J130" s="7" t="n">
        <v>7.5</v>
      </c>
      <c r="K130" s="6"/>
      <c r="L130" s="6" t="n">
        <v>0</v>
      </c>
      <c r="M130" s="6" t="n">
        <f aca="false">137.5-30</f>
        <v>107.5</v>
      </c>
      <c r="N130" s="8" t="n">
        <v>0</v>
      </c>
      <c r="O130" s="8" t="n">
        <f aca="false">M130 + L130   +  N130 - (G130 + I130 + J130 + K130 + H130)</f>
        <v>0</v>
      </c>
      <c r="P130" s="5" t="s">
        <v>21</v>
      </c>
      <c r="Q130" s="5" t="s">
        <v>430</v>
      </c>
      <c r="R130" s="5"/>
      <c r="S130" s="11" t="s">
        <v>48</v>
      </c>
    </row>
    <row r="131" customFormat="false" ht="15" hidden="false" customHeight="true" outlineLevel="0" collapsed="false">
      <c r="A131" s="9" t="s">
        <v>431</v>
      </c>
      <c r="B131" s="5" t="s">
        <v>57</v>
      </c>
      <c r="C131" s="5" t="n">
        <v>1</v>
      </c>
      <c r="D131" s="5" t="s">
        <v>432</v>
      </c>
      <c r="E131" s="5" t="n">
        <v>0</v>
      </c>
      <c r="F131" s="5" t="n">
        <v>0</v>
      </c>
      <c r="G131" s="6" t="n">
        <v>0</v>
      </c>
      <c r="H131" s="6"/>
      <c r="I131" s="6" t="n">
        <v>0</v>
      </c>
      <c r="J131" s="7" t="n">
        <v>0</v>
      </c>
      <c r="K131" s="6"/>
      <c r="L131" s="6" t="n">
        <v>0</v>
      </c>
      <c r="M131" s="6" t="n">
        <f aca="false">5-5</f>
        <v>0</v>
      </c>
      <c r="N131" s="8" t="n">
        <v>0</v>
      </c>
      <c r="O131" s="8" t="n">
        <f aca="false">M131 + L131   +  N131 - (G131 + I131 + J131 + K131 + H131)</f>
        <v>0</v>
      </c>
      <c r="P131" s="5" t="s">
        <v>26</v>
      </c>
      <c r="Q131" s="5" t="s">
        <v>433</v>
      </c>
      <c r="R131" s="5"/>
      <c r="S131" s="11" t="s">
        <v>434</v>
      </c>
    </row>
    <row r="132" customFormat="false" ht="15" hidden="false" customHeight="true" outlineLevel="0" collapsed="false">
      <c r="A132" s="4" t="s">
        <v>435</v>
      </c>
      <c r="B132" s="5" t="s">
        <v>19</v>
      </c>
      <c r="C132" s="5" t="n">
        <v>1</v>
      </c>
      <c r="D132" s="5" t="s">
        <v>436</v>
      </c>
      <c r="E132" s="5" t="n">
        <v>2</v>
      </c>
      <c r="F132" s="5" t="n">
        <v>0</v>
      </c>
      <c r="G132" s="6" t="n">
        <v>4</v>
      </c>
      <c r="H132" s="6" t="n">
        <v>115</v>
      </c>
      <c r="I132" s="6" t="n">
        <v>0</v>
      </c>
      <c r="J132" s="7" t="n">
        <v>7.5</v>
      </c>
      <c r="K132" s="6"/>
      <c r="L132" s="6" t="n">
        <v>0</v>
      </c>
      <c r="M132" s="6" t="n">
        <v>115</v>
      </c>
      <c r="N132" s="8" t="n">
        <v>40</v>
      </c>
      <c r="O132" s="8" t="n">
        <f aca="false">M132 + L132   +  N132 - (G132 + I132 + J132 + K132 + H132)</f>
        <v>28.5</v>
      </c>
      <c r="P132" s="5" t="s">
        <v>21</v>
      </c>
      <c r="Q132" s="5" t="s">
        <v>437</v>
      </c>
      <c r="R132" s="12" t="s">
        <v>438</v>
      </c>
    </row>
    <row r="133" customFormat="false" ht="15" hidden="false" customHeight="true" outlineLevel="0" collapsed="false">
      <c r="A133" s="4" t="s">
        <v>439</v>
      </c>
      <c r="B133" s="5" t="s">
        <v>29</v>
      </c>
      <c r="C133" s="5" t="n">
        <v>1</v>
      </c>
      <c r="D133" s="5" t="s">
        <v>440</v>
      </c>
      <c r="E133" s="5" t="n">
        <v>0</v>
      </c>
      <c r="F133" s="5" t="n">
        <v>0</v>
      </c>
      <c r="G133" s="6" t="n">
        <v>0</v>
      </c>
      <c r="H133" s="6" t="n">
        <v>25</v>
      </c>
      <c r="I133" s="6" t="n">
        <v>0</v>
      </c>
      <c r="J133" s="7" t="n">
        <v>0</v>
      </c>
      <c r="K133" s="6"/>
      <c r="L133" s="6" t="n">
        <v>25</v>
      </c>
      <c r="M133" s="6" t="n">
        <f aca="false">62.5-2.5-15-25-20</f>
        <v>0</v>
      </c>
      <c r="N133" s="8" t="n">
        <v>0</v>
      </c>
      <c r="O133" s="8" t="n">
        <f aca="false">M133 + L133   +  N133 - (G133 + I133 + J133 + K133 + H133)</f>
        <v>0</v>
      </c>
      <c r="P133" s="5" t="s">
        <v>21</v>
      </c>
      <c r="Q133" s="5" t="s">
        <v>441</v>
      </c>
      <c r="R133" s="12" t="s">
        <v>60</v>
      </c>
    </row>
    <row r="134" customFormat="false" ht="15" hidden="false" customHeight="true" outlineLevel="0" collapsed="false">
      <c r="A134" s="4" t="s">
        <v>442</v>
      </c>
      <c r="B134" s="5" t="s">
        <v>24</v>
      </c>
      <c r="C134" s="5" t="n">
        <v>1</v>
      </c>
      <c r="D134" s="5" t="s">
        <v>443</v>
      </c>
      <c r="E134" s="5" t="n">
        <v>0</v>
      </c>
      <c r="F134" s="5" t="n">
        <v>0</v>
      </c>
      <c r="G134" s="6" t="n">
        <v>0</v>
      </c>
      <c r="H134" s="6" t="n">
        <v>100</v>
      </c>
      <c r="I134" s="6" t="n">
        <v>0</v>
      </c>
      <c r="J134" s="7" t="n">
        <v>7.5</v>
      </c>
      <c r="K134" s="6"/>
      <c r="L134" s="6" t="n">
        <v>0</v>
      </c>
      <c r="M134" s="6" t="n">
        <f aca="false">122.5-15</f>
        <v>107.5</v>
      </c>
      <c r="N134" s="8" t="n">
        <v>0</v>
      </c>
      <c r="O134" s="8" t="n">
        <f aca="false">M134 + L134   +  N134 - (G134 + I134 + J134 + K134 + H134)</f>
        <v>0</v>
      </c>
      <c r="P134" s="5" t="s">
        <v>21</v>
      </c>
      <c r="Q134" s="5" t="s">
        <v>444</v>
      </c>
      <c r="R134" s="5"/>
      <c r="S134" s="11" t="s">
        <v>37</v>
      </c>
    </row>
    <row r="135" customFormat="false" ht="15" hidden="false" customHeight="true" outlineLevel="0" collapsed="false">
      <c r="A135" s="4" t="s">
        <v>445</v>
      </c>
      <c r="B135" s="5" t="s">
        <v>53</v>
      </c>
      <c r="C135" s="5" t="n">
        <v>1</v>
      </c>
      <c r="D135" s="5" t="s">
        <v>446</v>
      </c>
      <c r="E135" s="5" t="n">
        <v>0</v>
      </c>
      <c r="F135" s="5" t="n">
        <v>0</v>
      </c>
      <c r="G135" s="6" t="n">
        <v>0</v>
      </c>
      <c r="H135" s="6"/>
      <c r="I135" s="6" t="n">
        <v>0</v>
      </c>
      <c r="J135" s="7" t="n">
        <v>7.5</v>
      </c>
      <c r="K135" s="6"/>
      <c r="L135" s="6" t="n">
        <v>0</v>
      </c>
      <c r="M135" s="6" t="n">
        <v>0</v>
      </c>
      <c r="N135" s="8" t="n">
        <v>7.5</v>
      </c>
      <c r="O135" s="8" t="n">
        <f aca="false">M135 + L135   +  N135 - (G135 + I135 + J135 + K135 + H135)</f>
        <v>0</v>
      </c>
      <c r="P135" s="5" t="s">
        <v>21</v>
      </c>
      <c r="Q135" s="5" t="s">
        <v>447</v>
      </c>
      <c r="R135" s="5"/>
    </row>
    <row r="136" customFormat="false" ht="15" hidden="false" customHeight="true" outlineLevel="0" collapsed="false">
      <c r="A136" s="9" t="s">
        <v>448</v>
      </c>
      <c r="B136" s="5" t="s">
        <v>29</v>
      </c>
      <c r="C136" s="5" t="n">
        <v>1</v>
      </c>
      <c r="D136" s="5" t="s">
        <v>449</v>
      </c>
      <c r="E136" s="5" t="n">
        <v>0</v>
      </c>
      <c r="F136" s="5" t="n">
        <v>0</v>
      </c>
      <c r="G136" s="6" t="n">
        <v>0</v>
      </c>
      <c r="H136" s="6"/>
      <c r="I136" s="6" t="n">
        <v>0</v>
      </c>
      <c r="J136" s="7" t="n">
        <v>0</v>
      </c>
      <c r="K136" s="6"/>
      <c r="L136" s="6" t="n">
        <v>0</v>
      </c>
      <c r="M136" s="6" t="n">
        <v>0</v>
      </c>
      <c r="N136" s="8" t="n">
        <v>0</v>
      </c>
      <c r="O136" s="8" t="n">
        <f aca="false">M136 + L136   +  N136 - (G136 + I136 + J136 + K136 + H136)</f>
        <v>0</v>
      </c>
      <c r="P136" s="5" t="s">
        <v>26</v>
      </c>
      <c r="Q136" s="5" t="s">
        <v>450</v>
      </c>
      <c r="R136" s="5"/>
    </row>
    <row r="137" customFormat="false" ht="15" hidden="false" customHeight="true" outlineLevel="0" collapsed="false">
      <c r="A137" s="9" t="s">
        <v>451</v>
      </c>
      <c r="B137" s="5" t="s">
        <v>29</v>
      </c>
      <c r="C137" s="5" t="n">
        <v>1</v>
      </c>
      <c r="D137" s="5" t="s">
        <v>452</v>
      </c>
      <c r="E137" s="5" t="n">
        <v>0</v>
      </c>
      <c r="F137" s="5" t="n">
        <v>0</v>
      </c>
      <c r="G137" s="6" t="n">
        <v>0</v>
      </c>
      <c r="H137" s="6"/>
      <c r="I137" s="6" t="n">
        <v>0</v>
      </c>
      <c r="J137" s="7" t="n">
        <v>0</v>
      </c>
      <c r="K137" s="6"/>
      <c r="L137" s="6" t="n">
        <v>0</v>
      </c>
      <c r="M137" s="6" t="n">
        <v>0</v>
      </c>
      <c r="N137" s="8" t="n">
        <v>0</v>
      </c>
      <c r="O137" s="8" t="n">
        <f aca="false">M137 + L137   +  N137 - (G137 + I137 + J137 + K137 + H137)</f>
        <v>0</v>
      </c>
      <c r="P137" s="5" t="s">
        <v>26</v>
      </c>
      <c r="Q137" s="5" t="s">
        <v>453</v>
      </c>
      <c r="R137" s="5"/>
    </row>
    <row r="138" customFormat="false" ht="15" hidden="false" customHeight="true" outlineLevel="0" collapsed="false">
      <c r="A138" s="4" t="s">
        <v>454</v>
      </c>
      <c r="B138" s="5" t="s">
        <v>45</v>
      </c>
      <c r="C138" s="5" t="n">
        <v>1</v>
      </c>
      <c r="D138" s="5" t="s">
        <v>455</v>
      </c>
      <c r="E138" s="5" t="n">
        <v>0</v>
      </c>
      <c r="F138" s="5" t="n">
        <v>12</v>
      </c>
      <c r="G138" s="6" t="n">
        <v>15</v>
      </c>
      <c r="H138" s="6" t="n">
        <v>40</v>
      </c>
      <c r="I138" s="6" t="n">
        <v>0</v>
      </c>
      <c r="J138" s="7" t="n">
        <v>7.5</v>
      </c>
      <c r="K138" s="6"/>
      <c r="L138" s="6" t="n">
        <v>0</v>
      </c>
      <c r="M138" s="6" t="n">
        <v>62.5</v>
      </c>
      <c r="N138" s="8" t="n">
        <v>0</v>
      </c>
      <c r="O138" s="8" t="n">
        <f aca="false">M138 + L138   +  N138 - (G138 + I138 + J138 + K138 + H138)</f>
        <v>0</v>
      </c>
      <c r="P138" s="5" t="s">
        <v>21</v>
      </c>
      <c r="Q138" s="5" t="s">
        <v>456</v>
      </c>
      <c r="R138" s="5"/>
    </row>
    <row r="139" customFormat="false" ht="15" hidden="false" customHeight="true" outlineLevel="0" collapsed="false">
      <c r="A139" s="4" t="s">
        <v>457</v>
      </c>
      <c r="B139" s="5" t="s">
        <v>33</v>
      </c>
      <c r="C139" s="5" t="n">
        <v>1</v>
      </c>
      <c r="D139" s="5" t="s">
        <v>458</v>
      </c>
      <c r="E139" s="5" t="n">
        <v>0</v>
      </c>
      <c r="F139" s="5" t="n">
        <v>5</v>
      </c>
      <c r="G139" s="6" t="n">
        <v>15</v>
      </c>
      <c r="H139" s="6" t="n">
        <v>50</v>
      </c>
      <c r="I139" s="6" t="n">
        <v>0</v>
      </c>
      <c r="J139" s="7" t="n">
        <v>7.5</v>
      </c>
      <c r="K139" s="6"/>
      <c r="L139" s="6" t="n">
        <v>0</v>
      </c>
      <c r="M139" s="6" t="n">
        <v>72.5</v>
      </c>
      <c r="N139" s="8" t="n">
        <v>32</v>
      </c>
      <c r="O139" s="8" t="n">
        <f aca="false">M139 + L139   +  N139 - (G139 + I139 + J139 + K139 + H139)</f>
        <v>32</v>
      </c>
      <c r="P139" s="5" t="s">
        <v>21</v>
      </c>
      <c r="Q139" s="5" t="s">
        <v>459</v>
      </c>
      <c r="R139" s="10" t="s">
        <v>36</v>
      </c>
    </row>
    <row r="140" customFormat="false" ht="15" hidden="false" customHeight="true" outlineLevel="0" collapsed="false">
      <c r="A140" s="4" t="s">
        <v>460</v>
      </c>
      <c r="B140" s="5" t="s">
        <v>29</v>
      </c>
      <c r="C140" s="5" t="n">
        <v>1</v>
      </c>
      <c r="D140" s="5" t="s">
        <v>461</v>
      </c>
      <c r="E140" s="5" t="n">
        <v>12</v>
      </c>
      <c r="F140" s="5" t="n">
        <v>0</v>
      </c>
      <c r="G140" s="6" t="n">
        <v>15</v>
      </c>
      <c r="H140" s="6"/>
      <c r="I140" s="6" t="n">
        <v>0</v>
      </c>
      <c r="J140" s="7" t="n">
        <v>0</v>
      </c>
      <c r="K140" s="6"/>
      <c r="L140" s="6" t="n">
        <v>0</v>
      </c>
      <c r="M140" s="6" t="n">
        <f aca="false">20.5-5.5</f>
        <v>15</v>
      </c>
      <c r="N140" s="8" t="n">
        <v>0</v>
      </c>
      <c r="O140" s="8" t="n">
        <f aca="false">M140 + L140   +  N140 - (G140 + I140 + J140 + K140 + H140)</f>
        <v>0</v>
      </c>
      <c r="P140" s="5" t="s">
        <v>21</v>
      </c>
      <c r="Q140" s="5" t="s">
        <v>349</v>
      </c>
      <c r="R140" s="5"/>
    </row>
    <row r="141" customFormat="false" ht="15" hidden="false" customHeight="true" outlineLevel="0" collapsed="false">
      <c r="A141" s="4" t="s">
        <v>462</v>
      </c>
      <c r="B141" s="5" t="s">
        <v>57</v>
      </c>
      <c r="C141" s="5" t="n">
        <v>1</v>
      </c>
      <c r="D141" s="5" t="s">
        <v>463</v>
      </c>
      <c r="E141" s="5" t="n">
        <v>11</v>
      </c>
      <c r="F141" s="5" t="n">
        <v>0</v>
      </c>
      <c r="G141" s="6" t="n">
        <v>15</v>
      </c>
      <c r="H141" s="6"/>
      <c r="I141" s="6" t="n">
        <v>0</v>
      </c>
      <c r="J141" s="7" t="n">
        <v>0</v>
      </c>
      <c r="K141" s="6"/>
      <c r="L141" s="6" t="n">
        <v>0</v>
      </c>
      <c r="M141" s="6" t="n">
        <v>15</v>
      </c>
      <c r="N141" s="8" t="n">
        <v>0</v>
      </c>
      <c r="O141" s="8" t="n">
        <f aca="false">M141 + L141   +  N141 - (G141 + I141 + J141 + K141 + H141)</f>
        <v>0</v>
      </c>
      <c r="P141" s="5" t="s">
        <v>21</v>
      </c>
      <c r="Q141" s="5" t="s">
        <v>268</v>
      </c>
      <c r="R141" s="5"/>
    </row>
    <row r="142" customFormat="false" ht="15" hidden="false" customHeight="true" outlineLevel="0" collapsed="false">
      <c r="A142" s="14" t="s">
        <v>464</v>
      </c>
      <c r="B142" s="5" t="s">
        <v>45</v>
      </c>
      <c r="C142" s="5" t="n">
        <v>1</v>
      </c>
      <c r="D142" s="5" t="s">
        <v>465</v>
      </c>
      <c r="E142" s="5" t="n">
        <v>0</v>
      </c>
      <c r="F142" s="5" t="n">
        <v>0</v>
      </c>
      <c r="G142" s="6" t="n">
        <v>0</v>
      </c>
      <c r="H142" s="6"/>
      <c r="I142" s="6" t="n">
        <v>0</v>
      </c>
      <c r="J142" s="7" t="n">
        <v>7.5</v>
      </c>
      <c r="K142" s="6" t="n">
        <v>25</v>
      </c>
      <c r="L142" s="6" t="n">
        <v>0</v>
      </c>
      <c r="M142" s="6" t="n">
        <v>25</v>
      </c>
      <c r="N142" s="8" t="n">
        <v>-37.5</v>
      </c>
      <c r="O142" s="8" t="n">
        <f aca="false">M142 + L142   +  N142 - (G142 + I142 + J142 + K142 + H142)</f>
        <v>-45</v>
      </c>
      <c r="P142" s="5"/>
      <c r="Q142" s="5" t="s">
        <v>259</v>
      </c>
      <c r="R142" s="13" t="s">
        <v>260</v>
      </c>
    </row>
    <row r="143" customFormat="false" ht="15" hidden="false" customHeight="true" outlineLevel="0" collapsed="false">
      <c r="A143" s="4" t="s">
        <v>466</v>
      </c>
      <c r="B143" s="5" t="s">
        <v>19</v>
      </c>
      <c r="C143" s="5" t="n">
        <v>1</v>
      </c>
      <c r="D143" s="5" t="s">
        <v>467</v>
      </c>
      <c r="E143" s="5" t="n">
        <v>0</v>
      </c>
      <c r="F143" s="5" t="n">
        <v>0</v>
      </c>
      <c r="G143" s="6" t="n">
        <v>0</v>
      </c>
      <c r="H143" s="6"/>
      <c r="I143" s="6" t="n">
        <v>0</v>
      </c>
      <c r="J143" s="7" t="n">
        <v>7.5</v>
      </c>
      <c r="K143" s="6" t="n">
        <v>25</v>
      </c>
      <c r="L143" s="6" t="n">
        <v>0</v>
      </c>
      <c r="M143" s="6" t="n">
        <f aca="false">77.5-7.5-15-15-15+7.5</f>
        <v>32.5</v>
      </c>
      <c r="N143" s="8" t="n">
        <v>0</v>
      </c>
      <c r="O143" s="8" t="n">
        <f aca="false">M143 + L143   +  N143 - (G143 + I143 + J143 + K143 + H143)</f>
        <v>0</v>
      </c>
      <c r="P143" s="5" t="s">
        <v>21</v>
      </c>
      <c r="Q143" s="5" t="s">
        <v>468</v>
      </c>
      <c r="R143" s="13" t="s">
        <v>469</v>
      </c>
      <c r="S143" s="11" t="s">
        <v>37</v>
      </c>
      <c r="T143" s="12" t="s">
        <v>60</v>
      </c>
    </row>
    <row r="144" customFormat="false" ht="15" hidden="false" customHeight="true" outlineLevel="0" collapsed="false">
      <c r="A144" s="9" t="s">
        <v>470</v>
      </c>
      <c r="B144" s="5" t="s">
        <v>45</v>
      </c>
      <c r="C144" s="5"/>
      <c r="D144" s="5" t="s">
        <v>471</v>
      </c>
      <c r="E144" s="5" t="n">
        <v>0</v>
      </c>
      <c r="F144" s="5" t="n">
        <v>0</v>
      </c>
      <c r="G144" s="6" t="n">
        <v>0</v>
      </c>
      <c r="H144" s="6"/>
      <c r="I144" s="6" t="n">
        <v>0</v>
      </c>
      <c r="J144" s="7" t="n">
        <v>0</v>
      </c>
      <c r="K144" s="6"/>
      <c r="L144" s="6" t="n">
        <v>0</v>
      </c>
      <c r="M144" s="6" t="n">
        <v>0</v>
      </c>
      <c r="N144" s="8" t="n">
        <v>0</v>
      </c>
      <c r="O144" s="8" t="n">
        <f aca="false">M144 + L144   +  N144 - (G144 + I144 + J144 + K144 + H144)</f>
        <v>0</v>
      </c>
      <c r="P144" s="5" t="s">
        <v>26</v>
      </c>
      <c r="Q144" s="5" t="s">
        <v>472</v>
      </c>
      <c r="R144" s="5"/>
    </row>
    <row r="145" customFormat="false" ht="15" hidden="false" customHeight="true" outlineLevel="0" collapsed="false">
      <c r="A145" s="9" t="s">
        <v>473</v>
      </c>
      <c r="B145" s="5" t="s">
        <v>19</v>
      </c>
      <c r="C145" s="5"/>
      <c r="D145" s="5" t="s">
        <v>474</v>
      </c>
      <c r="E145" s="5" t="n">
        <v>0</v>
      </c>
      <c r="F145" s="5" t="n">
        <v>0</v>
      </c>
      <c r="G145" s="6" t="n">
        <v>0</v>
      </c>
      <c r="H145" s="6"/>
      <c r="I145" s="6" t="n">
        <v>0</v>
      </c>
      <c r="J145" s="7" t="n">
        <v>0</v>
      </c>
      <c r="K145" s="6"/>
      <c r="L145" s="6" t="n">
        <v>0</v>
      </c>
      <c r="M145" s="6" t="n">
        <v>0</v>
      </c>
      <c r="N145" s="8" t="n">
        <v>0</v>
      </c>
      <c r="O145" s="8" t="n">
        <f aca="false">M145 + L145   +  N145 - (G145 + I145 + J145 + K145 + H145)</f>
        <v>0</v>
      </c>
      <c r="P145" s="5" t="s">
        <v>26</v>
      </c>
      <c r="Q145" s="5" t="s">
        <v>472</v>
      </c>
      <c r="R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</row>
    <row r="255" customFormat="false" ht="15.75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</row>
    <row r="256" customFormat="false" ht="15.75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</row>
    <row r="257" customFormat="false" ht="15.75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</row>
    <row r="258" customFormat="false" ht="15.75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</row>
    <row r="259" customFormat="false" ht="15.75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</row>
    <row r="260" customFormat="false" ht="15.75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</row>
    <row r="261" customFormat="false" ht="15.75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customFormat="false" ht="15.75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customFormat="false" ht="15.75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customFormat="false" ht="15.75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customFormat="false" ht="15.75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6" customFormat="false" ht="15.75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</row>
    <row r="267" customFormat="false" ht="15.75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</row>
    <row r="268" customFormat="false" ht="15.75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customFormat="false" ht="15.75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customFormat="false" ht="15.75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customFormat="false" ht="15.75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customFormat="false" ht="15.75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3" customFormat="false" ht="15.75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r="274" customFormat="false" ht="15.75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r="275" customFormat="false" ht="15.75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 customFormat="false" ht="15.75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r="277" customFormat="false" ht="15.75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r="278" customFormat="false" ht="15.75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r="279" customFormat="false" ht="15.75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0" customFormat="false" ht="15.75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r="281" customFormat="false" ht="15.75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 customFormat="false" ht="15.75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 customFormat="false" ht="15.75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 customFormat="false" ht="15.75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 customFormat="false" ht="15.75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 customFormat="false" ht="15.75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 customFormat="false" ht="15.75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 customFormat="false" ht="15.75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 customFormat="false" ht="15.75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customFormat="false" ht="15.75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customFormat="false" ht="15.75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customFormat="false" ht="15.75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customFormat="false" ht="15.75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 customFormat="false" ht="15.75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 customFormat="false" ht="15.75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 customFormat="false" ht="15.75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 customFormat="false" ht="15.75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 customFormat="false" ht="15.75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 customFormat="false" ht="15.75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 customFormat="false" ht="15.75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 customFormat="false" ht="15.75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 customFormat="false" ht="15.7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 customFormat="false" ht="15.7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 customFormat="false" ht="15.7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 customFormat="false" ht="15.7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 customFormat="false" ht="15.7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 customFormat="false" ht="15.7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 customFormat="false" ht="15.7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 customFormat="false" ht="15.7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 customFormat="false" ht="15.7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 customFormat="false" ht="15.7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 customFormat="false" ht="15.7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 customFormat="false" ht="15.7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 customFormat="false" ht="15.7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 customFormat="false" ht="15.7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 customFormat="false" ht="15.7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 customFormat="false" ht="15.7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 customFormat="false" ht="15.7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 customFormat="false" ht="15.7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 customFormat="false" ht="15.7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 customFormat="false" ht="15.7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r="322" customFormat="false" ht="15.7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r="323" customFormat="false" ht="15.7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 customFormat="false" ht="15.7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r="325" customFormat="false" ht="15.7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r="326" customFormat="false" ht="15.7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r="327" customFormat="false" ht="15.7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 customFormat="false" ht="15.7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</row>
    <row r="329" customFormat="false" ht="15.7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</row>
    <row r="330" customFormat="false" ht="15.7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</row>
    <row r="331" customFormat="false" ht="15.7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r="332" customFormat="false" ht="15.7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</row>
    <row r="333" customFormat="false" ht="15.7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</row>
    <row r="334" customFormat="false" ht="15.7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</row>
    <row r="335" customFormat="false" ht="15.7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</row>
    <row r="336" customFormat="false" ht="15.7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</row>
    <row r="337" customFormat="false" ht="15.7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</row>
    <row r="338" customFormat="false" ht="15.7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</row>
    <row r="339" customFormat="false" ht="15.7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</row>
    <row r="340" customFormat="false" ht="15.7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</row>
    <row r="341" customFormat="false" ht="15.7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</row>
    <row r="342" customFormat="false" ht="15.7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</row>
    <row r="343" customFormat="false" ht="15.7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</row>
    <row r="344" customFormat="false" ht="15.7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</row>
    <row r="345" customFormat="false" ht="15.7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</row>
    <row r="346" customFormat="false" ht="15.7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r="347" customFormat="false" ht="15.7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</row>
    <row r="348" customFormat="false" ht="15.7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</row>
    <row r="349" customFormat="false" ht="15.7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</row>
    <row r="350" customFormat="false" ht="15.7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</row>
    <row r="351" customFormat="false" ht="15.7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customFormat="false" ht="15.7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customFormat="false" ht="15.7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customFormat="false" ht="15.7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customFormat="false" ht="15.7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customFormat="false" ht="15.7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customFormat="false" ht="15.7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customFormat="false" ht="15.7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customFormat="false" ht="15.7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0" customFormat="false" ht="15.7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</row>
    <row r="361" customFormat="false" ht="15.7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</row>
    <row r="362" customFormat="false" ht="15.7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</row>
    <row r="363" customFormat="false" ht="15.7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</row>
    <row r="364" customFormat="false" ht="15.7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</row>
    <row r="365" customFormat="false" ht="15.7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</row>
    <row r="366" customFormat="false" ht="15.7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</row>
    <row r="367" customFormat="false" ht="15.7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</row>
    <row r="368" customFormat="false" ht="15.7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</row>
    <row r="369" customFormat="false" ht="15.7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</row>
    <row r="370" customFormat="false" ht="15.7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</row>
    <row r="371" customFormat="false" ht="15.7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</row>
    <row r="372" customFormat="false" ht="15.7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</row>
    <row r="373" customFormat="false" ht="15.7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</row>
    <row r="374" customFormat="false" ht="15.7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</row>
    <row r="375" customFormat="false" ht="15.7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</row>
    <row r="376" customFormat="false" ht="15.7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</row>
    <row r="377" customFormat="false" ht="15.7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customFormat="false" ht="15.7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</row>
    <row r="379" customFormat="false" ht="15.7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</row>
    <row r="380" customFormat="false" ht="15.7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</row>
    <row r="381" customFormat="false" ht="15.7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</row>
    <row r="382" customFormat="false" ht="15.7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</row>
    <row r="383" customFormat="false" ht="15.7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</row>
    <row r="384" customFormat="false" ht="15.7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</row>
    <row r="385" customFormat="false" ht="15.7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</row>
    <row r="386" customFormat="false" ht="15.7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</row>
    <row r="387" customFormat="false" ht="15.7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</row>
    <row r="388" customFormat="false" ht="15.7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</row>
    <row r="389" customFormat="false" ht="15.7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</row>
    <row r="390" customFormat="false" ht="15.7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</row>
    <row r="391" customFormat="false" ht="15.7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</row>
    <row r="392" customFormat="false" ht="15.7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</row>
    <row r="393" customFormat="false" ht="15.7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</row>
    <row r="394" customFormat="false" ht="15.7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</row>
    <row r="395" customFormat="false" ht="15.7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</row>
    <row r="396" customFormat="false" ht="15.7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</row>
    <row r="397" customFormat="false" ht="15.7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</row>
    <row r="398" customFormat="false" ht="15.7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</row>
    <row r="399" customFormat="false" ht="15.7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</row>
    <row r="400" customFormat="false" ht="15.7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</row>
    <row r="401" customFormat="false" ht="15.7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</row>
    <row r="402" customFormat="false" ht="15.7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</row>
    <row r="403" customFormat="false" ht="15.7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</row>
    <row r="404" customFormat="false" ht="15.7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</row>
    <row r="405" customFormat="false" ht="15.7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</row>
    <row r="406" customFormat="false" ht="15.7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</row>
    <row r="407" customFormat="false" ht="15.7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</row>
    <row r="408" customFormat="false" ht="15.7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</row>
    <row r="409" customFormat="false" ht="15.7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</row>
    <row r="410" customFormat="false" ht="15.7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</row>
    <row r="411" customFormat="false" ht="15.7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</row>
    <row r="412" customFormat="false" ht="15.7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</row>
    <row r="413" customFormat="false" ht="15.7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</row>
    <row r="414" customFormat="false" ht="15.7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</row>
    <row r="415" customFormat="false" ht="15.7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</row>
    <row r="416" customFormat="false" ht="15.7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</row>
    <row r="417" customFormat="false" ht="15.7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</row>
    <row r="418" customFormat="false" ht="15.7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</row>
    <row r="419" customFormat="false" ht="15.7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</row>
    <row r="420" customFormat="false" ht="15.7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</row>
    <row r="421" customFormat="false" ht="15.7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</row>
    <row r="422" customFormat="false" ht="15.7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</row>
    <row r="423" customFormat="false" ht="15.7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</row>
    <row r="424" customFormat="false" ht="15.7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</row>
    <row r="425" customFormat="false" ht="15.7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</row>
    <row r="426" customFormat="false" ht="15.7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</row>
    <row r="427" customFormat="false" ht="15.7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</row>
    <row r="428" customFormat="false" ht="15.7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</row>
    <row r="429" customFormat="false" ht="15.7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</row>
    <row r="430" customFormat="false" ht="15.7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</row>
    <row r="431" customFormat="false" ht="15.7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</row>
    <row r="432" customFormat="false" ht="15.7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</row>
    <row r="433" customFormat="false" ht="15.7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</row>
    <row r="434" customFormat="false" ht="15.7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</row>
    <row r="435" customFormat="false" ht="15.7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</row>
    <row r="436" customFormat="false" ht="15.7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</row>
    <row r="437" customFormat="false" ht="15.7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</row>
    <row r="438" customFormat="false" ht="15.7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</row>
    <row r="439" customFormat="false" ht="15.7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</row>
    <row r="440" customFormat="false" ht="15.7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</row>
    <row r="441" customFormat="false" ht="15.7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</row>
    <row r="442" customFormat="false" ht="15.7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</row>
    <row r="443" customFormat="false" ht="15.7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</row>
    <row r="444" customFormat="false" ht="15.7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</row>
    <row r="445" customFormat="false" ht="15.7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</row>
    <row r="446" customFormat="false" ht="15.7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</row>
    <row r="447" customFormat="false" ht="15.7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</row>
    <row r="448" customFormat="false" ht="15.7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</row>
    <row r="449" customFormat="false" ht="15.7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</row>
    <row r="450" customFormat="false" ht="15.7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</row>
    <row r="451" customFormat="false" ht="15.7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</row>
    <row r="452" customFormat="false" ht="15.7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</row>
    <row r="453" customFormat="false" ht="15.7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</row>
    <row r="454" customFormat="false" ht="15.7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</row>
    <row r="455" customFormat="false" ht="15.7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</row>
    <row r="456" customFormat="false" ht="15.7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</row>
    <row r="457" customFormat="false" ht="15.7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</row>
    <row r="458" customFormat="false" ht="15.7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</row>
    <row r="459" customFormat="false" ht="15.7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</row>
    <row r="460" customFormat="false" ht="15.7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</row>
    <row r="461" customFormat="false" ht="15.7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</row>
    <row r="462" customFormat="false" ht="15.7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</row>
    <row r="463" customFormat="false" ht="15.7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</row>
    <row r="464" customFormat="false" ht="15.7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</row>
    <row r="465" customFormat="false" ht="15.7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</row>
    <row r="466" customFormat="false" ht="15.7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</row>
    <row r="467" customFormat="false" ht="15.7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</row>
    <row r="468" customFormat="false" ht="15.7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</row>
    <row r="469" customFormat="false" ht="15.7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</row>
    <row r="470" customFormat="false" ht="15.7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</row>
    <row r="471" customFormat="false" ht="15.7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</row>
    <row r="472" customFormat="false" ht="15.7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</row>
    <row r="473" customFormat="false" ht="15.7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</row>
    <row r="474" customFormat="false" ht="15.7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</row>
    <row r="475" customFormat="false" ht="15.7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</row>
    <row r="476" customFormat="false" ht="15.7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</row>
    <row r="477" customFormat="false" ht="15.7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</row>
    <row r="478" customFormat="false" ht="15.7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</row>
    <row r="479" customFormat="false" ht="15.7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</row>
    <row r="480" customFormat="false" ht="15.7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</row>
    <row r="481" customFormat="false" ht="15.7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</row>
    <row r="482" customFormat="false" ht="15.7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</row>
    <row r="483" customFormat="false" ht="15.7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</row>
    <row r="484" customFormat="false" ht="15.7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</row>
    <row r="485" customFormat="false" ht="15.7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customFormat="false" ht="15.7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customFormat="false" ht="15.7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customFormat="false" ht="15.7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customFormat="false" ht="15.7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customFormat="false" ht="15.7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customFormat="false" ht="15.7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customFormat="false" ht="15.7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customFormat="false" ht="15.7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customFormat="false" ht="15.7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5" customFormat="false" ht="15.7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</row>
    <row r="496" customFormat="false" ht="15.7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</row>
    <row r="497" customFormat="false" ht="15.7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</row>
    <row r="498" customFormat="false" ht="15.7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</row>
    <row r="499" customFormat="false" ht="15.7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</row>
    <row r="500" customFormat="false" ht="15.7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</row>
    <row r="501" customFormat="false" ht="15.7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</row>
    <row r="502" customFormat="false" ht="15.7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</row>
    <row r="503" customFormat="false" ht="15.7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</row>
    <row r="504" customFormat="false" ht="15.7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</row>
    <row r="505" customFormat="false" ht="15.7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</row>
    <row r="506" customFormat="false" ht="15.7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</row>
    <row r="507" customFormat="false" ht="15.7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</row>
    <row r="508" customFormat="false" ht="15.7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</row>
    <row r="509" customFormat="false" ht="15.7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</row>
    <row r="510" customFormat="false" ht="15.7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</row>
    <row r="511" customFormat="false" ht="15.7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</row>
    <row r="512" customFormat="false" ht="15.7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</row>
    <row r="513" customFormat="false" ht="15.7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</row>
    <row r="514" customFormat="false" ht="15.7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</row>
    <row r="515" customFormat="false" ht="15.7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</row>
    <row r="516" customFormat="false" ht="15.7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</row>
    <row r="517" customFormat="false" ht="15.7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</row>
    <row r="518" customFormat="false" ht="15.7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</row>
    <row r="519" customFormat="false" ht="15.7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</row>
    <row r="520" customFormat="false" ht="15.7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</row>
    <row r="521" customFormat="false" ht="15.7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</row>
    <row r="522" customFormat="false" ht="15.7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</row>
    <row r="523" customFormat="false" ht="15.7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</row>
    <row r="524" customFormat="false" ht="15.7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</row>
    <row r="525" customFormat="false" ht="15.7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</row>
    <row r="526" customFormat="false" ht="15.7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</row>
    <row r="527" customFormat="false" ht="15.7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</row>
    <row r="528" customFormat="false" ht="15.7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</row>
    <row r="529" customFormat="false" ht="15.7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</row>
    <row r="530" customFormat="false" ht="15.7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</row>
    <row r="531" customFormat="false" ht="15.7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customFormat="false" ht="15.7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customFormat="false" ht="15.7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customFormat="false" ht="15.7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customFormat="false" ht="15.7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customFormat="false" ht="15.7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customFormat="false" ht="15.7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customFormat="false" ht="15.7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customFormat="false" ht="15.7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0" customFormat="false" ht="15.7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</row>
    <row r="541" customFormat="false" ht="15.7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</row>
    <row r="542" customFormat="false" ht="15.7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</row>
    <row r="543" customFormat="false" ht="15.7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</row>
    <row r="544" customFormat="false" ht="15.7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</row>
    <row r="545" customFormat="false" ht="15.7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</row>
    <row r="546" customFormat="false" ht="15.7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</row>
    <row r="547" customFormat="false" ht="15.7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</row>
    <row r="548" customFormat="false" ht="15.7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</row>
    <row r="549" customFormat="false" ht="15.7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</row>
    <row r="550" customFormat="false" ht="15.7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</row>
    <row r="551" customFormat="false" ht="15.7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</row>
    <row r="552" customFormat="false" ht="15.7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</row>
    <row r="553" customFormat="false" ht="15.7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</row>
    <row r="554" customFormat="false" ht="15.7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</row>
    <row r="555" customFormat="false" ht="15.7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</row>
    <row r="556" customFormat="false" ht="15.7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</row>
    <row r="557" customFormat="false" ht="15.7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</row>
    <row r="558" customFormat="false" ht="15.7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</row>
    <row r="559" customFormat="false" ht="15.7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</row>
    <row r="560" customFormat="false" ht="15.7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</row>
    <row r="561" customFormat="false" ht="15.7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</row>
    <row r="562" customFormat="false" ht="15.7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</row>
    <row r="563" customFormat="false" ht="15.7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</row>
    <row r="564" customFormat="false" ht="15.7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</row>
    <row r="565" customFormat="false" ht="15.7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</row>
    <row r="566" customFormat="false" ht="15.7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</row>
    <row r="567" customFormat="false" ht="15.7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</row>
    <row r="568" customFormat="false" ht="15.7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</row>
    <row r="569" customFormat="false" ht="15.7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</row>
    <row r="570" customFormat="false" ht="15.7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</row>
    <row r="571" customFormat="false" ht="15.7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</row>
    <row r="572" customFormat="false" ht="15.7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</row>
    <row r="573" customFormat="false" ht="15.7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</row>
    <row r="574" customFormat="false" ht="15.7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</row>
    <row r="575" customFormat="false" ht="15.7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</row>
    <row r="576" customFormat="false" ht="15.7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</row>
    <row r="577" customFormat="false" ht="15.7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</row>
    <row r="578" customFormat="false" ht="15.7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</row>
    <row r="579" customFormat="false" ht="15.7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</row>
    <row r="580" customFormat="false" ht="15.7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</row>
    <row r="581" customFormat="false" ht="15.7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</row>
    <row r="582" customFormat="false" ht="15.7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</row>
    <row r="583" customFormat="false" ht="15.7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</row>
    <row r="584" customFormat="false" ht="15.7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</row>
    <row r="585" customFormat="false" ht="15.7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</row>
    <row r="586" customFormat="false" ht="15.7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</row>
    <row r="587" customFormat="false" ht="15.7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</row>
    <row r="588" customFormat="false" ht="15.7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</row>
    <row r="589" customFormat="false" ht="15.7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</row>
    <row r="590" customFormat="false" ht="15.7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</row>
    <row r="591" customFormat="false" ht="15.7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</row>
    <row r="592" customFormat="false" ht="15.7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</row>
    <row r="593" customFormat="false" ht="15.7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</row>
    <row r="594" customFormat="false" ht="15.75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</row>
    <row r="595" customFormat="false" ht="15.75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</row>
    <row r="596" customFormat="false" ht="15.75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</row>
    <row r="597" customFormat="false" ht="15.75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</row>
    <row r="598" customFormat="false" ht="15.75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</row>
    <row r="599" customFormat="false" ht="15.75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</row>
    <row r="600" customFormat="false" ht="15.75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</row>
    <row r="601" customFormat="false" ht="15.75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</row>
    <row r="602" customFormat="false" ht="15.75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</row>
    <row r="603" customFormat="false" ht="15.75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</row>
    <row r="604" customFormat="false" ht="15.75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</row>
    <row r="605" customFormat="false" ht="15.75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</row>
    <row r="606" customFormat="false" ht="15.75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</row>
    <row r="607" customFormat="false" ht="15.75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</row>
    <row r="608" customFormat="false" ht="15.75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</row>
    <row r="609" customFormat="false" ht="15.75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</row>
    <row r="610" customFormat="false" ht="15.75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</row>
    <row r="611" customFormat="false" ht="15.75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</row>
    <row r="612" customFormat="false" ht="15.75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</row>
    <row r="613" customFormat="false" ht="15.75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</row>
    <row r="614" customFormat="false" ht="15.75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</row>
    <row r="615" customFormat="false" ht="15.75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</row>
    <row r="616" customFormat="false" ht="15.75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</row>
    <row r="617" customFormat="false" ht="15.75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</row>
    <row r="618" customFormat="false" ht="15.75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</row>
    <row r="619" customFormat="false" ht="15.75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</row>
    <row r="620" customFormat="false" ht="15.75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</row>
    <row r="621" customFormat="false" ht="15.75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</row>
    <row r="622" customFormat="false" ht="15.75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</row>
    <row r="623" customFormat="false" ht="15.75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</row>
    <row r="624" customFormat="false" ht="15.75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</row>
    <row r="625" customFormat="false" ht="15.75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</row>
    <row r="626" customFormat="false" ht="15.75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</row>
    <row r="627" customFormat="false" ht="15.75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</row>
    <row r="628" customFormat="false" ht="15.75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</row>
    <row r="629" customFormat="false" ht="15.75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</row>
    <row r="630" customFormat="false" ht="15.75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</row>
    <row r="631" customFormat="false" ht="15.75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</row>
    <row r="632" customFormat="false" ht="15.75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</row>
    <row r="633" customFormat="false" ht="15.75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</row>
    <row r="634" customFormat="false" ht="15.75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</row>
    <row r="635" customFormat="false" ht="15.75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</row>
    <row r="636" customFormat="false" ht="15.75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</row>
    <row r="637" customFormat="false" ht="15.75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</row>
    <row r="638" customFormat="false" ht="15.75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</row>
    <row r="639" customFormat="false" ht="15.75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</row>
    <row r="640" customFormat="false" ht="15.75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</row>
    <row r="641" customFormat="false" ht="15.75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</row>
    <row r="642" customFormat="false" ht="15.75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</row>
    <row r="643" customFormat="false" ht="15.75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</row>
    <row r="644" customFormat="false" ht="15.75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</row>
    <row r="645" customFormat="false" ht="15.75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</row>
    <row r="646" customFormat="false" ht="15.75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</row>
    <row r="647" customFormat="false" ht="15.75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</row>
    <row r="648" customFormat="false" ht="15.75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</row>
    <row r="649" customFormat="false" ht="15.75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</row>
    <row r="650" customFormat="false" ht="15.75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</row>
    <row r="651" customFormat="false" ht="15.75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</row>
    <row r="652" customFormat="false" ht="15.75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</row>
    <row r="653" customFormat="false" ht="15.75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</row>
    <row r="654" customFormat="false" ht="15.75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</row>
    <row r="655" customFormat="false" ht="15.75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</row>
    <row r="656" customFormat="false" ht="15.75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</row>
    <row r="657" customFormat="false" ht="15.75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</row>
    <row r="658" customFormat="false" ht="15.75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</row>
    <row r="659" customFormat="false" ht="15.75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</row>
    <row r="660" customFormat="false" ht="15.75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</row>
    <row r="661" customFormat="false" ht="15.75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</row>
    <row r="662" customFormat="false" ht="15.75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</row>
    <row r="663" customFormat="false" ht="15.75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</row>
    <row r="664" customFormat="false" ht="15.75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</row>
    <row r="665" customFormat="false" ht="15.75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</row>
    <row r="666" customFormat="false" ht="15.75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</row>
    <row r="667" customFormat="false" ht="15.75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</row>
    <row r="668" customFormat="false" ht="15.75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</row>
    <row r="669" customFormat="false" ht="15.75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</row>
    <row r="670" customFormat="false" ht="15.75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</row>
    <row r="671" customFormat="false" ht="15.75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</row>
    <row r="672" customFormat="false" ht="15.75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</row>
    <row r="673" customFormat="false" ht="15.75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</row>
    <row r="674" customFormat="false" ht="15.75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</row>
    <row r="675" customFormat="false" ht="15.75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</row>
    <row r="676" customFormat="false" ht="15.75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</row>
    <row r="677" customFormat="false" ht="15.75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</row>
    <row r="678" customFormat="false" ht="15.75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</row>
    <row r="679" customFormat="false" ht="15.75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</row>
    <row r="680" customFormat="false" ht="15.75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</row>
    <row r="681" customFormat="false" ht="15.75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</row>
    <row r="682" customFormat="false" ht="15.75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</row>
    <row r="683" customFormat="false" ht="15.75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</row>
    <row r="684" customFormat="false" ht="15.75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</row>
    <row r="685" customFormat="false" ht="15.75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</row>
    <row r="686" customFormat="false" ht="15.75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</row>
    <row r="687" customFormat="false" ht="15.75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</row>
    <row r="688" customFormat="false" ht="15.75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</row>
    <row r="689" customFormat="false" ht="15.75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</row>
    <row r="690" customFormat="false" ht="15.75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</row>
    <row r="691" customFormat="false" ht="15.75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</row>
    <row r="692" customFormat="false" ht="15.75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</row>
    <row r="693" customFormat="false" ht="15.75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</row>
    <row r="694" customFormat="false" ht="15.75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</row>
    <row r="695" customFormat="false" ht="15.75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</row>
    <row r="696" customFormat="false" ht="15.75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</row>
    <row r="697" customFormat="false" ht="15.75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</row>
    <row r="698" customFormat="false" ht="15.75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</row>
    <row r="699" customFormat="false" ht="15.75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</row>
    <row r="700" customFormat="false" ht="15.75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</row>
    <row r="701" customFormat="false" ht="15.75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</row>
    <row r="702" customFormat="false" ht="15.75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</row>
    <row r="703" customFormat="false" ht="15.75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</row>
    <row r="704" customFormat="false" ht="15.75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</row>
    <row r="705" customFormat="false" ht="15.75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</row>
    <row r="706" customFormat="false" ht="15.75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</row>
    <row r="707" customFormat="false" ht="15.75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</row>
    <row r="708" customFormat="false" ht="15.75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</row>
    <row r="709" customFormat="false" ht="15.75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</row>
    <row r="710" customFormat="false" ht="15.75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customFormat="false" ht="15.75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customFormat="false" ht="15.75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customFormat="false" ht="15.75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customFormat="false" ht="15.75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customFormat="false" ht="15.75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customFormat="false" ht="15.75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customFormat="false" ht="15.75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customFormat="false" ht="15.75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customFormat="false" ht="15.75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0" customFormat="false" ht="15.75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</row>
    <row r="721" customFormat="false" ht="15.75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</row>
    <row r="722" customFormat="false" ht="15.75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</row>
    <row r="723" customFormat="false" ht="15.75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</row>
    <row r="724" customFormat="false" ht="15.75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</row>
    <row r="725" customFormat="false" ht="15.75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</row>
    <row r="726" customFormat="false" ht="15.75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</row>
    <row r="727" customFormat="false" ht="15.75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</row>
    <row r="728" customFormat="false" ht="15.75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</row>
    <row r="729" customFormat="false" ht="15.75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</row>
    <row r="730" customFormat="false" ht="15.75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</row>
    <row r="731" customFormat="false" ht="15.75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</row>
    <row r="732" customFormat="false" ht="15.75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</row>
    <row r="733" customFormat="false" ht="15.75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</row>
    <row r="734" customFormat="false" ht="15.75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</row>
    <row r="735" customFormat="false" ht="15.75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</row>
    <row r="736" customFormat="false" ht="15.75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</row>
    <row r="737" customFormat="false" ht="15.75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</row>
    <row r="738" customFormat="false" ht="15.75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</row>
    <row r="739" customFormat="false" ht="15.75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</row>
    <row r="740" customFormat="false" ht="15.75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</row>
    <row r="741" customFormat="false" ht="15.75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</row>
    <row r="742" customFormat="false" ht="15.75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</row>
    <row r="743" customFormat="false" ht="15.75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</row>
    <row r="744" customFormat="false" ht="15.75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</row>
    <row r="745" customFormat="false" ht="15.75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</row>
    <row r="746" customFormat="false" ht="15.75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</row>
    <row r="747" customFormat="false" ht="15.75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</row>
    <row r="748" customFormat="false" ht="15.75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r="749" customFormat="false" ht="15.75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</row>
    <row r="750" customFormat="false" ht="15.75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</row>
    <row r="751" customFormat="false" ht="15.75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</row>
    <row r="752" customFormat="false" ht="15.75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</row>
    <row r="753" customFormat="false" ht="15.75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</row>
    <row r="754" customFormat="false" ht="15.75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</row>
    <row r="755" customFormat="false" ht="15.75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</row>
    <row r="756" customFormat="false" ht="15.75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</row>
    <row r="757" customFormat="false" ht="15.75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</row>
    <row r="758" customFormat="false" ht="15.75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</row>
    <row r="759" customFormat="false" ht="15.75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</row>
    <row r="760" customFormat="false" ht="15.75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</row>
    <row r="761" customFormat="false" ht="15.75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</row>
    <row r="762" customFormat="false" ht="15.75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</row>
    <row r="763" customFormat="false" ht="15.75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</row>
    <row r="764" customFormat="false" ht="15.75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</row>
    <row r="765" customFormat="false" ht="15.75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</row>
    <row r="766" customFormat="false" ht="15.75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</row>
    <row r="767" customFormat="false" ht="15.75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</row>
    <row r="768" customFormat="false" ht="15.75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</row>
    <row r="769" customFormat="false" ht="15.75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</row>
    <row r="770" customFormat="false" ht="15.75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</row>
    <row r="771" customFormat="false" ht="15.75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</row>
    <row r="772" customFormat="false" ht="15.75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</row>
    <row r="773" customFormat="false" ht="15.75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</row>
    <row r="774" customFormat="false" ht="15.75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</row>
    <row r="775" customFormat="false" ht="15.75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</row>
    <row r="776" customFormat="false" ht="15.75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</row>
    <row r="777" customFormat="false" ht="15.75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</row>
    <row r="778" customFormat="false" ht="15.75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</row>
    <row r="779" customFormat="false" ht="15.75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</row>
    <row r="780" customFormat="false" ht="15.75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</row>
    <row r="781" customFormat="false" ht="15.75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</row>
    <row r="782" customFormat="false" ht="15.75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</row>
    <row r="783" customFormat="false" ht="15.75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</row>
    <row r="784" customFormat="false" ht="15.75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</row>
    <row r="785" customFormat="false" ht="15.75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</row>
    <row r="786" customFormat="false" ht="15.75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</row>
    <row r="787" customFormat="false" ht="15.75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</row>
    <row r="788" customFormat="false" ht="15.75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</row>
    <row r="789" customFormat="false" ht="15.75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</row>
    <row r="790" customFormat="false" ht="15.75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</row>
    <row r="791" customFormat="false" ht="15.75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</row>
    <row r="792" customFormat="false" ht="15.75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</row>
    <row r="793" customFormat="false" ht="15.75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</row>
    <row r="794" customFormat="false" ht="15.75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</row>
    <row r="795" customFormat="false" ht="15.75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</row>
    <row r="796" customFormat="false" ht="15.75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</row>
    <row r="797" customFormat="false" ht="15.75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</row>
    <row r="798" customFormat="false" ht="15.75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</row>
    <row r="799" customFormat="false" ht="15.75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</row>
    <row r="800" customFormat="false" ht="15.75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</row>
    <row r="801" customFormat="false" ht="15.75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</row>
    <row r="802" customFormat="false" ht="15.75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</row>
    <row r="803" customFormat="false" ht="15.75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</row>
    <row r="804" customFormat="false" ht="15.75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</row>
    <row r="805" customFormat="false" ht="15.75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</row>
    <row r="806" customFormat="false" ht="15.75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</row>
    <row r="807" customFormat="false" ht="15.75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</row>
    <row r="808" customFormat="false" ht="15.75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</row>
    <row r="809" customFormat="false" ht="15.75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</row>
    <row r="810" customFormat="false" ht="15.75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</row>
    <row r="811" customFormat="false" ht="15.75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</row>
    <row r="812" customFormat="false" ht="15.75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</row>
    <row r="813" customFormat="false" ht="15.75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</row>
    <row r="814" customFormat="false" ht="15.75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</row>
    <row r="815" customFormat="false" ht="15.75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</row>
    <row r="816" customFormat="false" ht="15.75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</row>
    <row r="817" customFormat="false" ht="15.75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</row>
    <row r="818" customFormat="false" ht="15.75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</row>
    <row r="819" customFormat="false" ht="15.75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</row>
    <row r="820" customFormat="false" ht="15.75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</row>
    <row r="821" customFormat="false" ht="15.75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</row>
    <row r="822" customFormat="false" ht="15.75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</row>
    <row r="823" customFormat="false" ht="15.75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</row>
    <row r="824" customFormat="false" ht="15.75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</row>
    <row r="825" customFormat="false" ht="15.75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</row>
    <row r="826" customFormat="false" ht="15.75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</row>
    <row r="827" customFormat="false" ht="15.75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</row>
    <row r="828" customFormat="false" ht="15.75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</row>
    <row r="829" customFormat="false" ht="15.75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</row>
    <row r="830" customFormat="false" ht="15.75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</row>
    <row r="831" customFormat="false" ht="15.75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</row>
    <row r="832" customFormat="false" ht="15.75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</row>
    <row r="833" customFormat="false" ht="15.75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</row>
    <row r="834" customFormat="false" ht="15.75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</row>
    <row r="835" customFormat="false" ht="15.75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</row>
    <row r="836" customFormat="false" ht="15.75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</row>
    <row r="837" customFormat="false" ht="15.7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</row>
    <row r="838" customFormat="false" ht="15.75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</row>
    <row r="839" customFormat="false" ht="15.75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</row>
    <row r="840" customFormat="false" ht="15.75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</row>
    <row r="841" customFormat="false" ht="15.75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</row>
    <row r="842" customFormat="false" ht="15.75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</row>
    <row r="843" customFormat="false" ht="15.75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</row>
    <row r="844" customFormat="false" ht="15.75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</row>
    <row r="845" customFormat="false" ht="15.75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</row>
    <row r="846" customFormat="false" ht="15.75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</row>
    <row r="847" customFormat="false" ht="15.75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</row>
    <row r="848" customFormat="false" ht="15.75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</row>
    <row r="849" customFormat="false" ht="15.75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</row>
    <row r="850" customFormat="false" ht="15.75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</row>
    <row r="851" customFormat="false" ht="15.75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</row>
    <row r="852" customFormat="false" ht="15.75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</row>
    <row r="853" customFormat="false" ht="15.75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</row>
    <row r="854" customFormat="false" ht="15.75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</row>
    <row r="855" customFormat="false" ht="15.75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</row>
    <row r="856" customFormat="false" ht="15.75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</row>
    <row r="857" customFormat="false" ht="15.75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</row>
    <row r="858" customFormat="false" ht="15.75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</row>
    <row r="859" customFormat="false" ht="15.75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</row>
    <row r="860" customFormat="false" ht="15.75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</row>
    <row r="861" customFormat="false" ht="15.75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</row>
    <row r="862" customFormat="false" ht="15.75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</row>
    <row r="863" customFormat="false" ht="15.75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</row>
    <row r="864" customFormat="false" ht="15.75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</row>
    <row r="865" customFormat="false" ht="15.75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</row>
    <row r="866" customFormat="false" ht="15.75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</row>
    <row r="867" customFormat="false" ht="15.75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</row>
    <row r="868" customFormat="false" ht="15.75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</row>
    <row r="869" customFormat="false" ht="15.75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</row>
    <row r="870" customFormat="false" ht="15.75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</row>
    <row r="871" customFormat="false" ht="15.75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</row>
    <row r="872" customFormat="false" ht="15.75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</row>
    <row r="873" customFormat="false" ht="15.75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</row>
    <row r="874" customFormat="false" ht="15.75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</row>
    <row r="875" customFormat="false" ht="15.75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</row>
    <row r="876" customFormat="false" ht="15.75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</row>
    <row r="877" customFormat="false" ht="15.75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</row>
    <row r="878" customFormat="false" ht="15.75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</row>
    <row r="879" customFormat="false" ht="15.75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</row>
    <row r="880" customFormat="false" ht="15.75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</row>
    <row r="881" customFormat="false" ht="15.75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</row>
    <row r="882" customFormat="false" ht="15.75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</row>
    <row r="883" customFormat="false" ht="15.75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</row>
    <row r="884" customFormat="false" ht="15.75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</row>
    <row r="885" customFormat="false" ht="15.75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</row>
    <row r="886" customFormat="false" ht="15.75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</row>
    <row r="887" customFormat="false" ht="15.75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</row>
    <row r="888" customFormat="false" ht="15.75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</row>
    <row r="889" customFormat="false" ht="15.75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</row>
    <row r="890" customFormat="false" ht="15.75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</row>
    <row r="891" customFormat="false" ht="15.75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</row>
    <row r="892" customFormat="false" ht="15.75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</row>
    <row r="893" customFormat="false" ht="15.75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</row>
    <row r="894" customFormat="false" ht="15.75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</row>
    <row r="895" customFormat="false" ht="15.75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</row>
    <row r="896" customFormat="false" ht="15.75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</row>
    <row r="897" customFormat="false" ht="15.75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</row>
    <row r="898" customFormat="false" ht="15.75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</row>
    <row r="899" customFormat="false" ht="15.75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</row>
    <row r="900" customFormat="false" ht="15.75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</row>
    <row r="901" customFormat="false" ht="15.75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</row>
    <row r="902" customFormat="false" ht="15.75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</row>
    <row r="903" customFormat="false" ht="15.75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</row>
    <row r="904" customFormat="false" ht="15.75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</row>
    <row r="905" customFormat="false" ht="15.75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</row>
    <row r="906" customFormat="false" ht="15.75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</row>
    <row r="907" customFormat="false" ht="15.75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</row>
    <row r="908" customFormat="false" ht="15.75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</row>
    <row r="909" customFormat="false" ht="15.75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</row>
    <row r="910" customFormat="false" ht="15.75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</row>
    <row r="911" customFormat="false" ht="15.75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</row>
    <row r="912" customFormat="false" ht="15.75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</row>
    <row r="913" customFormat="false" ht="15.75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</row>
    <row r="914" customFormat="false" ht="15.75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</row>
    <row r="915" customFormat="false" ht="15.75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</row>
    <row r="916" customFormat="false" ht="15.75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</row>
    <row r="917" customFormat="false" ht="15.75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</row>
    <row r="918" customFormat="false" ht="15.75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</row>
    <row r="919" customFormat="false" ht="15.75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</row>
    <row r="920" customFormat="false" ht="15.75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</row>
    <row r="921" customFormat="false" ht="15.75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</row>
    <row r="922" customFormat="false" ht="15.75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</row>
    <row r="923" customFormat="false" ht="15.75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</row>
    <row r="924" customFormat="false" ht="15.75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</row>
    <row r="925" customFormat="false" ht="15.75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</row>
    <row r="926" customFormat="false" ht="15.75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</row>
    <row r="927" customFormat="false" ht="15.75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</row>
    <row r="928" customFormat="false" ht="15.75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</row>
    <row r="929" customFormat="false" ht="15.75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</row>
    <row r="930" customFormat="false" ht="15.75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</row>
    <row r="931" customFormat="false" ht="15.75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</row>
    <row r="932" customFormat="false" ht="15.75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</row>
    <row r="933" customFormat="false" ht="15.75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</row>
    <row r="934" customFormat="false" ht="15.75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</row>
    <row r="935" customFormat="false" ht="15.75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</row>
    <row r="936" customFormat="false" ht="15.75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</row>
    <row r="937" customFormat="false" ht="15.75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</row>
    <row r="938" customFormat="false" ht="15.75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</row>
    <row r="939" customFormat="false" ht="15.75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</row>
    <row r="940" customFormat="false" ht="15.75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</row>
    <row r="941" customFormat="false" ht="15.75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</row>
    <row r="942" customFormat="false" ht="15.75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</row>
    <row r="943" customFormat="false" ht="15.75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</row>
    <row r="944" customFormat="false" ht="15.75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</row>
    <row r="945" customFormat="false" ht="15.75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</row>
    <row r="946" customFormat="false" ht="15.75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</row>
    <row r="947" customFormat="false" ht="15.75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</row>
    <row r="948" customFormat="false" ht="15.75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</row>
    <row r="949" customFormat="false" ht="15.75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</row>
    <row r="950" customFormat="false" ht="15.75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</row>
    <row r="951" customFormat="false" ht="15.75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</row>
    <row r="952" customFormat="false" ht="15.75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</row>
    <row r="953" customFormat="false" ht="15.75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</row>
    <row r="954" customFormat="false" ht="15.75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</row>
    <row r="955" customFormat="false" ht="15.75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</row>
    <row r="956" customFormat="false" ht="15.75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</row>
    <row r="957" customFormat="false" ht="15.75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</row>
    <row r="958" customFormat="false" ht="15.75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</row>
    <row r="959" customFormat="false" ht="15.75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</row>
    <row r="960" customFormat="false" ht="15.75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</row>
    <row r="961" customFormat="false" ht="15.75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</row>
    <row r="962" customFormat="false" ht="15.75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</row>
    <row r="963" customFormat="false" ht="15.75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</row>
    <row r="964" customFormat="false" ht="15.75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</row>
    <row r="965" customFormat="false" ht="15.75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</row>
    <row r="966" customFormat="false" ht="15.75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</row>
    <row r="967" customFormat="false" ht="15.75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</row>
    <row r="968" customFormat="false" ht="15.75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</row>
    <row r="969" customFormat="false" ht="15.75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</row>
    <row r="970" customFormat="false" ht="15.75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</row>
    <row r="971" customFormat="false" ht="15.75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</row>
    <row r="972" customFormat="false" ht="15.75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</row>
    <row r="973" customFormat="false" ht="15.75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</row>
    <row r="974" customFormat="false" ht="15.75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</row>
    <row r="975" customFormat="false" ht="15.75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</row>
    <row r="976" customFormat="false" ht="15.75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</row>
    <row r="977" customFormat="false" ht="15.75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</row>
    <row r="978" customFormat="false" ht="15.75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</row>
    <row r="979" customFormat="false" ht="15.75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</row>
    <row r="980" customFormat="false" ht="15.75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</row>
    <row r="981" customFormat="false" ht="15.75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</row>
    <row r="982" customFormat="false" ht="15.75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</row>
    <row r="983" customFormat="false" ht="15.75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</row>
    <row r="984" customFormat="false" ht="15.75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</row>
    <row r="985" customFormat="false" ht="15.75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</row>
    <row r="986" customFormat="false" ht="15.75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</row>
    <row r="987" customFormat="false" ht="15.75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</row>
    <row r="988" customFormat="false" ht="15.75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</row>
    <row r="989" customFormat="false" ht="15.75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</row>
    <row r="990" customFormat="false" ht="15.75" hidden="false" customHeight="tru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</row>
    <row r="991" customFormat="false" ht="15.75" hidden="false" customHeight="tru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</row>
    <row r="992" customFormat="false" ht="15.75" hidden="false" customHeight="tru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</row>
    <row r="993" customFormat="false" ht="15.75" hidden="false" customHeight="tru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</row>
    <row r="994" customFormat="false" ht="15.75" hidden="false" customHeight="tru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</row>
    <row r="995" customFormat="false" ht="15.75" hidden="false" customHeight="tru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</row>
    <row r="996" customFormat="false" ht="15.75" hidden="false" customHeight="tru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</row>
    <row r="997" customFormat="false" ht="15.75" hidden="false" customHeight="tru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</row>
    <row r="998" customFormat="false" ht="15.75" hidden="false" customHeight="tru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</row>
    <row r="999" customFormat="false" ht="15.75" hidden="false" customHeight="tru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</row>
    <row r="1000" customFormat="false" ht="15.75" hidden="false" customHeight="tru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</row>
  </sheetData>
  <autoFilter ref="A1:R145"/>
  <conditionalFormatting sqref="O2:O145">
    <cfRule type="cellIs" priority="2" operator="lessThan" aboveAverage="0" equalAverage="0" bottom="0" percent="0" rank="0" text="" dxfId="11">
      <formula>0</formula>
    </cfRule>
  </conditionalFormatting>
  <conditionalFormatting sqref="N2">
    <cfRule type="cellIs" priority="3" operator="lessThan" aboveAverage="0" equalAverage="0" bottom="0" percent="0" rank="0" text="" dxfId="11">
      <formula>0</formula>
    </cfRule>
  </conditionalFormatting>
  <conditionalFormatting sqref="N3">
    <cfRule type="cellIs" priority="4" operator="lessThan" aboveAverage="0" equalAverage="0" bottom="0" percent="0" rank="0" text="" dxfId="11">
      <formula>0</formula>
    </cfRule>
  </conditionalFormatting>
  <conditionalFormatting sqref="N4">
    <cfRule type="cellIs" priority="5" operator="lessThan" aboveAverage="0" equalAverage="0" bottom="0" percent="0" rank="0" text="" dxfId="11">
      <formula>0</formula>
    </cfRule>
  </conditionalFormatting>
  <conditionalFormatting sqref="N5">
    <cfRule type="cellIs" priority="6" operator="lessThan" aboveAverage="0" equalAverage="0" bottom="0" percent="0" rank="0" text="" dxfId="11">
      <formula>0</formula>
    </cfRule>
  </conditionalFormatting>
  <conditionalFormatting sqref="N6">
    <cfRule type="cellIs" priority="7" operator="lessThan" aboveAverage="0" equalAverage="0" bottom="0" percent="0" rank="0" text="" dxfId="11">
      <formula>0</formula>
    </cfRule>
  </conditionalFormatting>
  <conditionalFormatting sqref="N7">
    <cfRule type="cellIs" priority="8" operator="lessThan" aboveAverage="0" equalAverage="0" bottom="0" percent="0" rank="0" text="" dxfId="11">
      <formula>0</formula>
    </cfRule>
  </conditionalFormatting>
  <conditionalFormatting sqref="N8">
    <cfRule type="cellIs" priority="9" operator="lessThan" aboveAverage="0" equalAverage="0" bottom="0" percent="0" rank="0" text="" dxfId="11">
      <formula>0</formula>
    </cfRule>
  </conditionalFormatting>
  <conditionalFormatting sqref="N9">
    <cfRule type="cellIs" priority="10" operator="lessThan" aboveAverage="0" equalAverage="0" bottom="0" percent="0" rank="0" text="" dxfId="11">
      <formula>0</formula>
    </cfRule>
  </conditionalFormatting>
  <conditionalFormatting sqref="N10">
    <cfRule type="cellIs" priority="11" operator="lessThan" aboveAverage="0" equalAverage="0" bottom="0" percent="0" rank="0" text="" dxfId="11">
      <formula>0</formula>
    </cfRule>
  </conditionalFormatting>
  <conditionalFormatting sqref="N11">
    <cfRule type="cellIs" priority="12" operator="lessThan" aboveAverage="0" equalAverage="0" bottom="0" percent="0" rank="0" text="" dxfId="11">
      <formula>0</formula>
    </cfRule>
  </conditionalFormatting>
  <conditionalFormatting sqref="N12">
    <cfRule type="cellIs" priority="13" operator="lessThan" aboveAverage="0" equalAverage="0" bottom="0" percent="0" rank="0" text="" dxfId="11">
      <formula>0</formula>
    </cfRule>
  </conditionalFormatting>
  <conditionalFormatting sqref="N13">
    <cfRule type="cellIs" priority="14" operator="lessThan" aboveAverage="0" equalAverage="0" bottom="0" percent="0" rank="0" text="" dxfId="11">
      <formula>0</formula>
    </cfRule>
  </conditionalFormatting>
  <conditionalFormatting sqref="N14">
    <cfRule type="cellIs" priority="15" operator="lessThan" aboveAverage="0" equalAverage="0" bottom="0" percent="0" rank="0" text="" dxfId="11">
      <formula>0</formula>
    </cfRule>
  </conditionalFormatting>
  <conditionalFormatting sqref="N15">
    <cfRule type="cellIs" priority="16" operator="lessThan" aboveAverage="0" equalAverage="0" bottom="0" percent="0" rank="0" text="" dxfId="11">
      <formula>0</formula>
    </cfRule>
  </conditionalFormatting>
  <conditionalFormatting sqref="N16">
    <cfRule type="cellIs" priority="17" operator="lessThan" aboveAverage="0" equalAverage="0" bottom="0" percent="0" rank="0" text="" dxfId="11">
      <formula>0</formula>
    </cfRule>
  </conditionalFormatting>
  <conditionalFormatting sqref="N17">
    <cfRule type="cellIs" priority="18" operator="lessThan" aboveAverage="0" equalAverage="0" bottom="0" percent="0" rank="0" text="" dxfId="11">
      <formula>0</formula>
    </cfRule>
  </conditionalFormatting>
  <conditionalFormatting sqref="N18">
    <cfRule type="cellIs" priority="19" operator="lessThan" aboveAverage="0" equalAverage="0" bottom="0" percent="0" rank="0" text="" dxfId="11">
      <formula>0</formula>
    </cfRule>
  </conditionalFormatting>
  <conditionalFormatting sqref="N19">
    <cfRule type="cellIs" priority="20" operator="lessThan" aboveAverage="0" equalAverage="0" bottom="0" percent="0" rank="0" text="" dxfId="11">
      <formula>0</formula>
    </cfRule>
  </conditionalFormatting>
  <conditionalFormatting sqref="N20">
    <cfRule type="cellIs" priority="21" operator="lessThan" aboveAverage="0" equalAverage="0" bottom="0" percent="0" rank="0" text="" dxfId="11">
      <formula>0</formula>
    </cfRule>
  </conditionalFormatting>
  <conditionalFormatting sqref="N21">
    <cfRule type="cellIs" priority="22" operator="lessThan" aboveAverage="0" equalAverage="0" bottom="0" percent="0" rank="0" text="" dxfId="11">
      <formula>0</formula>
    </cfRule>
  </conditionalFormatting>
  <conditionalFormatting sqref="N22">
    <cfRule type="cellIs" priority="23" operator="lessThan" aboveAverage="0" equalAverage="0" bottom="0" percent="0" rank="0" text="" dxfId="11">
      <formula>0</formula>
    </cfRule>
  </conditionalFormatting>
  <conditionalFormatting sqref="N23">
    <cfRule type="cellIs" priority="24" operator="lessThan" aboveAverage="0" equalAverage="0" bottom="0" percent="0" rank="0" text="" dxfId="11">
      <formula>0</formula>
    </cfRule>
  </conditionalFormatting>
  <conditionalFormatting sqref="N24">
    <cfRule type="cellIs" priority="25" operator="lessThan" aboveAverage="0" equalAverage="0" bottom="0" percent="0" rank="0" text="" dxfId="11">
      <formula>0</formula>
    </cfRule>
  </conditionalFormatting>
  <conditionalFormatting sqref="N25">
    <cfRule type="cellIs" priority="26" operator="lessThan" aboveAverage="0" equalAverage="0" bottom="0" percent="0" rank="0" text="" dxfId="11">
      <formula>0</formula>
    </cfRule>
  </conditionalFormatting>
  <conditionalFormatting sqref="N26">
    <cfRule type="cellIs" priority="27" operator="lessThan" aboveAverage="0" equalAverage="0" bottom="0" percent="0" rank="0" text="" dxfId="11">
      <formula>0</formula>
    </cfRule>
  </conditionalFormatting>
  <conditionalFormatting sqref="N27">
    <cfRule type="cellIs" priority="28" operator="lessThan" aboveAverage="0" equalAverage="0" bottom="0" percent="0" rank="0" text="" dxfId="11">
      <formula>0</formula>
    </cfRule>
  </conditionalFormatting>
  <conditionalFormatting sqref="N28">
    <cfRule type="cellIs" priority="29" operator="lessThan" aboveAverage="0" equalAverage="0" bottom="0" percent="0" rank="0" text="" dxfId="11">
      <formula>0</formula>
    </cfRule>
  </conditionalFormatting>
  <conditionalFormatting sqref="N29">
    <cfRule type="cellIs" priority="30" operator="lessThan" aboveAverage="0" equalAverage="0" bottom="0" percent="0" rank="0" text="" dxfId="11">
      <formula>0</formula>
    </cfRule>
  </conditionalFormatting>
  <conditionalFormatting sqref="N30">
    <cfRule type="cellIs" priority="31" operator="lessThan" aboveAverage="0" equalAverage="0" bottom="0" percent="0" rank="0" text="" dxfId="11">
      <formula>0</formula>
    </cfRule>
  </conditionalFormatting>
  <conditionalFormatting sqref="N31">
    <cfRule type="cellIs" priority="32" operator="lessThan" aboveAverage="0" equalAverage="0" bottom="0" percent="0" rank="0" text="" dxfId="11">
      <formula>0</formula>
    </cfRule>
  </conditionalFormatting>
  <conditionalFormatting sqref="N32">
    <cfRule type="cellIs" priority="33" operator="lessThan" aboveAverage="0" equalAverage="0" bottom="0" percent="0" rank="0" text="" dxfId="11">
      <formula>0</formula>
    </cfRule>
  </conditionalFormatting>
  <conditionalFormatting sqref="N33">
    <cfRule type="cellIs" priority="34" operator="lessThan" aboveAverage="0" equalAverage="0" bottom="0" percent="0" rank="0" text="" dxfId="11">
      <formula>0</formula>
    </cfRule>
  </conditionalFormatting>
  <conditionalFormatting sqref="N34">
    <cfRule type="cellIs" priority="35" operator="lessThan" aboveAverage="0" equalAverage="0" bottom="0" percent="0" rank="0" text="" dxfId="11">
      <formula>0</formula>
    </cfRule>
  </conditionalFormatting>
  <conditionalFormatting sqref="N35">
    <cfRule type="cellIs" priority="36" operator="lessThan" aboveAverage="0" equalAverage="0" bottom="0" percent="0" rank="0" text="" dxfId="11">
      <formula>0</formula>
    </cfRule>
  </conditionalFormatting>
  <conditionalFormatting sqref="N36">
    <cfRule type="cellIs" priority="37" operator="lessThan" aboveAverage="0" equalAverage="0" bottom="0" percent="0" rank="0" text="" dxfId="11">
      <formula>0</formula>
    </cfRule>
  </conditionalFormatting>
  <conditionalFormatting sqref="N37">
    <cfRule type="cellIs" priority="38" operator="lessThan" aboveAverage="0" equalAverage="0" bottom="0" percent="0" rank="0" text="" dxfId="11">
      <formula>0</formula>
    </cfRule>
  </conditionalFormatting>
  <conditionalFormatting sqref="N38">
    <cfRule type="cellIs" priority="39" operator="lessThan" aboveAverage="0" equalAverage="0" bottom="0" percent="0" rank="0" text="" dxfId="11">
      <formula>0</formula>
    </cfRule>
  </conditionalFormatting>
  <conditionalFormatting sqref="N39">
    <cfRule type="cellIs" priority="40" operator="lessThan" aboveAverage="0" equalAverage="0" bottom="0" percent="0" rank="0" text="" dxfId="11">
      <formula>0</formula>
    </cfRule>
  </conditionalFormatting>
  <conditionalFormatting sqref="N40">
    <cfRule type="cellIs" priority="41" operator="lessThan" aboveAverage="0" equalAverage="0" bottom="0" percent="0" rank="0" text="" dxfId="11">
      <formula>0</formula>
    </cfRule>
  </conditionalFormatting>
  <conditionalFormatting sqref="N41">
    <cfRule type="cellIs" priority="42" operator="lessThan" aboveAverage="0" equalAverage="0" bottom="0" percent="0" rank="0" text="" dxfId="11">
      <formula>0</formula>
    </cfRule>
  </conditionalFormatting>
  <conditionalFormatting sqref="N42">
    <cfRule type="cellIs" priority="43" operator="lessThan" aboveAverage="0" equalAverage="0" bottom="0" percent="0" rank="0" text="" dxfId="11">
      <formula>0</formula>
    </cfRule>
  </conditionalFormatting>
  <conditionalFormatting sqref="N43">
    <cfRule type="cellIs" priority="44" operator="lessThan" aboveAverage="0" equalAverage="0" bottom="0" percent="0" rank="0" text="" dxfId="11">
      <formula>0</formula>
    </cfRule>
  </conditionalFormatting>
  <conditionalFormatting sqref="N44">
    <cfRule type="cellIs" priority="45" operator="lessThan" aboveAverage="0" equalAverage="0" bottom="0" percent="0" rank="0" text="" dxfId="11">
      <formula>0</formula>
    </cfRule>
  </conditionalFormatting>
  <conditionalFormatting sqref="N45">
    <cfRule type="cellIs" priority="46" operator="lessThan" aboveAverage="0" equalAverage="0" bottom="0" percent="0" rank="0" text="" dxfId="11">
      <formula>0</formula>
    </cfRule>
  </conditionalFormatting>
  <conditionalFormatting sqref="N46">
    <cfRule type="cellIs" priority="47" operator="lessThan" aboveAverage="0" equalAverage="0" bottom="0" percent="0" rank="0" text="" dxfId="11">
      <formula>0</formula>
    </cfRule>
  </conditionalFormatting>
  <conditionalFormatting sqref="N47">
    <cfRule type="cellIs" priority="48" operator="lessThan" aboveAverage="0" equalAverage="0" bottom="0" percent="0" rank="0" text="" dxfId="11">
      <formula>0</formula>
    </cfRule>
  </conditionalFormatting>
  <conditionalFormatting sqref="N48">
    <cfRule type="cellIs" priority="49" operator="lessThan" aboveAverage="0" equalAverage="0" bottom="0" percent="0" rank="0" text="" dxfId="11">
      <formula>0</formula>
    </cfRule>
  </conditionalFormatting>
  <conditionalFormatting sqref="N49">
    <cfRule type="cellIs" priority="50" operator="lessThan" aboveAverage="0" equalAverage="0" bottom="0" percent="0" rank="0" text="" dxfId="11">
      <formula>0</formula>
    </cfRule>
  </conditionalFormatting>
  <conditionalFormatting sqref="N50">
    <cfRule type="cellIs" priority="51" operator="lessThan" aboveAverage="0" equalAverage="0" bottom="0" percent="0" rank="0" text="" dxfId="11">
      <formula>0</formula>
    </cfRule>
  </conditionalFormatting>
  <conditionalFormatting sqref="N51">
    <cfRule type="cellIs" priority="52" operator="lessThan" aboveAverage="0" equalAverage="0" bottom="0" percent="0" rank="0" text="" dxfId="11">
      <formula>0</formula>
    </cfRule>
  </conditionalFormatting>
  <conditionalFormatting sqref="N52">
    <cfRule type="cellIs" priority="53" operator="lessThan" aboveAverage="0" equalAverage="0" bottom="0" percent="0" rank="0" text="" dxfId="11">
      <formula>0</formula>
    </cfRule>
  </conditionalFormatting>
  <conditionalFormatting sqref="N53">
    <cfRule type="cellIs" priority="54" operator="lessThan" aboveAverage="0" equalAverage="0" bottom="0" percent="0" rank="0" text="" dxfId="11">
      <formula>0</formula>
    </cfRule>
  </conditionalFormatting>
  <conditionalFormatting sqref="N54">
    <cfRule type="cellIs" priority="55" operator="lessThan" aboveAverage="0" equalAverage="0" bottom="0" percent="0" rank="0" text="" dxfId="11">
      <formula>0</formula>
    </cfRule>
  </conditionalFormatting>
  <conditionalFormatting sqref="N55">
    <cfRule type="cellIs" priority="56" operator="lessThan" aboveAverage="0" equalAverage="0" bottom="0" percent="0" rank="0" text="" dxfId="11">
      <formula>0</formula>
    </cfRule>
  </conditionalFormatting>
  <conditionalFormatting sqref="N56">
    <cfRule type="cellIs" priority="57" operator="lessThan" aboveAverage="0" equalAverage="0" bottom="0" percent="0" rank="0" text="" dxfId="11">
      <formula>0</formula>
    </cfRule>
  </conditionalFormatting>
  <conditionalFormatting sqref="N57">
    <cfRule type="cellIs" priority="58" operator="lessThan" aboveAverage="0" equalAverage="0" bottom="0" percent="0" rank="0" text="" dxfId="11">
      <formula>0</formula>
    </cfRule>
  </conditionalFormatting>
  <conditionalFormatting sqref="N58">
    <cfRule type="cellIs" priority="59" operator="lessThan" aboveAverage="0" equalAverage="0" bottom="0" percent="0" rank="0" text="" dxfId="11">
      <formula>0</formula>
    </cfRule>
  </conditionalFormatting>
  <conditionalFormatting sqref="N59">
    <cfRule type="cellIs" priority="60" operator="lessThan" aboveAverage="0" equalAverage="0" bottom="0" percent="0" rank="0" text="" dxfId="11">
      <formula>0</formula>
    </cfRule>
  </conditionalFormatting>
  <conditionalFormatting sqref="N60">
    <cfRule type="cellIs" priority="61" operator="lessThan" aboveAverage="0" equalAverage="0" bottom="0" percent="0" rank="0" text="" dxfId="11">
      <formula>0</formula>
    </cfRule>
  </conditionalFormatting>
  <conditionalFormatting sqref="N61">
    <cfRule type="cellIs" priority="62" operator="lessThan" aboveAverage="0" equalAverage="0" bottom="0" percent="0" rank="0" text="" dxfId="11">
      <formula>0</formula>
    </cfRule>
  </conditionalFormatting>
  <conditionalFormatting sqref="N62">
    <cfRule type="cellIs" priority="63" operator="lessThan" aboveAverage="0" equalAverage="0" bottom="0" percent="0" rank="0" text="" dxfId="11">
      <formula>0</formula>
    </cfRule>
  </conditionalFormatting>
  <conditionalFormatting sqref="N63">
    <cfRule type="cellIs" priority="64" operator="lessThan" aboveAverage="0" equalAverage="0" bottom="0" percent="0" rank="0" text="" dxfId="11">
      <formula>0</formula>
    </cfRule>
  </conditionalFormatting>
  <conditionalFormatting sqref="N64">
    <cfRule type="cellIs" priority="65" operator="lessThan" aboveAverage="0" equalAverage="0" bottom="0" percent="0" rank="0" text="" dxfId="11">
      <formula>0</formula>
    </cfRule>
  </conditionalFormatting>
  <conditionalFormatting sqref="N65">
    <cfRule type="cellIs" priority="66" operator="lessThan" aboveAverage="0" equalAverage="0" bottom="0" percent="0" rank="0" text="" dxfId="11">
      <formula>0</formula>
    </cfRule>
  </conditionalFormatting>
  <conditionalFormatting sqref="N66">
    <cfRule type="cellIs" priority="67" operator="lessThan" aboveAverage="0" equalAverage="0" bottom="0" percent="0" rank="0" text="" dxfId="11">
      <formula>0</formula>
    </cfRule>
  </conditionalFormatting>
  <conditionalFormatting sqref="N67">
    <cfRule type="cellIs" priority="68" operator="lessThan" aboveAverage="0" equalAverage="0" bottom="0" percent="0" rank="0" text="" dxfId="11">
      <formula>0</formula>
    </cfRule>
  </conditionalFormatting>
  <conditionalFormatting sqref="N68">
    <cfRule type="cellIs" priority="69" operator="lessThan" aboveAverage="0" equalAverage="0" bottom="0" percent="0" rank="0" text="" dxfId="11">
      <formula>0</formula>
    </cfRule>
  </conditionalFormatting>
  <conditionalFormatting sqref="N69">
    <cfRule type="cellIs" priority="70" operator="lessThan" aboveAverage="0" equalAverage="0" bottom="0" percent="0" rank="0" text="" dxfId="11">
      <formula>0</formula>
    </cfRule>
  </conditionalFormatting>
  <conditionalFormatting sqref="N70">
    <cfRule type="cellIs" priority="71" operator="lessThan" aboveAverage="0" equalAverage="0" bottom="0" percent="0" rank="0" text="" dxfId="11">
      <formula>0</formula>
    </cfRule>
  </conditionalFormatting>
  <conditionalFormatting sqref="N71">
    <cfRule type="cellIs" priority="72" operator="lessThan" aboveAverage="0" equalAverage="0" bottom="0" percent="0" rank="0" text="" dxfId="11">
      <formula>0</formula>
    </cfRule>
  </conditionalFormatting>
  <conditionalFormatting sqref="N72">
    <cfRule type="cellIs" priority="73" operator="lessThan" aboveAverage="0" equalAverage="0" bottom="0" percent="0" rank="0" text="" dxfId="11">
      <formula>0</formula>
    </cfRule>
  </conditionalFormatting>
  <conditionalFormatting sqref="N73">
    <cfRule type="cellIs" priority="74" operator="lessThan" aboveAverage="0" equalAverage="0" bottom="0" percent="0" rank="0" text="" dxfId="11">
      <formula>0</formula>
    </cfRule>
  </conditionalFormatting>
  <conditionalFormatting sqref="N74">
    <cfRule type="cellIs" priority="75" operator="lessThan" aboveAverage="0" equalAverage="0" bottom="0" percent="0" rank="0" text="" dxfId="11">
      <formula>0</formula>
    </cfRule>
  </conditionalFormatting>
  <conditionalFormatting sqref="N75">
    <cfRule type="cellIs" priority="76" operator="lessThan" aboveAverage="0" equalAverage="0" bottom="0" percent="0" rank="0" text="" dxfId="11">
      <formula>0</formula>
    </cfRule>
  </conditionalFormatting>
  <conditionalFormatting sqref="N76">
    <cfRule type="cellIs" priority="77" operator="lessThan" aboveAverage="0" equalAverage="0" bottom="0" percent="0" rank="0" text="" dxfId="11">
      <formula>0</formula>
    </cfRule>
  </conditionalFormatting>
  <conditionalFormatting sqref="N77">
    <cfRule type="cellIs" priority="78" operator="lessThan" aboveAverage="0" equalAverage="0" bottom="0" percent="0" rank="0" text="" dxfId="11">
      <formula>0</formula>
    </cfRule>
  </conditionalFormatting>
  <conditionalFormatting sqref="N78">
    <cfRule type="cellIs" priority="79" operator="lessThan" aboveAverage="0" equalAverage="0" bottom="0" percent="0" rank="0" text="" dxfId="11">
      <formula>0</formula>
    </cfRule>
  </conditionalFormatting>
  <conditionalFormatting sqref="N79">
    <cfRule type="cellIs" priority="80" operator="lessThan" aboveAverage="0" equalAverage="0" bottom="0" percent="0" rank="0" text="" dxfId="11">
      <formula>0</formula>
    </cfRule>
  </conditionalFormatting>
  <conditionalFormatting sqref="N80">
    <cfRule type="cellIs" priority="81" operator="lessThan" aboveAverage="0" equalAverage="0" bottom="0" percent="0" rank="0" text="" dxfId="11">
      <formula>0</formula>
    </cfRule>
  </conditionalFormatting>
  <conditionalFormatting sqref="N81">
    <cfRule type="cellIs" priority="82" operator="lessThan" aboveAverage="0" equalAverage="0" bottom="0" percent="0" rank="0" text="" dxfId="11">
      <formula>0</formula>
    </cfRule>
  </conditionalFormatting>
  <conditionalFormatting sqref="N82">
    <cfRule type="cellIs" priority="83" operator="lessThan" aboveAverage="0" equalAverage="0" bottom="0" percent="0" rank="0" text="" dxfId="11">
      <formula>0</formula>
    </cfRule>
  </conditionalFormatting>
  <conditionalFormatting sqref="N83">
    <cfRule type="cellIs" priority="84" operator="lessThan" aboveAverage="0" equalAverage="0" bottom="0" percent="0" rank="0" text="" dxfId="11">
      <formula>0</formula>
    </cfRule>
  </conditionalFormatting>
  <conditionalFormatting sqref="N84">
    <cfRule type="cellIs" priority="85" operator="lessThan" aboveAverage="0" equalAverage="0" bottom="0" percent="0" rank="0" text="" dxfId="11">
      <formula>0</formula>
    </cfRule>
  </conditionalFormatting>
  <conditionalFormatting sqref="N85">
    <cfRule type="cellIs" priority="86" operator="lessThan" aboveAverage="0" equalAverage="0" bottom="0" percent="0" rank="0" text="" dxfId="11">
      <formula>0</formula>
    </cfRule>
  </conditionalFormatting>
  <conditionalFormatting sqref="N86">
    <cfRule type="cellIs" priority="87" operator="lessThan" aboveAverage="0" equalAverage="0" bottom="0" percent="0" rank="0" text="" dxfId="11">
      <formula>0</formula>
    </cfRule>
  </conditionalFormatting>
  <conditionalFormatting sqref="N87">
    <cfRule type="cellIs" priority="88" operator="lessThan" aboveAverage="0" equalAverage="0" bottom="0" percent="0" rank="0" text="" dxfId="11">
      <formula>0</formula>
    </cfRule>
  </conditionalFormatting>
  <conditionalFormatting sqref="N88">
    <cfRule type="cellIs" priority="89" operator="lessThan" aboveAverage="0" equalAverage="0" bottom="0" percent="0" rank="0" text="" dxfId="11">
      <formula>0</formula>
    </cfRule>
  </conditionalFormatting>
  <conditionalFormatting sqref="N89">
    <cfRule type="cellIs" priority="90" operator="lessThan" aboveAverage="0" equalAverage="0" bottom="0" percent="0" rank="0" text="" dxfId="11">
      <formula>0</formula>
    </cfRule>
  </conditionalFormatting>
  <conditionalFormatting sqref="N90">
    <cfRule type="cellIs" priority="91" operator="lessThan" aboveAverage="0" equalAverage="0" bottom="0" percent="0" rank="0" text="" dxfId="11">
      <formula>0</formula>
    </cfRule>
  </conditionalFormatting>
  <conditionalFormatting sqref="N91">
    <cfRule type="cellIs" priority="92" operator="lessThan" aboveAverage="0" equalAverage="0" bottom="0" percent="0" rank="0" text="" dxfId="11">
      <formula>0</formula>
    </cfRule>
  </conditionalFormatting>
  <conditionalFormatting sqref="N92">
    <cfRule type="cellIs" priority="93" operator="lessThan" aboveAverage="0" equalAverage="0" bottom="0" percent="0" rank="0" text="" dxfId="11">
      <formula>0</formula>
    </cfRule>
  </conditionalFormatting>
  <conditionalFormatting sqref="N93">
    <cfRule type="cellIs" priority="94" operator="lessThan" aboveAverage="0" equalAverage="0" bottom="0" percent="0" rank="0" text="" dxfId="11">
      <formula>0</formula>
    </cfRule>
  </conditionalFormatting>
  <conditionalFormatting sqref="N94">
    <cfRule type="cellIs" priority="95" operator="lessThan" aboveAverage="0" equalAverage="0" bottom="0" percent="0" rank="0" text="" dxfId="11">
      <formula>0</formula>
    </cfRule>
  </conditionalFormatting>
  <conditionalFormatting sqref="N95">
    <cfRule type="cellIs" priority="96" operator="lessThan" aboveAverage="0" equalAverage="0" bottom="0" percent="0" rank="0" text="" dxfId="11">
      <formula>0</formula>
    </cfRule>
  </conditionalFormatting>
  <conditionalFormatting sqref="N96">
    <cfRule type="cellIs" priority="97" operator="lessThan" aboveAverage="0" equalAverage="0" bottom="0" percent="0" rank="0" text="" dxfId="11">
      <formula>0</formula>
    </cfRule>
  </conditionalFormatting>
  <conditionalFormatting sqref="N97">
    <cfRule type="cellIs" priority="98" operator="lessThan" aboveAverage="0" equalAverage="0" bottom="0" percent="0" rank="0" text="" dxfId="11">
      <formula>0</formula>
    </cfRule>
  </conditionalFormatting>
  <conditionalFormatting sqref="N98">
    <cfRule type="cellIs" priority="99" operator="lessThan" aboveAverage="0" equalAverage="0" bottom="0" percent="0" rank="0" text="" dxfId="11">
      <formula>0</formula>
    </cfRule>
  </conditionalFormatting>
  <conditionalFormatting sqref="N99">
    <cfRule type="cellIs" priority="100" operator="lessThan" aboveAverage="0" equalAverage="0" bottom="0" percent="0" rank="0" text="" dxfId="11">
      <formula>0</formula>
    </cfRule>
  </conditionalFormatting>
  <conditionalFormatting sqref="N100">
    <cfRule type="cellIs" priority="101" operator="lessThan" aboveAverage="0" equalAverage="0" bottom="0" percent="0" rank="0" text="" dxfId="11">
      <formula>0</formula>
    </cfRule>
  </conditionalFormatting>
  <conditionalFormatting sqref="N101">
    <cfRule type="cellIs" priority="102" operator="lessThan" aboveAverage="0" equalAverage="0" bottom="0" percent="0" rank="0" text="" dxfId="11">
      <formula>0</formula>
    </cfRule>
  </conditionalFormatting>
  <conditionalFormatting sqref="N102">
    <cfRule type="cellIs" priority="103" operator="lessThan" aboveAverage="0" equalAverage="0" bottom="0" percent="0" rank="0" text="" dxfId="11">
      <formula>0</formula>
    </cfRule>
  </conditionalFormatting>
  <conditionalFormatting sqref="N103">
    <cfRule type="cellIs" priority="104" operator="lessThan" aboveAverage="0" equalAverage="0" bottom="0" percent="0" rank="0" text="" dxfId="11">
      <formula>0</formula>
    </cfRule>
  </conditionalFormatting>
  <conditionalFormatting sqref="N104">
    <cfRule type="cellIs" priority="105" operator="lessThan" aboveAverage="0" equalAverage="0" bottom="0" percent="0" rank="0" text="" dxfId="11">
      <formula>0</formula>
    </cfRule>
  </conditionalFormatting>
  <conditionalFormatting sqref="N105">
    <cfRule type="cellIs" priority="106" operator="lessThan" aboveAverage="0" equalAverage="0" bottom="0" percent="0" rank="0" text="" dxfId="11">
      <formula>0</formula>
    </cfRule>
  </conditionalFormatting>
  <conditionalFormatting sqref="N106">
    <cfRule type="cellIs" priority="107" operator="lessThan" aboveAverage="0" equalAverage="0" bottom="0" percent="0" rank="0" text="" dxfId="11">
      <formula>0</formula>
    </cfRule>
  </conditionalFormatting>
  <conditionalFormatting sqref="N107">
    <cfRule type="cellIs" priority="108" operator="lessThan" aboveAverage="0" equalAverage="0" bottom="0" percent="0" rank="0" text="" dxfId="11">
      <formula>0</formula>
    </cfRule>
  </conditionalFormatting>
  <conditionalFormatting sqref="N108">
    <cfRule type="cellIs" priority="109" operator="lessThan" aboveAverage="0" equalAverage="0" bottom="0" percent="0" rank="0" text="" dxfId="11">
      <formula>0</formula>
    </cfRule>
  </conditionalFormatting>
  <conditionalFormatting sqref="N109">
    <cfRule type="cellIs" priority="110" operator="lessThan" aboveAverage="0" equalAverage="0" bottom="0" percent="0" rank="0" text="" dxfId="11">
      <formula>0</formula>
    </cfRule>
  </conditionalFormatting>
  <conditionalFormatting sqref="N110">
    <cfRule type="cellIs" priority="111" operator="lessThan" aboveAverage="0" equalAverage="0" bottom="0" percent="0" rank="0" text="" dxfId="11">
      <formula>0</formula>
    </cfRule>
  </conditionalFormatting>
  <conditionalFormatting sqref="N111">
    <cfRule type="cellIs" priority="112" operator="lessThan" aboveAverage="0" equalAverage="0" bottom="0" percent="0" rank="0" text="" dxfId="11">
      <formula>0</formula>
    </cfRule>
  </conditionalFormatting>
  <conditionalFormatting sqref="N112">
    <cfRule type="cellIs" priority="113" operator="lessThan" aboveAverage="0" equalAverage="0" bottom="0" percent="0" rank="0" text="" dxfId="11">
      <formula>0</formula>
    </cfRule>
  </conditionalFormatting>
  <conditionalFormatting sqref="N113">
    <cfRule type="cellIs" priority="114" operator="lessThan" aboveAverage="0" equalAverage="0" bottom="0" percent="0" rank="0" text="" dxfId="11">
      <formula>0</formula>
    </cfRule>
  </conditionalFormatting>
  <conditionalFormatting sqref="N114">
    <cfRule type="cellIs" priority="115" operator="lessThan" aboveAverage="0" equalAverage="0" bottom="0" percent="0" rank="0" text="" dxfId="11">
      <formula>0</formula>
    </cfRule>
  </conditionalFormatting>
  <conditionalFormatting sqref="N115">
    <cfRule type="cellIs" priority="116" operator="lessThan" aboveAverage="0" equalAverage="0" bottom="0" percent="0" rank="0" text="" dxfId="11">
      <formula>0</formula>
    </cfRule>
  </conditionalFormatting>
  <conditionalFormatting sqref="N116">
    <cfRule type="cellIs" priority="117" operator="lessThan" aboveAverage="0" equalAverage="0" bottom="0" percent="0" rank="0" text="" dxfId="11">
      <formula>0</formula>
    </cfRule>
  </conditionalFormatting>
  <conditionalFormatting sqref="N117">
    <cfRule type="cellIs" priority="118" operator="lessThan" aboveAverage="0" equalAverage="0" bottom="0" percent="0" rank="0" text="" dxfId="11">
      <formula>0</formula>
    </cfRule>
  </conditionalFormatting>
  <conditionalFormatting sqref="N118">
    <cfRule type="cellIs" priority="119" operator="lessThan" aboveAverage="0" equalAverage="0" bottom="0" percent="0" rank="0" text="" dxfId="11">
      <formula>0</formula>
    </cfRule>
  </conditionalFormatting>
  <conditionalFormatting sqref="N119">
    <cfRule type="cellIs" priority="120" operator="lessThan" aboveAverage="0" equalAverage="0" bottom="0" percent="0" rank="0" text="" dxfId="11">
      <formula>0</formula>
    </cfRule>
  </conditionalFormatting>
  <conditionalFormatting sqref="N120">
    <cfRule type="cellIs" priority="121" operator="lessThan" aboveAverage="0" equalAverage="0" bottom="0" percent="0" rank="0" text="" dxfId="11">
      <formula>0</formula>
    </cfRule>
  </conditionalFormatting>
  <conditionalFormatting sqref="N121">
    <cfRule type="cellIs" priority="122" operator="lessThan" aboveAverage="0" equalAverage="0" bottom="0" percent="0" rank="0" text="" dxfId="11">
      <formula>0</formula>
    </cfRule>
  </conditionalFormatting>
  <conditionalFormatting sqref="N122">
    <cfRule type="cellIs" priority="123" operator="lessThan" aboveAverage="0" equalAverage="0" bottom="0" percent="0" rank="0" text="" dxfId="11">
      <formula>0</formula>
    </cfRule>
  </conditionalFormatting>
  <conditionalFormatting sqref="N123">
    <cfRule type="cellIs" priority="124" operator="lessThan" aboveAverage="0" equalAverage="0" bottom="0" percent="0" rank="0" text="" dxfId="11">
      <formula>0</formula>
    </cfRule>
  </conditionalFormatting>
  <conditionalFormatting sqref="N124">
    <cfRule type="cellIs" priority="125" operator="lessThan" aboveAverage="0" equalAverage="0" bottom="0" percent="0" rank="0" text="" dxfId="11">
      <formula>0</formula>
    </cfRule>
  </conditionalFormatting>
  <conditionalFormatting sqref="N125">
    <cfRule type="cellIs" priority="126" operator="lessThan" aboveAverage="0" equalAverage="0" bottom="0" percent="0" rank="0" text="" dxfId="11">
      <formula>0</formula>
    </cfRule>
  </conditionalFormatting>
  <conditionalFormatting sqref="N126">
    <cfRule type="cellIs" priority="127" operator="lessThan" aboveAverage="0" equalAverage="0" bottom="0" percent="0" rank="0" text="" dxfId="11">
      <formula>0</formula>
    </cfRule>
  </conditionalFormatting>
  <conditionalFormatting sqref="N127">
    <cfRule type="cellIs" priority="128" operator="lessThan" aboveAverage="0" equalAverage="0" bottom="0" percent="0" rank="0" text="" dxfId="11">
      <formula>0</formula>
    </cfRule>
  </conditionalFormatting>
  <conditionalFormatting sqref="N128">
    <cfRule type="cellIs" priority="129" operator="lessThan" aboveAverage="0" equalAverage="0" bottom="0" percent="0" rank="0" text="" dxfId="11">
      <formula>0</formula>
    </cfRule>
  </conditionalFormatting>
  <conditionalFormatting sqref="N129">
    <cfRule type="cellIs" priority="130" operator="lessThan" aboveAverage="0" equalAverage="0" bottom="0" percent="0" rank="0" text="" dxfId="11">
      <formula>0</formula>
    </cfRule>
  </conditionalFormatting>
  <conditionalFormatting sqref="N130">
    <cfRule type="cellIs" priority="131" operator="lessThan" aboveAverage="0" equalAverage="0" bottom="0" percent="0" rank="0" text="" dxfId="11">
      <formula>0</formula>
    </cfRule>
  </conditionalFormatting>
  <conditionalFormatting sqref="N131">
    <cfRule type="cellIs" priority="132" operator="lessThan" aboveAverage="0" equalAverage="0" bottom="0" percent="0" rank="0" text="" dxfId="11">
      <formula>0</formula>
    </cfRule>
  </conditionalFormatting>
  <conditionalFormatting sqref="N132">
    <cfRule type="cellIs" priority="133" operator="lessThan" aboveAverage="0" equalAverage="0" bottom="0" percent="0" rank="0" text="" dxfId="11">
      <formula>0</formula>
    </cfRule>
  </conditionalFormatting>
  <conditionalFormatting sqref="N133">
    <cfRule type="cellIs" priority="134" operator="lessThan" aboveAverage="0" equalAverage="0" bottom="0" percent="0" rank="0" text="" dxfId="11">
      <formula>0</formula>
    </cfRule>
  </conditionalFormatting>
  <conditionalFormatting sqref="N134">
    <cfRule type="cellIs" priority="135" operator="lessThan" aboveAverage="0" equalAverage="0" bottom="0" percent="0" rank="0" text="" dxfId="11">
      <formula>0</formula>
    </cfRule>
  </conditionalFormatting>
  <conditionalFormatting sqref="N135">
    <cfRule type="cellIs" priority="136" operator="lessThan" aboveAverage="0" equalAverage="0" bottom="0" percent="0" rank="0" text="" dxfId="11">
      <formula>0</formula>
    </cfRule>
  </conditionalFormatting>
  <conditionalFormatting sqref="N136">
    <cfRule type="cellIs" priority="137" operator="lessThan" aboveAverage="0" equalAverage="0" bottom="0" percent="0" rank="0" text="" dxfId="11">
      <formula>0</formula>
    </cfRule>
  </conditionalFormatting>
  <conditionalFormatting sqref="N137">
    <cfRule type="cellIs" priority="138" operator="lessThan" aboveAverage="0" equalAverage="0" bottom="0" percent="0" rank="0" text="" dxfId="11">
      <formula>0</formula>
    </cfRule>
  </conditionalFormatting>
  <conditionalFormatting sqref="N138">
    <cfRule type="cellIs" priority="139" operator="lessThan" aboveAverage="0" equalAverage="0" bottom="0" percent="0" rank="0" text="" dxfId="11">
      <formula>0</formula>
    </cfRule>
  </conditionalFormatting>
  <conditionalFormatting sqref="N139">
    <cfRule type="cellIs" priority="140" operator="lessThan" aboveAverage="0" equalAverage="0" bottom="0" percent="0" rank="0" text="" dxfId="11">
      <formula>0</formula>
    </cfRule>
  </conditionalFormatting>
  <conditionalFormatting sqref="N140">
    <cfRule type="cellIs" priority="141" operator="lessThan" aboveAverage="0" equalAverage="0" bottom="0" percent="0" rank="0" text="" dxfId="11">
      <formula>0</formula>
    </cfRule>
  </conditionalFormatting>
  <conditionalFormatting sqref="N141">
    <cfRule type="cellIs" priority="142" operator="lessThan" aboveAverage="0" equalAverage="0" bottom="0" percent="0" rank="0" text="" dxfId="11">
      <formula>0</formula>
    </cfRule>
  </conditionalFormatting>
  <conditionalFormatting sqref="N142">
    <cfRule type="cellIs" priority="143" operator="lessThan" aboveAverage="0" equalAverage="0" bottom="0" percent="0" rank="0" text="" dxfId="11">
      <formula>0</formula>
    </cfRule>
  </conditionalFormatting>
  <conditionalFormatting sqref="N143">
    <cfRule type="cellIs" priority="144" operator="lessThan" aboveAverage="0" equalAverage="0" bottom="0" percent="0" rank="0" text="" dxfId="11">
      <formula>0</formula>
    </cfRule>
  </conditionalFormatting>
  <conditionalFormatting sqref="N144">
    <cfRule type="cellIs" priority="145" operator="lessThan" aboveAverage="0" equalAverage="0" bottom="0" percent="0" rank="0" text="" dxfId="11">
      <formula>0</formula>
    </cfRule>
  </conditionalFormatting>
  <conditionalFormatting sqref="N145">
    <cfRule type="cellIs" priority="146" operator="lessThan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2025-01-06T21:52:20Z</dcterms:created>
  <dc:creator>openpyxl</dc:creator>
  <dc:description/>
  <dc:language>pt-PT</dc:language>
  <cp:lastModifiedBy/>
  <dcterms:modified xsi:type="dcterms:W3CDTF">2025-03-18T21:47:12Z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