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Novembro\"/>
    </mc:Choice>
  </mc:AlternateContent>
  <xr:revisionPtr revIDLastSave="0" documentId="13_ncr:1_{CC3B67F9-6398-4B77-9E46-239C1BA208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0" i="1" l="1"/>
  <c r="N130" i="1" s="1"/>
  <c r="L127" i="1"/>
  <c r="N127" i="1" s="1"/>
  <c r="L124" i="1"/>
  <c r="N124" i="1" s="1"/>
  <c r="L117" i="1"/>
  <c r="N117" i="1" s="1"/>
  <c r="K115" i="1"/>
  <c r="N115" i="1" s="1"/>
  <c r="K106" i="1"/>
  <c r="N106" i="1" s="1"/>
  <c r="L105" i="1"/>
  <c r="N105" i="1" s="1"/>
  <c r="L69" i="1"/>
  <c r="L61" i="1"/>
  <c r="N61" i="1" s="1"/>
  <c r="L51" i="1"/>
  <c r="N51" i="1" s="1"/>
  <c r="L33" i="1"/>
  <c r="N33" i="1" s="1"/>
  <c r="L14" i="1"/>
  <c r="L7" i="1"/>
  <c r="N7" i="1" s="1"/>
  <c r="K2" i="1"/>
  <c r="N2" i="1" s="1"/>
  <c r="L94" i="1"/>
  <c r="N94" i="1" s="1"/>
  <c r="L83" i="1"/>
  <c r="N83" i="1" s="1"/>
  <c r="L9" i="1"/>
  <c r="N9" i="1" s="1"/>
  <c r="L133" i="1"/>
  <c r="L111" i="1"/>
  <c r="L110" i="1"/>
  <c r="N110" i="1" s="1"/>
  <c r="N35" i="1"/>
  <c r="L71" i="1"/>
  <c r="N71" i="1" s="1"/>
  <c r="N145" i="1"/>
  <c r="N144" i="1"/>
  <c r="N143" i="1"/>
  <c r="N142" i="1"/>
  <c r="N141" i="1"/>
  <c r="N140" i="1"/>
  <c r="L140" i="1"/>
  <c r="L139" i="1"/>
  <c r="N139" i="1" s="1"/>
  <c r="N138" i="1"/>
  <c r="N137" i="1"/>
  <c r="L136" i="1"/>
  <c r="N136" i="1" s="1"/>
  <c r="L135" i="1"/>
  <c r="N135" i="1" s="1"/>
  <c r="N134" i="1"/>
  <c r="N133" i="1"/>
  <c r="N132" i="1"/>
  <c r="N131" i="1"/>
  <c r="N129" i="1"/>
  <c r="N128" i="1"/>
  <c r="N126" i="1"/>
  <c r="L125" i="1"/>
  <c r="N125" i="1" s="1"/>
  <c r="N123" i="1"/>
  <c r="N122" i="1"/>
  <c r="M122" i="1"/>
  <c r="N121" i="1"/>
  <c r="L120" i="1"/>
  <c r="N120" i="1" s="1"/>
  <c r="N119" i="1"/>
  <c r="N118" i="1"/>
  <c r="N116" i="1"/>
  <c r="L114" i="1"/>
  <c r="N114" i="1" s="1"/>
  <c r="K113" i="1"/>
  <c r="N113" i="1" s="1"/>
  <c r="N112" i="1"/>
  <c r="N111" i="1"/>
  <c r="L109" i="1"/>
  <c r="N109" i="1" s="1"/>
  <c r="N108" i="1"/>
  <c r="L107" i="1"/>
  <c r="N107" i="1" s="1"/>
  <c r="N104" i="1"/>
  <c r="N103" i="1"/>
  <c r="N102" i="1"/>
  <c r="N101" i="1"/>
  <c r="N100" i="1"/>
  <c r="K100" i="1"/>
  <c r="L99" i="1"/>
  <c r="N99" i="1" s="1"/>
  <c r="L98" i="1"/>
  <c r="N98" i="1" s="1"/>
  <c r="L97" i="1"/>
  <c r="N97" i="1" s="1"/>
  <c r="L96" i="1"/>
  <c r="N96" i="1" s="1"/>
  <c r="N95" i="1"/>
  <c r="N93" i="1"/>
  <c r="L92" i="1"/>
  <c r="N92" i="1" s="1"/>
  <c r="N91" i="1"/>
  <c r="L91" i="1"/>
  <c r="N90" i="1"/>
  <c r="L89" i="1"/>
  <c r="N89" i="1" s="1"/>
  <c r="N88" i="1"/>
  <c r="N87" i="1"/>
  <c r="N86" i="1"/>
  <c r="N85" i="1"/>
  <c r="N84" i="1"/>
  <c r="L82" i="1"/>
  <c r="N82" i="1" s="1"/>
  <c r="L81" i="1"/>
  <c r="N81" i="1" s="1"/>
  <c r="N80" i="1"/>
  <c r="N79" i="1"/>
  <c r="L78" i="1"/>
  <c r="N78" i="1" s="1"/>
  <c r="N77" i="1"/>
  <c r="N76" i="1"/>
  <c r="N75" i="1"/>
  <c r="N74" i="1"/>
  <c r="L73" i="1"/>
  <c r="N73" i="1" s="1"/>
  <c r="L72" i="1"/>
  <c r="N72" i="1" s="1"/>
  <c r="N70" i="1"/>
  <c r="N69" i="1"/>
  <c r="N68" i="1"/>
  <c r="L68" i="1"/>
  <c r="L67" i="1"/>
  <c r="N67" i="1" s="1"/>
  <c r="L66" i="1"/>
  <c r="N66" i="1" s="1"/>
  <c r="N65" i="1"/>
  <c r="L64" i="1"/>
  <c r="N64" i="1" s="1"/>
  <c r="L63" i="1"/>
  <c r="N63" i="1" s="1"/>
  <c r="L62" i="1"/>
  <c r="N62" i="1" s="1"/>
  <c r="N60" i="1"/>
  <c r="L60" i="1"/>
  <c r="L59" i="1"/>
  <c r="N59" i="1" s="1"/>
  <c r="L58" i="1"/>
  <c r="N58" i="1" s="1"/>
  <c r="N57" i="1"/>
  <c r="N56" i="1"/>
  <c r="L55" i="1"/>
  <c r="N55" i="1" s="1"/>
  <c r="N54" i="1"/>
  <c r="N53" i="1"/>
  <c r="N52" i="1"/>
  <c r="N50" i="1"/>
  <c r="N49" i="1"/>
  <c r="L49" i="1"/>
  <c r="N48" i="1"/>
  <c r="N47" i="1"/>
  <c r="N46" i="1"/>
  <c r="L45" i="1"/>
  <c r="N45" i="1" s="1"/>
  <c r="N44" i="1"/>
  <c r="N43" i="1"/>
  <c r="N42" i="1"/>
  <c r="L41" i="1"/>
  <c r="N41" i="1" s="1"/>
  <c r="N40" i="1"/>
  <c r="N39" i="1"/>
  <c r="N38" i="1"/>
  <c r="N37" i="1"/>
  <c r="N36" i="1"/>
  <c r="L34" i="1"/>
  <c r="N34" i="1" s="1"/>
  <c r="L32" i="1"/>
  <c r="N32" i="1" s="1"/>
  <c r="N31" i="1"/>
  <c r="L30" i="1"/>
  <c r="N30" i="1" s="1"/>
  <c r="N29" i="1"/>
  <c r="N28" i="1"/>
  <c r="L27" i="1"/>
  <c r="N27" i="1" s="1"/>
  <c r="N26" i="1"/>
  <c r="N25" i="1"/>
  <c r="N24" i="1"/>
  <c r="L23" i="1"/>
  <c r="N23" i="1" s="1"/>
  <c r="N22" i="1"/>
  <c r="N21" i="1"/>
  <c r="N20" i="1"/>
  <c r="N19" i="1"/>
  <c r="N18" i="1"/>
  <c r="N17" i="1"/>
  <c r="L16" i="1"/>
  <c r="N16" i="1" s="1"/>
  <c r="N15" i="1"/>
  <c r="N14" i="1"/>
  <c r="N13" i="1"/>
  <c r="N12" i="1"/>
  <c r="L11" i="1"/>
  <c r="N11" i="1" s="1"/>
  <c r="N10" i="1"/>
  <c r="N8" i="1"/>
  <c r="L6" i="1"/>
  <c r="N6" i="1" s="1"/>
  <c r="N5" i="1"/>
  <c r="L4" i="1"/>
  <c r="N4" i="1" s="1"/>
  <c r="L3" i="1"/>
  <c r="N3" i="1" s="1"/>
</calcChain>
</file>

<file path=xl/sharedStrings.xml><?xml version="1.0" encoding="utf-8"?>
<sst xmlns="http://schemas.openxmlformats.org/spreadsheetml/2006/main" count="747" uniqueCount="461">
  <si>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</si>
  <si>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</si>
  <si>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</si>
  <si>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</si>
  <si>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</si>
  <si>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</si>
  <si>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</si>
  <si>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</si>
  <si>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</si>
  <si>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</si>
  <si>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</si>
  <si>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</si>
  <si>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</si>
  <si>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</si>
  <si>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</si>
  <si>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</si>
  <si>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</si>
  <si>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naninhas.82@gmail.com</t>
  </si>
  <si>
    <t>Afonso António Cruz Silva</t>
  </si>
  <si>
    <t>PEFN1</t>
  </si>
  <si>
    <t>300362838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</si>
  <si>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</si>
  <si>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</si>
  <si>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</si>
  <si>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</si>
  <si>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</si>
  <si>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</si>
  <si>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</si>
  <si>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</si>
  <si>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</si>
  <si>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</si>
  <si>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</si>
  <si>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</si>
  <si>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</si>
  <si>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</si>
  <si>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</si>
  <si>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</si>
  <si>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</si>
  <si>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</si>
  <si>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</si>
  <si>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</si>
  <si>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</si>
  <si>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</si>
  <si>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</si>
  <si>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</si>
  <si>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</si>
  <si>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</si>
  <si>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</si>
  <si>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</si>
  <si>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</si>
  <si>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</si>
  <si>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</si>
  <si>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</si>
  <si>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</si>
  <si>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</si>
  <si>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</si>
  <si>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</si>
  <si>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</si>
  <si>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</si>
  <si>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</si>
  <si>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</si>
  <si>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</si>
  <si>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</si>
  <si>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</si>
  <si>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</si>
  <si>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</si>
  <si>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</si>
  <si>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</si>
  <si>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</si>
  <si>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</si>
  <si>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</si>
  <si>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</si>
  <si>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</si>
  <si>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</si>
  <si>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</si>
  <si>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</si>
  <si>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</si>
  <si>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</si>
  <si>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</si>
  <si>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</si>
  <si>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</si>
  <si>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</si>
  <si>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</si>
  <si>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</si>
  <si>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</si>
  <si>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</si>
  <si>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</si>
  <si>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</si>
  <si>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</si>
  <si>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</si>
  <si>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</si>
  <si>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</si>
  <si>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</si>
  <si>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</si>
  <si>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</si>
  <si>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</si>
  <si>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</si>
  <si>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</si>
  <si>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</si>
  <si>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</si>
  <si>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</si>
  <si>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</si>
  <si>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</si>
  <si>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</si>
  <si>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</si>
  <si>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</si>
  <si>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</si>
  <si>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</si>
  <si>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</si>
  <si>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</si>
  <si>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</si>
  <si>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</si>
  <si>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</si>
  <si>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</si>
  <si>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</si>
  <si>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</si>
  <si>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</si>
  <si>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</si>
  <si>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</si>
  <si>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</si>
  <si>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</si>
  <si>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</si>
  <si>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</si>
  <si>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</si>
  <si>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</si>
  <si>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</si>
  <si>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</si>
  <si>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</si>
  <si>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</si>
  <si>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</si>
  <si>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</si>
  <si>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</si>
  <si>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</si>
  <si>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</si>
  <si>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</si>
  <si>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</si>
  <si>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</si>
  <si>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</si>
  <si>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</si>
  <si>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</si>
  <si>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</si>
  <si>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</si>
  <si>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</si>
  <si>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</si>
  <si>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</si>
  <si>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</si>
  <si>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</si>
  <si>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</si>
  <si>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</si>
  <si>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</si>
  <si>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</si>
  <si>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</si>
  <si>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</si>
  <si>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</si>
  <si>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</si>
  <si>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</si>
  <si>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</si>
  <si>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</si>
  <si>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</si>
  <si>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</si>
  <si>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</si>
  <si>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</si>
  <si>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</si>
  <si>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</si>
  <si>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</si>
  <si>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</si>
  <si>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</si>
  <si>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</si>
  <si>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</si>
  <si>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</si>
  <si>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</si>
  <si>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</si>
  <si>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</si>
  <si>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</si>
  <si>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</si>
  <si>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</si>
  <si>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</si>
  <si>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</si>
  <si>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</si>
  <si>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</si>
  <si>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</si>
  <si>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</si>
  <si>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</si>
  <si>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</si>
  <si>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</si>
  <si>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</si>
  <si>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</si>
  <si>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</si>
  <si>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</si>
  <si>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</si>
  <si>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</si>
  <si>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</si>
  <si>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</si>
  <si>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</si>
  <si>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</si>
  <si>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</si>
  <si>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</si>
  <si>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</si>
  <si>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</si>
  <si>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</si>
  <si>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</si>
  <si>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</si>
  <si>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</si>
  <si>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</si>
  <si>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</si>
  <si>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</si>
  <si>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</si>
  <si>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</si>
  <si>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</si>
  <si>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</si>
  <si>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</si>
  <si>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</si>
  <si>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</si>
  <si>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</si>
  <si>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</si>
  <si>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</si>
  <si>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</si>
  <si>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</si>
  <si>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</si>
  <si>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</si>
  <si>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</si>
  <si>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</si>
  <si>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</si>
  <si>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</si>
  <si>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</si>
  <si>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</si>
  <si>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</si>
  <si>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</si>
  <si>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</si>
  <si>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</si>
  <si>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</si>
  <si>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</si>
  <si>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</si>
  <si>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</si>
  <si>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</si>
  <si>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</si>
  <si>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</si>
  <si>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</si>
  <si>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</si>
  <si>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</si>
  <si>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</si>
  <si>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</si>
  <si>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</si>
  <si>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</si>
  <si>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</si>
  <si>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</si>
  <si>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</si>
  <si>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</si>
  <si>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</si>
  <si>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</si>
  <si>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</si>
  <si>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</si>
  <si>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</si>
  <si>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</si>
  <si>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</si>
  <si>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</si>
  <si>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</si>
  <si>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</si>
  <si>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</si>
  <si>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</si>
  <si>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</si>
  <si>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</si>
  <si>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</si>
  <si>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</si>
  <si>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</si>
  <si>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</si>
  <si>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</si>
  <si>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</si>
  <si>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</si>
  <si>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</si>
  <si>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</si>
  <si>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</si>
  <si>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</si>
  <si>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</si>
  <si>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</si>
  <si>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</si>
  <si>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</si>
  <si>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</si>
  <si>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</si>
  <si>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</si>
  <si>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</si>
  <si>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</si>
  <si>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</si>
  <si>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</si>
  <si>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</si>
  <si>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</si>
  <si>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</si>
  <si>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</si>
  <si>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</si>
  <si>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</si>
  <si>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</si>
  <si>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</si>
  <si>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</si>
  <si>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</si>
  <si>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</si>
  <si>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</si>
  <si>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</si>
  <si>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</si>
  <si>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</si>
  <si>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</si>
  <si>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</si>
  <si>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</si>
  <si>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</si>
  <si>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</si>
  <si>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</si>
  <si>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</si>
  <si>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</si>
  <si>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</si>
  <si>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</si>
  <si>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</si>
  <si>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</si>
  <si>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</si>
  <si>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</si>
  <si>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</si>
  <si>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</si>
  <si>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</si>
  <si>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</si>
  <si>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</si>
  <si>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</si>
  <si>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</si>
  <si>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</si>
  <si>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</si>
  <si>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</si>
  <si>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</si>
  <si>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</si>
  <si>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</si>
  <si>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</si>
  <si>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</si>
  <si>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</si>
  <si>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</si>
  <si>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</si>
  <si>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</si>
  <si>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</si>
  <si>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</si>
  <si>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</si>
  <si>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</si>
  <si>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</si>
  <si>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</si>
  <si>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</si>
  <si>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</si>
  <si>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</si>
  <si>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</si>
  <si>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</si>
  <si>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</si>
  <si>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</si>
  <si>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</si>
  <si>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</si>
  <si>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</si>
  <si>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</si>
  <si>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</si>
  <si>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</si>
  <si>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</si>
  <si>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</si>
  <si>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</si>
  <si>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</si>
  <si>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</si>
  <si>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</si>
  <si>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</si>
  <si>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</si>
  <si>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</si>
  <si>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</si>
  <si>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</si>
  <si>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</si>
  <si>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</si>
  <si>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</si>
  <si>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</si>
  <si>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</si>
  <si>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</si>
  <si>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</si>
  <si>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</si>
  <si>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</si>
  <si>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</si>
  <si>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</si>
  <si>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</si>
  <si>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</si>
  <si>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</si>
  <si>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</si>
  <si>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</si>
  <si>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</si>
  <si>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</si>
  <si>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</si>
  <si>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</si>
  <si>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</si>
  <si>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</si>
  <si>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</si>
  <si>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</si>
  <si>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</si>
  <si>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</si>
  <si>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</si>
  <si>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</si>
  <si>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</si>
  <si>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</si>
  <si>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</si>
  <si>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</si>
  <si>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</si>
  <si>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</si>
  <si>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</si>
  <si>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</si>
  <si>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</si>
  <si>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</si>
  <si>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</si>
  <si>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</si>
  <si>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</si>
  <si>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</si>
  <si>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</si>
  <si>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</si>
  <si>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</si>
  <si>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</si>
  <si>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</si>
  <si>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</si>
  <si>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</si>
  <si>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</si>
  <si>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</si>
  <si>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</si>
  <si>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</si>
  <si>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</si>
  <si>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</si>
  <si>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</si>
  <si>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</si>
  <si>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</si>
  <si>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</si>
  <si>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</si>
  <si>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</si>
  <si>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</si>
  <si>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</si>
  <si>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</si>
  <si>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</si>
  <si>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</si>
  <si>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</si>
  <si>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</si>
  <si>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</si>
  <si>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Quota</t>
  </si>
  <si>
    <t>emitido</t>
  </si>
  <si>
    <t>15€ fotos</t>
  </si>
  <si>
    <t>pago mais 16€ de CAF do que frequentou</t>
  </si>
  <si>
    <t>exedente para lanche dezembro</t>
  </si>
  <si>
    <t>32€ castanhas</t>
  </si>
  <si>
    <t>validado</t>
  </si>
  <si>
    <t>pago mais 8€ de CAF do que frequentou</t>
  </si>
  <si>
    <t>exedente para proximo mes</t>
  </si>
  <si>
    <t>5€ feira outono</t>
  </si>
  <si>
    <t>lorenalebber@hotmail.com&gt;</t>
  </si>
  <si>
    <t>30€ fotos + 1€ castanhas</t>
  </si>
  <si>
    <t>30€ fotos</t>
  </si>
  <si>
    <t>exedente para lanche, CAF, CAF Natal dezembro</t>
  </si>
  <si>
    <t>exedente para lanche até final do ano</t>
  </si>
  <si>
    <t>exedente para lanche, CAF dezembro</t>
  </si>
  <si>
    <t>exedente para lanche dezembro e janeiro</t>
  </si>
  <si>
    <t>pago mais 14€ de CAF do que frequentou</t>
  </si>
  <si>
    <t>pago mais 12€ de CAF do que frequentou</t>
  </si>
  <si>
    <t>15€ fotos+8 castanbas</t>
  </si>
  <si>
    <t>15€ castanhas</t>
  </si>
  <si>
    <t>4€ castanhas</t>
  </si>
  <si>
    <t>tirar recibo da danca outubro 4€ emitido</t>
  </si>
  <si>
    <t>108,5€ caf verao'24</t>
  </si>
  <si>
    <t>execendente para caf natal</t>
  </si>
  <si>
    <t>15€ fotos+4€ castanbas</t>
  </si>
  <si>
    <t>faltou 1 semana lanche</t>
  </si>
  <si>
    <t>8€ castanhas</t>
  </si>
  <si>
    <t>1€ castanhas</t>
  </si>
  <si>
    <t>10€ 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</si>
</sst>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€\ #,##0.00"/>
    <numFmt numFmtId="165" formatCode="[$€]#,##0.00"/>
  </numFmts>
  <fonts count="6" x14ac:knownFonts="1">
    <font>
      <sz val="11"/>
      <color theme="1"/>
      <name val="Calibri"/>
      <family val="2"/>
      <scheme val="minor"/>
    </font>
    <font>
      <sz val="11"/>
      <color rgb="FF0000FF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165" fontId="4" fillId="0" borderId="0" xfId="0" applyNumberFormat="1" applyFont="1"/>
    <xf numFmtId="0" fontId="3" fillId="3" borderId="0" xfId="0" applyFont="1" applyFill="1"/>
    <xf numFmtId="0" fontId="5" fillId="0" borderId="0" xfId="0" applyFont="1"/>
    <xf numFmtId="0" fontId="4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2" borderId="0" xfId="0" applyFont="1" applyFill="1"/>
    <xf numFmtId="0" fontId="3" fillId="0" borderId="0" xfId="0" applyFont="1"/>
    <xf numFmtId="0" fontId="4" fillId="7" borderId="0" xfId="0" applyFont="1" applyFill="1"/>
    <xf numFmtId="0" fontId="4" fillId="3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14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topLeftCell="A115" workbookViewId="0">
      <selection activeCell="L131" sqref="L131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3" width="12.28515625" customWidth="1"/>
    <col min="14" max="14" width="8.28515625" customWidth="1"/>
  </cols>
  <sheetData>
    <row r="1" spans="1:18" ht="46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431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  <c r="Q1" s="2" t="s">
        <v>14</v>
      </c>
    </row>
    <row r="2" spans="1:18" ht="15" customHeight="1" x14ac:dyDescent="0.25">
      <c r="A2" s="8" t="s">
        <v>18</v>
      </c>
      <c r="B2" s="4" t="s">
        <v>19</v>
      </c>
      <c r="C2" s="4">
        <v>1</v>
      </c>
      <c r="D2" s="5" t="s">
        <v>20</v>
      </c>
      <c r="E2" s="4">
        <v>0</v>
      </c>
      <c r="F2" s="4">
        <v>3</v>
      </c>
      <c r="G2" s="6">
        <v>6</v>
      </c>
      <c r="H2" s="6">
        <v>8</v>
      </c>
      <c r="I2" s="7">
        <v>15</v>
      </c>
      <c r="J2" s="6"/>
      <c r="K2" s="6">
        <f>25+4</f>
        <v>29</v>
      </c>
      <c r="L2" s="6">
        <v>0</v>
      </c>
      <c r="M2" s="1">
        <v>0</v>
      </c>
      <c r="N2" s="1">
        <f t="shared" ref="N2:N145" si="0">L2 + K2   +  M2 - (G2 + H2 + I2 + J2)</f>
        <v>0</v>
      </c>
      <c r="Q2" s="4" t="s">
        <v>21</v>
      </c>
    </row>
    <row r="3" spans="1:18" ht="15" customHeight="1" x14ac:dyDescent="0.25">
      <c r="A3" s="8" t="s">
        <v>22</v>
      </c>
      <c r="B3" s="4" t="s">
        <v>23</v>
      </c>
      <c r="C3" s="4">
        <v>1</v>
      </c>
      <c r="D3" s="5" t="s">
        <v>24</v>
      </c>
      <c r="E3" s="4">
        <v>0</v>
      </c>
      <c r="F3" s="4">
        <v>0</v>
      </c>
      <c r="G3" s="6">
        <v>0</v>
      </c>
      <c r="H3" s="6">
        <v>0</v>
      </c>
      <c r="I3" s="7">
        <v>0</v>
      </c>
      <c r="J3" s="6">
        <v>25</v>
      </c>
      <c r="K3" s="6">
        <v>0</v>
      </c>
      <c r="L3" s="6">
        <f>40-15</f>
        <v>25</v>
      </c>
      <c r="M3" s="1">
        <v>0</v>
      </c>
      <c r="N3" s="1">
        <f t="shared" si="0"/>
        <v>0</v>
      </c>
      <c r="O3" s="9" t="s">
        <v>432</v>
      </c>
      <c r="P3" s="4"/>
      <c r="Q3" s="4" t="s">
        <v>25</v>
      </c>
      <c r="R3" s="10" t="s">
        <v>433</v>
      </c>
    </row>
    <row r="4" spans="1:18" ht="15" customHeight="1" x14ac:dyDescent="0.25">
      <c r="A4" s="8" t="s">
        <v>26</v>
      </c>
      <c r="B4" s="4" t="s">
        <v>16</v>
      </c>
      <c r="C4" s="4">
        <v>1</v>
      </c>
      <c r="D4" s="5" t="s">
        <v>27</v>
      </c>
      <c r="E4" s="4">
        <v>0</v>
      </c>
      <c r="F4" s="4">
        <v>0</v>
      </c>
      <c r="G4" s="6">
        <v>0</v>
      </c>
      <c r="H4" s="6">
        <v>0</v>
      </c>
      <c r="I4" s="7">
        <v>15</v>
      </c>
      <c r="J4" s="6"/>
      <c r="K4" s="6">
        <v>0</v>
      </c>
      <c r="L4" s="6">
        <f>30-15</f>
        <v>15</v>
      </c>
      <c r="M4" s="1">
        <v>0</v>
      </c>
      <c r="N4" s="1">
        <f t="shared" si="0"/>
        <v>0</v>
      </c>
      <c r="O4" s="9" t="s">
        <v>432</v>
      </c>
      <c r="P4" s="4"/>
      <c r="Q4" s="4" t="s">
        <v>28</v>
      </c>
      <c r="R4" s="10" t="s">
        <v>433</v>
      </c>
    </row>
    <row r="5" spans="1:18" ht="15" customHeight="1" x14ac:dyDescent="0.25">
      <c r="A5" s="8" t="s">
        <v>29</v>
      </c>
      <c r="B5" s="4" t="s">
        <v>30</v>
      </c>
      <c r="C5" s="4">
        <v>1</v>
      </c>
      <c r="D5" s="5" t="s">
        <v>31</v>
      </c>
      <c r="E5" s="4">
        <v>7</v>
      </c>
      <c r="F5" s="4">
        <v>0</v>
      </c>
      <c r="G5" s="6">
        <v>30</v>
      </c>
      <c r="H5" s="6">
        <v>0</v>
      </c>
      <c r="I5" s="7">
        <v>15</v>
      </c>
      <c r="J5" s="6"/>
      <c r="K5" s="6">
        <v>0</v>
      </c>
      <c r="L5" s="6">
        <v>45</v>
      </c>
      <c r="M5" s="1">
        <v>0</v>
      </c>
      <c r="N5" s="1">
        <f t="shared" si="0"/>
        <v>0</v>
      </c>
      <c r="O5" s="9" t="s">
        <v>432</v>
      </c>
      <c r="P5" s="11" t="s">
        <v>434</v>
      </c>
      <c r="Q5" s="4" t="s">
        <v>32</v>
      </c>
    </row>
    <row r="6" spans="1:18" ht="15" customHeight="1" x14ac:dyDescent="0.25">
      <c r="A6" s="8" t="s">
        <v>33</v>
      </c>
      <c r="B6" s="4" t="s">
        <v>19</v>
      </c>
      <c r="C6" s="4">
        <v>1</v>
      </c>
      <c r="D6" s="5" t="s">
        <v>34</v>
      </c>
      <c r="E6" s="4">
        <v>0</v>
      </c>
      <c r="F6" s="4">
        <v>0</v>
      </c>
      <c r="G6" s="6">
        <v>0</v>
      </c>
      <c r="H6" s="6">
        <v>0</v>
      </c>
      <c r="I6" s="7">
        <v>15</v>
      </c>
      <c r="J6" s="6"/>
      <c r="K6" s="6">
        <v>0</v>
      </c>
      <c r="L6" s="6">
        <f>32-32</f>
        <v>0</v>
      </c>
      <c r="M6" s="1">
        <v>16.5</v>
      </c>
      <c r="N6" s="1">
        <f t="shared" si="0"/>
        <v>1.5</v>
      </c>
      <c r="O6" s="9" t="s">
        <v>432</v>
      </c>
      <c r="P6" s="8" t="s">
        <v>435</v>
      </c>
      <c r="Q6" s="4" t="s">
        <v>35</v>
      </c>
      <c r="R6" s="10" t="s">
        <v>436</v>
      </c>
    </row>
    <row r="7" spans="1:18" ht="15" customHeight="1" x14ac:dyDescent="0.25">
      <c r="A7" s="8" t="s">
        <v>36</v>
      </c>
      <c r="B7" s="4" t="s">
        <v>23</v>
      </c>
      <c r="C7" s="4">
        <v>1</v>
      </c>
      <c r="D7" s="5" t="s">
        <v>37</v>
      </c>
      <c r="E7" s="4">
        <v>17</v>
      </c>
      <c r="F7" s="4">
        <v>0</v>
      </c>
      <c r="G7" s="6">
        <v>30</v>
      </c>
      <c r="H7" s="6">
        <v>0</v>
      </c>
      <c r="I7" s="7">
        <v>0</v>
      </c>
      <c r="J7" s="6"/>
      <c r="K7" s="6">
        <v>0</v>
      </c>
      <c r="L7" s="6">
        <f>44.5-11-7.5+4</f>
        <v>30</v>
      </c>
      <c r="M7" s="1">
        <v>0</v>
      </c>
      <c r="N7" s="1">
        <f t="shared" si="0"/>
        <v>0</v>
      </c>
      <c r="Q7" s="4" t="s">
        <v>38</v>
      </c>
    </row>
    <row r="8" spans="1:18" ht="15" customHeight="1" x14ac:dyDescent="0.25">
      <c r="A8" s="12" t="s">
        <v>39</v>
      </c>
      <c r="B8" s="4" t="s">
        <v>40</v>
      </c>
      <c r="D8" s="5" t="s">
        <v>41</v>
      </c>
      <c r="E8" s="4">
        <v>0</v>
      </c>
      <c r="F8" s="4">
        <v>0</v>
      </c>
      <c r="G8" s="6">
        <v>0</v>
      </c>
      <c r="H8" s="6">
        <v>0</v>
      </c>
      <c r="I8" s="7">
        <v>0</v>
      </c>
      <c r="J8" s="6"/>
      <c r="K8" s="6">
        <v>0</v>
      </c>
      <c r="L8" s="6">
        <v>0</v>
      </c>
      <c r="M8" s="1">
        <v>0</v>
      </c>
      <c r="N8" s="1">
        <f t="shared" si="0"/>
        <v>0</v>
      </c>
      <c r="O8" s="4" t="s">
        <v>437</v>
      </c>
      <c r="Q8" s="4" t="s">
        <v>42</v>
      </c>
    </row>
    <row r="9" spans="1:18" ht="15" customHeight="1" x14ac:dyDescent="0.25">
      <c r="A9" s="8" t="s">
        <v>15</v>
      </c>
      <c r="B9" s="4" t="s">
        <v>16</v>
      </c>
      <c r="D9" s="5">
        <v>285029908</v>
      </c>
      <c r="E9" s="4">
        <v>18</v>
      </c>
      <c r="F9" s="4">
        <v>1</v>
      </c>
      <c r="G9" s="6">
        <v>32</v>
      </c>
      <c r="H9" s="6">
        <v>0</v>
      </c>
      <c r="I9" s="7">
        <v>0</v>
      </c>
      <c r="J9" s="6">
        <v>25</v>
      </c>
      <c r="K9" s="6">
        <v>0</v>
      </c>
      <c r="L9" s="6">
        <f>32+25</f>
        <v>57</v>
      </c>
      <c r="M9" s="1">
        <v>0</v>
      </c>
      <c r="N9" s="1">
        <f t="shared" ref="N9:N40" si="1">L9 + K9   +  M9 - (G9 + H9 + I9 + J9)</f>
        <v>0</v>
      </c>
      <c r="Q9" s="4" t="s">
        <v>17</v>
      </c>
    </row>
    <row r="10" spans="1:18" ht="15" customHeight="1" x14ac:dyDescent="0.25">
      <c r="A10" s="8" t="s">
        <v>43</v>
      </c>
      <c r="B10" s="4" t="s">
        <v>44</v>
      </c>
      <c r="C10" s="4">
        <v>1</v>
      </c>
      <c r="D10" s="5" t="s">
        <v>45</v>
      </c>
      <c r="E10" s="4">
        <v>18</v>
      </c>
      <c r="F10" s="4">
        <v>0</v>
      </c>
      <c r="G10" s="6">
        <v>30</v>
      </c>
      <c r="H10" s="6">
        <v>0</v>
      </c>
      <c r="I10" s="7">
        <v>15</v>
      </c>
      <c r="J10" s="6"/>
      <c r="K10" s="6">
        <v>0</v>
      </c>
      <c r="L10" s="6">
        <v>45</v>
      </c>
      <c r="M10" s="1">
        <v>0</v>
      </c>
      <c r="N10" s="1">
        <f t="shared" si="1"/>
        <v>0</v>
      </c>
      <c r="O10" s="9" t="s">
        <v>432</v>
      </c>
      <c r="Q10" s="4" t="s">
        <v>46</v>
      </c>
    </row>
    <row r="11" spans="1:18" ht="15" customHeight="1" x14ac:dyDescent="0.25">
      <c r="A11" s="8" t="s">
        <v>47</v>
      </c>
      <c r="B11" s="4" t="s">
        <v>48</v>
      </c>
      <c r="C11" s="4">
        <v>1</v>
      </c>
      <c r="D11" s="5" t="s">
        <v>49</v>
      </c>
      <c r="E11" s="4">
        <v>0</v>
      </c>
      <c r="F11" s="4">
        <v>0</v>
      </c>
      <c r="G11" s="6">
        <v>0</v>
      </c>
      <c r="H11" s="6">
        <v>0</v>
      </c>
      <c r="I11" s="7">
        <v>15</v>
      </c>
      <c r="J11" s="6"/>
      <c r="K11" s="6">
        <v>0</v>
      </c>
      <c r="L11" s="6">
        <f>30-15</f>
        <v>15</v>
      </c>
      <c r="M11" s="1">
        <v>0</v>
      </c>
      <c r="N11" s="1">
        <f t="shared" si="1"/>
        <v>0</v>
      </c>
      <c r="O11" s="9" t="s">
        <v>432</v>
      </c>
      <c r="Q11" s="4" t="s">
        <v>50</v>
      </c>
    </row>
    <row r="12" spans="1:18" ht="15" customHeight="1" x14ac:dyDescent="0.25">
      <c r="A12" s="8" t="s">
        <v>51</v>
      </c>
      <c r="B12" s="4" t="s">
        <v>44</v>
      </c>
      <c r="C12" s="4">
        <v>1</v>
      </c>
      <c r="D12" s="5" t="s">
        <v>52</v>
      </c>
      <c r="E12" s="4">
        <v>0</v>
      </c>
      <c r="F12" s="4">
        <v>0</v>
      </c>
      <c r="G12" s="6">
        <v>0</v>
      </c>
      <c r="H12" s="6">
        <v>0</v>
      </c>
      <c r="I12" s="7">
        <v>0</v>
      </c>
      <c r="J12" s="6">
        <v>25</v>
      </c>
      <c r="K12" s="6">
        <v>25</v>
      </c>
      <c r="L12" s="6">
        <v>0</v>
      </c>
      <c r="M12" s="1">
        <v>0</v>
      </c>
      <c r="N12" s="1">
        <f t="shared" si="1"/>
        <v>0</v>
      </c>
      <c r="O12" s="9" t="s">
        <v>432</v>
      </c>
      <c r="Q12" s="4" t="s">
        <v>53</v>
      </c>
    </row>
    <row r="13" spans="1:18" ht="15" customHeight="1" x14ac:dyDescent="0.25">
      <c r="A13" s="8" t="s">
        <v>54</v>
      </c>
      <c r="B13" s="4" t="s">
        <v>23</v>
      </c>
      <c r="C13" s="4">
        <v>1</v>
      </c>
      <c r="D13" s="5" t="s">
        <v>55</v>
      </c>
      <c r="E13" s="4">
        <v>11</v>
      </c>
      <c r="F13" s="4">
        <v>0</v>
      </c>
      <c r="G13" s="6">
        <v>30</v>
      </c>
      <c r="H13" s="6">
        <v>0</v>
      </c>
      <c r="I13" s="7">
        <v>15</v>
      </c>
      <c r="J13" s="6"/>
      <c r="K13" s="6">
        <v>0</v>
      </c>
      <c r="L13" s="6">
        <v>45</v>
      </c>
      <c r="M13" s="1">
        <v>0</v>
      </c>
      <c r="N13" s="1">
        <f t="shared" si="1"/>
        <v>0</v>
      </c>
      <c r="O13" s="9" t="s">
        <v>432</v>
      </c>
      <c r="P13" s="11" t="s">
        <v>438</v>
      </c>
      <c r="Q13" s="4" t="s">
        <v>56</v>
      </c>
    </row>
    <row r="14" spans="1:18" ht="15" customHeight="1" x14ac:dyDescent="0.25">
      <c r="A14" s="8" t="s">
        <v>57</v>
      </c>
      <c r="B14" s="4" t="s">
        <v>30</v>
      </c>
      <c r="C14" s="4">
        <v>1</v>
      </c>
      <c r="D14" s="5" t="s">
        <v>58</v>
      </c>
      <c r="E14" s="4">
        <v>17</v>
      </c>
      <c r="F14" s="4">
        <v>0</v>
      </c>
      <c r="G14" s="6">
        <v>30</v>
      </c>
      <c r="H14" s="6">
        <v>0</v>
      </c>
      <c r="I14" s="7">
        <v>15</v>
      </c>
      <c r="J14" s="6"/>
      <c r="K14" s="6">
        <v>0</v>
      </c>
      <c r="L14" s="6">
        <f>44.5-11+7.5+4</f>
        <v>45</v>
      </c>
      <c r="M14" s="1">
        <v>0</v>
      </c>
      <c r="N14" s="1">
        <f t="shared" si="1"/>
        <v>0</v>
      </c>
      <c r="Q14" s="4" t="s">
        <v>38</v>
      </c>
    </row>
    <row r="15" spans="1:18" ht="15" customHeight="1" x14ac:dyDescent="0.25">
      <c r="A15" s="8" t="s">
        <v>59</v>
      </c>
      <c r="B15" s="4" t="s">
        <v>40</v>
      </c>
      <c r="C15" s="4">
        <v>1</v>
      </c>
      <c r="D15" s="5" t="s">
        <v>60</v>
      </c>
      <c r="E15" s="4">
        <v>0</v>
      </c>
      <c r="F15" s="4">
        <v>0</v>
      </c>
      <c r="G15" s="6">
        <v>0</v>
      </c>
      <c r="H15" s="6">
        <v>0</v>
      </c>
      <c r="I15" s="7">
        <v>15</v>
      </c>
      <c r="J15" s="6"/>
      <c r="K15" s="6">
        <v>0</v>
      </c>
      <c r="L15" s="6">
        <v>15</v>
      </c>
      <c r="M15" s="1">
        <v>0</v>
      </c>
      <c r="N15" s="1">
        <f t="shared" si="1"/>
        <v>0</v>
      </c>
      <c r="O15" s="9" t="s">
        <v>432</v>
      </c>
      <c r="Q15" s="4" t="s">
        <v>61</v>
      </c>
    </row>
    <row r="16" spans="1:18" ht="15" customHeight="1" x14ac:dyDescent="0.25">
      <c r="A16" s="8" t="s">
        <v>62</v>
      </c>
      <c r="B16" s="4" t="s">
        <v>30</v>
      </c>
      <c r="C16" s="4">
        <v>1</v>
      </c>
      <c r="D16" s="5" t="s">
        <v>63</v>
      </c>
      <c r="E16" s="4">
        <v>0</v>
      </c>
      <c r="F16" s="4">
        <v>0</v>
      </c>
      <c r="G16" s="6">
        <v>0</v>
      </c>
      <c r="H16" s="6">
        <v>0</v>
      </c>
      <c r="I16" s="7">
        <v>15</v>
      </c>
      <c r="J16" s="6"/>
      <c r="K16" s="6">
        <v>0</v>
      </c>
      <c r="L16" s="6">
        <f>35-5</f>
        <v>30</v>
      </c>
      <c r="M16" s="1">
        <v>0</v>
      </c>
      <c r="N16" s="1">
        <f t="shared" si="1"/>
        <v>15</v>
      </c>
      <c r="O16" s="9" t="s">
        <v>432</v>
      </c>
      <c r="P16" s="8" t="s">
        <v>439</v>
      </c>
      <c r="Q16" s="4" t="s">
        <v>64</v>
      </c>
      <c r="R16" s="10" t="s">
        <v>440</v>
      </c>
    </row>
    <row r="17" spans="1:18" ht="15" customHeight="1" x14ac:dyDescent="0.25">
      <c r="A17" s="12" t="s">
        <v>65</v>
      </c>
      <c r="B17" s="4" t="s">
        <v>23</v>
      </c>
      <c r="C17" s="4">
        <v>1</v>
      </c>
      <c r="D17" s="5" t="s">
        <v>66</v>
      </c>
      <c r="E17" s="4">
        <v>0</v>
      </c>
      <c r="F17" s="4">
        <v>0</v>
      </c>
      <c r="G17" s="6">
        <v>0</v>
      </c>
      <c r="H17" s="6">
        <v>0</v>
      </c>
      <c r="I17" s="7">
        <v>0</v>
      </c>
      <c r="J17" s="6"/>
      <c r="K17" s="6">
        <v>0</v>
      </c>
      <c r="L17" s="6">
        <v>0</v>
      </c>
      <c r="M17" s="1">
        <v>0</v>
      </c>
      <c r="N17" s="1">
        <f t="shared" si="1"/>
        <v>0</v>
      </c>
      <c r="O17" s="4" t="s">
        <v>437</v>
      </c>
    </row>
    <row r="18" spans="1:18" ht="15" customHeight="1" x14ac:dyDescent="0.25">
      <c r="A18" s="12" t="s">
        <v>67</v>
      </c>
      <c r="B18" s="4" t="s">
        <v>16</v>
      </c>
      <c r="D18" s="5" t="s">
        <v>68</v>
      </c>
      <c r="E18" s="4">
        <v>0</v>
      </c>
      <c r="F18" s="4">
        <v>0</v>
      </c>
      <c r="G18" s="6">
        <v>0</v>
      </c>
      <c r="H18" s="6">
        <v>0</v>
      </c>
      <c r="I18" s="7">
        <v>0</v>
      </c>
      <c r="J18" s="6">
        <v>25</v>
      </c>
      <c r="K18" s="6">
        <v>0</v>
      </c>
      <c r="L18" s="6">
        <v>25</v>
      </c>
      <c r="M18" s="1">
        <v>0</v>
      </c>
      <c r="N18" s="1">
        <f t="shared" si="1"/>
        <v>0</v>
      </c>
      <c r="O18" s="4" t="s">
        <v>437</v>
      </c>
      <c r="Q18" s="4" t="s">
        <v>69</v>
      </c>
    </row>
    <row r="19" spans="1:18" ht="15" customHeight="1" x14ac:dyDescent="0.25">
      <c r="A19" s="8" t="s">
        <v>70</v>
      </c>
      <c r="B19" s="4" t="s">
        <v>23</v>
      </c>
      <c r="C19" s="4">
        <v>1</v>
      </c>
      <c r="D19" s="5" t="s">
        <v>71</v>
      </c>
      <c r="E19" s="4">
        <v>0</v>
      </c>
      <c r="F19" s="4">
        <v>0</v>
      </c>
      <c r="G19" s="6">
        <v>0</v>
      </c>
      <c r="H19" s="6">
        <v>8</v>
      </c>
      <c r="I19" s="7">
        <v>0</v>
      </c>
      <c r="J19" s="6"/>
      <c r="K19" s="6">
        <v>0</v>
      </c>
      <c r="L19" s="6">
        <v>8</v>
      </c>
      <c r="M19" s="1">
        <v>0</v>
      </c>
      <c r="N19" s="1">
        <f t="shared" si="1"/>
        <v>0</v>
      </c>
      <c r="O19" s="9" t="s">
        <v>432</v>
      </c>
      <c r="Q19" s="4" t="s">
        <v>72</v>
      </c>
    </row>
    <row r="20" spans="1:18" ht="15" customHeight="1" x14ac:dyDescent="0.25">
      <c r="A20" s="3" t="s">
        <v>73</v>
      </c>
      <c r="B20" s="4" t="s">
        <v>16</v>
      </c>
      <c r="C20" s="4">
        <v>1</v>
      </c>
      <c r="D20" s="5" t="s">
        <v>74</v>
      </c>
      <c r="E20" s="4">
        <v>1</v>
      </c>
      <c r="F20" s="4">
        <v>2</v>
      </c>
      <c r="G20" s="6">
        <v>6</v>
      </c>
      <c r="H20" s="6">
        <v>0</v>
      </c>
      <c r="I20" s="7">
        <v>15</v>
      </c>
      <c r="J20" s="6">
        <v>25</v>
      </c>
      <c r="K20" s="6">
        <v>0</v>
      </c>
      <c r="L20" s="6">
        <v>40</v>
      </c>
      <c r="M20" s="1">
        <v>0</v>
      </c>
      <c r="N20" s="1">
        <f t="shared" si="1"/>
        <v>-6</v>
      </c>
      <c r="Q20" s="4" t="s">
        <v>441</v>
      </c>
    </row>
    <row r="21" spans="1:18" ht="15" customHeight="1" x14ac:dyDescent="0.25">
      <c r="A21" s="8" t="s">
        <v>75</v>
      </c>
      <c r="B21" s="4" t="s">
        <v>23</v>
      </c>
      <c r="C21" s="4">
        <v>1</v>
      </c>
      <c r="D21" s="5" t="s">
        <v>76</v>
      </c>
      <c r="E21" s="4">
        <v>15</v>
      </c>
      <c r="F21" s="4">
        <v>14</v>
      </c>
      <c r="G21" s="6">
        <v>50</v>
      </c>
      <c r="H21" s="6">
        <v>8</v>
      </c>
      <c r="I21" s="7">
        <v>15</v>
      </c>
      <c r="J21" s="6"/>
      <c r="K21" s="6">
        <v>0</v>
      </c>
      <c r="L21" s="6">
        <v>0</v>
      </c>
      <c r="M21" s="1">
        <v>73</v>
      </c>
      <c r="N21" s="1">
        <f t="shared" si="1"/>
        <v>0</v>
      </c>
      <c r="O21" s="9" t="s">
        <v>432</v>
      </c>
      <c r="Q21" s="4" t="s">
        <v>77</v>
      </c>
    </row>
    <row r="22" spans="1:18" ht="15" customHeight="1" x14ac:dyDescent="0.25">
      <c r="A22" s="12" t="s">
        <v>78</v>
      </c>
      <c r="B22" s="4" t="s">
        <v>23</v>
      </c>
      <c r="C22" s="4">
        <v>1</v>
      </c>
      <c r="D22" s="5" t="s">
        <v>79</v>
      </c>
      <c r="E22" s="4">
        <v>0</v>
      </c>
      <c r="F22" s="4">
        <v>0</v>
      </c>
      <c r="G22" s="6">
        <v>0</v>
      </c>
      <c r="H22" s="6">
        <v>0</v>
      </c>
      <c r="I22" s="7">
        <v>0</v>
      </c>
      <c r="J22" s="6"/>
      <c r="K22" s="6">
        <v>0</v>
      </c>
      <c r="L22" s="6">
        <v>0</v>
      </c>
      <c r="M22" s="1">
        <v>0</v>
      </c>
      <c r="N22" s="1">
        <f t="shared" si="1"/>
        <v>0</v>
      </c>
      <c r="O22" s="4" t="s">
        <v>437</v>
      </c>
      <c r="Q22" s="4" t="s">
        <v>80</v>
      </c>
    </row>
    <row r="23" spans="1:18" ht="15" customHeight="1" x14ac:dyDescent="0.25">
      <c r="A23" s="8" t="s">
        <v>81</v>
      </c>
      <c r="B23" s="4" t="s">
        <v>19</v>
      </c>
      <c r="C23" s="4">
        <v>1</v>
      </c>
      <c r="D23" s="5" t="s">
        <v>82</v>
      </c>
      <c r="E23" s="4">
        <v>7</v>
      </c>
      <c r="F23" s="4">
        <v>7</v>
      </c>
      <c r="G23" s="6">
        <v>28</v>
      </c>
      <c r="H23" s="6">
        <v>8</v>
      </c>
      <c r="I23" s="7">
        <v>15</v>
      </c>
      <c r="J23" s="6"/>
      <c r="K23" s="6">
        <v>0</v>
      </c>
      <c r="L23" s="6">
        <f>57-6</f>
        <v>51</v>
      </c>
      <c r="M23" s="1">
        <v>0</v>
      </c>
      <c r="N23" s="1">
        <f t="shared" si="1"/>
        <v>0</v>
      </c>
      <c r="O23" s="9" t="s">
        <v>432</v>
      </c>
      <c r="Q23" s="4" t="s">
        <v>83</v>
      </c>
    </row>
    <row r="24" spans="1:18" ht="15" customHeight="1" x14ac:dyDescent="0.25">
      <c r="A24" s="3" t="s">
        <v>84</v>
      </c>
      <c r="B24" s="4" t="s">
        <v>23</v>
      </c>
      <c r="D24" s="5" t="s">
        <v>85</v>
      </c>
      <c r="E24" s="4">
        <v>0</v>
      </c>
      <c r="F24" s="4">
        <v>0</v>
      </c>
      <c r="G24" s="6">
        <v>0</v>
      </c>
      <c r="H24" s="6">
        <v>0</v>
      </c>
      <c r="I24" s="7">
        <v>15</v>
      </c>
      <c r="J24" s="6"/>
      <c r="K24" s="6">
        <v>0</v>
      </c>
      <c r="L24" s="6">
        <v>0</v>
      </c>
      <c r="M24" s="1">
        <v>-22.5</v>
      </c>
      <c r="N24" s="1">
        <f t="shared" si="1"/>
        <v>-37.5</v>
      </c>
      <c r="Q24" s="4" t="s">
        <v>86</v>
      </c>
    </row>
    <row r="25" spans="1:18" ht="15" customHeight="1" x14ac:dyDescent="0.25">
      <c r="A25" s="12" t="s">
        <v>87</v>
      </c>
      <c r="B25" s="4" t="s">
        <v>16</v>
      </c>
      <c r="D25" s="5" t="s">
        <v>88</v>
      </c>
      <c r="E25" s="4">
        <v>0</v>
      </c>
      <c r="F25" s="4">
        <v>0</v>
      </c>
      <c r="G25" s="6">
        <v>0</v>
      </c>
      <c r="H25" s="6">
        <v>0</v>
      </c>
      <c r="I25" s="7">
        <v>0</v>
      </c>
      <c r="J25" s="6"/>
      <c r="K25" s="6">
        <v>0</v>
      </c>
      <c r="L25" s="6">
        <v>0</v>
      </c>
      <c r="M25" s="1">
        <v>0</v>
      </c>
      <c r="N25" s="1">
        <f t="shared" si="1"/>
        <v>0</v>
      </c>
      <c r="O25" s="4" t="s">
        <v>437</v>
      </c>
      <c r="Q25" s="4" t="s">
        <v>89</v>
      </c>
    </row>
    <row r="26" spans="1:18" ht="15" customHeight="1" x14ac:dyDescent="0.25">
      <c r="A26" s="8" t="s">
        <v>90</v>
      </c>
      <c r="B26" s="4" t="s">
        <v>16</v>
      </c>
      <c r="C26" s="4">
        <v>1</v>
      </c>
      <c r="D26" s="5" t="s">
        <v>91</v>
      </c>
      <c r="E26" s="4">
        <v>19</v>
      </c>
      <c r="F26" s="4">
        <v>0</v>
      </c>
      <c r="G26" s="6">
        <v>30</v>
      </c>
      <c r="H26" s="6">
        <v>0</v>
      </c>
      <c r="I26" s="7">
        <v>15</v>
      </c>
      <c r="J26" s="6"/>
      <c r="K26" s="6">
        <v>45</v>
      </c>
      <c r="L26" s="6">
        <v>0</v>
      </c>
      <c r="M26" s="1">
        <v>0</v>
      </c>
      <c r="N26" s="1">
        <f t="shared" si="1"/>
        <v>0</v>
      </c>
      <c r="O26" s="9" t="s">
        <v>432</v>
      </c>
      <c r="Q26" s="4" t="s">
        <v>92</v>
      </c>
    </row>
    <row r="27" spans="1:18" ht="15" customHeight="1" x14ac:dyDescent="0.25">
      <c r="A27" s="8" t="s">
        <v>93</v>
      </c>
      <c r="B27" s="4" t="s">
        <v>19</v>
      </c>
      <c r="C27" s="4">
        <v>1</v>
      </c>
      <c r="D27" s="5" t="s">
        <v>94</v>
      </c>
      <c r="E27" s="4">
        <v>0</v>
      </c>
      <c r="F27" s="4">
        <v>18</v>
      </c>
      <c r="G27" s="6">
        <v>30</v>
      </c>
      <c r="H27" s="6">
        <v>0</v>
      </c>
      <c r="I27" s="7">
        <v>15</v>
      </c>
      <c r="J27" s="6"/>
      <c r="K27" s="6">
        <v>0</v>
      </c>
      <c r="L27" s="6">
        <f>76-30-1</f>
        <v>45</v>
      </c>
      <c r="M27" s="1">
        <v>0</v>
      </c>
      <c r="N27" s="1">
        <f t="shared" si="1"/>
        <v>0</v>
      </c>
      <c r="O27" s="9" t="s">
        <v>432</v>
      </c>
      <c r="Q27" s="4" t="s">
        <v>95</v>
      </c>
      <c r="R27" s="10" t="s">
        <v>442</v>
      </c>
    </row>
    <row r="28" spans="1:18" ht="15" customHeight="1" x14ac:dyDescent="0.25">
      <c r="A28" s="8" t="s">
        <v>96</v>
      </c>
      <c r="B28" s="4" t="s">
        <v>30</v>
      </c>
      <c r="C28" s="4">
        <v>1</v>
      </c>
      <c r="D28" s="5" t="s">
        <v>97</v>
      </c>
      <c r="E28" s="4">
        <v>18</v>
      </c>
      <c r="F28" s="4">
        <v>17</v>
      </c>
      <c r="G28" s="6">
        <v>50</v>
      </c>
      <c r="H28" s="6">
        <v>0</v>
      </c>
      <c r="I28" s="7">
        <v>15</v>
      </c>
      <c r="J28" s="6"/>
      <c r="K28" s="6">
        <v>0</v>
      </c>
      <c r="L28" s="6">
        <v>65</v>
      </c>
      <c r="M28" s="1">
        <v>0</v>
      </c>
      <c r="N28" s="1">
        <f t="shared" si="1"/>
        <v>0</v>
      </c>
      <c r="O28" s="9" t="s">
        <v>432</v>
      </c>
      <c r="Q28" s="4" t="s">
        <v>98</v>
      </c>
    </row>
    <row r="29" spans="1:18" ht="15" customHeight="1" x14ac:dyDescent="0.25">
      <c r="A29" s="12" t="s">
        <v>99</v>
      </c>
      <c r="B29" s="4" t="s">
        <v>23</v>
      </c>
      <c r="C29" s="4">
        <v>1</v>
      </c>
      <c r="D29" s="5" t="s">
        <v>100</v>
      </c>
      <c r="E29" s="4">
        <v>0</v>
      </c>
      <c r="F29" s="4">
        <v>0</v>
      </c>
      <c r="G29" s="6">
        <v>0</v>
      </c>
      <c r="H29" s="6">
        <v>0</v>
      </c>
      <c r="I29" s="7">
        <v>0</v>
      </c>
      <c r="J29" s="6"/>
      <c r="K29" s="6">
        <v>0</v>
      </c>
      <c r="L29" s="6">
        <v>0</v>
      </c>
      <c r="M29" s="1">
        <v>0</v>
      </c>
      <c r="N29" s="1">
        <f t="shared" si="1"/>
        <v>0</v>
      </c>
      <c r="O29" s="4" t="s">
        <v>437</v>
      </c>
      <c r="Q29" s="4" t="s">
        <v>101</v>
      </c>
    </row>
    <row r="30" spans="1:18" ht="15" customHeight="1" x14ac:dyDescent="0.25">
      <c r="A30" s="8" t="s">
        <v>102</v>
      </c>
      <c r="B30" s="4" t="s">
        <v>48</v>
      </c>
      <c r="C30" s="4">
        <v>1</v>
      </c>
      <c r="D30" s="5" t="s">
        <v>103</v>
      </c>
      <c r="E30" s="4">
        <v>0</v>
      </c>
      <c r="F30" s="4">
        <v>0</v>
      </c>
      <c r="G30" s="6">
        <v>0</v>
      </c>
      <c r="H30" s="6">
        <v>0</v>
      </c>
      <c r="I30" s="7">
        <v>15</v>
      </c>
      <c r="J30" s="6"/>
      <c r="K30" s="6">
        <v>0</v>
      </c>
      <c r="L30" s="6">
        <f>30-15</f>
        <v>15</v>
      </c>
      <c r="M30" s="1">
        <v>0</v>
      </c>
      <c r="N30" s="1">
        <f t="shared" si="1"/>
        <v>0</v>
      </c>
      <c r="O30" s="9" t="s">
        <v>432</v>
      </c>
      <c r="Q30" s="4" t="s">
        <v>104</v>
      </c>
      <c r="R30" s="10" t="s">
        <v>433</v>
      </c>
    </row>
    <row r="31" spans="1:18" ht="15" customHeight="1" x14ac:dyDescent="0.25">
      <c r="A31" s="8" t="s">
        <v>105</v>
      </c>
      <c r="B31" s="4" t="s">
        <v>19</v>
      </c>
      <c r="C31" s="4">
        <v>1</v>
      </c>
      <c r="D31" s="5" t="s">
        <v>106</v>
      </c>
      <c r="E31" s="4">
        <v>19</v>
      </c>
      <c r="F31" s="4">
        <v>17</v>
      </c>
      <c r="G31" s="6">
        <v>50</v>
      </c>
      <c r="H31" s="6">
        <v>0</v>
      </c>
      <c r="I31" s="7">
        <v>15</v>
      </c>
      <c r="J31" s="6"/>
      <c r="K31" s="6">
        <v>65</v>
      </c>
      <c r="L31" s="6">
        <v>0</v>
      </c>
      <c r="M31" s="1">
        <v>0</v>
      </c>
      <c r="N31" s="1">
        <f t="shared" si="1"/>
        <v>0</v>
      </c>
      <c r="O31" s="9" t="s">
        <v>432</v>
      </c>
      <c r="Q31" s="4" t="s">
        <v>107</v>
      </c>
    </row>
    <row r="32" spans="1:18" ht="15" customHeight="1" x14ac:dyDescent="0.25">
      <c r="A32" s="8" t="s">
        <v>108</v>
      </c>
      <c r="B32" s="4" t="s">
        <v>48</v>
      </c>
      <c r="C32" s="4">
        <v>1</v>
      </c>
      <c r="D32" s="5" t="s">
        <v>109</v>
      </c>
      <c r="E32" s="4">
        <v>0</v>
      </c>
      <c r="F32" s="4">
        <v>18</v>
      </c>
      <c r="G32" s="6">
        <v>30</v>
      </c>
      <c r="H32" s="6">
        <v>0</v>
      </c>
      <c r="I32" s="7">
        <v>15</v>
      </c>
      <c r="J32" s="6"/>
      <c r="K32" s="6">
        <v>0</v>
      </c>
      <c r="L32" s="6">
        <f>76-30-1</f>
        <v>45</v>
      </c>
      <c r="M32" s="1">
        <v>0</v>
      </c>
      <c r="N32" s="1">
        <f t="shared" si="1"/>
        <v>0</v>
      </c>
      <c r="O32" s="9" t="s">
        <v>432</v>
      </c>
      <c r="Q32" s="4" t="s">
        <v>95</v>
      </c>
      <c r="R32" s="10" t="s">
        <v>442</v>
      </c>
    </row>
    <row r="33" spans="1:18" ht="15" customHeight="1" x14ac:dyDescent="0.25">
      <c r="A33" s="8" t="s">
        <v>110</v>
      </c>
      <c r="B33" s="4" t="s">
        <v>48</v>
      </c>
      <c r="C33" s="4">
        <v>1</v>
      </c>
      <c r="D33" s="5">
        <v>287986489</v>
      </c>
      <c r="E33" s="4">
        <v>0</v>
      </c>
      <c r="F33" s="4">
        <v>8</v>
      </c>
      <c r="G33" s="6">
        <v>16</v>
      </c>
      <c r="H33" s="6">
        <v>0</v>
      </c>
      <c r="I33" s="7">
        <v>0</v>
      </c>
      <c r="J33" s="6">
        <v>25</v>
      </c>
      <c r="K33" s="6">
        <v>0</v>
      </c>
      <c r="L33" s="6">
        <f>79-6-18-30+16</f>
        <v>41</v>
      </c>
      <c r="M33" s="1">
        <v>0</v>
      </c>
      <c r="N33" s="1">
        <f t="shared" si="1"/>
        <v>0</v>
      </c>
      <c r="Q33" s="4" t="s">
        <v>111</v>
      </c>
      <c r="R33" s="10" t="s">
        <v>443</v>
      </c>
    </row>
    <row r="34" spans="1:18" ht="15" customHeight="1" x14ac:dyDescent="0.25">
      <c r="A34" s="8" t="s">
        <v>112</v>
      </c>
      <c r="B34" s="4" t="s">
        <v>19</v>
      </c>
      <c r="C34" s="4">
        <v>1</v>
      </c>
      <c r="D34" s="5" t="s">
        <v>113</v>
      </c>
      <c r="E34" s="4">
        <v>18</v>
      </c>
      <c r="F34" s="4">
        <v>0</v>
      </c>
      <c r="G34" s="6">
        <v>30</v>
      </c>
      <c r="H34" s="6">
        <v>0</v>
      </c>
      <c r="I34" s="7">
        <v>15</v>
      </c>
      <c r="J34" s="6">
        <v>25</v>
      </c>
      <c r="K34" s="6">
        <v>0</v>
      </c>
      <c r="L34" s="6">
        <f>260-7.5-45-15</f>
        <v>192.5</v>
      </c>
      <c r="M34" s="1">
        <v>0</v>
      </c>
      <c r="N34" s="1">
        <f t="shared" si="1"/>
        <v>122.5</v>
      </c>
      <c r="O34" s="9" t="s">
        <v>432</v>
      </c>
      <c r="P34" s="8" t="s">
        <v>444</v>
      </c>
      <c r="Q34" s="4" t="s">
        <v>114</v>
      </c>
      <c r="R34" s="10" t="s">
        <v>433</v>
      </c>
    </row>
    <row r="35" spans="1:18" ht="15" customHeight="1" x14ac:dyDescent="0.25">
      <c r="A35" s="13" t="s">
        <v>115</v>
      </c>
      <c r="B35" s="4" t="s">
        <v>44</v>
      </c>
      <c r="D35" s="5" t="s">
        <v>116</v>
      </c>
      <c r="E35" s="4">
        <v>19</v>
      </c>
      <c r="F35" s="4">
        <v>0</v>
      </c>
      <c r="G35" s="6">
        <v>30</v>
      </c>
      <c r="H35" s="6">
        <v>0</v>
      </c>
      <c r="I35" s="7">
        <v>15</v>
      </c>
      <c r="J35" s="6"/>
      <c r="K35" s="6">
        <v>0</v>
      </c>
      <c r="L35" s="6">
        <v>0</v>
      </c>
      <c r="M35" s="1">
        <v>0</v>
      </c>
      <c r="N35" s="1">
        <f t="shared" si="1"/>
        <v>-45</v>
      </c>
      <c r="Q35" s="4" t="s">
        <v>117</v>
      </c>
    </row>
    <row r="36" spans="1:18" ht="15" customHeight="1" x14ac:dyDescent="0.25">
      <c r="A36" s="12" t="s">
        <v>118</v>
      </c>
      <c r="B36" s="4" t="s">
        <v>40</v>
      </c>
      <c r="D36" s="5" t="s">
        <v>119</v>
      </c>
      <c r="E36" s="4">
        <v>0</v>
      </c>
      <c r="F36" s="4">
        <v>0</v>
      </c>
      <c r="G36" s="6">
        <v>0</v>
      </c>
      <c r="H36" s="6">
        <v>0</v>
      </c>
      <c r="I36" s="7">
        <v>0</v>
      </c>
      <c r="J36" s="6"/>
      <c r="K36" s="6">
        <v>0</v>
      </c>
      <c r="L36" s="6">
        <v>0</v>
      </c>
      <c r="M36" s="1">
        <v>0</v>
      </c>
      <c r="N36" s="1">
        <f t="shared" si="1"/>
        <v>0</v>
      </c>
      <c r="O36" s="4" t="s">
        <v>437</v>
      </c>
      <c r="Q36" s="4" t="s">
        <v>120</v>
      </c>
    </row>
    <row r="37" spans="1:18" ht="15" customHeight="1" x14ac:dyDescent="0.25">
      <c r="A37" s="8" t="s">
        <v>121</v>
      </c>
      <c r="B37" s="4" t="s">
        <v>48</v>
      </c>
      <c r="C37" s="4">
        <v>1</v>
      </c>
      <c r="D37" s="5">
        <v>287455114</v>
      </c>
      <c r="E37" s="4">
        <v>0</v>
      </c>
      <c r="F37" s="4">
        <v>0</v>
      </c>
      <c r="G37" s="6">
        <v>0</v>
      </c>
      <c r="H37" s="6">
        <v>0</v>
      </c>
      <c r="I37" s="7">
        <v>15</v>
      </c>
      <c r="J37" s="6"/>
      <c r="K37" s="6">
        <v>0</v>
      </c>
      <c r="L37" s="6">
        <v>15</v>
      </c>
      <c r="M37" s="1">
        <v>0</v>
      </c>
      <c r="N37" s="1">
        <f t="shared" si="1"/>
        <v>0</v>
      </c>
      <c r="O37" s="9" t="s">
        <v>432</v>
      </c>
      <c r="Q37" s="4" t="s">
        <v>122</v>
      </c>
    </row>
    <row r="38" spans="1:18" ht="15" customHeight="1" x14ac:dyDescent="0.25">
      <c r="A38" s="13" t="s">
        <v>123</v>
      </c>
      <c r="B38" s="4" t="s">
        <v>30</v>
      </c>
      <c r="D38" s="5" t="s">
        <v>124</v>
      </c>
      <c r="E38" s="4">
        <v>10</v>
      </c>
      <c r="F38" s="4">
        <v>0</v>
      </c>
      <c r="G38" s="6">
        <v>20</v>
      </c>
      <c r="H38" s="6">
        <v>0</v>
      </c>
      <c r="I38" s="7">
        <v>15</v>
      </c>
      <c r="J38" s="6">
        <v>25</v>
      </c>
      <c r="K38" s="6">
        <v>0</v>
      </c>
      <c r="L38" s="6">
        <v>24.65</v>
      </c>
      <c r="M38" s="1">
        <v>0</v>
      </c>
      <c r="N38" s="1">
        <f t="shared" si="1"/>
        <v>-35.35</v>
      </c>
      <c r="Q38" s="4" t="s">
        <v>125</v>
      </c>
    </row>
    <row r="39" spans="1:18" ht="15" customHeight="1" x14ac:dyDescent="0.25">
      <c r="A39" s="8" t="s">
        <v>126</v>
      </c>
      <c r="B39" s="4" t="s">
        <v>23</v>
      </c>
      <c r="C39" s="4">
        <v>1</v>
      </c>
      <c r="D39" s="5" t="s">
        <v>127</v>
      </c>
      <c r="E39" s="4">
        <v>4</v>
      </c>
      <c r="F39" s="4">
        <v>0</v>
      </c>
      <c r="G39" s="6">
        <v>8</v>
      </c>
      <c r="H39" s="6">
        <v>0</v>
      </c>
      <c r="I39" s="7">
        <v>0</v>
      </c>
      <c r="J39" s="6">
        <v>25</v>
      </c>
      <c r="K39" s="6">
        <v>33</v>
      </c>
      <c r="L39" s="6">
        <v>0</v>
      </c>
      <c r="M39" s="1">
        <v>0</v>
      </c>
      <c r="N39" s="1">
        <f t="shared" si="1"/>
        <v>0</v>
      </c>
      <c r="O39" s="9" t="s">
        <v>432</v>
      </c>
      <c r="Q39" s="4" t="s">
        <v>128</v>
      </c>
    </row>
    <row r="40" spans="1:18" ht="15" customHeight="1" x14ac:dyDescent="0.25">
      <c r="A40" s="12" t="s">
        <v>129</v>
      </c>
      <c r="B40" s="4" t="s">
        <v>16</v>
      </c>
      <c r="C40" s="4">
        <v>1</v>
      </c>
      <c r="D40" s="5" t="s">
        <v>130</v>
      </c>
      <c r="E40" s="4">
        <v>0</v>
      </c>
      <c r="F40" s="4">
        <v>0</v>
      </c>
      <c r="G40" s="6">
        <v>0</v>
      </c>
      <c r="H40" s="6">
        <v>0</v>
      </c>
      <c r="I40" s="7">
        <v>0</v>
      </c>
      <c r="J40" s="6"/>
      <c r="K40" s="6">
        <v>0</v>
      </c>
      <c r="L40" s="6">
        <v>0</v>
      </c>
      <c r="M40" s="1">
        <v>0</v>
      </c>
      <c r="N40" s="1">
        <f t="shared" si="1"/>
        <v>0</v>
      </c>
      <c r="O40" s="4" t="s">
        <v>437</v>
      </c>
      <c r="Q40" s="4" t="s">
        <v>131</v>
      </c>
    </row>
    <row r="41" spans="1:18" ht="15" customHeight="1" x14ac:dyDescent="0.25">
      <c r="A41" s="8" t="s">
        <v>132</v>
      </c>
      <c r="B41" s="4" t="s">
        <v>16</v>
      </c>
      <c r="C41" s="4">
        <v>1</v>
      </c>
      <c r="D41" s="5" t="s">
        <v>133</v>
      </c>
      <c r="E41" s="4">
        <v>19</v>
      </c>
      <c r="F41" s="4">
        <v>0</v>
      </c>
      <c r="G41" s="6">
        <v>30</v>
      </c>
      <c r="H41" s="6">
        <v>0</v>
      </c>
      <c r="I41" s="7">
        <v>15</v>
      </c>
      <c r="J41" s="6"/>
      <c r="K41" s="6">
        <v>0</v>
      </c>
      <c r="L41" s="6">
        <f>60-15</f>
        <v>45</v>
      </c>
      <c r="M41" s="1">
        <v>0</v>
      </c>
      <c r="N41" s="1">
        <f t="shared" ref="N41:N72" si="2">L41 + K41   +  M41 - (G41 + H41 + I41 + J41)</f>
        <v>0</v>
      </c>
      <c r="O41" s="9" t="s">
        <v>432</v>
      </c>
      <c r="Q41" s="4" t="s">
        <v>134</v>
      </c>
      <c r="R41" s="10" t="s">
        <v>433</v>
      </c>
    </row>
    <row r="42" spans="1:18" ht="15" customHeight="1" x14ac:dyDescent="0.25">
      <c r="A42" s="8" t="s">
        <v>135</v>
      </c>
      <c r="B42" s="4" t="s">
        <v>16</v>
      </c>
      <c r="C42" s="4">
        <v>1</v>
      </c>
      <c r="D42" s="5" t="s">
        <v>136</v>
      </c>
      <c r="E42" s="4">
        <v>13</v>
      </c>
      <c r="F42" s="4">
        <v>18</v>
      </c>
      <c r="G42" s="6">
        <v>50</v>
      </c>
      <c r="H42" s="6">
        <v>0</v>
      </c>
      <c r="I42" s="7">
        <v>15</v>
      </c>
      <c r="J42" s="6"/>
      <c r="K42" s="6">
        <v>0</v>
      </c>
      <c r="L42" s="6">
        <v>65</v>
      </c>
      <c r="M42" s="1">
        <v>0</v>
      </c>
      <c r="N42" s="1">
        <f t="shared" si="2"/>
        <v>0</v>
      </c>
      <c r="O42" s="9" t="s">
        <v>432</v>
      </c>
      <c r="Q42" s="4" t="s">
        <v>137</v>
      </c>
    </row>
    <row r="43" spans="1:18" ht="15" customHeight="1" x14ac:dyDescent="0.25">
      <c r="A43" s="8" t="s">
        <v>138</v>
      </c>
      <c r="B43" s="4" t="s">
        <v>40</v>
      </c>
      <c r="C43" s="4">
        <v>1</v>
      </c>
      <c r="D43" s="5" t="s">
        <v>139</v>
      </c>
      <c r="E43" s="4">
        <v>0</v>
      </c>
      <c r="F43" s="4">
        <v>0</v>
      </c>
      <c r="G43" s="6">
        <v>0</v>
      </c>
      <c r="H43" s="6">
        <v>0</v>
      </c>
      <c r="I43" s="7">
        <v>15</v>
      </c>
      <c r="J43" s="6"/>
      <c r="K43" s="6">
        <v>15</v>
      </c>
      <c r="L43" s="6">
        <v>0</v>
      </c>
      <c r="M43" s="1">
        <v>0</v>
      </c>
      <c r="N43" s="1">
        <f t="shared" si="2"/>
        <v>0</v>
      </c>
      <c r="O43" s="9" t="s">
        <v>432</v>
      </c>
      <c r="Q43" s="4" t="s">
        <v>140</v>
      </c>
    </row>
    <row r="44" spans="1:18" ht="15" customHeight="1" x14ac:dyDescent="0.25">
      <c r="A44" s="12" t="s">
        <v>141</v>
      </c>
      <c r="B44" s="4" t="s">
        <v>30</v>
      </c>
      <c r="C44" s="4">
        <v>1</v>
      </c>
      <c r="D44" s="5" t="s">
        <v>142</v>
      </c>
      <c r="E44" s="4">
        <v>0</v>
      </c>
      <c r="F44" s="4">
        <v>0</v>
      </c>
      <c r="G44" s="6">
        <v>0</v>
      </c>
      <c r="H44" s="6">
        <v>0</v>
      </c>
      <c r="I44" s="7">
        <v>0</v>
      </c>
      <c r="J44" s="6"/>
      <c r="K44" s="6">
        <v>0</v>
      </c>
      <c r="L44" s="6">
        <v>0</v>
      </c>
      <c r="M44" s="1">
        <v>0</v>
      </c>
      <c r="N44" s="1">
        <f t="shared" si="2"/>
        <v>0</v>
      </c>
      <c r="O44" s="4" t="s">
        <v>437</v>
      </c>
      <c r="Q44" s="4" t="s">
        <v>143</v>
      </c>
    </row>
    <row r="45" spans="1:18" ht="15" customHeight="1" x14ac:dyDescent="0.25">
      <c r="A45" s="8" t="s">
        <v>144</v>
      </c>
      <c r="B45" s="4" t="s">
        <v>40</v>
      </c>
      <c r="C45" s="4">
        <v>1</v>
      </c>
      <c r="D45" s="5" t="s">
        <v>145</v>
      </c>
      <c r="E45" s="4">
        <v>0</v>
      </c>
      <c r="F45" s="4">
        <v>0</v>
      </c>
      <c r="G45" s="6">
        <v>0</v>
      </c>
      <c r="H45" s="6">
        <v>0</v>
      </c>
      <c r="I45" s="7">
        <v>15</v>
      </c>
      <c r="J45" s="6"/>
      <c r="K45" s="6">
        <v>0</v>
      </c>
      <c r="L45" s="6">
        <f>30-15</f>
        <v>15</v>
      </c>
      <c r="M45" s="1">
        <v>0</v>
      </c>
      <c r="N45" s="1">
        <f t="shared" si="2"/>
        <v>0</v>
      </c>
      <c r="O45" s="9" t="s">
        <v>432</v>
      </c>
      <c r="Q45" s="4" t="s">
        <v>146</v>
      </c>
      <c r="R45" s="10" t="s">
        <v>433</v>
      </c>
    </row>
    <row r="46" spans="1:18" ht="15" customHeight="1" x14ac:dyDescent="0.25">
      <c r="A46" s="17" t="s">
        <v>147</v>
      </c>
      <c r="B46" s="4" t="s">
        <v>40</v>
      </c>
      <c r="D46" s="5" t="s">
        <v>148</v>
      </c>
      <c r="E46" s="4">
        <v>0</v>
      </c>
      <c r="F46" s="4">
        <v>0</v>
      </c>
      <c r="G46" s="6">
        <v>0</v>
      </c>
      <c r="H46" s="6">
        <v>8</v>
      </c>
      <c r="I46" s="7">
        <v>0</v>
      </c>
      <c r="J46" s="6"/>
      <c r="K46" s="6">
        <v>0</v>
      </c>
      <c r="L46" s="6">
        <v>0</v>
      </c>
      <c r="M46" s="1">
        <v>-4</v>
      </c>
      <c r="N46" s="1">
        <f t="shared" si="2"/>
        <v>-12</v>
      </c>
      <c r="Q46" s="4" t="s">
        <v>149</v>
      </c>
    </row>
    <row r="47" spans="1:18" ht="15" customHeight="1" x14ac:dyDescent="0.25">
      <c r="A47" s="8" t="s">
        <v>150</v>
      </c>
      <c r="B47" s="4" t="s">
        <v>40</v>
      </c>
      <c r="C47" s="4">
        <v>1</v>
      </c>
      <c r="D47" s="5" t="s">
        <v>151</v>
      </c>
      <c r="E47" s="4">
        <v>0</v>
      </c>
      <c r="F47" s="4">
        <v>0</v>
      </c>
      <c r="G47" s="6">
        <v>0</v>
      </c>
      <c r="H47" s="6">
        <v>8</v>
      </c>
      <c r="I47" s="7">
        <v>15</v>
      </c>
      <c r="J47" s="6"/>
      <c r="K47" s="6">
        <v>0</v>
      </c>
      <c r="L47" s="6">
        <v>23</v>
      </c>
      <c r="M47" s="1">
        <v>0</v>
      </c>
      <c r="N47" s="1">
        <f t="shared" si="2"/>
        <v>0</v>
      </c>
      <c r="O47" s="9" t="s">
        <v>432</v>
      </c>
      <c r="Q47" s="4" t="s">
        <v>152</v>
      </c>
    </row>
    <row r="48" spans="1:18" ht="15" customHeight="1" x14ac:dyDescent="0.25">
      <c r="A48" s="8" t="s">
        <v>153</v>
      </c>
      <c r="B48" s="4" t="s">
        <v>19</v>
      </c>
      <c r="C48" s="4">
        <v>1</v>
      </c>
      <c r="D48" s="5" t="s">
        <v>154</v>
      </c>
      <c r="E48" s="4">
        <v>0</v>
      </c>
      <c r="F48" s="4">
        <v>0</v>
      </c>
      <c r="G48" s="6">
        <v>0</v>
      </c>
      <c r="H48" s="6">
        <v>0</v>
      </c>
      <c r="I48" s="7">
        <v>15</v>
      </c>
      <c r="J48" s="6"/>
      <c r="K48" s="6">
        <v>0</v>
      </c>
      <c r="L48" s="6">
        <v>0</v>
      </c>
      <c r="M48" s="1">
        <v>105</v>
      </c>
      <c r="N48" s="1">
        <f t="shared" si="2"/>
        <v>90</v>
      </c>
      <c r="O48" s="9" t="s">
        <v>432</v>
      </c>
      <c r="P48" s="8" t="s">
        <v>445</v>
      </c>
      <c r="Q48" s="4" t="s">
        <v>155</v>
      </c>
    </row>
    <row r="49" spans="1:18" ht="15" customHeight="1" x14ac:dyDescent="0.25">
      <c r="A49" s="8" t="s">
        <v>156</v>
      </c>
      <c r="B49" s="4" t="s">
        <v>44</v>
      </c>
      <c r="C49" s="4">
        <v>1</v>
      </c>
      <c r="D49" s="5" t="s">
        <v>157</v>
      </c>
      <c r="E49" s="4">
        <v>0</v>
      </c>
      <c r="F49" s="4">
        <v>15</v>
      </c>
      <c r="G49" s="6">
        <v>30</v>
      </c>
      <c r="H49" s="6">
        <v>0</v>
      </c>
      <c r="I49" s="7">
        <v>15</v>
      </c>
      <c r="J49" s="6">
        <v>25</v>
      </c>
      <c r="K49" s="6">
        <v>0</v>
      </c>
      <c r="L49" s="6">
        <f>182.5-22.5-45</f>
        <v>115</v>
      </c>
      <c r="M49" s="1">
        <v>0</v>
      </c>
      <c r="N49" s="1">
        <f t="shared" si="2"/>
        <v>45</v>
      </c>
      <c r="O49" s="9" t="s">
        <v>432</v>
      </c>
      <c r="P49" s="8" t="s">
        <v>446</v>
      </c>
      <c r="Q49" s="4" t="s">
        <v>158</v>
      </c>
    </row>
    <row r="50" spans="1:18" ht="15" customHeight="1" x14ac:dyDescent="0.25">
      <c r="A50" s="8" t="s">
        <v>159</v>
      </c>
      <c r="B50" s="4" t="s">
        <v>19</v>
      </c>
      <c r="C50" s="4">
        <v>1</v>
      </c>
      <c r="D50" s="5" t="s">
        <v>160</v>
      </c>
      <c r="E50" s="4">
        <v>19</v>
      </c>
      <c r="F50" s="4">
        <v>1</v>
      </c>
      <c r="G50" s="6">
        <v>32</v>
      </c>
      <c r="H50" s="6">
        <v>0</v>
      </c>
      <c r="I50" s="7">
        <v>15</v>
      </c>
      <c r="J50" s="6"/>
      <c r="K50" s="6">
        <v>0</v>
      </c>
      <c r="L50" s="6">
        <v>45</v>
      </c>
      <c r="M50" s="1">
        <v>2</v>
      </c>
      <c r="N50" s="1">
        <f t="shared" si="2"/>
        <v>0</v>
      </c>
      <c r="O50" s="9" t="s">
        <v>432</v>
      </c>
      <c r="P50" s="14"/>
      <c r="Q50" s="4" t="s">
        <v>161</v>
      </c>
      <c r="R50" s="4"/>
    </row>
    <row r="51" spans="1:18" ht="15" customHeight="1" x14ac:dyDescent="0.25">
      <c r="A51" s="8" t="s">
        <v>162</v>
      </c>
      <c r="B51" s="4" t="s">
        <v>44</v>
      </c>
      <c r="C51" s="4">
        <v>1</v>
      </c>
      <c r="D51" s="5" t="s">
        <v>163</v>
      </c>
      <c r="E51" s="4">
        <v>15</v>
      </c>
      <c r="F51" s="4">
        <v>14</v>
      </c>
      <c r="G51" s="6">
        <v>50</v>
      </c>
      <c r="H51" s="6">
        <v>0</v>
      </c>
      <c r="I51" s="7">
        <v>0</v>
      </c>
      <c r="J51" s="6"/>
      <c r="K51" s="6">
        <v>0</v>
      </c>
      <c r="L51" s="6">
        <f>80-50-30+50</f>
        <v>50</v>
      </c>
      <c r="M51" s="1">
        <v>0</v>
      </c>
      <c r="N51" s="1">
        <f t="shared" si="2"/>
        <v>0</v>
      </c>
      <c r="Q51" s="4" t="s">
        <v>164</v>
      </c>
      <c r="R51" s="10" t="s">
        <v>443</v>
      </c>
    </row>
    <row r="52" spans="1:18" ht="15" customHeight="1" x14ac:dyDescent="0.25">
      <c r="A52" s="8" t="s">
        <v>165</v>
      </c>
      <c r="B52" s="4" t="s">
        <v>44</v>
      </c>
      <c r="C52" s="4">
        <v>1</v>
      </c>
      <c r="D52" s="5" t="s">
        <v>166</v>
      </c>
      <c r="E52" s="4">
        <v>0</v>
      </c>
      <c r="F52" s="4">
        <v>0</v>
      </c>
      <c r="G52" s="6">
        <v>0</v>
      </c>
      <c r="H52" s="6">
        <v>0</v>
      </c>
      <c r="I52" s="7">
        <v>15</v>
      </c>
      <c r="J52" s="6"/>
      <c r="K52" s="6">
        <v>0</v>
      </c>
      <c r="L52" s="6">
        <v>0</v>
      </c>
      <c r="M52" s="1">
        <v>15</v>
      </c>
      <c r="N52" s="1">
        <f t="shared" si="2"/>
        <v>0</v>
      </c>
      <c r="O52" s="9" t="s">
        <v>432</v>
      </c>
      <c r="Q52" s="4" t="s">
        <v>167</v>
      </c>
    </row>
    <row r="53" spans="1:18" ht="15" customHeight="1" x14ac:dyDescent="0.25">
      <c r="A53" s="12" t="s">
        <v>168</v>
      </c>
      <c r="B53" s="4" t="s">
        <v>23</v>
      </c>
      <c r="C53" s="4">
        <v>1</v>
      </c>
      <c r="D53" s="5" t="s">
        <v>169</v>
      </c>
      <c r="E53" s="4">
        <v>0</v>
      </c>
      <c r="F53" s="4">
        <v>0</v>
      </c>
      <c r="G53" s="6">
        <v>0</v>
      </c>
      <c r="H53" s="6">
        <v>0</v>
      </c>
      <c r="I53" s="7">
        <v>0</v>
      </c>
      <c r="J53" s="6"/>
      <c r="K53" s="6">
        <v>0</v>
      </c>
      <c r="L53" s="6">
        <v>0</v>
      </c>
      <c r="M53" s="1">
        <v>0</v>
      </c>
      <c r="N53" s="1">
        <f t="shared" si="2"/>
        <v>0</v>
      </c>
      <c r="O53" s="4" t="s">
        <v>437</v>
      </c>
      <c r="Q53" s="4" t="s">
        <v>170</v>
      </c>
    </row>
    <row r="54" spans="1:18" ht="15" customHeight="1" x14ac:dyDescent="0.25">
      <c r="A54" s="12" t="s">
        <v>171</v>
      </c>
      <c r="B54" s="4" t="s">
        <v>30</v>
      </c>
      <c r="D54" s="5" t="s">
        <v>172</v>
      </c>
      <c r="E54" s="4">
        <v>0</v>
      </c>
      <c r="F54" s="4">
        <v>0</v>
      </c>
      <c r="G54" s="6">
        <v>0</v>
      </c>
      <c r="H54" s="6">
        <v>0</v>
      </c>
      <c r="I54" s="7">
        <v>0</v>
      </c>
      <c r="J54" s="6"/>
      <c r="K54" s="6">
        <v>0</v>
      </c>
      <c r="L54" s="6">
        <v>0</v>
      </c>
      <c r="M54" s="1">
        <v>0</v>
      </c>
      <c r="N54" s="1">
        <f t="shared" si="2"/>
        <v>0</v>
      </c>
      <c r="O54" s="4" t="s">
        <v>437</v>
      </c>
      <c r="Q54" s="4" t="s">
        <v>173</v>
      </c>
    </row>
    <row r="55" spans="1:18" ht="15" customHeight="1" x14ac:dyDescent="0.25">
      <c r="A55" s="8" t="s">
        <v>174</v>
      </c>
      <c r="B55" s="4" t="s">
        <v>16</v>
      </c>
      <c r="C55" s="4">
        <v>1</v>
      </c>
      <c r="D55" s="5" t="s">
        <v>175</v>
      </c>
      <c r="E55" s="4">
        <v>0</v>
      </c>
      <c r="F55" s="4">
        <v>0</v>
      </c>
      <c r="G55" s="6">
        <v>0</v>
      </c>
      <c r="H55" s="6">
        <v>0</v>
      </c>
      <c r="I55" s="7">
        <v>15</v>
      </c>
      <c r="J55" s="6"/>
      <c r="K55" s="6">
        <v>0</v>
      </c>
      <c r="L55" s="6">
        <f>52.5-15</f>
        <v>37.5</v>
      </c>
      <c r="M55" s="1">
        <v>0</v>
      </c>
      <c r="N55" s="1">
        <f t="shared" si="2"/>
        <v>22.5</v>
      </c>
      <c r="O55" s="9" t="s">
        <v>432</v>
      </c>
      <c r="P55" s="8" t="s">
        <v>447</v>
      </c>
      <c r="Q55" s="4" t="s">
        <v>176</v>
      </c>
      <c r="R55" s="10" t="s">
        <v>433</v>
      </c>
    </row>
    <row r="56" spans="1:18" ht="15" customHeight="1" x14ac:dyDescent="0.25">
      <c r="A56" s="8" t="s">
        <v>177</v>
      </c>
      <c r="B56" s="4" t="s">
        <v>40</v>
      </c>
      <c r="C56" s="4">
        <v>1</v>
      </c>
      <c r="D56" s="5" t="s">
        <v>178</v>
      </c>
      <c r="E56" s="4">
        <v>0</v>
      </c>
      <c r="F56" s="4">
        <v>0</v>
      </c>
      <c r="G56" s="6">
        <v>0</v>
      </c>
      <c r="H56" s="6">
        <v>0</v>
      </c>
      <c r="I56" s="7">
        <v>0</v>
      </c>
      <c r="J56" s="6">
        <v>25</v>
      </c>
      <c r="K56" s="6">
        <v>25</v>
      </c>
      <c r="L56" s="6">
        <v>0</v>
      </c>
      <c r="M56" s="1">
        <v>0</v>
      </c>
      <c r="N56" s="1">
        <f t="shared" si="2"/>
        <v>0</v>
      </c>
      <c r="O56" s="9" t="s">
        <v>432</v>
      </c>
      <c r="Q56" s="4" t="s">
        <v>179</v>
      </c>
    </row>
    <row r="57" spans="1:18" ht="15" customHeight="1" x14ac:dyDescent="0.25">
      <c r="A57" s="8" t="s">
        <v>188</v>
      </c>
      <c r="B57" s="4" t="s">
        <v>30</v>
      </c>
      <c r="C57" s="4">
        <v>1</v>
      </c>
      <c r="D57" s="5" t="s">
        <v>189</v>
      </c>
      <c r="E57" s="4">
        <v>0</v>
      </c>
      <c r="F57" s="4">
        <v>8</v>
      </c>
      <c r="G57" s="6">
        <v>30</v>
      </c>
      <c r="H57" s="6">
        <v>0</v>
      </c>
      <c r="I57" s="7">
        <v>15</v>
      </c>
      <c r="J57" s="6"/>
      <c r="K57" s="6">
        <v>0</v>
      </c>
      <c r="L57" s="6">
        <v>0</v>
      </c>
      <c r="M57" s="1">
        <v>45</v>
      </c>
      <c r="N57" s="1">
        <f t="shared" si="2"/>
        <v>0</v>
      </c>
      <c r="O57" s="9" t="s">
        <v>432</v>
      </c>
      <c r="P57" s="11" t="s">
        <v>448</v>
      </c>
      <c r="Q57" s="4" t="s">
        <v>190</v>
      </c>
    </row>
    <row r="58" spans="1:18" ht="15" customHeight="1" x14ac:dyDescent="0.25">
      <c r="A58" s="12" t="s">
        <v>182</v>
      </c>
      <c r="B58" s="4" t="s">
        <v>48</v>
      </c>
      <c r="C58" s="4">
        <v>1</v>
      </c>
      <c r="D58" s="5" t="s">
        <v>183</v>
      </c>
      <c r="E58" s="4">
        <v>0</v>
      </c>
      <c r="F58" s="4">
        <v>0</v>
      </c>
      <c r="G58" s="6">
        <v>0</v>
      </c>
      <c r="H58" s="6">
        <v>0</v>
      </c>
      <c r="I58" s="7">
        <v>0</v>
      </c>
      <c r="J58" s="6"/>
      <c r="K58" s="6">
        <v>0</v>
      </c>
      <c r="L58" s="6">
        <f>15-15</f>
        <v>0</v>
      </c>
      <c r="M58" s="1">
        <v>0</v>
      </c>
      <c r="N58" s="1">
        <f t="shared" si="2"/>
        <v>0</v>
      </c>
      <c r="O58" s="4" t="s">
        <v>437</v>
      </c>
      <c r="Q58" s="4" t="s">
        <v>184</v>
      </c>
    </row>
    <row r="59" spans="1:18" ht="15" customHeight="1" x14ac:dyDescent="0.25">
      <c r="A59" s="8" t="s">
        <v>185</v>
      </c>
      <c r="B59" s="4" t="s">
        <v>44</v>
      </c>
      <c r="C59" s="4">
        <v>1</v>
      </c>
      <c r="D59" s="5" t="s">
        <v>186</v>
      </c>
      <c r="E59" s="4">
        <v>8</v>
      </c>
      <c r="F59" s="4">
        <v>11</v>
      </c>
      <c r="G59" s="6">
        <v>50</v>
      </c>
      <c r="H59" s="6">
        <v>8</v>
      </c>
      <c r="I59" s="7">
        <v>15</v>
      </c>
      <c r="J59" s="6"/>
      <c r="K59" s="6">
        <v>0</v>
      </c>
      <c r="L59" s="6">
        <f>132.5-15-8</f>
        <v>109.5</v>
      </c>
      <c r="M59" s="1">
        <v>0</v>
      </c>
      <c r="N59" s="1">
        <f t="shared" si="2"/>
        <v>36.5</v>
      </c>
      <c r="O59" s="9" t="s">
        <v>432</v>
      </c>
      <c r="P59" s="11" t="s">
        <v>449</v>
      </c>
      <c r="Q59" s="4" t="s">
        <v>187</v>
      </c>
      <c r="R59" s="10" t="s">
        <v>450</v>
      </c>
    </row>
    <row r="60" spans="1:18" ht="15" customHeight="1" x14ac:dyDescent="0.25">
      <c r="A60" s="8" t="s">
        <v>191</v>
      </c>
      <c r="B60" s="4" t="s">
        <v>44</v>
      </c>
      <c r="C60" s="4">
        <v>1</v>
      </c>
      <c r="D60" s="5" t="s">
        <v>192</v>
      </c>
      <c r="E60" s="4">
        <v>10</v>
      </c>
      <c r="F60" s="4">
        <v>15</v>
      </c>
      <c r="G60" s="6">
        <v>50</v>
      </c>
      <c r="H60" s="6">
        <v>0</v>
      </c>
      <c r="I60" s="7">
        <v>15</v>
      </c>
      <c r="J60" s="6"/>
      <c r="K60" s="6">
        <v>0</v>
      </c>
      <c r="L60" s="6">
        <f>137-57-15</f>
        <v>65</v>
      </c>
      <c r="M60" s="1">
        <v>0</v>
      </c>
      <c r="N60" s="1">
        <f t="shared" si="2"/>
        <v>0</v>
      </c>
      <c r="O60" s="9" t="s">
        <v>432</v>
      </c>
      <c r="Q60" s="4" t="s">
        <v>193</v>
      </c>
      <c r="R60" s="10" t="s">
        <v>451</v>
      </c>
    </row>
    <row r="61" spans="1:18" ht="15" customHeight="1" x14ac:dyDescent="0.25">
      <c r="A61" s="8" t="s">
        <v>180</v>
      </c>
      <c r="B61" s="4" t="s">
        <v>44</v>
      </c>
      <c r="C61" s="4">
        <v>1</v>
      </c>
      <c r="D61" s="5">
        <v>294138170</v>
      </c>
      <c r="E61" s="4">
        <v>14</v>
      </c>
      <c r="F61" s="4">
        <v>14</v>
      </c>
      <c r="G61" s="6">
        <v>50</v>
      </c>
      <c r="H61" s="6">
        <v>8</v>
      </c>
      <c r="I61" s="7">
        <v>15</v>
      </c>
      <c r="J61" s="6"/>
      <c r="K61" s="6">
        <v>0</v>
      </c>
      <c r="L61" s="6">
        <f>67+2+4</f>
        <v>73</v>
      </c>
      <c r="M61" s="1">
        <v>0</v>
      </c>
      <c r="N61" s="1">
        <f t="shared" si="2"/>
        <v>0</v>
      </c>
      <c r="Q61" s="4" t="s">
        <v>181</v>
      </c>
    </row>
    <row r="62" spans="1:18" ht="15" customHeight="1" x14ac:dyDescent="0.25">
      <c r="A62" s="8" t="s">
        <v>194</v>
      </c>
      <c r="B62" s="4" t="s">
        <v>48</v>
      </c>
      <c r="C62" s="4">
        <v>1</v>
      </c>
      <c r="D62" s="5">
        <v>289182573</v>
      </c>
      <c r="E62" s="4">
        <v>0</v>
      </c>
      <c r="F62" s="4">
        <v>0</v>
      </c>
      <c r="G62" s="6">
        <v>0</v>
      </c>
      <c r="H62" s="6">
        <v>8</v>
      </c>
      <c r="I62" s="7">
        <v>15</v>
      </c>
      <c r="J62" s="6"/>
      <c r="K62" s="6">
        <v>0</v>
      </c>
      <c r="L62" s="6">
        <f>46-19</f>
        <v>27</v>
      </c>
      <c r="M62" s="1">
        <v>0</v>
      </c>
      <c r="N62" s="1">
        <f t="shared" si="2"/>
        <v>4</v>
      </c>
      <c r="O62" s="9" t="s">
        <v>432</v>
      </c>
      <c r="P62" s="8" t="s">
        <v>439</v>
      </c>
      <c r="Q62" s="4" t="s">
        <v>195</v>
      </c>
    </row>
    <row r="63" spans="1:18" ht="15" customHeight="1" x14ac:dyDescent="0.25">
      <c r="A63" s="8" t="s">
        <v>196</v>
      </c>
      <c r="B63" s="4" t="s">
        <v>23</v>
      </c>
      <c r="C63" s="4">
        <v>1</v>
      </c>
      <c r="D63" s="5" t="s">
        <v>197</v>
      </c>
      <c r="E63" s="4">
        <v>0</v>
      </c>
      <c r="F63" s="4">
        <v>0</v>
      </c>
      <c r="G63" s="6">
        <v>0</v>
      </c>
      <c r="H63" s="6">
        <v>8</v>
      </c>
      <c r="I63" s="7">
        <v>0</v>
      </c>
      <c r="J63" s="6"/>
      <c r="K63" s="6">
        <v>0</v>
      </c>
      <c r="L63" s="6">
        <f>27-15</f>
        <v>12</v>
      </c>
      <c r="M63" s="1">
        <v>0</v>
      </c>
      <c r="N63" s="1">
        <f t="shared" si="2"/>
        <v>4</v>
      </c>
      <c r="O63" s="9" t="s">
        <v>432</v>
      </c>
      <c r="P63" s="8" t="s">
        <v>439</v>
      </c>
      <c r="Q63" s="4" t="s">
        <v>198</v>
      </c>
    </row>
    <row r="64" spans="1:18" ht="15" customHeight="1" x14ac:dyDescent="0.25">
      <c r="A64" s="12" t="s">
        <v>199</v>
      </c>
      <c r="B64" s="4" t="s">
        <v>48</v>
      </c>
      <c r="C64" s="4">
        <v>1</v>
      </c>
      <c r="D64" s="5" t="s">
        <v>200</v>
      </c>
      <c r="E64" s="4">
        <v>0</v>
      </c>
      <c r="F64" s="4">
        <v>0</v>
      </c>
      <c r="G64" s="6">
        <v>0</v>
      </c>
      <c r="H64" s="6">
        <v>0</v>
      </c>
      <c r="I64" s="7">
        <v>0</v>
      </c>
      <c r="J64" s="6"/>
      <c r="K64" s="6">
        <v>0</v>
      </c>
      <c r="L64" s="6">
        <f>15-15</f>
        <v>0</v>
      </c>
      <c r="M64" s="1">
        <v>0</v>
      </c>
      <c r="N64" s="1">
        <f t="shared" si="2"/>
        <v>0</v>
      </c>
      <c r="O64" s="4" t="s">
        <v>437</v>
      </c>
      <c r="Q64" s="4" t="s">
        <v>201</v>
      </c>
      <c r="R64" s="10" t="s">
        <v>433</v>
      </c>
    </row>
    <row r="65" spans="1:18" ht="15" customHeight="1" x14ac:dyDescent="0.25">
      <c r="A65" s="8" t="s">
        <v>202</v>
      </c>
      <c r="B65" s="4" t="s">
        <v>23</v>
      </c>
      <c r="C65" s="4">
        <v>1</v>
      </c>
      <c r="D65" s="5" t="s">
        <v>203</v>
      </c>
      <c r="E65" s="4">
        <v>16</v>
      </c>
      <c r="F65" s="4">
        <v>15</v>
      </c>
      <c r="G65" s="6">
        <v>50</v>
      </c>
      <c r="H65" s="6">
        <v>8</v>
      </c>
      <c r="I65" s="7">
        <v>15</v>
      </c>
      <c r="J65" s="6"/>
      <c r="K65" s="6">
        <v>0</v>
      </c>
      <c r="L65" s="6">
        <v>0</v>
      </c>
      <c r="M65" s="1">
        <v>73</v>
      </c>
      <c r="N65" s="1">
        <f t="shared" si="2"/>
        <v>0</v>
      </c>
      <c r="O65" s="9" t="s">
        <v>432</v>
      </c>
      <c r="Q65" s="4" t="s">
        <v>77</v>
      </c>
    </row>
    <row r="66" spans="1:18" ht="15" customHeight="1" x14ac:dyDescent="0.25">
      <c r="A66" s="8" t="s">
        <v>204</v>
      </c>
      <c r="B66" s="4" t="s">
        <v>44</v>
      </c>
      <c r="C66" s="4">
        <v>1</v>
      </c>
      <c r="D66" s="5" t="s">
        <v>205</v>
      </c>
      <c r="E66" s="4">
        <v>0</v>
      </c>
      <c r="F66" s="4">
        <v>0</v>
      </c>
      <c r="G66" s="6">
        <v>0</v>
      </c>
      <c r="H66" s="6">
        <v>0</v>
      </c>
      <c r="I66" s="7">
        <v>15</v>
      </c>
      <c r="J66" s="6"/>
      <c r="K66" s="6">
        <v>0</v>
      </c>
      <c r="L66" s="6">
        <f>30-15</f>
        <v>15</v>
      </c>
      <c r="M66" s="1">
        <v>0</v>
      </c>
      <c r="N66" s="1">
        <f t="shared" si="2"/>
        <v>0</v>
      </c>
      <c r="O66" s="9" t="s">
        <v>432</v>
      </c>
      <c r="Q66" s="4" t="s">
        <v>206</v>
      </c>
      <c r="R66" s="4"/>
    </row>
    <row r="67" spans="1:18" ht="15" customHeight="1" x14ac:dyDescent="0.25">
      <c r="A67" s="12" t="s">
        <v>207</v>
      </c>
      <c r="B67" s="4" t="s">
        <v>48</v>
      </c>
      <c r="C67" s="4">
        <v>1</v>
      </c>
      <c r="D67" s="5" t="s">
        <v>208</v>
      </c>
      <c r="E67" s="4">
        <v>0</v>
      </c>
      <c r="F67" s="4">
        <v>0</v>
      </c>
      <c r="G67" s="6">
        <v>0</v>
      </c>
      <c r="H67" s="6">
        <v>0</v>
      </c>
      <c r="I67" s="7">
        <v>0</v>
      </c>
      <c r="J67" s="6"/>
      <c r="K67" s="6">
        <v>0</v>
      </c>
      <c r="L67" s="6">
        <f>30-30</f>
        <v>0</v>
      </c>
      <c r="M67" s="1">
        <v>0</v>
      </c>
      <c r="N67" s="1">
        <f t="shared" si="2"/>
        <v>0</v>
      </c>
      <c r="O67" s="4" t="s">
        <v>437</v>
      </c>
      <c r="Q67" s="4" t="s">
        <v>209</v>
      </c>
      <c r="R67" s="10" t="s">
        <v>443</v>
      </c>
    </row>
    <row r="68" spans="1:18" ht="15" customHeight="1" x14ac:dyDescent="0.25">
      <c r="A68" s="8" t="s">
        <v>210</v>
      </c>
      <c r="B68" s="4" t="s">
        <v>19</v>
      </c>
      <c r="C68" s="4">
        <v>1</v>
      </c>
      <c r="D68" s="5">
        <v>304693057</v>
      </c>
      <c r="E68" s="4">
        <v>0</v>
      </c>
      <c r="F68" s="4">
        <v>1</v>
      </c>
      <c r="G68" s="6">
        <v>2</v>
      </c>
      <c r="H68" s="6">
        <v>8</v>
      </c>
      <c r="I68" s="7">
        <v>15</v>
      </c>
      <c r="J68" s="6"/>
      <c r="K68" s="6">
        <v>0</v>
      </c>
      <c r="L68" s="6">
        <f>29-4</f>
        <v>25</v>
      </c>
      <c r="M68" s="1">
        <v>0</v>
      </c>
      <c r="N68" s="1">
        <f t="shared" si="2"/>
        <v>0</v>
      </c>
      <c r="O68" s="9" t="s">
        <v>432</v>
      </c>
      <c r="Q68" s="4" t="s">
        <v>211</v>
      </c>
      <c r="R68" s="10" t="s">
        <v>452</v>
      </c>
    </row>
    <row r="69" spans="1:18" ht="15" customHeight="1" x14ac:dyDescent="0.25">
      <c r="A69" s="8" t="s">
        <v>212</v>
      </c>
      <c r="B69" s="4" t="s">
        <v>23</v>
      </c>
      <c r="C69" s="4">
        <v>1</v>
      </c>
      <c r="D69" s="5" t="s">
        <v>213</v>
      </c>
      <c r="E69" s="4">
        <v>15</v>
      </c>
      <c r="F69" s="4">
        <v>1</v>
      </c>
      <c r="G69" s="6">
        <v>32</v>
      </c>
      <c r="H69" s="6">
        <v>8</v>
      </c>
      <c r="I69" s="7">
        <v>15</v>
      </c>
      <c r="J69" s="6"/>
      <c r="K69" s="6">
        <v>0</v>
      </c>
      <c r="L69" s="6">
        <f>49-49+55</f>
        <v>55</v>
      </c>
      <c r="M69" s="1">
        <v>0</v>
      </c>
      <c r="N69" s="1">
        <f t="shared" si="2"/>
        <v>0</v>
      </c>
      <c r="Q69" s="4" t="s">
        <v>214</v>
      </c>
    </row>
    <row r="70" spans="1:18" ht="15" customHeight="1" x14ac:dyDescent="0.25">
      <c r="A70" s="8" t="s">
        <v>215</v>
      </c>
      <c r="B70" s="4" t="s">
        <v>30</v>
      </c>
      <c r="C70" s="4">
        <v>1</v>
      </c>
      <c r="D70" s="5" t="s">
        <v>216</v>
      </c>
      <c r="E70" s="4">
        <v>0</v>
      </c>
      <c r="F70" s="4">
        <v>0</v>
      </c>
      <c r="G70" s="6">
        <v>0</v>
      </c>
      <c r="H70" s="6">
        <v>0</v>
      </c>
      <c r="I70" s="7">
        <v>15</v>
      </c>
      <c r="J70" s="6"/>
      <c r="K70" s="6">
        <v>0</v>
      </c>
      <c r="L70" s="6">
        <v>15</v>
      </c>
      <c r="M70" s="1">
        <v>0</v>
      </c>
      <c r="N70" s="1">
        <f t="shared" si="2"/>
        <v>0</v>
      </c>
      <c r="O70" s="9" t="s">
        <v>432</v>
      </c>
      <c r="Q70" s="4" t="s">
        <v>217</v>
      </c>
    </row>
    <row r="71" spans="1:18" ht="15" customHeight="1" x14ac:dyDescent="0.25">
      <c r="A71" s="8" t="s">
        <v>218</v>
      </c>
      <c r="B71" s="4" t="s">
        <v>16</v>
      </c>
      <c r="D71" s="5" t="s">
        <v>219</v>
      </c>
      <c r="E71" s="4">
        <v>18</v>
      </c>
      <c r="F71" s="4">
        <v>7</v>
      </c>
      <c r="G71" s="6">
        <v>44</v>
      </c>
      <c r="H71" s="6">
        <v>0</v>
      </c>
      <c r="I71" s="7">
        <v>15</v>
      </c>
      <c r="J71" s="6">
        <v>25</v>
      </c>
      <c r="K71" s="6">
        <v>0</v>
      </c>
      <c r="L71" s="6">
        <f>25+59</f>
        <v>84</v>
      </c>
      <c r="M71" s="1">
        <v>0</v>
      </c>
      <c r="N71" s="1">
        <f t="shared" si="2"/>
        <v>0</v>
      </c>
      <c r="Q71" s="4" t="s">
        <v>220</v>
      </c>
    </row>
    <row r="72" spans="1:18" ht="15" customHeight="1" x14ac:dyDescent="0.25">
      <c r="A72" s="8" t="s">
        <v>221</v>
      </c>
      <c r="B72" s="4" t="s">
        <v>23</v>
      </c>
      <c r="C72" s="4">
        <v>1</v>
      </c>
      <c r="D72" s="5">
        <v>303976047</v>
      </c>
      <c r="E72" s="4">
        <v>19</v>
      </c>
      <c r="F72" s="4">
        <v>0</v>
      </c>
      <c r="G72" s="6">
        <v>30</v>
      </c>
      <c r="H72" s="6">
        <v>0</v>
      </c>
      <c r="I72" s="7">
        <v>15</v>
      </c>
      <c r="J72" s="6"/>
      <c r="K72" s="6">
        <v>0</v>
      </c>
      <c r="L72" s="6">
        <f>46.5-1.5</f>
        <v>45</v>
      </c>
      <c r="M72" s="1">
        <v>0</v>
      </c>
      <c r="N72" s="1">
        <f t="shared" si="2"/>
        <v>0</v>
      </c>
      <c r="O72" s="9" t="s">
        <v>432</v>
      </c>
      <c r="Q72" s="4" t="s">
        <v>222</v>
      </c>
    </row>
    <row r="73" spans="1:18" ht="15" customHeight="1" x14ac:dyDescent="0.25">
      <c r="A73" s="13" t="s">
        <v>223</v>
      </c>
      <c r="B73" s="4" t="s">
        <v>19</v>
      </c>
      <c r="D73" s="5" t="s">
        <v>224</v>
      </c>
      <c r="E73" s="4">
        <v>0</v>
      </c>
      <c r="F73" s="4">
        <v>1</v>
      </c>
      <c r="G73" s="6">
        <v>2</v>
      </c>
      <c r="H73" s="6">
        <v>0</v>
      </c>
      <c r="I73" s="7">
        <v>15</v>
      </c>
      <c r="J73" s="6"/>
      <c r="K73" s="6">
        <v>0</v>
      </c>
      <c r="L73" s="6">
        <f>15-15</f>
        <v>0</v>
      </c>
      <c r="M73" s="1">
        <v>0</v>
      </c>
      <c r="N73" s="1">
        <f t="shared" ref="N73:N104" si="3">L73 + K73   +  M73 - (G73 + H73 + I73 + J73)</f>
        <v>-17</v>
      </c>
      <c r="Q73" s="4" t="s">
        <v>225</v>
      </c>
    </row>
    <row r="74" spans="1:18" ht="15" customHeight="1" x14ac:dyDescent="0.25">
      <c r="A74" s="13" t="s">
        <v>226</v>
      </c>
      <c r="B74" s="4" t="s">
        <v>16</v>
      </c>
      <c r="D74" s="5" t="s">
        <v>227</v>
      </c>
      <c r="E74" s="4">
        <v>0</v>
      </c>
      <c r="F74" s="4">
        <v>0</v>
      </c>
      <c r="G74" s="6">
        <v>0</v>
      </c>
      <c r="H74" s="6">
        <v>0</v>
      </c>
      <c r="I74" s="7">
        <v>15</v>
      </c>
      <c r="J74" s="6"/>
      <c r="K74" s="6">
        <v>0</v>
      </c>
      <c r="L74" s="6">
        <v>0</v>
      </c>
      <c r="M74" s="1">
        <v>-22.5</v>
      </c>
      <c r="N74" s="1">
        <f t="shared" si="3"/>
        <v>-37.5</v>
      </c>
      <c r="Q74" s="4" t="s">
        <v>228</v>
      </c>
    </row>
    <row r="75" spans="1:18" ht="15" customHeight="1" x14ac:dyDescent="0.25">
      <c r="A75" s="8" t="s">
        <v>231</v>
      </c>
      <c r="B75" s="4" t="s">
        <v>44</v>
      </c>
      <c r="C75" s="4">
        <v>1</v>
      </c>
      <c r="D75" s="5" t="s">
        <v>232</v>
      </c>
      <c r="E75" s="4">
        <v>0</v>
      </c>
      <c r="F75" s="4">
        <v>0</v>
      </c>
      <c r="G75" s="6">
        <v>0</v>
      </c>
      <c r="H75" s="6">
        <v>0</v>
      </c>
      <c r="I75" s="7">
        <v>15</v>
      </c>
      <c r="J75" s="6"/>
      <c r="K75" s="6">
        <v>0</v>
      </c>
      <c r="L75" s="6">
        <v>0</v>
      </c>
      <c r="M75" s="1">
        <v>15</v>
      </c>
      <c r="N75" s="1">
        <f t="shared" si="3"/>
        <v>0</v>
      </c>
      <c r="O75" s="9" t="s">
        <v>432</v>
      </c>
      <c r="Q75" s="4" t="s">
        <v>233</v>
      </c>
    </row>
    <row r="76" spans="1:18" ht="15" customHeight="1" x14ac:dyDescent="0.25">
      <c r="A76" s="13" t="s">
        <v>234</v>
      </c>
      <c r="B76" s="4" t="s">
        <v>19</v>
      </c>
      <c r="D76" s="5" t="s">
        <v>235</v>
      </c>
      <c r="E76" s="4">
        <v>19</v>
      </c>
      <c r="F76" s="4">
        <v>0</v>
      </c>
      <c r="G76" s="6">
        <v>30</v>
      </c>
      <c r="H76" s="6">
        <v>0</v>
      </c>
      <c r="I76" s="7">
        <v>15</v>
      </c>
      <c r="J76" s="6"/>
      <c r="K76" s="6">
        <v>0</v>
      </c>
      <c r="L76" s="6">
        <v>0</v>
      </c>
      <c r="M76" s="1">
        <v>0</v>
      </c>
      <c r="N76" s="1">
        <f t="shared" si="3"/>
        <v>-45</v>
      </c>
      <c r="Q76" s="4" t="s">
        <v>117</v>
      </c>
    </row>
    <row r="77" spans="1:18" ht="15" customHeight="1" x14ac:dyDescent="0.25">
      <c r="A77" s="8" t="s">
        <v>236</v>
      </c>
      <c r="B77" s="4" t="s">
        <v>44</v>
      </c>
      <c r="C77" s="4">
        <v>1</v>
      </c>
      <c r="D77" s="5" t="s">
        <v>237</v>
      </c>
      <c r="E77" s="4">
        <v>19</v>
      </c>
      <c r="F77" s="4">
        <v>0</v>
      </c>
      <c r="G77" s="6">
        <v>30</v>
      </c>
      <c r="H77" s="6">
        <v>0</v>
      </c>
      <c r="I77" s="7">
        <v>0</v>
      </c>
      <c r="J77" s="6"/>
      <c r="K77" s="6">
        <v>0</v>
      </c>
      <c r="L77" s="6">
        <v>30</v>
      </c>
      <c r="M77" s="1">
        <v>0</v>
      </c>
      <c r="N77" s="1">
        <f t="shared" si="3"/>
        <v>0</v>
      </c>
      <c r="O77" s="9" t="s">
        <v>432</v>
      </c>
      <c r="Q77" s="4" t="s">
        <v>238</v>
      </c>
    </row>
    <row r="78" spans="1:18" ht="15" customHeight="1" x14ac:dyDescent="0.25">
      <c r="A78" s="8" t="s">
        <v>229</v>
      </c>
      <c r="B78" s="4" t="s">
        <v>16</v>
      </c>
      <c r="C78" s="4">
        <v>1</v>
      </c>
      <c r="D78" s="5" t="s">
        <v>230</v>
      </c>
      <c r="E78" s="4">
        <v>14</v>
      </c>
      <c r="F78" s="4">
        <v>15</v>
      </c>
      <c r="G78" s="6">
        <v>50</v>
      </c>
      <c r="H78" s="6">
        <v>0</v>
      </c>
      <c r="I78" s="7">
        <v>15</v>
      </c>
      <c r="J78" s="6"/>
      <c r="K78" s="6">
        <v>0</v>
      </c>
      <c r="L78" s="6">
        <f>67-2</f>
        <v>65</v>
      </c>
      <c r="M78" s="1">
        <v>0</v>
      </c>
      <c r="N78" s="1">
        <f t="shared" si="3"/>
        <v>0</v>
      </c>
      <c r="O78" s="9" t="s">
        <v>432</v>
      </c>
      <c r="Q78" s="4" t="s">
        <v>181</v>
      </c>
    </row>
    <row r="79" spans="1:18" ht="15" customHeight="1" x14ac:dyDescent="0.25">
      <c r="A79" s="8" t="s">
        <v>239</v>
      </c>
      <c r="B79" s="4" t="s">
        <v>30</v>
      </c>
      <c r="D79" s="5" t="s">
        <v>240</v>
      </c>
      <c r="E79" s="4">
        <v>0</v>
      </c>
      <c r="F79" s="4">
        <v>0</v>
      </c>
      <c r="G79" s="6">
        <v>0</v>
      </c>
      <c r="H79" s="6">
        <v>0</v>
      </c>
      <c r="I79" s="7">
        <v>15</v>
      </c>
      <c r="J79" s="6"/>
      <c r="K79" s="6">
        <v>0</v>
      </c>
      <c r="L79" s="6">
        <v>15</v>
      </c>
      <c r="M79" s="1">
        <v>0</v>
      </c>
      <c r="N79" s="1">
        <f t="shared" si="3"/>
        <v>0</v>
      </c>
      <c r="O79" s="9" t="s">
        <v>432</v>
      </c>
      <c r="Q79" s="4" t="s">
        <v>241</v>
      </c>
    </row>
    <row r="80" spans="1:18" ht="15" customHeight="1" x14ac:dyDescent="0.25">
      <c r="A80" s="8" t="s">
        <v>242</v>
      </c>
      <c r="B80" s="4" t="s">
        <v>48</v>
      </c>
      <c r="C80" s="4">
        <v>1</v>
      </c>
      <c r="D80" s="5" t="s">
        <v>243</v>
      </c>
      <c r="E80" s="4">
        <v>16</v>
      </c>
      <c r="F80" s="4">
        <v>0</v>
      </c>
      <c r="G80" s="6">
        <v>30</v>
      </c>
      <c r="H80" s="6">
        <v>8</v>
      </c>
      <c r="I80" s="7">
        <v>15</v>
      </c>
      <c r="J80" s="6"/>
      <c r="K80" s="6">
        <v>53</v>
      </c>
      <c r="L80" s="6">
        <v>0</v>
      </c>
      <c r="M80" s="1">
        <v>0</v>
      </c>
      <c r="N80" s="1">
        <f t="shared" si="3"/>
        <v>0</v>
      </c>
      <c r="O80" s="9" t="s">
        <v>432</v>
      </c>
      <c r="Q80" s="4" t="s">
        <v>244</v>
      </c>
    </row>
    <row r="81" spans="1:18" ht="15" customHeight="1" x14ac:dyDescent="0.25">
      <c r="A81" s="8" t="s">
        <v>245</v>
      </c>
      <c r="B81" s="4" t="s">
        <v>48</v>
      </c>
      <c r="C81" s="4">
        <v>1</v>
      </c>
      <c r="D81" s="5" t="s">
        <v>246</v>
      </c>
      <c r="E81" s="4">
        <v>0</v>
      </c>
      <c r="F81" s="4">
        <v>0</v>
      </c>
      <c r="G81" s="6">
        <v>0</v>
      </c>
      <c r="H81" s="6">
        <v>8</v>
      </c>
      <c r="I81" s="7">
        <v>15</v>
      </c>
      <c r="J81" s="6"/>
      <c r="K81" s="6">
        <v>0</v>
      </c>
      <c r="L81" s="6">
        <f>15-15</f>
        <v>0</v>
      </c>
      <c r="M81" s="1">
        <v>23</v>
      </c>
      <c r="N81" s="1">
        <f t="shared" si="3"/>
        <v>0</v>
      </c>
      <c r="O81" s="9" t="s">
        <v>432</v>
      </c>
      <c r="Q81" s="4" t="s">
        <v>247</v>
      </c>
    </row>
    <row r="82" spans="1:18" ht="15" customHeight="1" x14ac:dyDescent="0.25">
      <c r="A82" s="8" t="s">
        <v>248</v>
      </c>
      <c r="B82" s="4" t="s">
        <v>23</v>
      </c>
      <c r="C82" s="4">
        <v>1</v>
      </c>
      <c r="D82" s="5" t="s">
        <v>249</v>
      </c>
      <c r="E82" s="4">
        <v>0</v>
      </c>
      <c r="F82" s="4">
        <v>0</v>
      </c>
      <c r="G82" s="6">
        <v>0</v>
      </c>
      <c r="H82" s="6">
        <v>8</v>
      </c>
      <c r="I82" s="7">
        <v>15</v>
      </c>
      <c r="J82" s="6"/>
      <c r="K82" s="6">
        <v>0</v>
      </c>
      <c r="L82" s="6">
        <f>31-4</f>
        <v>27</v>
      </c>
      <c r="M82" s="1">
        <v>0</v>
      </c>
      <c r="N82" s="1">
        <f t="shared" si="3"/>
        <v>4</v>
      </c>
      <c r="O82" s="9" t="s">
        <v>432</v>
      </c>
      <c r="P82" s="15" t="s">
        <v>453</v>
      </c>
      <c r="Q82" s="4" t="s">
        <v>250</v>
      </c>
    </row>
    <row r="83" spans="1:18" ht="15" customHeight="1" x14ac:dyDescent="0.25">
      <c r="A83" s="13" t="s">
        <v>251</v>
      </c>
      <c r="B83" s="4" t="s">
        <v>48</v>
      </c>
      <c r="C83" s="4">
        <v>1</v>
      </c>
      <c r="D83" s="5" t="s">
        <v>252</v>
      </c>
      <c r="E83" s="4">
        <v>15</v>
      </c>
      <c r="F83" s="4">
        <v>0</v>
      </c>
      <c r="G83" s="6">
        <v>30</v>
      </c>
      <c r="H83" s="6">
        <v>0</v>
      </c>
      <c r="I83" s="7">
        <v>15</v>
      </c>
      <c r="J83" s="6"/>
      <c r="K83" s="6">
        <v>0</v>
      </c>
      <c r="L83" s="6">
        <f>45-45+45</f>
        <v>45</v>
      </c>
      <c r="M83" s="1">
        <v>0</v>
      </c>
      <c r="N83" s="1">
        <f t="shared" si="3"/>
        <v>0</v>
      </c>
      <c r="Q83" s="4" t="s">
        <v>253</v>
      </c>
    </row>
    <row r="84" spans="1:18" ht="15" customHeight="1" x14ac:dyDescent="0.25">
      <c r="A84" s="8" t="s">
        <v>254</v>
      </c>
      <c r="B84" s="4" t="s">
        <v>44</v>
      </c>
      <c r="C84" s="4">
        <v>1</v>
      </c>
      <c r="D84" s="5" t="s">
        <v>255</v>
      </c>
      <c r="E84" s="4">
        <v>1</v>
      </c>
      <c r="F84" s="4">
        <v>0</v>
      </c>
      <c r="G84" s="6">
        <v>2</v>
      </c>
      <c r="H84" s="6">
        <v>0</v>
      </c>
      <c r="I84" s="7">
        <v>15</v>
      </c>
      <c r="J84" s="6"/>
      <c r="K84" s="6">
        <v>2</v>
      </c>
      <c r="L84" s="6">
        <v>15</v>
      </c>
      <c r="M84" s="1">
        <v>0</v>
      </c>
      <c r="N84" s="1">
        <f t="shared" si="3"/>
        <v>0</v>
      </c>
      <c r="O84" s="9" t="s">
        <v>432</v>
      </c>
      <c r="Q84" s="4" t="s">
        <v>143</v>
      </c>
    </row>
    <row r="85" spans="1:18" ht="15" customHeight="1" x14ac:dyDescent="0.25">
      <c r="A85" s="12" t="s">
        <v>256</v>
      </c>
      <c r="B85" s="4" t="s">
        <v>48</v>
      </c>
      <c r="D85" s="5" t="s">
        <v>257</v>
      </c>
      <c r="E85" s="4">
        <v>0</v>
      </c>
      <c r="F85" s="4">
        <v>0</v>
      </c>
      <c r="G85" s="6">
        <v>0</v>
      </c>
      <c r="H85" s="6">
        <v>0</v>
      </c>
      <c r="I85" s="7">
        <v>0</v>
      </c>
      <c r="J85" s="6"/>
      <c r="K85" s="6">
        <v>0</v>
      </c>
      <c r="L85" s="6">
        <v>0</v>
      </c>
      <c r="M85" s="1">
        <v>0</v>
      </c>
      <c r="N85" s="1">
        <f t="shared" si="3"/>
        <v>0</v>
      </c>
      <c r="O85" s="6" t="s">
        <v>437</v>
      </c>
      <c r="Q85" s="4" t="s">
        <v>258</v>
      </c>
    </row>
    <row r="86" spans="1:18" ht="15" customHeight="1" x14ac:dyDescent="0.25">
      <c r="A86" s="8" t="s">
        <v>259</v>
      </c>
      <c r="B86" s="4" t="s">
        <v>44</v>
      </c>
      <c r="C86" s="4">
        <v>1</v>
      </c>
      <c r="D86" s="5">
        <v>294790713</v>
      </c>
      <c r="E86" s="4">
        <v>0</v>
      </c>
      <c r="F86" s="4">
        <v>0</v>
      </c>
      <c r="G86" s="6">
        <v>0</v>
      </c>
      <c r="H86" s="6">
        <v>0</v>
      </c>
      <c r="I86" s="7">
        <v>0</v>
      </c>
      <c r="J86" s="6">
        <v>25</v>
      </c>
      <c r="K86" s="6">
        <v>0</v>
      </c>
      <c r="L86" s="6">
        <v>25</v>
      </c>
      <c r="M86" s="1">
        <v>0</v>
      </c>
      <c r="N86" s="1">
        <f t="shared" si="3"/>
        <v>0</v>
      </c>
      <c r="O86" s="9" t="s">
        <v>432</v>
      </c>
      <c r="Q86" s="4" t="s">
        <v>260</v>
      </c>
    </row>
    <row r="87" spans="1:18" ht="15" customHeight="1" x14ac:dyDescent="0.25">
      <c r="A87" s="8" t="s">
        <v>261</v>
      </c>
      <c r="B87" s="4" t="s">
        <v>16</v>
      </c>
      <c r="C87" s="4">
        <v>1</v>
      </c>
      <c r="D87" s="5">
        <v>285654349</v>
      </c>
      <c r="E87" s="4">
        <v>19</v>
      </c>
      <c r="F87" s="4">
        <v>0</v>
      </c>
      <c r="G87" s="6">
        <v>30</v>
      </c>
      <c r="H87" s="6">
        <v>0</v>
      </c>
      <c r="I87" s="7">
        <v>15</v>
      </c>
      <c r="J87" s="6"/>
      <c r="K87" s="6">
        <v>0</v>
      </c>
      <c r="L87" s="6">
        <v>45</v>
      </c>
      <c r="M87" s="1">
        <v>0</v>
      </c>
      <c r="N87" s="1">
        <f t="shared" si="3"/>
        <v>0</v>
      </c>
      <c r="O87" s="9" t="s">
        <v>432</v>
      </c>
      <c r="Q87" s="4" t="s">
        <v>222</v>
      </c>
    </row>
    <row r="88" spans="1:18" ht="15" customHeight="1" x14ac:dyDescent="0.25">
      <c r="A88" s="12" t="s">
        <v>262</v>
      </c>
      <c r="B88" s="4" t="s">
        <v>40</v>
      </c>
      <c r="C88" s="4">
        <v>1</v>
      </c>
      <c r="D88" s="5" t="s">
        <v>263</v>
      </c>
      <c r="E88" s="4">
        <v>0</v>
      </c>
      <c r="F88" s="4">
        <v>0</v>
      </c>
      <c r="G88" s="6">
        <v>0</v>
      </c>
      <c r="H88" s="6">
        <v>0</v>
      </c>
      <c r="I88" s="7">
        <v>0</v>
      </c>
      <c r="J88" s="6"/>
      <c r="K88" s="6">
        <v>0</v>
      </c>
      <c r="L88" s="6">
        <v>0</v>
      </c>
      <c r="M88" s="1">
        <v>0</v>
      </c>
      <c r="N88" s="1">
        <f t="shared" si="3"/>
        <v>0</v>
      </c>
      <c r="O88" s="4" t="s">
        <v>437</v>
      </c>
      <c r="Q88" s="4" t="s">
        <v>264</v>
      </c>
    </row>
    <row r="89" spans="1:18" ht="15" customHeight="1" x14ac:dyDescent="0.25">
      <c r="A89" s="8" t="s">
        <v>265</v>
      </c>
      <c r="B89" s="4" t="s">
        <v>23</v>
      </c>
      <c r="C89" s="4">
        <v>1</v>
      </c>
      <c r="D89" s="5" t="s">
        <v>266</v>
      </c>
      <c r="E89" s="4">
        <v>18</v>
      </c>
      <c r="F89" s="4">
        <v>6</v>
      </c>
      <c r="G89" s="6">
        <v>50</v>
      </c>
      <c r="H89" s="6">
        <v>0</v>
      </c>
      <c r="I89" s="7">
        <v>15</v>
      </c>
      <c r="J89" s="6">
        <v>25</v>
      </c>
      <c r="K89" s="6">
        <v>0</v>
      </c>
      <c r="L89" s="6">
        <f>92.5-2.5</f>
        <v>90</v>
      </c>
      <c r="M89" s="1">
        <v>0</v>
      </c>
      <c r="N89" s="1">
        <f t="shared" si="3"/>
        <v>0</v>
      </c>
      <c r="O89" s="9" t="s">
        <v>432</v>
      </c>
      <c r="P89" s="11" t="s">
        <v>438</v>
      </c>
      <c r="Q89" s="4" t="s">
        <v>267</v>
      </c>
    </row>
    <row r="90" spans="1:18" ht="15" customHeight="1" x14ac:dyDescent="0.25">
      <c r="A90" s="8" t="s">
        <v>268</v>
      </c>
      <c r="B90" s="4" t="s">
        <v>30</v>
      </c>
      <c r="C90" s="4">
        <v>1</v>
      </c>
      <c r="D90" s="5" t="s">
        <v>269</v>
      </c>
      <c r="E90" s="4">
        <v>19</v>
      </c>
      <c r="F90" s="4">
        <v>15</v>
      </c>
      <c r="G90" s="6">
        <v>50</v>
      </c>
      <c r="H90" s="6">
        <v>8</v>
      </c>
      <c r="I90" s="7">
        <v>15</v>
      </c>
      <c r="J90" s="6"/>
      <c r="K90" s="6">
        <v>73</v>
      </c>
      <c r="L90" s="6">
        <v>0</v>
      </c>
      <c r="M90" s="1">
        <v>0</v>
      </c>
      <c r="N90" s="1">
        <f t="shared" si="3"/>
        <v>0</v>
      </c>
      <c r="O90" s="9" t="s">
        <v>432</v>
      </c>
      <c r="Q90" s="4" t="s">
        <v>270</v>
      </c>
    </row>
    <row r="91" spans="1:18" ht="15" customHeight="1" x14ac:dyDescent="0.25">
      <c r="A91" s="8" t="s">
        <v>271</v>
      </c>
      <c r="B91" s="4" t="s">
        <v>44</v>
      </c>
      <c r="C91" s="4">
        <v>1</v>
      </c>
      <c r="D91" s="5" t="s">
        <v>272</v>
      </c>
      <c r="E91" s="4">
        <v>18</v>
      </c>
      <c r="F91" s="4">
        <v>16</v>
      </c>
      <c r="G91" s="6">
        <v>50</v>
      </c>
      <c r="H91" s="6">
        <v>0</v>
      </c>
      <c r="I91" s="7">
        <v>15</v>
      </c>
      <c r="J91" s="6"/>
      <c r="K91" s="6">
        <v>0</v>
      </c>
      <c r="L91" s="6">
        <f>87.5-22.5</f>
        <v>65</v>
      </c>
      <c r="M91" s="1">
        <v>0</v>
      </c>
      <c r="N91" s="1">
        <f t="shared" si="3"/>
        <v>0</v>
      </c>
      <c r="O91" s="9" t="s">
        <v>432</v>
      </c>
      <c r="Q91" s="4" t="s">
        <v>273</v>
      </c>
    </row>
    <row r="92" spans="1:18" ht="15" customHeight="1" x14ac:dyDescent="0.25">
      <c r="A92" s="8" t="s">
        <v>274</v>
      </c>
      <c r="B92" s="4" t="s">
        <v>19</v>
      </c>
      <c r="C92" s="4">
        <v>1</v>
      </c>
      <c r="D92" s="5" t="s">
        <v>275</v>
      </c>
      <c r="E92" s="4">
        <v>0</v>
      </c>
      <c r="F92" s="4">
        <v>0</v>
      </c>
      <c r="G92" s="6">
        <v>0</v>
      </c>
      <c r="H92" s="6">
        <v>0</v>
      </c>
      <c r="I92" s="7">
        <v>15</v>
      </c>
      <c r="J92" s="6">
        <v>25</v>
      </c>
      <c r="K92" s="6">
        <v>0</v>
      </c>
      <c r="L92" s="6">
        <f>181-11.5-21-108.5</f>
        <v>40</v>
      </c>
      <c r="M92" s="1">
        <v>0</v>
      </c>
      <c r="N92" s="1">
        <f t="shared" si="3"/>
        <v>0</v>
      </c>
      <c r="O92" s="9" t="s">
        <v>432</v>
      </c>
      <c r="Q92" s="4" t="s">
        <v>276</v>
      </c>
      <c r="R92" s="10" t="s">
        <v>454</v>
      </c>
    </row>
    <row r="93" spans="1:18" ht="15" customHeight="1" x14ac:dyDescent="0.25">
      <c r="A93" s="8" t="s">
        <v>277</v>
      </c>
      <c r="B93" s="4" t="s">
        <v>16</v>
      </c>
      <c r="C93" s="4">
        <v>1</v>
      </c>
      <c r="D93" s="5" t="s">
        <v>278</v>
      </c>
      <c r="E93" s="4">
        <v>0</v>
      </c>
      <c r="F93" s="4">
        <v>0</v>
      </c>
      <c r="G93" s="6">
        <v>0</v>
      </c>
      <c r="H93" s="6">
        <v>0</v>
      </c>
      <c r="I93" s="7">
        <v>0</v>
      </c>
      <c r="J93" s="6">
        <v>25</v>
      </c>
      <c r="K93" s="6">
        <v>25</v>
      </c>
      <c r="L93" s="6">
        <v>0</v>
      </c>
      <c r="M93" s="1">
        <v>0</v>
      </c>
      <c r="N93" s="1">
        <f t="shared" si="3"/>
        <v>0</v>
      </c>
      <c r="O93" s="9" t="s">
        <v>432</v>
      </c>
      <c r="Q93" s="4" t="s">
        <v>279</v>
      </c>
    </row>
    <row r="94" spans="1:18" ht="15" customHeight="1" x14ac:dyDescent="0.25">
      <c r="A94" s="13" t="s">
        <v>280</v>
      </c>
      <c r="B94" s="4" t="s">
        <v>40</v>
      </c>
      <c r="C94" s="4">
        <v>1</v>
      </c>
      <c r="D94" s="5" t="s">
        <v>281</v>
      </c>
      <c r="E94" s="4">
        <v>2</v>
      </c>
      <c r="F94" s="4">
        <v>0</v>
      </c>
      <c r="G94" s="6">
        <v>4</v>
      </c>
      <c r="H94" s="6">
        <v>0</v>
      </c>
      <c r="I94" s="7">
        <v>15</v>
      </c>
      <c r="J94" s="6"/>
      <c r="K94" s="6">
        <v>0</v>
      </c>
      <c r="L94" s="6">
        <f>36-6-15+4</f>
        <v>19</v>
      </c>
      <c r="M94" s="1">
        <v>0</v>
      </c>
      <c r="N94" s="1">
        <f t="shared" si="3"/>
        <v>0</v>
      </c>
      <c r="Q94" s="4" t="s">
        <v>282</v>
      </c>
      <c r="R94" s="10" t="s">
        <v>433</v>
      </c>
    </row>
    <row r="95" spans="1:18" ht="15" customHeight="1" x14ac:dyDescent="0.25">
      <c r="A95" s="13" t="s">
        <v>283</v>
      </c>
      <c r="B95" s="4" t="s">
        <v>30</v>
      </c>
      <c r="C95" s="4">
        <v>1</v>
      </c>
      <c r="D95" s="5" t="s">
        <v>284</v>
      </c>
      <c r="E95" s="4">
        <v>2</v>
      </c>
      <c r="F95" s="4">
        <v>0</v>
      </c>
      <c r="G95" s="6">
        <v>4</v>
      </c>
      <c r="H95" s="6">
        <v>8</v>
      </c>
      <c r="I95" s="7">
        <v>15</v>
      </c>
      <c r="J95" s="6"/>
      <c r="K95" s="6">
        <v>0</v>
      </c>
      <c r="L95" s="6">
        <v>15</v>
      </c>
      <c r="M95" s="1">
        <v>12</v>
      </c>
      <c r="N95" s="1">
        <f t="shared" si="3"/>
        <v>0</v>
      </c>
      <c r="Q95" s="4" t="s">
        <v>285</v>
      </c>
    </row>
    <row r="96" spans="1:18" ht="15" customHeight="1" x14ac:dyDescent="0.25">
      <c r="A96" s="12" t="s">
        <v>286</v>
      </c>
      <c r="B96" s="4" t="s">
        <v>19</v>
      </c>
      <c r="C96" s="4">
        <v>1</v>
      </c>
      <c r="D96" s="5" t="s">
        <v>287</v>
      </c>
      <c r="E96" s="4">
        <v>0</v>
      </c>
      <c r="F96" s="4">
        <v>0</v>
      </c>
      <c r="G96" s="6">
        <v>0</v>
      </c>
      <c r="H96" s="6">
        <v>0</v>
      </c>
      <c r="I96" s="7">
        <v>0</v>
      </c>
      <c r="J96" s="6"/>
      <c r="K96" s="6">
        <v>0</v>
      </c>
      <c r="L96" s="6">
        <f>115-15</f>
        <v>100</v>
      </c>
      <c r="M96" s="1">
        <v>0</v>
      </c>
      <c r="N96" s="1">
        <f t="shared" si="3"/>
        <v>100</v>
      </c>
      <c r="O96" s="4" t="s">
        <v>437</v>
      </c>
      <c r="P96" s="16" t="s">
        <v>455</v>
      </c>
      <c r="Q96" s="4" t="s">
        <v>288</v>
      </c>
      <c r="R96" s="10" t="s">
        <v>433</v>
      </c>
    </row>
    <row r="97" spans="1:18" ht="15" customHeight="1" x14ac:dyDescent="0.25">
      <c r="A97" s="13" t="s">
        <v>289</v>
      </c>
      <c r="B97" s="4" t="s">
        <v>19</v>
      </c>
      <c r="C97" s="4">
        <v>1</v>
      </c>
      <c r="D97" s="5" t="s">
        <v>290</v>
      </c>
      <c r="E97" s="4">
        <v>0</v>
      </c>
      <c r="F97" s="4">
        <v>0</v>
      </c>
      <c r="G97" s="6">
        <v>0</v>
      </c>
      <c r="H97" s="6">
        <v>8</v>
      </c>
      <c r="I97" s="7">
        <v>15</v>
      </c>
      <c r="J97" s="6"/>
      <c r="K97" s="6">
        <v>0</v>
      </c>
      <c r="L97" s="6">
        <f>15-15</f>
        <v>0</v>
      </c>
      <c r="M97" s="1">
        <v>0</v>
      </c>
      <c r="N97" s="1">
        <f t="shared" si="3"/>
        <v>-23</v>
      </c>
      <c r="Q97" s="4" t="s">
        <v>291</v>
      </c>
      <c r="R97" s="10" t="s">
        <v>433</v>
      </c>
    </row>
    <row r="98" spans="1:18" ht="15" customHeight="1" x14ac:dyDescent="0.25">
      <c r="A98" s="8" t="s">
        <v>292</v>
      </c>
      <c r="B98" s="4" t="s">
        <v>48</v>
      </c>
      <c r="C98" s="4">
        <v>1</v>
      </c>
      <c r="D98" s="5" t="s">
        <v>293</v>
      </c>
      <c r="E98" s="4">
        <v>0</v>
      </c>
      <c r="F98" s="4">
        <v>0</v>
      </c>
      <c r="G98" s="6">
        <v>0</v>
      </c>
      <c r="H98" s="6">
        <v>0</v>
      </c>
      <c r="I98" s="7">
        <v>15</v>
      </c>
      <c r="J98" s="6"/>
      <c r="K98" s="6">
        <v>0</v>
      </c>
      <c r="L98" s="6">
        <f>34-15-4</f>
        <v>15</v>
      </c>
      <c r="M98" s="1">
        <v>0</v>
      </c>
      <c r="N98" s="1">
        <f t="shared" si="3"/>
        <v>0</v>
      </c>
      <c r="O98" s="9" t="s">
        <v>432</v>
      </c>
      <c r="Q98" s="4" t="s">
        <v>294</v>
      </c>
      <c r="R98" s="10" t="s">
        <v>456</v>
      </c>
    </row>
    <row r="99" spans="1:18" ht="15" customHeight="1" x14ac:dyDescent="0.25">
      <c r="A99" s="8" t="s">
        <v>295</v>
      </c>
      <c r="B99" s="4" t="s">
        <v>19</v>
      </c>
      <c r="C99" s="4">
        <v>1</v>
      </c>
      <c r="D99" s="5" t="s">
        <v>296</v>
      </c>
      <c r="E99" s="4">
        <v>17</v>
      </c>
      <c r="F99" s="4">
        <v>14</v>
      </c>
      <c r="G99" s="6">
        <v>50</v>
      </c>
      <c r="H99" s="6">
        <v>0</v>
      </c>
      <c r="I99" s="7">
        <v>15</v>
      </c>
      <c r="J99" s="6"/>
      <c r="K99" s="6">
        <v>0</v>
      </c>
      <c r="L99" s="6">
        <f>205-15</f>
        <v>190</v>
      </c>
      <c r="M99" s="1">
        <v>0</v>
      </c>
      <c r="N99" s="1">
        <f t="shared" si="3"/>
        <v>125</v>
      </c>
      <c r="O99" s="9" t="s">
        <v>432</v>
      </c>
      <c r="P99" s="16" t="s">
        <v>455</v>
      </c>
      <c r="Q99" s="4" t="s">
        <v>297</v>
      </c>
      <c r="R99" s="10" t="s">
        <v>433</v>
      </c>
    </row>
    <row r="100" spans="1:18" ht="15" customHeight="1" x14ac:dyDescent="0.25">
      <c r="A100" s="13" t="s">
        <v>298</v>
      </c>
      <c r="B100" s="4" t="s">
        <v>40</v>
      </c>
      <c r="C100" s="4">
        <v>1</v>
      </c>
      <c r="D100" s="5" t="s">
        <v>299</v>
      </c>
      <c r="E100" s="4">
        <v>0</v>
      </c>
      <c r="F100" s="4">
        <v>0</v>
      </c>
      <c r="G100" s="6">
        <v>0</v>
      </c>
      <c r="H100" s="6">
        <v>0</v>
      </c>
      <c r="I100" s="7">
        <v>15</v>
      </c>
      <c r="J100" s="6">
        <v>25</v>
      </c>
      <c r="K100" s="6">
        <f>40-15</f>
        <v>25</v>
      </c>
      <c r="L100" s="6">
        <v>0</v>
      </c>
      <c r="M100" s="1">
        <v>0</v>
      </c>
      <c r="N100" s="1">
        <f t="shared" si="3"/>
        <v>-15</v>
      </c>
      <c r="Q100" s="4" t="s">
        <v>300</v>
      </c>
    </row>
    <row r="101" spans="1:18" ht="15" customHeight="1" x14ac:dyDescent="0.25">
      <c r="A101" s="12" t="s">
        <v>301</v>
      </c>
      <c r="B101" s="4" t="s">
        <v>23</v>
      </c>
      <c r="C101" s="4">
        <v>1</v>
      </c>
      <c r="D101" s="5" t="s">
        <v>302</v>
      </c>
      <c r="E101" s="4">
        <v>0</v>
      </c>
      <c r="F101" s="4">
        <v>0</v>
      </c>
      <c r="G101" s="6">
        <v>0</v>
      </c>
      <c r="H101" s="6">
        <v>0</v>
      </c>
      <c r="I101" s="7">
        <v>0</v>
      </c>
      <c r="J101" s="6"/>
      <c r="K101" s="6">
        <v>0</v>
      </c>
      <c r="L101" s="6">
        <v>0</v>
      </c>
      <c r="M101" s="1">
        <v>0</v>
      </c>
      <c r="N101" s="1">
        <f t="shared" si="3"/>
        <v>0</v>
      </c>
      <c r="O101" s="4" t="s">
        <v>437</v>
      </c>
      <c r="Q101" s="4" t="s">
        <v>303</v>
      </c>
    </row>
    <row r="102" spans="1:18" ht="15" customHeight="1" x14ac:dyDescent="0.25">
      <c r="A102" s="8" t="s">
        <v>304</v>
      </c>
      <c r="B102" s="4" t="s">
        <v>19</v>
      </c>
      <c r="C102" s="4">
        <v>1</v>
      </c>
      <c r="D102" s="5" t="s">
        <v>305</v>
      </c>
      <c r="E102" s="4">
        <v>19</v>
      </c>
      <c r="F102" s="4">
        <v>9</v>
      </c>
      <c r="G102" s="6">
        <v>50</v>
      </c>
      <c r="H102" s="6">
        <v>8</v>
      </c>
      <c r="I102" s="7">
        <v>15</v>
      </c>
      <c r="J102" s="6"/>
      <c r="K102" s="6">
        <v>0</v>
      </c>
      <c r="L102" s="6">
        <v>69</v>
      </c>
      <c r="M102" s="1">
        <v>4</v>
      </c>
      <c r="N102" s="1">
        <f t="shared" si="3"/>
        <v>0</v>
      </c>
      <c r="O102" s="9" t="s">
        <v>432</v>
      </c>
      <c r="Q102" s="4" t="s">
        <v>306</v>
      </c>
    </row>
    <row r="103" spans="1:18" ht="15" customHeight="1" x14ac:dyDescent="0.25">
      <c r="A103" s="8" t="s">
        <v>307</v>
      </c>
      <c r="B103" s="4" t="s">
        <v>23</v>
      </c>
      <c r="C103" s="4">
        <v>1</v>
      </c>
      <c r="D103" s="5" t="s">
        <v>308</v>
      </c>
      <c r="E103" s="4">
        <v>0</v>
      </c>
      <c r="F103" s="4">
        <v>0</v>
      </c>
      <c r="G103" s="6">
        <v>0</v>
      </c>
      <c r="H103" s="6">
        <v>0</v>
      </c>
      <c r="I103" s="7">
        <v>15</v>
      </c>
      <c r="J103" s="6"/>
      <c r="K103" s="6">
        <v>0</v>
      </c>
      <c r="L103" s="6">
        <v>12.5</v>
      </c>
      <c r="M103" s="1">
        <v>10</v>
      </c>
      <c r="N103" s="1">
        <f t="shared" si="3"/>
        <v>7.5</v>
      </c>
      <c r="O103" s="9" t="s">
        <v>432</v>
      </c>
      <c r="P103" s="8" t="s">
        <v>435</v>
      </c>
      <c r="Q103" s="4" t="s">
        <v>309</v>
      </c>
    </row>
    <row r="104" spans="1:18" ht="15" customHeight="1" x14ac:dyDescent="0.25">
      <c r="A104" s="8" t="s">
        <v>310</v>
      </c>
      <c r="B104" s="4" t="s">
        <v>23</v>
      </c>
      <c r="C104" s="4">
        <v>1</v>
      </c>
      <c r="D104" s="5" t="s">
        <v>311</v>
      </c>
      <c r="E104" s="4">
        <v>18</v>
      </c>
      <c r="F104" s="4">
        <v>0</v>
      </c>
      <c r="G104" s="6">
        <v>30</v>
      </c>
      <c r="H104" s="6">
        <v>0</v>
      </c>
      <c r="I104" s="7">
        <v>11.25</v>
      </c>
      <c r="J104" s="6"/>
      <c r="K104" s="6">
        <v>0</v>
      </c>
      <c r="L104" s="6">
        <v>41.25</v>
      </c>
      <c r="M104" s="1">
        <v>0</v>
      </c>
      <c r="N104" s="1">
        <f t="shared" si="3"/>
        <v>0</v>
      </c>
      <c r="O104" s="9" t="s">
        <v>432</v>
      </c>
      <c r="P104" s="10" t="s">
        <v>457</v>
      </c>
      <c r="Q104" s="4" t="s">
        <v>312</v>
      </c>
    </row>
    <row r="105" spans="1:18" ht="15" customHeight="1" x14ac:dyDescent="0.25">
      <c r="A105" s="8" t="s">
        <v>313</v>
      </c>
      <c r="B105" s="4" t="s">
        <v>44</v>
      </c>
      <c r="C105" s="4">
        <v>1</v>
      </c>
      <c r="D105" s="5" t="s">
        <v>314</v>
      </c>
      <c r="E105" s="4">
        <v>9</v>
      </c>
      <c r="F105" s="4">
        <v>0</v>
      </c>
      <c r="G105" s="6">
        <v>18</v>
      </c>
      <c r="H105" s="6">
        <v>0</v>
      </c>
      <c r="I105" s="7">
        <v>0</v>
      </c>
      <c r="J105" s="6">
        <v>25</v>
      </c>
      <c r="K105" s="6">
        <v>0</v>
      </c>
      <c r="L105" s="6">
        <f>41-8-8+18</f>
        <v>43</v>
      </c>
      <c r="M105" s="1">
        <v>0</v>
      </c>
      <c r="N105" s="1">
        <f t="shared" ref="N105:N136" si="4">L105 + K105   +  M105 - (G105 + H105 + I105 + J105)</f>
        <v>0</v>
      </c>
      <c r="Q105" s="4" t="s">
        <v>315</v>
      </c>
      <c r="R105" s="10" t="s">
        <v>458</v>
      </c>
    </row>
    <row r="106" spans="1:18" ht="15" customHeight="1" x14ac:dyDescent="0.25">
      <c r="A106" s="8" t="s">
        <v>316</v>
      </c>
      <c r="B106" s="4" t="s">
        <v>19</v>
      </c>
      <c r="C106" s="4">
        <v>1</v>
      </c>
      <c r="D106" s="5" t="s">
        <v>317</v>
      </c>
      <c r="E106" s="4">
        <v>0</v>
      </c>
      <c r="F106" s="4">
        <v>0</v>
      </c>
      <c r="G106" s="6">
        <v>0</v>
      </c>
      <c r="H106" s="6">
        <v>0</v>
      </c>
      <c r="I106" s="7">
        <v>15</v>
      </c>
      <c r="J106" s="6">
        <v>25</v>
      </c>
      <c r="K106" s="6">
        <f>55.5-19-11.5+15</f>
        <v>40</v>
      </c>
      <c r="L106" s="6">
        <v>0</v>
      </c>
      <c r="M106" s="1">
        <v>0</v>
      </c>
      <c r="N106" s="1">
        <f t="shared" si="4"/>
        <v>0</v>
      </c>
      <c r="Q106" s="4" t="s">
        <v>318</v>
      </c>
    </row>
    <row r="107" spans="1:18" ht="15" customHeight="1" x14ac:dyDescent="0.25">
      <c r="A107" s="8" t="s">
        <v>319</v>
      </c>
      <c r="B107" s="4" t="s">
        <v>19</v>
      </c>
      <c r="C107" s="4">
        <v>1</v>
      </c>
      <c r="D107" s="5" t="s">
        <v>320</v>
      </c>
      <c r="E107" s="4">
        <v>0</v>
      </c>
      <c r="F107" s="4">
        <v>0</v>
      </c>
      <c r="G107" s="6">
        <v>0</v>
      </c>
      <c r="H107" s="6">
        <v>8</v>
      </c>
      <c r="I107" s="7">
        <v>15</v>
      </c>
      <c r="J107" s="6"/>
      <c r="K107" s="6">
        <v>0</v>
      </c>
      <c r="L107" s="6">
        <f>38-15</f>
        <v>23</v>
      </c>
      <c r="M107" s="1">
        <v>0</v>
      </c>
      <c r="N107" s="1">
        <f t="shared" si="4"/>
        <v>0</v>
      </c>
      <c r="O107" s="9" t="s">
        <v>432</v>
      </c>
      <c r="Q107" s="4" t="s">
        <v>321</v>
      </c>
      <c r="R107" s="10" t="s">
        <v>433</v>
      </c>
    </row>
    <row r="108" spans="1:18" ht="15" customHeight="1" x14ac:dyDescent="0.25">
      <c r="A108" s="8" t="s">
        <v>322</v>
      </c>
      <c r="B108" s="4" t="s">
        <v>23</v>
      </c>
      <c r="C108" s="4">
        <v>1</v>
      </c>
      <c r="D108" s="5" t="s">
        <v>323</v>
      </c>
      <c r="E108" s="4">
        <v>18</v>
      </c>
      <c r="F108" s="4">
        <v>6</v>
      </c>
      <c r="G108" s="6">
        <v>50</v>
      </c>
      <c r="H108" s="6">
        <v>0</v>
      </c>
      <c r="I108" s="7">
        <v>15</v>
      </c>
      <c r="J108" s="6">
        <v>25</v>
      </c>
      <c r="K108" s="6">
        <v>0</v>
      </c>
      <c r="L108" s="6">
        <v>90</v>
      </c>
      <c r="M108" s="1">
        <v>0</v>
      </c>
      <c r="N108" s="1">
        <f t="shared" si="4"/>
        <v>0</v>
      </c>
      <c r="O108" s="9" t="s">
        <v>432</v>
      </c>
      <c r="P108" s="11" t="s">
        <v>438</v>
      </c>
      <c r="Q108" s="4" t="s">
        <v>267</v>
      </c>
    </row>
    <row r="109" spans="1:18" ht="15" customHeight="1" x14ac:dyDescent="0.25">
      <c r="A109" s="8" t="s">
        <v>324</v>
      </c>
      <c r="B109" s="4" t="s">
        <v>30</v>
      </c>
      <c r="C109" s="4">
        <v>1</v>
      </c>
      <c r="D109" s="5" t="s">
        <v>325</v>
      </c>
      <c r="E109" s="4">
        <v>0</v>
      </c>
      <c r="F109" s="4">
        <v>0</v>
      </c>
      <c r="G109" s="6">
        <v>0</v>
      </c>
      <c r="H109" s="6">
        <v>0</v>
      </c>
      <c r="I109" s="7">
        <v>15</v>
      </c>
      <c r="J109" s="6"/>
      <c r="K109" s="6">
        <v>0</v>
      </c>
      <c r="L109" s="6">
        <f>37.5-15</f>
        <v>22.5</v>
      </c>
      <c r="M109" s="1">
        <v>0</v>
      </c>
      <c r="N109" s="1">
        <f t="shared" si="4"/>
        <v>7.5</v>
      </c>
      <c r="O109" s="9" t="s">
        <v>432</v>
      </c>
      <c r="P109" s="8" t="s">
        <v>435</v>
      </c>
      <c r="Q109" s="4" t="s">
        <v>326</v>
      </c>
    </row>
    <row r="110" spans="1:18" ht="15" customHeight="1" x14ac:dyDescent="0.25">
      <c r="A110" s="13" t="s">
        <v>327</v>
      </c>
      <c r="B110" s="4" t="s">
        <v>48</v>
      </c>
      <c r="D110" s="5" t="s">
        <v>328</v>
      </c>
      <c r="E110" s="4">
        <v>19</v>
      </c>
      <c r="F110" s="4">
        <v>14</v>
      </c>
      <c r="G110" s="6">
        <v>50</v>
      </c>
      <c r="H110" s="6">
        <v>8</v>
      </c>
      <c r="I110" s="7">
        <v>15</v>
      </c>
      <c r="J110" s="6">
        <v>25</v>
      </c>
      <c r="K110" s="6">
        <v>0</v>
      </c>
      <c r="L110" s="6">
        <f>73+25</f>
        <v>98</v>
      </c>
      <c r="M110" s="1">
        <v>0</v>
      </c>
      <c r="N110" s="1">
        <f t="shared" si="4"/>
        <v>0</v>
      </c>
      <c r="Q110" s="4" t="s">
        <v>329</v>
      </c>
    </row>
    <row r="111" spans="1:18" ht="15" customHeight="1" x14ac:dyDescent="0.25">
      <c r="A111" s="13" t="s">
        <v>330</v>
      </c>
      <c r="B111" s="4" t="s">
        <v>23</v>
      </c>
      <c r="D111" s="5" t="s">
        <v>331</v>
      </c>
      <c r="E111" s="4">
        <v>18</v>
      </c>
      <c r="F111" s="4">
        <v>0</v>
      </c>
      <c r="G111" s="6">
        <v>30</v>
      </c>
      <c r="H111" s="6">
        <v>8</v>
      </c>
      <c r="I111" s="7">
        <v>15</v>
      </c>
      <c r="J111" s="6">
        <v>25</v>
      </c>
      <c r="K111" s="6">
        <v>0</v>
      </c>
      <c r="L111" s="6">
        <f>62.5-45+37.5</f>
        <v>55</v>
      </c>
      <c r="M111" s="1">
        <v>0</v>
      </c>
      <c r="N111" s="1">
        <f t="shared" si="4"/>
        <v>-23</v>
      </c>
      <c r="Q111" s="4" t="s">
        <v>332</v>
      </c>
    </row>
    <row r="112" spans="1:18" ht="15" customHeight="1" x14ac:dyDescent="0.25">
      <c r="A112" s="8" t="s">
        <v>333</v>
      </c>
      <c r="B112" s="4" t="s">
        <v>19</v>
      </c>
      <c r="C112" s="4">
        <v>1</v>
      </c>
      <c r="D112" s="5" t="s">
        <v>334</v>
      </c>
      <c r="E112" s="4">
        <v>19</v>
      </c>
      <c r="F112" s="4">
        <v>0</v>
      </c>
      <c r="G112" s="6">
        <v>30</v>
      </c>
      <c r="H112" s="6">
        <v>8</v>
      </c>
      <c r="I112" s="7">
        <v>15</v>
      </c>
      <c r="J112" s="6"/>
      <c r="K112" s="6">
        <v>0</v>
      </c>
      <c r="L112" s="6">
        <v>53</v>
      </c>
      <c r="M112" s="1">
        <v>0</v>
      </c>
      <c r="N112" s="1">
        <f t="shared" si="4"/>
        <v>0</v>
      </c>
      <c r="O112" s="9" t="s">
        <v>432</v>
      </c>
      <c r="Q112" s="4" t="s">
        <v>335</v>
      </c>
    </row>
    <row r="113" spans="1:18" ht="15" customHeight="1" x14ac:dyDescent="0.25">
      <c r="A113" s="13" t="s">
        <v>336</v>
      </c>
      <c r="B113" s="4" t="s">
        <v>30</v>
      </c>
      <c r="C113" s="4">
        <v>1</v>
      </c>
      <c r="D113" s="5" t="s">
        <v>337</v>
      </c>
      <c r="E113" s="4">
        <v>0</v>
      </c>
      <c r="F113" s="4">
        <v>18</v>
      </c>
      <c r="G113" s="6">
        <v>30</v>
      </c>
      <c r="H113" s="6">
        <v>0</v>
      </c>
      <c r="I113" s="7">
        <v>15</v>
      </c>
      <c r="J113" s="6">
        <v>25</v>
      </c>
      <c r="K113" s="6">
        <f>70-45</f>
        <v>25</v>
      </c>
      <c r="L113" s="6">
        <v>0</v>
      </c>
      <c r="M113" s="1">
        <v>0</v>
      </c>
      <c r="N113" s="1">
        <f t="shared" si="4"/>
        <v>-45</v>
      </c>
      <c r="Q113" s="4" t="s">
        <v>338</v>
      </c>
    </row>
    <row r="114" spans="1:18" ht="15" customHeight="1" x14ac:dyDescent="0.25">
      <c r="A114" s="12" t="s">
        <v>339</v>
      </c>
      <c r="B114" s="4" t="s">
        <v>48</v>
      </c>
      <c r="D114" s="5" t="s">
        <v>340</v>
      </c>
      <c r="E114" s="4">
        <v>0</v>
      </c>
      <c r="F114" s="4">
        <v>0</v>
      </c>
      <c r="G114" s="6">
        <v>0</v>
      </c>
      <c r="H114" s="6">
        <v>0</v>
      </c>
      <c r="I114" s="7">
        <v>0</v>
      </c>
      <c r="J114" s="6"/>
      <c r="K114" s="6">
        <v>0</v>
      </c>
      <c r="L114" s="6">
        <f>18.8-16-2.8</f>
        <v>0</v>
      </c>
      <c r="M114" s="1">
        <v>0</v>
      </c>
      <c r="N114" s="1">
        <f t="shared" si="4"/>
        <v>0</v>
      </c>
      <c r="O114" s="4" t="s">
        <v>437</v>
      </c>
      <c r="Q114" s="4" t="s">
        <v>341</v>
      </c>
    </row>
    <row r="115" spans="1:18" ht="15" customHeight="1" x14ac:dyDescent="0.25">
      <c r="A115" s="8" t="s">
        <v>342</v>
      </c>
      <c r="B115" s="4" t="s">
        <v>19</v>
      </c>
      <c r="D115" s="5" t="s">
        <v>343</v>
      </c>
      <c r="E115" s="4">
        <v>18</v>
      </c>
      <c r="F115" s="4">
        <v>18</v>
      </c>
      <c r="G115" s="6">
        <v>50</v>
      </c>
      <c r="H115" s="6">
        <v>0</v>
      </c>
      <c r="I115" s="7">
        <v>15</v>
      </c>
      <c r="J115" s="6"/>
      <c r="K115" s="6">
        <f>65-65+65</f>
        <v>65</v>
      </c>
      <c r="L115" s="6">
        <v>0</v>
      </c>
      <c r="M115" s="1">
        <v>0</v>
      </c>
      <c r="N115" s="1">
        <f t="shared" si="4"/>
        <v>0</v>
      </c>
      <c r="Q115" s="4" t="s">
        <v>344</v>
      </c>
    </row>
    <row r="116" spans="1:18" ht="15" customHeight="1" x14ac:dyDescent="0.25">
      <c r="A116" s="8" t="s">
        <v>345</v>
      </c>
      <c r="B116" s="4" t="s">
        <v>30</v>
      </c>
      <c r="C116" s="4">
        <v>1</v>
      </c>
      <c r="D116" s="5" t="s">
        <v>346</v>
      </c>
      <c r="E116" s="4">
        <v>0</v>
      </c>
      <c r="F116" s="4">
        <v>0</v>
      </c>
      <c r="G116" s="6">
        <v>0</v>
      </c>
      <c r="H116" s="6">
        <v>0</v>
      </c>
      <c r="I116" s="7">
        <v>15</v>
      </c>
      <c r="J116" s="6">
        <v>25</v>
      </c>
      <c r="K116" s="6">
        <v>0</v>
      </c>
      <c r="L116" s="6">
        <v>37.5</v>
      </c>
      <c r="M116" s="1">
        <v>2.5</v>
      </c>
      <c r="N116" s="1">
        <f t="shared" si="4"/>
        <v>0</v>
      </c>
      <c r="O116" s="9" t="s">
        <v>432</v>
      </c>
      <c r="Q116" s="4" t="s">
        <v>347</v>
      </c>
    </row>
    <row r="117" spans="1:18" ht="15" customHeight="1" x14ac:dyDescent="0.25">
      <c r="A117" s="8" t="s">
        <v>348</v>
      </c>
      <c r="B117" s="4" t="s">
        <v>44</v>
      </c>
      <c r="C117" s="4">
        <v>1</v>
      </c>
      <c r="D117" s="5" t="s">
        <v>349</v>
      </c>
      <c r="E117" s="4">
        <v>0</v>
      </c>
      <c r="F117" s="4">
        <v>0</v>
      </c>
      <c r="G117" s="6">
        <v>0</v>
      </c>
      <c r="H117" s="6">
        <v>0</v>
      </c>
      <c r="I117" s="7">
        <v>15</v>
      </c>
      <c r="J117" s="6"/>
      <c r="K117" s="6">
        <v>0</v>
      </c>
      <c r="L117" s="6">
        <f>17-15-2+15</f>
        <v>15</v>
      </c>
      <c r="M117" s="1">
        <v>0</v>
      </c>
      <c r="N117" s="1">
        <f t="shared" si="4"/>
        <v>0</v>
      </c>
      <c r="Q117" s="4" t="s">
        <v>350</v>
      </c>
    </row>
    <row r="118" spans="1:18" ht="15" customHeight="1" x14ac:dyDescent="0.25">
      <c r="A118" s="13" t="s">
        <v>351</v>
      </c>
      <c r="B118" s="4" t="s">
        <v>23</v>
      </c>
      <c r="D118" s="5" t="s">
        <v>352</v>
      </c>
      <c r="E118" s="4">
        <v>0</v>
      </c>
      <c r="F118" s="4">
        <v>0</v>
      </c>
      <c r="G118" s="6">
        <v>0</v>
      </c>
      <c r="H118" s="6">
        <v>0</v>
      </c>
      <c r="I118" s="7">
        <v>15</v>
      </c>
      <c r="J118" s="6"/>
      <c r="K118" s="6">
        <v>0</v>
      </c>
      <c r="L118" s="6">
        <v>0</v>
      </c>
      <c r="M118" s="1">
        <v>-22.5</v>
      </c>
      <c r="N118" s="1">
        <f t="shared" si="4"/>
        <v>-37.5</v>
      </c>
      <c r="Q118" s="4" t="s">
        <v>353</v>
      </c>
    </row>
    <row r="119" spans="1:18" ht="15" customHeight="1" x14ac:dyDescent="0.25">
      <c r="A119" s="8" t="s">
        <v>354</v>
      </c>
      <c r="B119" s="4" t="s">
        <v>19</v>
      </c>
      <c r="C119" s="4">
        <v>1</v>
      </c>
      <c r="D119" s="5" t="s">
        <v>355</v>
      </c>
      <c r="E119" s="4">
        <v>9</v>
      </c>
      <c r="F119" s="4">
        <v>0</v>
      </c>
      <c r="G119" s="6">
        <v>30</v>
      </c>
      <c r="H119" s="6">
        <v>0</v>
      </c>
      <c r="I119" s="7">
        <v>15</v>
      </c>
      <c r="J119" s="6"/>
      <c r="K119" s="6">
        <v>0</v>
      </c>
      <c r="L119" s="6">
        <v>45</v>
      </c>
      <c r="M119" s="1">
        <v>0</v>
      </c>
      <c r="N119" s="1">
        <f t="shared" si="4"/>
        <v>0</v>
      </c>
      <c r="O119" s="9" t="s">
        <v>432</v>
      </c>
      <c r="P119" s="11" t="s">
        <v>449</v>
      </c>
      <c r="Q119" s="4" t="s">
        <v>356</v>
      </c>
    </row>
    <row r="120" spans="1:18" ht="15" customHeight="1" x14ac:dyDescent="0.25">
      <c r="A120" s="8" t="s">
        <v>357</v>
      </c>
      <c r="B120" s="4" t="s">
        <v>48</v>
      </c>
      <c r="C120" s="4">
        <v>1</v>
      </c>
      <c r="D120" s="5" t="s">
        <v>358</v>
      </c>
      <c r="E120" s="4">
        <v>0</v>
      </c>
      <c r="F120" s="4">
        <v>0</v>
      </c>
      <c r="G120" s="6">
        <v>0</v>
      </c>
      <c r="H120" s="6">
        <v>8</v>
      </c>
      <c r="I120" s="7">
        <v>15</v>
      </c>
      <c r="J120" s="6"/>
      <c r="K120" s="6">
        <v>0</v>
      </c>
      <c r="L120" s="6">
        <f>1-1</f>
        <v>0</v>
      </c>
      <c r="M120" s="1">
        <v>23</v>
      </c>
      <c r="N120" s="1">
        <f t="shared" si="4"/>
        <v>0</v>
      </c>
      <c r="O120" s="9" t="s">
        <v>432</v>
      </c>
      <c r="Q120" s="4" t="s">
        <v>359</v>
      </c>
      <c r="R120" s="10" t="s">
        <v>459</v>
      </c>
    </row>
    <row r="121" spans="1:18" ht="15" customHeight="1" x14ac:dyDescent="0.25">
      <c r="A121" s="8" t="s">
        <v>360</v>
      </c>
      <c r="B121" s="4" t="s">
        <v>40</v>
      </c>
      <c r="C121" s="4">
        <v>1</v>
      </c>
      <c r="D121" s="5" t="s">
        <v>361</v>
      </c>
      <c r="E121" s="4">
        <v>0</v>
      </c>
      <c r="F121" s="4">
        <v>0</v>
      </c>
      <c r="G121" s="6">
        <v>0</v>
      </c>
      <c r="H121" s="6">
        <v>0</v>
      </c>
      <c r="I121" s="7">
        <v>0</v>
      </c>
      <c r="J121" s="6">
        <v>25</v>
      </c>
      <c r="K121" s="6">
        <v>0</v>
      </c>
      <c r="L121" s="6">
        <v>25</v>
      </c>
      <c r="M121" s="1">
        <v>0</v>
      </c>
      <c r="N121" s="1">
        <f t="shared" si="4"/>
        <v>0</v>
      </c>
      <c r="O121" s="9" t="s">
        <v>432</v>
      </c>
      <c r="Q121" s="4" t="s">
        <v>362</v>
      </c>
    </row>
    <row r="122" spans="1:18" ht="15" customHeight="1" x14ac:dyDescent="0.25">
      <c r="A122" s="8" t="s">
        <v>363</v>
      </c>
      <c r="B122" s="4" t="s">
        <v>40</v>
      </c>
      <c r="C122" s="4">
        <v>1</v>
      </c>
      <c r="D122" s="5" t="s">
        <v>364</v>
      </c>
      <c r="E122" s="4">
        <v>19</v>
      </c>
      <c r="F122" s="4">
        <v>6</v>
      </c>
      <c r="G122" s="6">
        <v>42</v>
      </c>
      <c r="H122" s="6">
        <v>0</v>
      </c>
      <c r="I122" s="7">
        <v>15</v>
      </c>
      <c r="J122" s="6">
        <v>25</v>
      </c>
      <c r="K122" s="6">
        <v>0</v>
      </c>
      <c r="L122" s="6">
        <v>0</v>
      </c>
      <c r="M122" s="1">
        <f>65+17</f>
        <v>82</v>
      </c>
      <c r="N122" s="1">
        <f t="shared" si="4"/>
        <v>0</v>
      </c>
      <c r="O122" s="9" t="s">
        <v>432</v>
      </c>
      <c r="Q122" s="4" t="s">
        <v>365</v>
      </c>
    </row>
    <row r="123" spans="1:18" ht="15" customHeight="1" x14ac:dyDescent="0.25">
      <c r="A123" s="8" t="s">
        <v>366</v>
      </c>
      <c r="B123" s="4" t="s">
        <v>19</v>
      </c>
      <c r="C123" s="4">
        <v>1</v>
      </c>
      <c r="D123" s="5" t="s">
        <v>367</v>
      </c>
      <c r="E123" s="4">
        <v>0</v>
      </c>
      <c r="F123" s="4">
        <v>0</v>
      </c>
      <c r="G123" s="6">
        <v>0</v>
      </c>
      <c r="H123" s="6">
        <v>8</v>
      </c>
      <c r="I123" s="7">
        <v>0</v>
      </c>
      <c r="J123" s="6"/>
      <c r="K123" s="6">
        <v>0</v>
      </c>
      <c r="L123" s="6">
        <v>8</v>
      </c>
      <c r="M123" s="1">
        <v>0</v>
      </c>
      <c r="N123" s="1">
        <f t="shared" si="4"/>
        <v>0</v>
      </c>
      <c r="O123" s="9" t="s">
        <v>432</v>
      </c>
      <c r="Q123" s="4" t="s">
        <v>368</v>
      </c>
    </row>
    <row r="124" spans="1:18" ht="15" customHeight="1" x14ac:dyDescent="0.25">
      <c r="A124" s="8" t="s">
        <v>369</v>
      </c>
      <c r="B124" s="4" t="s">
        <v>16</v>
      </c>
      <c r="C124" s="4">
        <v>1</v>
      </c>
      <c r="D124" s="5" t="s">
        <v>370</v>
      </c>
      <c r="E124" s="4">
        <v>17</v>
      </c>
      <c r="F124" s="4">
        <v>0</v>
      </c>
      <c r="G124" s="6">
        <v>30</v>
      </c>
      <c r="H124" s="6">
        <v>0</v>
      </c>
      <c r="I124" s="7">
        <v>15</v>
      </c>
      <c r="J124" s="6"/>
      <c r="K124" s="6">
        <v>0</v>
      </c>
      <c r="L124" s="6">
        <f>4-4+45</f>
        <v>45</v>
      </c>
      <c r="M124" s="1">
        <v>0</v>
      </c>
      <c r="N124" s="1">
        <f t="shared" si="4"/>
        <v>0</v>
      </c>
      <c r="Q124" s="4" t="s">
        <v>371</v>
      </c>
      <c r="R124" s="10" t="s">
        <v>452</v>
      </c>
    </row>
    <row r="125" spans="1:18" ht="15" customHeight="1" x14ac:dyDescent="0.25">
      <c r="A125" s="8" t="s">
        <v>372</v>
      </c>
      <c r="B125" s="4" t="s">
        <v>16</v>
      </c>
      <c r="C125" s="4">
        <v>1</v>
      </c>
      <c r="D125" s="5" t="s">
        <v>373</v>
      </c>
      <c r="E125" s="4">
        <v>0</v>
      </c>
      <c r="F125" s="4">
        <v>0</v>
      </c>
      <c r="G125" s="6">
        <v>0</v>
      </c>
      <c r="H125" s="6">
        <v>0</v>
      </c>
      <c r="I125" s="7">
        <v>15</v>
      </c>
      <c r="J125" s="6"/>
      <c r="K125" s="6">
        <v>0</v>
      </c>
      <c r="L125" s="6">
        <f>30-15</f>
        <v>15</v>
      </c>
      <c r="M125" s="1">
        <v>0</v>
      </c>
      <c r="N125" s="1">
        <f t="shared" si="4"/>
        <v>0</v>
      </c>
      <c r="O125" s="9" t="s">
        <v>432</v>
      </c>
      <c r="Q125" s="4" t="s">
        <v>374</v>
      </c>
      <c r="R125" s="10" t="s">
        <v>433</v>
      </c>
    </row>
    <row r="126" spans="1:18" ht="15" customHeight="1" x14ac:dyDescent="0.25">
      <c r="A126" s="8" t="s">
        <v>375</v>
      </c>
      <c r="B126" s="4" t="s">
        <v>16</v>
      </c>
      <c r="C126" s="4">
        <v>1</v>
      </c>
      <c r="D126" s="5" t="s">
        <v>376</v>
      </c>
      <c r="E126" s="4">
        <v>19</v>
      </c>
      <c r="F126" s="4">
        <v>0</v>
      </c>
      <c r="G126" s="6">
        <v>30</v>
      </c>
      <c r="H126" s="6">
        <v>0</v>
      </c>
      <c r="I126" s="7">
        <v>15</v>
      </c>
      <c r="J126" s="6"/>
      <c r="K126" s="6">
        <v>0</v>
      </c>
      <c r="L126" s="6">
        <v>45</v>
      </c>
      <c r="M126" s="1">
        <v>0</v>
      </c>
      <c r="N126" s="1">
        <f t="shared" si="4"/>
        <v>0</v>
      </c>
      <c r="O126" s="9" t="s">
        <v>432</v>
      </c>
      <c r="Q126" s="4" t="s">
        <v>377</v>
      </c>
    </row>
    <row r="127" spans="1:18" ht="15" customHeight="1" x14ac:dyDescent="0.25">
      <c r="A127" s="8" t="s">
        <v>378</v>
      </c>
      <c r="B127" s="4" t="s">
        <v>44</v>
      </c>
      <c r="C127" s="4">
        <v>1</v>
      </c>
      <c r="D127" s="5" t="s">
        <v>379</v>
      </c>
      <c r="E127" s="4">
        <v>19</v>
      </c>
      <c r="F127" s="4">
        <v>6</v>
      </c>
      <c r="G127" s="6">
        <v>42</v>
      </c>
      <c r="H127" s="6">
        <v>0</v>
      </c>
      <c r="I127" s="7">
        <v>15</v>
      </c>
      <c r="J127" s="6"/>
      <c r="K127" s="6">
        <v>0</v>
      </c>
      <c r="L127" s="6">
        <f>51-6+12</f>
        <v>57</v>
      </c>
      <c r="M127" s="1">
        <v>0</v>
      </c>
      <c r="N127" s="1">
        <f t="shared" si="4"/>
        <v>0</v>
      </c>
      <c r="Q127" s="4" t="s">
        <v>380</v>
      </c>
    </row>
    <row r="128" spans="1:18" ht="15" customHeight="1" x14ac:dyDescent="0.25">
      <c r="A128" s="8" t="s">
        <v>381</v>
      </c>
      <c r="B128" s="4" t="s">
        <v>48</v>
      </c>
      <c r="C128" s="4">
        <v>1</v>
      </c>
      <c r="D128" s="5" t="s">
        <v>382</v>
      </c>
      <c r="E128" s="4">
        <v>0</v>
      </c>
      <c r="F128" s="4">
        <v>0</v>
      </c>
      <c r="G128" s="6">
        <v>0</v>
      </c>
      <c r="H128" s="6">
        <v>0</v>
      </c>
      <c r="I128" s="7">
        <v>15</v>
      </c>
      <c r="J128" s="6"/>
      <c r="K128" s="6">
        <v>0</v>
      </c>
      <c r="L128" s="6">
        <v>0</v>
      </c>
      <c r="M128" s="1">
        <v>15</v>
      </c>
      <c r="N128" s="1">
        <f t="shared" si="4"/>
        <v>0</v>
      </c>
      <c r="O128" s="9" t="s">
        <v>432</v>
      </c>
      <c r="Q128" s="4" t="s">
        <v>383</v>
      </c>
    </row>
    <row r="129" spans="1:18" ht="15" customHeight="1" x14ac:dyDescent="0.25">
      <c r="A129" s="8" t="s">
        <v>384</v>
      </c>
      <c r="B129" s="4" t="s">
        <v>16</v>
      </c>
      <c r="C129" s="4">
        <v>1</v>
      </c>
      <c r="D129" s="5" t="s">
        <v>385</v>
      </c>
      <c r="E129" s="4">
        <v>0</v>
      </c>
      <c r="F129" s="4">
        <v>0</v>
      </c>
      <c r="G129" s="6">
        <v>0</v>
      </c>
      <c r="H129" s="6">
        <v>0</v>
      </c>
      <c r="I129" s="7">
        <v>15</v>
      </c>
      <c r="J129" s="6"/>
      <c r="K129" s="6">
        <v>0</v>
      </c>
      <c r="L129" s="6">
        <v>15</v>
      </c>
      <c r="M129" s="1">
        <v>0</v>
      </c>
      <c r="N129" s="1">
        <f t="shared" si="4"/>
        <v>0</v>
      </c>
      <c r="O129" s="9" t="s">
        <v>432</v>
      </c>
      <c r="Q129" s="4" t="s">
        <v>386</v>
      </c>
    </row>
    <row r="130" spans="1:18" ht="15" customHeight="1" x14ac:dyDescent="0.25">
      <c r="A130" s="8" t="s">
        <v>387</v>
      </c>
      <c r="B130" s="4" t="s">
        <v>23</v>
      </c>
      <c r="C130" s="4">
        <v>1</v>
      </c>
      <c r="D130" s="5" t="s">
        <v>388</v>
      </c>
      <c r="E130" s="4">
        <v>0</v>
      </c>
      <c r="F130" s="4">
        <v>0</v>
      </c>
      <c r="G130" s="6">
        <v>0</v>
      </c>
      <c r="H130" s="6">
        <v>0</v>
      </c>
      <c r="I130" s="7">
        <v>15</v>
      </c>
      <c r="J130" s="6">
        <v>25</v>
      </c>
      <c r="K130" s="6">
        <v>0</v>
      </c>
      <c r="L130" s="6">
        <f>40</f>
        <v>40</v>
      </c>
      <c r="M130" s="1">
        <v>0</v>
      </c>
      <c r="N130" s="1">
        <f t="shared" si="4"/>
        <v>0</v>
      </c>
      <c r="Q130" s="4" t="s">
        <v>389</v>
      </c>
      <c r="R130" s="10" t="s">
        <v>433</v>
      </c>
    </row>
    <row r="131" spans="1:18" ht="15" customHeight="1" x14ac:dyDescent="0.25">
      <c r="A131" s="12" t="s">
        <v>390</v>
      </c>
      <c r="B131" s="4" t="s">
        <v>48</v>
      </c>
      <c r="C131" s="4">
        <v>1</v>
      </c>
      <c r="D131" s="5" t="s">
        <v>391</v>
      </c>
      <c r="E131" s="4">
        <v>0</v>
      </c>
      <c r="F131" s="4">
        <v>0</v>
      </c>
      <c r="G131" s="6">
        <v>0</v>
      </c>
      <c r="H131" s="6">
        <v>0</v>
      </c>
      <c r="I131" s="7">
        <v>0</v>
      </c>
      <c r="J131" s="6"/>
      <c r="K131" s="6">
        <v>0</v>
      </c>
      <c r="L131" s="6">
        <v>0</v>
      </c>
      <c r="M131" s="1">
        <v>0</v>
      </c>
      <c r="N131" s="1">
        <f t="shared" si="4"/>
        <v>0</v>
      </c>
      <c r="O131" s="4" t="s">
        <v>437</v>
      </c>
      <c r="Q131" s="4" t="s">
        <v>392</v>
      </c>
    </row>
    <row r="132" spans="1:18" ht="15" customHeight="1" x14ac:dyDescent="0.25">
      <c r="A132" s="8" t="s">
        <v>393</v>
      </c>
      <c r="B132" s="4" t="s">
        <v>19</v>
      </c>
      <c r="C132" s="4">
        <v>1</v>
      </c>
      <c r="D132" s="5" t="s">
        <v>394</v>
      </c>
      <c r="E132" s="4">
        <v>5</v>
      </c>
      <c r="F132" s="4">
        <v>0</v>
      </c>
      <c r="G132" s="6">
        <v>10</v>
      </c>
      <c r="H132" s="6">
        <v>0</v>
      </c>
      <c r="I132" s="7">
        <v>15</v>
      </c>
      <c r="J132" s="6"/>
      <c r="K132" s="6">
        <v>0</v>
      </c>
      <c r="L132" s="6">
        <v>47</v>
      </c>
      <c r="M132" s="1">
        <v>18</v>
      </c>
      <c r="N132" s="1">
        <f t="shared" si="4"/>
        <v>40</v>
      </c>
      <c r="O132" s="9" t="s">
        <v>432</v>
      </c>
      <c r="P132" s="8" t="s">
        <v>439</v>
      </c>
      <c r="Q132" s="4" t="s">
        <v>395</v>
      </c>
    </row>
    <row r="133" spans="1:18" ht="15" customHeight="1" x14ac:dyDescent="0.25">
      <c r="A133" s="13" t="s">
        <v>396</v>
      </c>
      <c r="B133" s="4" t="s">
        <v>16</v>
      </c>
      <c r="D133" s="5" t="s">
        <v>397</v>
      </c>
      <c r="E133" s="4">
        <v>0</v>
      </c>
      <c r="F133" s="4">
        <v>0</v>
      </c>
      <c r="G133" s="6">
        <v>0</v>
      </c>
      <c r="H133" s="6">
        <v>0</v>
      </c>
      <c r="I133" s="7">
        <v>15</v>
      </c>
      <c r="J133" s="6">
        <v>25</v>
      </c>
      <c r="K133" s="6">
        <v>0</v>
      </c>
      <c r="L133" s="6">
        <f>15+25</f>
        <v>40</v>
      </c>
      <c r="M133" s="1">
        <v>0</v>
      </c>
      <c r="N133" s="1">
        <f t="shared" si="4"/>
        <v>0</v>
      </c>
      <c r="Q133" s="4" t="s">
        <v>398</v>
      </c>
    </row>
    <row r="134" spans="1:18" ht="15" customHeight="1" x14ac:dyDescent="0.25">
      <c r="A134" s="8" t="s">
        <v>399</v>
      </c>
      <c r="B134" s="4" t="s">
        <v>23</v>
      </c>
      <c r="C134" s="4">
        <v>1</v>
      </c>
      <c r="D134" s="5" t="s">
        <v>400</v>
      </c>
      <c r="E134" s="4">
        <v>0</v>
      </c>
      <c r="F134" s="4">
        <v>0</v>
      </c>
      <c r="G134" s="6">
        <v>0</v>
      </c>
      <c r="H134" s="6">
        <v>0</v>
      </c>
      <c r="I134" s="7">
        <v>15</v>
      </c>
      <c r="J134" s="6"/>
      <c r="K134" s="6">
        <v>0</v>
      </c>
      <c r="L134" s="6">
        <v>15</v>
      </c>
      <c r="M134" s="1">
        <v>0</v>
      </c>
      <c r="N134" s="1">
        <f t="shared" si="4"/>
        <v>0</v>
      </c>
      <c r="O134" s="9" t="s">
        <v>432</v>
      </c>
      <c r="Q134" s="4" t="s">
        <v>401</v>
      </c>
    </row>
    <row r="135" spans="1:18" ht="15" customHeight="1" x14ac:dyDescent="0.25">
      <c r="A135" s="8" t="s">
        <v>402</v>
      </c>
      <c r="B135" s="4" t="s">
        <v>44</v>
      </c>
      <c r="C135" s="4">
        <v>1</v>
      </c>
      <c r="D135" s="5" t="s">
        <v>403</v>
      </c>
      <c r="E135" s="4">
        <v>0</v>
      </c>
      <c r="F135" s="4">
        <v>0</v>
      </c>
      <c r="G135" s="6">
        <v>0</v>
      </c>
      <c r="H135" s="6">
        <v>0</v>
      </c>
      <c r="I135" s="7">
        <v>15</v>
      </c>
      <c r="J135" s="6"/>
      <c r="K135" s="6">
        <v>0</v>
      </c>
      <c r="L135" s="6">
        <f>32.5-10</f>
        <v>22.5</v>
      </c>
      <c r="M135" s="1">
        <v>0</v>
      </c>
      <c r="N135" s="1">
        <f t="shared" si="4"/>
        <v>7.5</v>
      </c>
      <c r="O135" s="9" t="s">
        <v>432</v>
      </c>
      <c r="P135" s="8" t="s">
        <v>435</v>
      </c>
      <c r="Q135" s="4" t="s">
        <v>404</v>
      </c>
      <c r="R135" s="10" t="s">
        <v>460</v>
      </c>
    </row>
    <row r="136" spans="1:18" ht="15" customHeight="1" x14ac:dyDescent="0.25">
      <c r="A136" s="12" t="s">
        <v>405</v>
      </c>
      <c r="B136" s="4" t="s">
        <v>16</v>
      </c>
      <c r="C136" s="4">
        <v>1</v>
      </c>
      <c r="D136" s="5" t="s">
        <v>406</v>
      </c>
      <c r="E136" s="4">
        <v>0</v>
      </c>
      <c r="F136" s="4">
        <v>0</v>
      </c>
      <c r="G136" s="6">
        <v>0</v>
      </c>
      <c r="H136" s="6">
        <v>0</v>
      </c>
      <c r="I136" s="7">
        <v>0</v>
      </c>
      <c r="J136" s="6"/>
      <c r="K136" s="6">
        <v>0</v>
      </c>
      <c r="L136" s="6">
        <f>30-30</f>
        <v>0</v>
      </c>
      <c r="M136" s="1">
        <v>0</v>
      </c>
      <c r="N136" s="1">
        <f t="shared" si="4"/>
        <v>0</v>
      </c>
      <c r="O136" s="4" t="s">
        <v>437</v>
      </c>
      <c r="Q136" s="4" t="s">
        <v>407</v>
      </c>
      <c r="R136" s="10" t="s">
        <v>443</v>
      </c>
    </row>
    <row r="137" spans="1:18" ht="15" customHeight="1" x14ac:dyDescent="0.25">
      <c r="A137" s="12" t="s">
        <v>408</v>
      </c>
      <c r="B137" s="4" t="s">
        <v>16</v>
      </c>
      <c r="C137" s="4">
        <v>1</v>
      </c>
      <c r="D137" s="5" t="s">
        <v>409</v>
      </c>
      <c r="E137" s="4">
        <v>0</v>
      </c>
      <c r="F137" s="4">
        <v>0</v>
      </c>
      <c r="G137" s="6">
        <v>0</v>
      </c>
      <c r="H137" s="6">
        <v>0</v>
      </c>
      <c r="I137" s="7">
        <v>0</v>
      </c>
      <c r="J137" s="6"/>
      <c r="K137" s="6">
        <v>0</v>
      </c>
      <c r="L137" s="6">
        <v>0</v>
      </c>
      <c r="M137" s="1">
        <v>0</v>
      </c>
      <c r="N137" s="1">
        <f t="shared" ref="N137:N143" si="5">L137 + K137   +  M137 - (G137 + H137 + I137 + J137)</f>
        <v>0</v>
      </c>
      <c r="O137" s="4" t="s">
        <v>437</v>
      </c>
      <c r="Q137" s="4" t="s">
        <v>410</v>
      </c>
    </row>
    <row r="138" spans="1:18" ht="15" customHeight="1" x14ac:dyDescent="0.25">
      <c r="A138" s="8" t="s">
        <v>411</v>
      </c>
      <c r="B138" s="4" t="s">
        <v>40</v>
      </c>
      <c r="C138" s="4">
        <v>1</v>
      </c>
      <c r="D138" s="5" t="s">
        <v>412</v>
      </c>
      <c r="E138" s="4">
        <v>0</v>
      </c>
      <c r="F138" s="4">
        <v>19</v>
      </c>
      <c r="G138" s="6">
        <v>30</v>
      </c>
      <c r="H138" s="6">
        <v>0</v>
      </c>
      <c r="I138" s="7">
        <v>15</v>
      </c>
      <c r="J138" s="6"/>
      <c r="K138" s="6">
        <v>0</v>
      </c>
      <c r="L138" s="6">
        <v>0</v>
      </c>
      <c r="M138" s="1">
        <v>45</v>
      </c>
      <c r="N138" s="1">
        <f t="shared" si="5"/>
        <v>0</v>
      </c>
      <c r="O138" s="9" t="s">
        <v>432</v>
      </c>
      <c r="Q138" s="4" t="s">
        <v>413</v>
      </c>
    </row>
    <row r="139" spans="1:18" ht="15" customHeight="1" x14ac:dyDescent="0.25">
      <c r="A139" s="8" t="s">
        <v>414</v>
      </c>
      <c r="B139" s="4" t="s">
        <v>30</v>
      </c>
      <c r="C139" s="4">
        <v>1</v>
      </c>
      <c r="D139" s="5" t="s">
        <v>415</v>
      </c>
      <c r="E139" s="4">
        <v>2</v>
      </c>
      <c r="F139" s="4">
        <v>7</v>
      </c>
      <c r="G139" s="6">
        <v>18</v>
      </c>
      <c r="H139" s="6">
        <v>0</v>
      </c>
      <c r="I139" s="7">
        <v>15</v>
      </c>
      <c r="J139" s="6"/>
      <c r="K139" s="6">
        <v>0</v>
      </c>
      <c r="L139" s="6">
        <f>73-8</f>
        <v>65</v>
      </c>
      <c r="M139" s="1">
        <v>0</v>
      </c>
      <c r="N139" s="1">
        <f t="shared" si="5"/>
        <v>32</v>
      </c>
      <c r="O139" s="9" t="s">
        <v>432</v>
      </c>
      <c r="P139" s="8" t="s">
        <v>439</v>
      </c>
      <c r="Q139" s="4" t="s">
        <v>416</v>
      </c>
    </row>
    <row r="140" spans="1:18" ht="15" customHeight="1" x14ac:dyDescent="0.25">
      <c r="A140" s="8" t="s">
        <v>417</v>
      </c>
      <c r="B140" s="4" t="s">
        <v>16</v>
      </c>
      <c r="C140" s="4">
        <v>1</v>
      </c>
      <c r="D140" s="5" t="s">
        <v>418</v>
      </c>
      <c r="E140" s="4">
        <v>18</v>
      </c>
      <c r="F140" s="4">
        <v>0</v>
      </c>
      <c r="G140" s="6">
        <v>30</v>
      </c>
      <c r="H140" s="6">
        <v>0</v>
      </c>
      <c r="I140" s="7">
        <v>0</v>
      </c>
      <c r="J140" s="6"/>
      <c r="K140" s="6">
        <v>0</v>
      </c>
      <c r="L140" s="6">
        <f>34-4</f>
        <v>30</v>
      </c>
      <c r="M140" s="1">
        <v>0</v>
      </c>
      <c r="N140" s="1">
        <f t="shared" si="5"/>
        <v>0</v>
      </c>
      <c r="O140" s="9" t="s">
        <v>432</v>
      </c>
      <c r="Q140" s="4" t="s">
        <v>312</v>
      </c>
      <c r="R140" s="10" t="s">
        <v>452</v>
      </c>
    </row>
    <row r="141" spans="1:18" ht="15" customHeight="1" x14ac:dyDescent="0.25">
      <c r="A141" s="8" t="s">
        <v>419</v>
      </c>
      <c r="B141" s="4" t="s">
        <v>48</v>
      </c>
      <c r="C141" s="4">
        <v>1</v>
      </c>
      <c r="D141" s="5" t="s">
        <v>420</v>
      </c>
      <c r="E141" s="4">
        <v>19</v>
      </c>
      <c r="F141" s="4">
        <v>0</v>
      </c>
      <c r="G141" s="6">
        <v>30</v>
      </c>
      <c r="H141" s="6">
        <v>0</v>
      </c>
      <c r="I141" s="7">
        <v>0</v>
      </c>
      <c r="J141" s="6"/>
      <c r="K141" s="6">
        <v>0</v>
      </c>
      <c r="L141" s="6">
        <v>30</v>
      </c>
      <c r="M141" s="1">
        <v>0</v>
      </c>
      <c r="N141" s="1">
        <f t="shared" si="5"/>
        <v>0</v>
      </c>
      <c r="O141" s="9" t="s">
        <v>432</v>
      </c>
      <c r="Q141" s="4" t="s">
        <v>238</v>
      </c>
    </row>
    <row r="142" spans="1:18" ht="15" customHeight="1" x14ac:dyDescent="0.25">
      <c r="A142" s="13" t="s">
        <v>421</v>
      </c>
      <c r="B142" s="4" t="s">
        <v>40</v>
      </c>
      <c r="D142" s="5" t="s">
        <v>422</v>
      </c>
      <c r="E142" s="4">
        <v>0</v>
      </c>
      <c r="F142" s="4">
        <v>0</v>
      </c>
      <c r="G142" s="6">
        <v>0</v>
      </c>
      <c r="H142" s="6">
        <v>0</v>
      </c>
      <c r="I142" s="7">
        <v>15</v>
      </c>
      <c r="J142" s="6"/>
      <c r="K142" s="6">
        <v>0</v>
      </c>
      <c r="L142" s="6">
        <v>0</v>
      </c>
      <c r="M142" s="1">
        <v>-22.5</v>
      </c>
      <c r="N142" s="1">
        <f t="shared" si="5"/>
        <v>-37.5</v>
      </c>
      <c r="Q142" s="4" t="s">
        <v>228</v>
      </c>
    </row>
    <row r="143" spans="1:18" ht="15" customHeight="1" x14ac:dyDescent="0.25">
      <c r="A143" s="13" t="s">
        <v>423</v>
      </c>
      <c r="B143" s="4" t="s">
        <v>19</v>
      </c>
      <c r="D143" s="5" t="s">
        <v>424</v>
      </c>
      <c r="E143" s="4">
        <v>0</v>
      </c>
      <c r="F143" s="4">
        <v>0</v>
      </c>
      <c r="G143" s="6">
        <v>0</v>
      </c>
      <c r="H143" s="6">
        <v>0</v>
      </c>
      <c r="I143" s="7">
        <v>15</v>
      </c>
      <c r="J143" s="6"/>
      <c r="K143" s="6">
        <v>0</v>
      </c>
      <c r="L143" s="6">
        <v>15</v>
      </c>
      <c r="M143" s="1">
        <v>0</v>
      </c>
      <c r="N143" s="1">
        <f t="shared" si="5"/>
        <v>0</v>
      </c>
      <c r="Q143" s="4" t="s">
        <v>425</v>
      </c>
    </row>
    <row r="144" spans="1:18" ht="15" customHeight="1" x14ac:dyDescent="0.25">
      <c r="A144" s="12" t="s">
        <v>426</v>
      </c>
      <c r="B144" s="4" t="s">
        <v>40</v>
      </c>
      <c r="D144" s="5" t="s">
        <v>427</v>
      </c>
      <c r="E144" s="4">
        <v>0</v>
      </c>
      <c r="F144" s="4">
        <v>0</v>
      </c>
      <c r="G144" s="6">
        <v>0</v>
      </c>
      <c r="H144" s="6">
        <v>0</v>
      </c>
      <c r="I144" s="7">
        <v>0</v>
      </c>
      <c r="J144" s="6"/>
      <c r="K144" s="6">
        <v>0</v>
      </c>
      <c r="L144" s="6">
        <v>0</v>
      </c>
      <c r="M144" s="1">
        <v>0</v>
      </c>
      <c r="N144" s="1">
        <f t="shared" si="0"/>
        <v>0</v>
      </c>
      <c r="O144" s="4" t="s">
        <v>437</v>
      </c>
      <c r="Q144" s="4" t="s">
        <v>428</v>
      </c>
    </row>
    <row r="145" spans="1:17" ht="15" customHeight="1" x14ac:dyDescent="0.25">
      <c r="A145" s="12" t="s">
        <v>429</v>
      </c>
      <c r="B145" s="4" t="s">
        <v>19</v>
      </c>
      <c r="D145" s="5" t="s">
        <v>430</v>
      </c>
      <c r="E145" s="4">
        <v>0</v>
      </c>
      <c r="F145" s="4">
        <v>0</v>
      </c>
      <c r="G145" s="6">
        <v>0</v>
      </c>
      <c r="H145" s="6">
        <v>0</v>
      </c>
      <c r="I145" s="7">
        <v>0</v>
      </c>
      <c r="J145" s="6"/>
      <c r="K145" s="6">
        <v>0</v>
      </c>
      <c r="L145" s="6">
        <v>0</v>
      </c>
      <c r="M145" s="1">
        <v>0</v>
      </c>
      <c r="N145" s="1">
        <f t="shared" si="0"/>
        <v>0</v>
      </c>
      <c r="O145" s="4" t="s">
        <v>437</v>
      </c>
      <c r="Q145" s="4" t="s">
        <v>428</v>
      </c>
    </row>
  </sheetData>
  <autoFilter ref="A1:R145" xr:uid="{00000000-0001-0000-0000-000000000000}"/>
  <conditionalFormatting sqref="N2:N145">
    <cfRule type="cellIs" dxfId="144" priority="1" stopIfTrue="1" operator="lessThan">
      <formula>0</formula>
    </cfRule>
  </conditionalFormatting>
  <conditionalFormatting sqref="M2">
    <cfRule type="cellIs" dxfId="143" priority="2" stopIfTrue="1" operator="lessThan">
      <formula>0</formula>
    </cfRule>
  </conditionalFormatting>
  <conditionalFormatting sqref="M3">
    <cfRule type="cellIs" dxfId="142" priority="3" stopIfTrue="1" operator="lessThan">
      <formula>0</formula>
    </cfRule>
  </conditionalFormatting>
  <conditionalFormatting sqref="M4">
    <cfRule type="cellIs" dxfId="141" priority="4" stopIfTrue="1" operator="lessThan">
      <formula>0</formula>
    </cfRule>
  </conditionalFormatting>
  <conditionalFormatting sqref="M5">
    <cfRule type="cellIs" dxfId="140" priority="5" stopIfTrue="1" operator="lessThan">
      <formula>0</formula>
    </cfRule>
  </conditionalFormatting>
  <conditionalFormatting sqref="M6">
    <cfRule type="cellIs" dxfId="139" priority="6" stopIfTrue="1" operator="lessThan">
      <formula>0</formula>
    </cfRule>
  </conditionalFormatting>
  <conditionalFormatting sqref="M7">
    <cfRule type="cellIs" dxfId="138" priority="7" stopIfTrue="1" operator="lessThan">
      <formula>0</formula>
    </cfRule>
  </conditionalFormatting>
  <conditionalFormatting sqref="M8">
    <cfRule type="cellIs" dxfId="137" priority="8" stopIfTrue="1" operator="lessThan">
      <formula>0</formula>
    </cfRule>
  </conditionalFormatting>
  <conditionalFormatting sqref="M9">
    <cfRule type="cellIs" dxfId="136" priority="9" stopIfTrue="1" operator="lessThan">
      <formula>0</formula>
    </cfRule>
  </conditionalFormatting>
  <conditionalFormatting sqref="M10">
    <cfRule type="cellIs" dxfId="135" priority="10" stopIfTrue="1" operator="lessThan">
      <formula>0</formula>
    </cfRule>
  </conditionalFormatting>
  <conditionalFormatting sqref="M11">
    <cfRule type="cellIs" dxfId="134" priority="11" stopIfTrue="1" operator="lessThan">
      <formula>0</formula>
    </cfRule>
  </conditionalFormatting>
  <conditionalFormatting sqref="M12">
    <cfRule type="cellIs" dxfId="133" priority="12" stopIfTrue="1" operator="lessThan">
      <formula>0</formula>
    </cfRule>
  </conditionalFormatting>
  <conditionalFormatting sqref="M13">
    <cfRule type="cellIs" dxfId="132" priority="13" stopIfTrue="1" operator="lessThan">
      <formula>0</formula>
    </cfRule>
  </conditionalFormatting>
  <conditionalFormatting sqref="M14">
    <cfRule type="cellIs" dxfId="131" priority="14" stopIfTrue="1" operator="lessThan">
      <formula>0</formula>
    </cfRule>
  </conditionalFormatting>
  <conditionalFormatting sqref="M15">
    <cfRule type="cellIs" dxfId="130" priority="15" stopIfTrue="1" operator="lessThan">
      <formula>0</formula>
    </cfRule>
  </conditionalFormatting>
  <conditionalFormatting sqref="M16">
    <cfRule type="cellIs" dxfId="129" priority="16" stopIfTrue="1" operator="lessThan">
      <formula>0</formula>
    </cfRule>
  </conditionalFormatting>
  <conditionalFormatting sqref="M17">
    <cfRule type="cellIs" dxfId="128" priority="17" stopIfTrue="1" operator="lessThan">
      <formula>0</formula>
    </cfRule>
  </conditionalFormatting>
  <conditionalFormatting sqref="M18">
    <cfRule type="cellIs" dxfId="127" priority="18" stopIfTrue="1" operator="lessThan">
      <formula>0</formula>
    </cfRule>
  </conditionalFormatting>
  <conditionalFormatting sqref="M19">
    <cfRule type="cellIs" dxfId="126" priority="19" stopIfTrue="1" operator="lessThan">
      <formula>0</formula>
    </cfRule>
  </conditionalFormatting>
  <conditionalFormatting sqref="M20">
    <cfRule type="cellIs" dxfId="125" priority="20" stopIfTrue="1" operator="lessThan">
      <formula>0</formula>
    </cfRule>
  </conditionalFormatting>
  <conditionalFormatting sqref="M21">
    <cfRule type="cellIs" dxfId="124" priority="21" stopIfTrue="1" operator="lessThan">
      <formula>0</formula>
    </cfRule>
  </conditionalFormatting>
  <conditionalFormatting sqref="M22">
    <cfRule type="cellIs" dxfId="123" priority="22" stopIfTrue="1" operator="lessThan">
      <formula>0</formula>
    </cfRule>
  </conditionalFormatting>
  <conditionalFormatting sqref="M23">
    <cfRule type="cellIs" dxfId="122" priority="23" stopIfTrue="1" operator="lessThan">
      <formula>0</formula>
    </cfRule>
  </conditionalFormatting>
  <conditionalFormatting sqref="M24">
    <cfRule type="cellIs" dxfId="121" priority="24" stopIfTrue="1" operator="lessThan">
      <formula>0</formula>
    </cfRule>
  </conditionalFormatting>
  <conditionalFormatting sqref="M25">
    <cfRule type="cellIs" dxfId="120" priority="25" stopIfTrue="1" operator="lessThan">
      <formula>0</formula>
    </cfRule>
  </conditionalFormatting>
  <conditionalFormatting sqref="M26">
    <cfRule type="cellIs" dxfId="119" priority="26" stopIfTrue="1" operator="lessThan">
      <formula>0</formula>
    </cfRule>
  </conditionalFormatting>
  <conditionalFormatting sqref="M27">
    <cfRule type="cellIs" dxfId="118" priority="27" stopIfTrue="1" operator="lessThan">
      <formula>0</formula>
    </cfRule>
  </conditionalFormatting>
  <conditionalFormatting sqref="M28">
    <cfRule type="cellIs" dxfId="117" priority="28" stopIfTrue="1" operator="lessThan">
      <formula>0</formula>
    </cfRule>
  </conditionalFormatting>
  <conditionalFormatting sqref="M29">
    <cfRule type="cellIs" dxfId="116" priority="29" stopIfTrue="1" operator="lessThan">
      <formula>0</formula>
    </cfRule>
  </conditionalFormatting>
  <conditionalFormatting sqref="M30">
    <cfRule type="cellIs" dxfId="115" priority="30" stopIfTrue="1" operator="lessThan">
      <formula>0</formula>
    </cfRule>
  </conditionalFormatting>
  <conditionalFormatting sqref="M31">
    <cfRule type="cellIs" dxfId="114" priority="31" stopIfTrue="1" operator="lessThan">
      <formula>0</formula>
    </cfRule>
  </conditionalFormatting>
  <conditionalFormatting sqref="M32">
    <cfRule type="cellIs" dxfId="113" priority="32" stopIfTrue="1" operator="lessThan">
      <formula>0</formula>
    </cfRule>
  </conditionalFormatting>
  <conditionalFormatting sqref="M33">
    <cfRule type="cellIs" dxfId="112" priority="33" stopIfTrue="1" operator="lessThan">
      <formula>0</formula>
    </cfRule>
  </conditionalFormatting>
  <conditionalFormatting sqref="M34">
    <cfRule type="cellIs" dxfId="111" priority="34" stopIfTrue="1" operator="lessThan">
      <formula>0</formula>
    </cfRule>
  </conditionalFormatting>
  <conditionalFormatting sqref="M35">
    <cfRule type="cellIs" dxfId="110" priority="35" stopIfTrue="1" operator="lessThan">
      <formula>0</formula>
    </cfRule>
  </conditionalFormatting>
  <conditionalFormatting sqref="M36">
    <cfRule type="cellIs" dxfId="109" priority="36" stopIfTrue="1" operator="lessThan">
      <formula>0</formula>
    </cfRule>
  </conditionalFormatting>
  <conditionalFormatting sqref="M37">
    <cfRule type="cellIs" dxfId="108" priority="37" stopIfTrue="1" operator="lessThan">
      <formula>0</formula>
    </cfRule>
  </conditionalFormatting>
  <conditionalFormatting sqref="M38">
    <cfRule type="cellIs" dxfId="107" priority="38" stopIfTrue="1" operator="lessThan">
      <formula>0</formula>
    </cfRule>
  </conditionalFormatting>
  <conditionalFormatting sqref="M39">
    <cfRule type="cellIs" dxfId="106" priority="39" stopIfTrue="1" operator="lessThan">
      <formula>0</formula>
    </cfRule>
  </conditionalFormatting>
  <conditionalFormatting sqref="M40">
    <cfRule type="cellIs" dxfId="105" priority="40" stopIfTrue="1" operator="lessThan">
      <formula>0</formula>
    </cfRule>
  </conditionalFormatting>
  <conditionalFormatting sqref="M41">
    <cfRule type="cellIs" dxfId="104" priority="41" stopIfTrue="1" operator="lessThan">
      <formula>0</formula>
    </cfRule>
  </conditionalFormatting>
  <conditionalFormatting sqref="M42">
    <cfRule type="cellIs" dxfId="103" priority="42" stopIfTrue="1" operator="lessThan">
      <formula>0</formula>
    </cfRule>
  </conditionalFormatting>
  <conditionalFormatting sqref="M43">
    <cfRule type="cellIs" dxfId="102" priority="43" stopIfTrue="1" operator="lessThan">
      <formula>0</formula>
    </cfRule>
  </conditionalFormatting>
  <conditionalFormatting sqref="M44">
    <cfRule type="cellIs" dxfId="101" priority="44" stopIfTrue="1" operator="lessThan">
      <formula>0</formula>
    </cfRule>
  </conditionalFormatting>
  <conditionalFormatting sqref="M45">
    <cfRule type="cellIs" dxfId="100" priority="45" stopIfTrue="1" operator="lessThan">
      <formula>0</formula>
    </cfRule>
  </conditionalFormatting>
  <conditionalFormatting sqref="M46">
    <cfRule type="cellIs" dxfId="99" priority="46" stopIfTrue="1" operator="lessThan">
      <formula>0</formula>
    </cfRule>
  </conditionalFormatting>
  <conditionalFormatting sqref="M47">
    <cfRule type="cellIs" dxfId="98" priority="47" stopIfTrue="1" operator="lessThan">
      <formula>0</formula>
    </cfRule>
  </conditionalFormatting>
  <conditionalFormatting sqref="M48">
    <cfRule type="cellIs" dxfId="97" priority="48" stopIfTrue="1" operator="lessThan">
      <formula>0</formula>
    </cfRule>
  </conditionalFormatting>
  <conditionalFormatting sqref="M49">
    <cfRule type="cellIs" dxfId="96" priority="49" stopIfTrue="1" operator="lessThan">
      <formula>0</formula>
    </cfRule>
  </conditionalFormatting>
  <conditionalFormatting sqref="M50">
    <cfRule type="cellIs" dxfId="95" priority="50" stopIfTrue="1" operator="lessThan">
      <formula>0</formula>
    </cfRule>
  </conditionalFormatting>
  <conditionalFormatting sqref="M51">
    <cfRule type="cellIs" dxfId="94" priority="51" stopIfTrue="1" operator="lessThan">
      <formula>0</formula>
    </cfRule>
  </conditionalFormatting>
  <conditionalFormatting sqref="M52">
    <cfRule type="cellIs" dxfId="93" priority="52" stopIfTrue="1" operator="lessThan">
      <formula>0</formula>
    </cfRule>
  </conditionalFormatting>
  <conditionalFormatting sqref="M53">
    <cfRule type="cellIs" dxfId="92" priority="53" stopIfTrue="1" operator="lessThan">
      <formula>0</formula>
    </cfRule>
  </conditionalFormatting>
  <conditionalFormatting sqref="M54">
    <cfRule type="cellIs" dxfId="91" priority="54" stopIfTrue="1" operator="lessThan">
      <formula>0</formula>
    </cfRule>
  </conditionalFormatting>
  <conditionalFormatting sqref="M55">
    <cfRule type="cellIs" dxfId="90" priority="55" stopIfTrue="1" operator="lessThan">
      <formula>0</formula>
    </cfRule>
  </conditionalFormatting>
  <conditionalFormatting sqref="M56">
    <cfRule type="cellIs" dxfId="89" priority="56" stopIfTrue="1" operator="lessThan">
      <formula>0</formula>
    </cfRule>
  </conditionalFormatting>
  <conditionalFormatting sqref="M57">
    <cfRule type="cellIs" dxfId="88" priority="57" stopIfTrue="1" operator="lessThan">
      <formula>0</formula>
    </cfRule>
  </conditionalFormatting>
  <conditionalFormatting sqref="M58">
    <cfRule type="cellIs" dxfId="87" priority="58" stopIfTrue="1" operator="lessThan">
      <formula>0</formula>
    </cfRule>
  </conditionalFormatting>
  <conditionalFormatting sqref="M59">
    <cfRule type="cellIs" dxfId="86" priority="59" stopIfTrue="1" operator="lessThan">
      <formula>0</formula>
    </cfRule>
  </conditionalFormatting>
  <conditionalFormatting sqref="M60">
    <cfRule type="cellIs" dxfId="85" priority="60" stopIfTrue="1" operator="lessThan">
      <formula>0</formula>
    </cfRule>
  </conditionalFormatting>
  <conditionalFormatting sqref="M61">
    <cfRule type="cellIs" dxfId="84" priority="61" stopIfTrue="1" operator="lessThan">
      <formula>0</formula>
    </cfRule>
  </conditionalFormatting>
  <conditionalFormatting sqref="M62">
    <cfRule type="cellIs" dxfId="83" priority="62" stopIfTrue="1" operator="lessThan">
      <formula>0</formula>
    </cfRule>
  </conditionalFormatting>
  <conditionalFormatting sqref="M63">
    <cfRule type="cellIs" dxfId="82" priority="63" stopIfTrue="1" operator="lessThan">
      <formula>0</formula>
    </cfRule>
  </conditionalFormatting>
  <conditionalFormatting sqref="M64">
    <cfRule type="cellIs" dxfId="81" priority="64" stopIfTrue="1" operator="lessThan">
      <formula>0</formula>
    </cfRule>
  </conditionalFormatting>
  <conditionalFormatting sqref="M65">
    <cfRule type="cellIs" dxfId="80" priority="65" stopIfTrue="1" operator="lessThan">
      <formula>0</formula>
    </cfRule>
  </conditionalFormatting>
  <conditionalFormatting sqref="M66">
    <cfRule type="cellIs" dxfId="79" priority="66" stopIfTrue="1" operator="lessThan">
      <formula>0</formula>
    </cfRule>
  </conditionalFormatting>
  <conditionalFormatting sqref="M67">
    <cfRule type="cellIs" dxfId="78" priority="67" stopIfTrue="1" operator="lessThan">
      <formula>0</formula>
    </cfRule>
  </conditionalFormatting>
  <conditionalFormatting sqref="M68">
    <cfRule type="cellIs" dxfId="77" priority="68" stopIfTrue="1" operator="lessThan">
      <formula>0</formula>
    </cfRule>
  </conditionalFormatting>
  <conditionalFormatting sqref="M69">
    <cfRule type="cellIs" dxfId="76" priority="69" stopIfTrue="1" operator="lessThan">
      <formula>0</formula>
    </cfRule>
  </conditionalFormatting>
  <conditionalFormatting sqref="M70">
    <cfRule type="cellIs" dxfId="75" priority="70" stopIfTrue="1" operator="lessThan">
      <formula>0</formula>
    </cfRule>
  </conditionalFormatting>
  <conditionalFormatting sqref="M71">
    <cfRule type="cellIs" dxfId="74" priority="71" stopIfTrue="1" operator="lessThan">
      <formula>0</formula>
    </cfRule>
  </conditionalFormatting>
  <conditionalFormatting sqref="M72">
    <cfRule type="cellIs" dxfId="73" priority="72" stopIfTrue="1" operator="lessThan">
      <formula>0</formula>
    </cfRule>
  </conditionalFormatting>
  <conditionalFormatting sqref="M73">
    <cfRule type="cellIs" dxfId="72" priority="73" stopIfTrue="1" operator="lessThan">
      <formula>0</formula>
    </cfRule>
  </conditionalFormatting>
  <conditionalFormatting sqref="M74">
    <cfRule type="cellIs" dxfId="71" priority="74" stopIfTrue="1" operator="lessThan">
      <formula>0</formula>
    </cfRule>
  </conditionalFormatting>
  <conditionalFormatting sqref="M75">
    <cfRule type="cellIs" dxfId="70" priority="75" stopIfTrue="1" operator="lessThan">
      <formula>0</formula>
    </cfRule>
  </conditionalFormatting>
  <conditionalFormatting sqref="M76">
    <cfRule type="cellIs" dxfId="69" priority="76" stopIfTrue="1" operator="lessThan">
      <formula>0</formula>
    </cfRule>
  </conditionalFormatting>
  <conditionalFormatting sqref="M77">
    <cfRule type="cellIs" dxfId="68" priority="77" stopIfTrue="1" operator="lessThan">
      <formula>0</formula>
    </cfRule>
  </conditionalFormatting>
  <conditionalFormatting sqref="M78">
    <cfRule type="cellIs" dxfId="67" priority="78" stopIfTrue="1" operator="lessThan">
      <formula>0</formula>
    </cfRule>
  </conditionalFormatting>
  <conditionalFormatting sqref="M79">
    <cfRule type="cellIs" dxfId="66" priority="79" stopIfTrue="1" operator="lessThan">
      <formula>0</formula>
    </cfRule>
  </conditionalFormatting>
  <conditionalFormatting sqref="M80">
    <cfRule type="cellIs" dxfId="65" priority="80" stopIfTrue="1" operator="lessThan">
      <formula>0</formula>
    </cfRule>
  </conditionalFormatting>
  <conditionalFormatting sqref="M81">
    <cfRule type="cellIs" dxfId="64" priority="81" stopIfTrue="1" operator="lessThan">
      <formula>0</formula>
    </cfRule>
  </conditionalFormatting>
  <conditionalFormatting sqref="M82">
    <cfRule type="cellIs" dxfId="63" priority="82" stopIfTrue="1" operator="lessThan">
      <formula>0</formula>
    </cfRule>
  </conditionalFormatting>
  <conditionalFormatting sqref="M83">
    <cfRule type="cellIs" dxfId="62" priority="83" stopIfTrue="1" operator="lessThan">
      <formula>0</formula>
    </cfRule>
  </conditionalFormatting>
  <conditionalFormatting sqref="M84">
    <cfRule type="cellIs" dxfId="61" priority="84" stopIfTrue="1" operator="lessThan">
      <formula>0</formula>
    </cfRule>
  </conditionalFormatting>
  <conditionalFormatting sqref="M85">
    <cfRule type="cellIs" dxfId="60" priority="85" stopIfTrue="1" operator="lessThan">
      <formula>0</formula>
    </cfRule>
  </conditionalFormatting>
  <conditionalFormatting sqref="M86">
    <cfRule type="cellIs" dxfId="59" priority="86" stopIfTrue="1" operator="lessThan">
      <formula>0</formula>
    </cfRule>
  </conditionalFormatting>
  <conditionalFormatting sqref="M87">
    <cfRule type="cellIs" dxfId="58" priority="87" stopIfTrue="1" operator="lessThan">
      <formula>0</formula>
    </cfRule>
  </conditionalFormatting>
  <conditionalFormatting sqref="M88">
    <cfRule type="cellIs" dxfId="57" priority="88" stopIfTrue="1" operator="lessThan">
      <formula>0</formula>
    </cfRule>
  </conditionalFormatting>
  <conditionalFormatting sqref="M89">
    <cfRule type="cellIs" dxfId="56" priority="89" stopIfTrue="1" operator="lessThan">
      <formula>0</formula>
    </cfRule>
  </conditionalFormatting>
  <conditionalFormatting sqref="M90">
    <cfRule type="cellIs" dxfId="55" priority="90" stopIfTrue="1" operator="lessThan">
      <formula>0</formula>
    </cfRule>
  </conditionalFormatting>
  <conditionalFormatting sqref="M91">
    <cfRule type="cellIs" dxfId="54" priority="91" stopIfTrue="1" operator="lessThan">
      <formula>0</formula>
    </cfRule>
  </conditionalFormatting>
  <conditionalFormatting sqref="M92">
    <cfRule type="cellIs" dxfId="53" priority="92" stopIfTrue="1" operator="lessThan">
      <formula>0</formula>
    </cfRule>
  </conditionalFormatting>
  <conditionalFormatting sqref="M93">
    <cfRule type="cellIs" dxfId="52" priority="93" stopIfTrue="1" operator="lessThan">
      <formula>0</formula>
    </cfRule>
  </conditionalFormatting>
  <conditionalFormatting sqref="M94">
    <cfRule type="cellIs" dxfId="51" priority="94" stopIfTrue="1" operator="lessThan">
      <formula>0</formula>
    </cfRule>
  </conditionalFormatting>
  <conditionalFormatting sqref="M95">
    <cfRule type="cellIs" dxfId="50" priority="95" stopIfTrue="1" operator="lessThan">
      <formula>0</formula>
    </cfRule>
  </conditionalFormatting>
  <conditionalFormatting sqref="M96">
    <cfRule type="cellIs" dxfId="49" priority="96" stopIfTrue="1" operator="lessThan">
      <formula>0</formula>
    </cfRule>
  </conditionalFormatting>
  <conditionalFormatting sqref="M97">
    <cfRule type="cellIs" dxfId="48" priority="97" stopIfTrue="1" operator="lessThan">
      <formula>0</formula>
    </cfRule>
  </conditionalFormatting>
  <conditionalFormatting sqref="M98">
    <cfRule type="cellIs" dxfId="47" priority="98" stopIfTrue="1" operator="lessThan">
      <formula>0</formula>
    </cfRule>
  </conditionalFormatting>
  <conditionalFormatting sqref="M99">
    <cfRule type="cellIs" dxfId="46" priority="99" stopIfTrue="1" operator="lessThan">
      <formula>0</formula>
    </cfRule>
  </conditionalFormatting>
  <conditionalFormatting sqref="M100">
    <cfRule type="cellIs" dxfId="45" priority="100" stopIfTrue="1" operator="lessThan">
      <formula>0</formula>
    </cfRule>
  </conditionalFormatting>
  <conditionalFormatting sqref="M101">
    <cfRule type="cellIs" dxfId="44" priority="101" stopIfTrue="1" operator="lessThan">
      <formula>0</formula>
    </cfRule>
  </conditionalFormatting>
  <conditionalFormatting sqref="M102">
    <cfRule type="cellIs" dxfId="43" priority="102" stopIfTrue="1" operator="lessThan">
      <formula>0</formula>
    </cfRule>
  </conditionalFormatting>
  <conditionalFormatting sqref="M103">
    <cfRule type="cellIs" dxfId="42" priority="103" stopIfTrue="1" operator="lessThan">
      <formula>0</formula>
    </cfRule>
  </conditionalFormatting>
  <conditionalFormatting sqref="M104">
    <cfRule type="cellIs" dxfId="41" priority="104" stopIfTrue="1" operator="lessThan">
      <formula>0</formula>
    </cfRule>
  </conditionalFormatting>
  <conditionalFormatting sqref="M105">
    <cfRule type="cellIs" dxfId="40" priority="105" stopIfTrue="1" operator="lessThan">
      <formula>0</formula>
    </cfRule>
  </conditionalFormatting>
  <conditionalFormatting sqref="M106">
    <cfRule type="cellIs" dxfId="39" priority="106" stopIfTrue="1" operator="lessThan">
      <formula>0</formula>
    </cfRule>
  </conditionalFormatting>
  <conditionalFormatting sqref="M107">
    <cfRule type="cellIs" dxfId="38" priority="107" stopIfTrue="1" operator="lessThan">
      <formula>0</formula>
    </cfRule>
  </conditionalFormatting>
  <conditionalFormatting sqref="M108">
    <cfRule type="cellIs" dxfId="37" priority="108" stopIfTrue="1" operator="lessThan">
      <formula>0</formula>
    </cfRule>
  </conditionalFormatting>
  <conditionalFormatting sqref="M109">
    <cfRule type="cellIs" dxfId="36" priority="109" stopIfTrue="1" operator="lessThan">
      <formula>0</formula>
    </cfRule>
  </conditionalFormatting>
  <conditionalFormatting sqref="M110">
    <cfRule type="cellIs" dxfId="35" priority="110" stopIfTrue="1" operator="lessThan">
      <formula>0</formula>
    </cfRule>
  </conditionalFormatting>
  <conditionalFormatting sqref="M111">
    <cfRule type="cellIs" dxfId="34" priority="111" stopIfTrue="1" operator="lessThan">
      <formula>0</formula>
    </cfRule>
  </conditionalFormatting>
  <conditionalFormatting sqref="M112">
    <cfRule type="cellIs" dxfId="33" priority="112" stopIfTrue="1" operator="lessThan">
      <formula>0</formula>
    </cfRule>
  </conditionalFormatting>
  <conditionalFormatting sqref="M113">
    <cfRule type="cellIs" dxfId="32" priority="113" stopIfTrue="1" operator="lessThan">
      <formula>0</formula>
    </cfRule>
  </conditionalFormatting>
  <conditionalFormatting sqref="M114">
    <cfRule type="cellIs" dxfId="31" priority="114" stopIfTrue="1" operator="lessThan">
      <formula>0</formula>
    </cfRule>
  </conditionalFormatting>
  <conditionalFormatting sqref="M115">
    <cfRule type="cellIs" dxfId="30" priority="115" stopIfTrue="1" operator="lessThan">
      <formula>0</formula>
    </cfRule>
  </conditionalFormatting>
  <conditionalFormatting sqref="M116">
    <cfRule type="cellIs" dxfId="29" priority="116" stopIfTrue="1" operator="lessThan">
      <formula>0</formula>
    </cfRule>
  </conditionalFormatting>
  <conditionalFormatting sqref="M117">
    <cfRule type="cellIs" dxfId="28" priority="117" stopIfTrue="1" operator="lessThan">
      <formula>0</formula>
    </cfRule>
  </conditionalFormatting>
  <conditionalFormatting sqref="M118">
    <cfRule type="cellIs" dxfId="27" priority="118" stopIfTrue="1" operator="lessThan">
      <formula>0</formula>
    </cfRule>
  </conditionalFormatting>
  <conditionalFormatting sqref="M119">
    <cfRule type="cellIs" dxfId="26" priority="119" stopIfTrue="1" operator="lessThan">
      <formula>0</formula>
    </cfRule>
  </conditionalFormatting>
  <conditionalFormatting sqref="M120">
    <cfRule type="cellIs" dxfId="25" priority="120" stopIfTrue="1" operator="lessThan">
      <formula>0</formula>
    </cfRule>
  </conditionalFormatting>
  <conditionalFormatting sqref="M121">
    <cfRule type="cellIs" dxfId="24" priority="121" stopIfTrue="1" operator="lessThan">
      <formula>0</formula>
    </cfRule>
  </conditionalFormatting>
  <conditionalFormatting sqref="M122">
    <cfRule type="cellIs" dxfId="23" priority="122" stopIfTrue="1" operator="lessThan">
      <formula>0</formula>
    </cfRule>
  </conditionalFormatting>
  <conditionalFormatting sqref="M123">
    <cfRule type="cellIs" dxfId="22" priority="123" stopIfTrue="1" operator="lessThan">
      <formula>0</formula>
    </cfRule>
  </conditionalFormatting>
  <conditionalFormatting sqref="M124">
    <cfRule type="cellIs" dxfId="21" priority="124" stopIfTrue="1" operator="lessThan">
      <formula>0</formula>
    </cfRule>
  </conditionalFormatting>
  <conditionalFormatting sqref="M125">
    <cfRule type="cellIs" dxfId="20" priority="125" stopIfTrue="1" operator="lessThan">
      <formula>0</formula>
    </cfRule>
  </conditionalFormatting>
  <conditionalFormatting sqref="M126">
    <cfRule type="cellIs" dxfId="19" priority="126" stopIfTrue="1" operator="lessThan">
      <formula>0</formula>
    </cfRule>
  </conditionalFormatting>
  <conditionalFormatting sqref="M127">
    <cfRule type="cellIs" dxfId="18" priority="127" stopIfTrue="1" operator="lessThan">
      <formula>0</formula>
    </cfRule>
  </conditionalFormatting>
  <conditionalFormatting sqref="M128">
    <cfRule type="cellIs" dxfId="17" priority="128" stopIfTrue="1" operator="lessThan">
      <formula>0</formula>
    </cfRule>
  </conditionalFormatting>
  <conditionalFormatting sqref="M129">
    <cfRule type="cellIs" dxfId="16" priority="129" stopIfTrue="1" operator="lessThan">
      <formula>0</formula>
    </cfRule>
  </conditionalFormatting>
  <conditionalFormatting sqref="M130">
    <cfRule type="cellIs" dxfId="15" priority="130" stopIfTrue="1" operator="lessThan">
      <formula>0</formula>
    </cfRule>
  </conditionalFormatting>
  <conditionalFormatting sqref="M131">
    <cfRule type="cellIs" dxfId="14" priority="131" stopIfTrue="1" operator="lessThan">
      <formula>0</formula>
    </cfRule>
  </conditionalFormatting>
  <conditionalFormatting sqref="M132">
    <cfRule type="cellIs" dxfId="13" priority="132" stopIfTrue="1" operator="lessThan">
      <formula>0</formula>
    </cfRule>
  </conditionalFormatting>
  <conditionalFormatting sqref="M133">
    <cfRule type="cellIs" dxfId="12" priority="133" stopIfTrue="1" operator="lessThan">
      <formula>0</formula>
    </cfRule>
  </conditionalFormatting>
  <conditionalFormatting sqref="M134">
    <cfRule type="cellIs" dxfId="11" priority="134" stopIfTrue="1" operator="lessThan">
      <formula>0</formula>
    </cfRule>
  </conditionalFormatting>
  <conditionalFormatting sqref="M135">
    <cfRule type="cellIs" dxfId="10" priority="135" stopIfTrue="1" operator="lessThan">
      <formula>0</formula>
    </cfRule>
  </conditionalFormatting>
  <conditionalFormatting sqref="M136">
    <cfRule type="cellIs" dxfId="9" priority="136" stopIfTrue="1" operator="lessThan">
      <formula>0</formula>
    </cfRule>
  </conditionalFormatting>
  <conditionalFormatting sqref="M137">
    <cfRule type="cellIs" dxfId="8" priority="137" stopIfTrue="1" operator="lessThan">
      <formula>0</formula>
    </cfRule>
  </conditionalFormatting>
  <conditionalFormatting sqref="M138">
    <cfRule type="cellIs" dxfId="7" priority="138" stopIfTrue="1" operator="lessThan">
      <formula>0</formula>
    </cfRule>
  </conditionalFormatting>
  <conditionalFormatting sqref="M139">
    <cfRule type="cellIs" dxfId="6" priority="139" stopIfTrue="1" operator="lessThan">
      <formula>0</formula>
    </cfRule>
  </conditionalFormatting>
  <conditionalFormatting sqref="M140">
    <cfRule type="cellIs" dxfId="5" priority="140" stopIfTrue="1" operator="lessThan">
      <formula>0</formula>
    </cfRule>
  </conditionalFormatting>
  <conditionalFormatting sqref="M141">
    <cfRule type="cellIs" dxfId="4" priority="141" stopIfTrue="1" operator="lessThan">
      <formula>0</formula>
    </cfRule>
  </conditionalFormatting>
  <conditionalFormatting sqref="M142">
    <cfRule type="cellIs" dxfId="3" priority="142" stopIfTrue="1" operator="lessThan">
      <formula>0</formula>
    </cfRule>
  </conditionalFormatting>
  <conditionalFormatting sqref="M143">
    <cfRule type="cellIs" dxfId="2" priority="143" stopIfTrue="1" operator="lessThan">
      <formula>0</formula>
    </cfRule>
  </conditionalFormatting>
  <conditionalFormatting sqref="M144">
    <cfRule type="cellIs" dxfId="1" priority="144" stopIfTrue="1" operator="lessThan">
      <formula>0</formula>
    </cfRule>
  </conditionalFormatting>
  <conditionalFormatting sqref="M145">
    <cfRule type="cellIs" dxfId="0" priority="145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2025-01-07T23:57:27Z</dcterms:modified>
</cp:coreProperties>
</file>