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Segundo Proyecto Programado - Asociación Costarricense de Ornitología\Documentación\"/>
    </mc:Choice>
  </mc:AlternateContent>
  <bookViews>
    <workbookView xWindow="4650" yWindow="0" windowWidth="6465" windowHeight="1800" tabRatio="809" activeTab="2"/>
  </bookViews>
  <sheets>
    <sheet name="Calificacion QA" sheetId="11" r:id="rId1"/>
    <sheet name="Calidad de Pruebas " sheetId="9" state="hidden" r:id="rId2"/>
    <sheet name="Evidencia de Prueba" sheetId="8" r:id="rId3"/>
    <sheet name="Catalogo" sheetId="20" state="hidden" r:id="rId4"/>
  </sheets>
  <definedNames>
    <definedName name="_xlnm._FilterDatabase" localSheetId="2" hidden="1">'Evidencia de Prueba'!$A$5:$K$67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H14" i="8" l="1"/>
  <c r="J16" i="8" l="1"/>
  <c r="I16" i="8"/>
  <c r="H16" i="8"/>
  <c r="J14" i="8"/>
  <c r="I14" i="8"/>
  <c r="K14" i="8" l="1"/>
  <c r="K16" i="8"/>
  <c r="K18" i="8" l="1"/>
  <c r="B33" i="9"/>
  <c r="D26" i="9" l="1"/>
  <c r="C26" i="9"/>
  <c r="B26" i="9"/>
  <c r="E26" i="9" l="1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D38" i="9" l="1"/>
  <c r="D40" i="9" s="1"/>
  <c r="C38" i="9"/>
  <c r="C40" i="9" s="1"/>
  <c r="B38" i="9"/>
  <c r="E38" i="9" l="1"/>
  <c r="D43" i="9" s="1"/>
  <c r="B40" i="9"/>
</calcChain>
</file>

<file path=xl/comments1.xml><?xml version="1.0" encoding="utf-8"?>
<comments xmlns="http://schemas.openxmlformats.org/spreadsheetml/2006/main">
  <authors>
    <author>Daniel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Daniel:</t>
        </r>
        <r>
          <rPr>
            <sz val="9"/>
            <color indexed="81"/>
            <rFont val="Tahoma"/>
            <family val="2"/>
          </rPr>
          <t xml:space="preserve">
ID
</t>
        </r>
      </text>
    </comment>
  </commentList>
</comments>
</file>

<file path=xl/sharedStrings.xml><?xml version="1.0" encoding="utf-8"?>
<sst xmlns="http://schemas.openxmlformats.org/spreadsheetml/2006/main" count="309" uniqueCount="114">
  <si>
    <t>Pendiente</t>
  </si>
  <si>
    <t xml:space="preserve">Actividad </t>
  </si>
  <si>
    <t>Validación</t>
  </si>
  <si>
    <t>Confiable</t>
  </si>
  <si>
    <t>Estable</t>
  </si>
  <si>
    <t>Inestable</t>
  </si>
  <si>
    <t>Critico</t>
  </si>
  <si>
    <t>Inutilizable</t>
  </si>
  <si>
    <t>Relevancia</t>
  </si>
  <si>
    <t>Alta</t>
  </si>
  <si>
    <t>Media</t>
  </si>
  <si>
    <t>Baja</t>
  </si>
  <si>
    <t>Grand Total</t>
  </si>
  <si>
    <t>Estado Prueba</t>
  </si>
  <si>
    <t>Proceso</t>
  </si>
  <si>
    <t>Finalizado</t>
  </si>
  <si>
    <t>Tabla de Referencia para PESOS por Criticidad y Calificación</t>
  </si>
  <si>
    <t>Calificación</t>
  </si>
  <si>
    <t>Máximo Puntaje Posible</t>
  </si>
  <si>
    <t>Cruce de Puntajes de Funcionalidad con Tabla de Pesos</t>
  </si>
  <si>
    <t>Puntaje Obtenido</t>
  </si>
  <si>
    <t>Nota por Relavancia</t>
  </si>
  <si>
    <t>CALIFICACIÓN DE CALIDAD</t>
  </si>
  <si>
    <t>Definición</t>
  </si>
  <si>
    <t>Descripción</t>
  </si>
  <si>
    <t>Imposibilita la continuidad de la prueba y compromete la estabilidad de la funcionalidad. Presenta errores o defectos de tipo bloqueante. No se adapta a las especificaciones de funcionalidad. Implica reprogramación parcial.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</si>
  <si>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</si>
  <si>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</si>
  <si>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Estable: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</si>
  <si>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</si>
  <si>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</si>
  <si>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</si>
  <si>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</si>
  <si>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</si>
  <si>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Inutilizable:</t>
  </si>
  <si>
    <t>(Multiple Items)</t>
  </si>
  <si>
    <t>Estado</t>
  </si>
  <si>
    <t>En Proceso</t>
  </si>
  <si>
    <t>CriterioQA</t>
  </si>
  <si>
    <t>Calidad de Pruebas &lt;Proyecto&gt;</t>
  </si>
  <si>
    <t>Cliente</t>
  </si>
  <si>
    <t>Para la Calificación se Toma como "5" la calificación más alta para una Funcionalidad</t>
  </si>
  <si>
    <t>Count of Actividad</t>
  </si>
  <si>
    <t>Registro de datos</t>
  </si>
  <si>
    <t>Edición de datos</t>
  </si>
  <si>
    <t>Permitir que el usuario actualmente conectado modifique los datos de su cuenta</t>
  </si>
  <si>
    <t>Validar que los datos de registro de un usuario cumplan con las restricciones establecidas en el sistema.</t>
  </si>
  <si>
    <t>Validar que los datos de su cuenta que el usuario quiere cambiar cumplan con las restricciones establecidas en el sistema.</t>
  </si>
  <si>
    <t>Consulta de personas</t>
  </si>
  <si>
    <t>Mostrar una tabla con todas las personas registradas en el sistema.</t>
  </si>
  <si>
    <t>Mostrar los datos de una persona específica, seleccionada por el usuario.</t>
  </si>
  <si>
    <t>Consultas</t>
  </si>
  <si>
    <t>Estadísticas</t>
  </si>
  <si>
    <t>Manejar un nivel de seguridad en el manejo de registros de usuario y contraseña</t>
  </si>
  <si>
    <t>Se manejan campos de auditoría en todas las tablas.</t>
  </si>
  <si>
    <t>Otros</t>
  </si>
  <si>
    <t>Se realiza una normalización óptima para el nivel de conocimiento visto en el curso a la fecha</t>
  </si>
  <si>
    <t>Se realiza un diagrama conceptual óptimo y se trabaja en base a él.</t>
  </si>
  <si>
    <t>Permite una gestión como administrador del sistema.</t>
  </si>
  <si>
    <t>Permitirle al usuario saber la cantidad de usuarios que se encuentran en el sistema.</t>
  </si>
  <si>
    <t>Permite ver desde el modo Administrador y modo usuario las calificaciones dadas a un usuario y quién las dio.</t>
  </si>
  <si>
    <t>ALTA</t>
  </si>
  <si>
    <t>BAJA</t>
  </si>
  <si>
    <t>MEDIA</t>
  </si>
  <si>
    <t>Max. puntaje posible</t>
  </si>
  <si>
    <t>Registrar a un ave en la base de datos.</t>
  </si>
  <si>
    <t>Validar que los datos de registro de un ave cumplan con las restricciones establecidas en el sistema.</t>
  </si>
  <si>
    <t>Registrar a un usuario nuevo en la base de datos, este usuario puede ser registrado como ornitólogo o aficionado.</t>
  </si>
  <si>
    <t>Permitir que el usuario cambie los datos del ave que él registró.</t>
  </si>
  <si>
    <t>Validar que los datos del ave que el usuario quiere cambiar cumplan con las restricciones establecidas en el sistema.</t>
  </si>
  <si>
    <t>Permitirle al usuario consultar las aves registradas por tipo de pico.</t>
  </si>
  <si>
    <t>Permitirle al usuario consultar las aves registradas por color o colores.</t>
  </si>
  <si>
    <t>Permitirle al usuario consultar las aves registradas por cantidad de huevos en general.</t>
  </si>
  <si>
    <t>Permitirle al usuario consultar las aves registradas por zona de vida o ubicación geografica.</t>
  </si>
  <si>
    <t>Permitirle al usuario consultar las aves registradas por tamaño.</t>
  </si>
  <si>
    <t xml:space="preserve">Permitirle al usuario consultar las aves registradas por persona. </t>
  </si>
  <si>
    <t>Permitirle al usuario saber la cantidad de aves registradas que se encuentran en el sistema.</t>
  </si>
  <si>
    <t>Permitirle al usuario saber la cantidad de aves registradas por zona de vida que se encuentran en el sistema.</t>
  </si>
  <si>
    <t>Permitirle al usuario saber la cantidad de aves registradas por tamaño que se encuentran en el sistema.</t>
  </si>
  <si>
    <t xml:space="preserve">Mostrar un top 5 de personas con mayor cantidad de registros de aves. </t>
  </si>
  <si>
    <t>Procesos</t>
  </si>
  <si>
    <t>Este proceso debe llevarse a cabo mediante un job de bases de datos que se ejecutará por las noches.</t>
  </si>
  <si>
    <t>Bitácora</t>
  </si>
  <si>
    <t>Guardar en una bitácora los cambios de las claves de los usuarios.</t>
  </si>
  <si>
    <t>Encriptación</t>
  </si>
  <si>
    <t xml:space="preserve">La clave del usuario debe guardarse encriptada. </t>
  </si>
  <si>
    <t xml:space="preserve">Registrar la información completa y correcta de algunas familias de aves según el libro indicado en la referencia. </t>
  </si>
  <si>
    <t>Migración</t>
  </si>
  <si>
    <t xml:space="preserve">Exportación en excel de todos los campos de sus aves registradas en el sistema tanto a nivel de catálogos como de las personas con sus registros de aves. </t>
  </si>
  <si>
    <t xml:space="preserve">Creación de tablas catalogo para lograr un sistema flexible. </t>
  </si>
  <si>
    <t>Calidad de usabilidad.</t>
  </si>
  <si>
    <t>Flexibilidad.</t>
  </si>
  <si>
    <t>Fácil modificación.</t>
  </si>
  <si>
    <t>Permitir a los usuarios consultar las aves registradas por género.</t>
  </si>
  <si>
    <t>Permitir a los usuarios consultar las aves registradas por familia.</t>
  </si>
  <si>
    <t>Permitir a los usuarios consultar las aves registradas por orden.</t>
  </si>
  <si>
    <t>Permitir a los usuarios consultar las aves registradas ordenadas alfabeticamente.</t>
  </si>
  <si>
    <t>Permitir a los usuarios consultar las aves registradas por especie.</t>
  </si>
  <si>
    <t>Cargar la información de otro grupo desde un archivo excel.</t>
  </si>
  <si>
    <t>Realizar la conversión de datos y cargarlo al sistema.</t>
  </si>
  <si>
    <t>Todos los valores y mensajes de los correos deben ser parametrizables.</t>
  </si>
  <si>
    <t xml:space="preserve">Ejecutar un proceso que consiste en identificar todas las aves bajo clasificacion Incertae Sedis. </t>
  </si>
  <si>
    <t xml:space="preserve">Enviar por correo electronico un listado de las aves bajo esa clasificación. </t>
  </si>
  <si>
    <t xml:space="preserve">Al ver la información de una persona, mostrar si es aficionado. </t>
  </si>
  <si>
    <t xml:space="preserve">Al ver la información de una persona, mostrar si es ornitólogo. </t>
  </si>
  <si>
    <t>2a</t>
  </si>
  <si>
    <t>1a</t>
  </si>
  <si>
    <t>5m</t>
  </si>
  <si>
    <t>1m</t>
  </si>
  <si>
    <t>1b</t>
  </si>
  <si>
    <t>1mm</t>
  </si>
  <si>
    <t>3a</t>
  </si>
  <si>
    <t>3b</t>
  </si>
  <si>
    <t>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</si>
</sst>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yy;@"/>
  </numFmts>
  <fonts count="2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i/>
      <sz val="8"/>
      <color indexed="8"/>
      <name val="Calibri"/>
      <family val="2"/>
    </font>
    <font>
      <b/>
      <sz val="9"/>
      <name val="Calibri"/>
      <family val="2"/>
    </font>
    <font>
      <b/>
      <sz val="9"/>
      <color indexed="9"/>
      <name val="Calibri"/>
      <family val="2"/>
    </font>
    <font>
      <sz val="8"/>
      <color indexed="8"/>
      <name val="Tahom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7" fillId="0" borderId="0"/>
    <xf numFmtId="9" fontId="3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/>
    <xf numFmtId="0" fontId="6" fillId="0" borderId="2" xfId="0" applyFont="1" applyBorder="1"/>
    <xf numFmtId="0" fontId="6" fillId="0" borderId="3" xfId="0" applyFont="1" applyBorder="1" applyAlignment="1">
      <alignment horizontal="left" indent="2"/>
    </xf>
    <xf numFmtId="0" fontId="5" fillId="0" borderId="3" xfId="0" applyFont="1" applyBorder="1" applyAlignment="1">
      <alignment horizontal="left" indent="5"/>
    </xf>
    <xf numFmtId="0" fontId="4" fillId="0" borderId="0" xfId="0" applyFont="1"/>
    <xf numFmtId="0" fontId="0" fillId="0" borderId="2" xfId="0" applyFont="1" applyBorder="1"/>
    <xf numFmtId="0" fontId="0" fillId="0" borderId="4" xfId="0" applyBorder="1"/>
    <xf numFmtId="0" fontId="0" fillId="0" borderId="5" xfId="0" applyBorder="1"/>
    <xf numFmtId="0" fontId="5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/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0" xfId="0" applyNumberFormat="1" applyFont="1" applyFill="1" applyBorder="1" applyAlignment="1">
      <alignment horizontal="center"/>
    </xf>
    <xf numFmtId="0" fontId="5" fillId="4" borderId="13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wrapText="1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/>
    </xf>
    <xf numFmtId="9" fontId="12" fillId="0" borderId="0" xfId="0" applyNumberFormat="1" applyFont="1" applyAlignment="1">
      <alignment horizontal="center"/>
    </xf>
    <xf numFmtId="0" fontId="12" fillId="0" borderId="5" xfId="0" applyFont="1" applyBorder="1" applyAlignment="1">
      <alignment horizontal="center"/>
    </xf>
    <xf numFmtId="10" fontId="12" fillId="0" borderId="24" xfId="2" applyNumberFormat="1" applyFont="1" applyBorder="1" applyAlignment="1">
      <alignment horizontal="center"/>
    </xf>
    <xf numFmtId="10" fontId="13" fillId="3" borderId="3" xfId="2" applyNumberFormat="1" applyFont="1" applyFill="1" applyBorder="1" applyAlignment="1">
      <alignment horizontal="center"/>
    </xf>
    <xf numFmtId="0" fontId="14" fillId="9" borderId="26" xfId="0" applyFont="1" applyFill="1" applyBorder="1" applyAlignment="1">
      <alignment horizontal="center" wrapText="1"/>
    </xf>
    <xf numFmtId="0" fontId="15" fillId="10" borderId="27" xfId="0" applyFont="1" applyFill="1" applyBorder="1" applyAlignment="1">
      <alignment horizontal="center" wrapText="1"/>
    </xf>
    <xf numFmtId="0" fontId="15" fillId="11" borderId="27" xfId="0" applyFont="1" applyFill="1" applyBorder="1" applyAlignment="1">
      <alignment horizontal="center" wrapText="1"/>
    </xf>
    <xf numFmtId="0" fontId="15" fillId="10" borderId="28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0" fillId="0" borderId="23" xfId="0" applyFont="1" applyBorder="1"/>
    <xf numFmtId="0" fontId="14" fillId="9" borderId="0" xfId="0" applyFont="1" applyFill="1" applyBorder="1" applyAlignment="1">
      <alignment horizontal="center" wrapText="1"/>
    </xf>
    <xf numFmtId="0" fontId="1" fillId="10" borderId="29" xfId="0" applyFont="1" applyFill="1" applyBorder="1" applyAlignment="1">
      <alignment horizontal="justify" wrapText="1"/>
    </xf>
    <xf numFmtId="0" fontId="1" fillId="11" borderId="29" xfId="0" applyFont="1" applyFill="1" applyBorder="1" applyAlignment="1">
      <alignment horizontal="justify" wrapText="1"/>
    </xf>
    <xf numFmtId="0" fontId="0" fillId="0" borderId="25" xfId="0" applyBorder="1"/>
    <xf numFmtId="0" fontId="6" fillId="0" borderId="35" xfId="0" applyFont="1" applyBorder="1"/>
    <xf numFmtId="0" fontId="6" fillId="0" borderId="18" xfId="0" applyFont="1" applyBorder="1" applyAlignment="1">
      <alignment horizontal="left" indent="2"/>
    </xf>
    <xf numFmtId="0" fontId="5" fillId="0" borderId="18" xfId="0" applyFont="1" applyBorder="1" applyAlignment="1">
      <alignment horizontal="left" indent="5"/>
    </xf>
    <xf numFmtId="0" fontId="0" fillId="0" borderId="3" xfId="0" applyBorder="1"/>
    <xf numFmtId="0" fontId="0" fillId="0" borderId="36" xfId="0" applyBorder="1"/>
    <xf numFmtId="43" fontId="5" fillId="0" borderId="3" xfId="3" applyFont="1" applyBorder="1" applyAlignment="1">
      <alignment horizontal="left" indent="5"/>
    </xf>
    <xf numFmtId="0" fontId="0" fillId="0" borderId="37" xfId="0" pivotButton="1" applyBorder="1"/>
    <xf numFmtId="0" fontId="0" fillId="0" borderId="38" xfId="0" applyBorder="1"/>
    <xf numFmtId="0" fontId="0" fillId="0" borderId="37" xfId="0" applyBorder="1"/>
    <xf numFmtId="0" fontId="0" fillId="0" borderId="38" xfId="0" applyNumberFormat="1" applyBorder="1"/>
    <xf numFmtId="0" fontId="0" fillId="0" borderId="39" xfId="0" applyBorder="1"/>
    <xf numFmtId="0" fontId="0" fillId="0" borderId="40" xfId="0" applyNumberFormat="1" applyBorder="1"/>
    <xf numFmtId="0" fontId="0" fillId="0" borderId="41" xfId="0" applyBorder="1"/>
    <xf numFmtId="0" fontId="0" fillId="0" borderId="42" xfId="0" applyNumberFormat="1" applyBorder="1"/>
    <xf numFmtId="0" fontId="0" fillId="0" borderId="43" xfId="0" applyBorder="1"/>
    <xf numFmtId="0" fontId="0" fillId="0" borderId="37" xfId="0" applyNumberFormat="1" applyBorder="1"/>
    <xf numFmtId="0" fontId="0" fillId="0" borderId="39" xfId="0" applyNumberFormat="1" applyBorder="1"/>
    <xf numFmtId="0" fontId="0" fillId="0" borderId="41" xfId="0" applyNumberFormat="1" applyBorder="1"/>
    <xf numFmtId="0" fontId="0" fillId="0" borderId="42" xfId="0" pivotButton="1" applyBorder="1"/>
    <xf numFmtId="0" fontId="0" fillId="0" borderId="42" xfId="0" applyBorder="1"/>
    <xf numFmtId="0" fontId="0" fillId="0" borderId="3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NumberFormat="1" applyBorder="1"/>
    <xf numFmtId="0" fontId="0" fillId="0" borderId="44" xfId="0" applyFill="1" applyBorder="1"/>
    <xf numFmtId="0" fontId="22" fillId="0" borderId="0" xfId="0" applyFont="1" applyAlignment="1">
      <alignment horizontal="left" vertical="center" indent="1"/>
    </xf>
    <xf numFmtId="0" fontId="2" fillId="10" borderId="29" xfId="0" applyFont="1" applyFill="1" applyBorder="1" applyAlignment="1">
      <alignment horizontal="left" wrapText="1"/>
    </xf>
    <xf numFmtId="0" fontId="2" fillId="10" borderId="30" xfId="0" applyFont="1" applyFill="1" applyBorder="1" applyAlignment="1">
      <alignment horizontal="left" wrapText="1"/>
    </xf>
    <xf numFmtId="0" fontId="2" fillId="10" borderId="31" xfId="0" applyFont="1" applyFill="1" applyBorder="1" applyAlignment="1">
      <alignment horizontal="left" wrapText="1"/>
    </xf>
    <xf numFmtId="0" fontId="14" fillId="9" borderId="32" xfId="0" applyFont="1" applyFill="1" applyBorder="1" applyAlignment="1">
      <alignment horizontal="center" wrapText="1"/>
    </xf>
    <xf numFmtId="0" fontId="14" fillId="9" borderId="33" xfId="0" applyFont="1" applyFill="1" applyBorder="1" applyAlignment="1">
      <alignment horizontal="center" wrapText="1"/>
    </xf>
    <xf numFmtId="0" fontId="14" fillId="9" borderId="34" xfId="0" applyFont="1" applyFill="1" applyBorder="1" applyAlignment="1">
      <alignment horizontal="center" wrapText="1"/>
    </xf>
    <xf numFmtId="0" fontId="2" fillId="11" borderId="29" xfId="0" applyFont="1" applyFill="1" applyBorder="1" applyAlignment="1">
      <alignment horizontal="left" wrapText="1"/>
    </xf>
    <xf numFmtId="0" fontId="2" fillId="11" borderId="30" xfId="0" applyFont="1" applyFill="1" applyBorder="1" applyAlignment="1">
      <alignment horizontal="left" wrapText="1"/>
    </xf>
    <xf numFmtId="0" fontId="2" fillId="11" borderId="31" xfId="0" applyFont="1" applyFill="1" applyBorder="1" applyAlignment="1">
      <alignment horizontal="left" wrapText="1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16" fillId="6" borderId="6" xfId="0" applyNumberFormat="1" applyFont="1" applyFill="1" applyBorder="1" applyAlignment="1">
      <alignment horizontal="center"/>
    </xf>
    <xf numFmtId="164" fontId="16" fillId="6" borderId="7" xfId="0" applyNumberFormat="1" applyFont="1" applyFill="1" applyBorder="1" applyAlignment="1">
      <alignment horizontal="center"/>
    </xf>
    <xf numFmtId="164" fontId="16" fillId="6" borderId="8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" xfId="2" builtinId="5"/>
  </cellStyles>
  <dxfs count="6">
    <dxf>
      <alignment horizontal="center" readingOrder="0"/>
    </dxf>
    <dxf>
      <fill>
        <gradientFill degree="135">
          <stop position="0">
            <color theme="0"/>
          </stop>
          <stop position="1">
            <color theme="6"/>
          </stop>
        </gradientFill>
      </fill>
    </dxf>
    <dxf>
      <fill>
        <gradientFill degree="45">
          <stop position="0">
            <color theme="9" tint="0.59999389629810485"/>
          </stop>
          <stop position="1">
            <color theme="9" tint="-0.25098422193060094"/>
          </stop>
        </gradientFill>
      </fill>
    </dxf>
    <dxf>
      <fill>
        <gradientFill degree="225">
          <stop position="0">
            <color rgb="FFC0000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irón" refreshedDate="42129.960284259258" createdVersion="1" refreshedVersion="5" recordCount="42">
  <cacheSource type="worksheet">
    <worksheetSource ref="B5:E45" sheet="Evidencia de Prueba"/>
  </cacheSource>
  <cacheFields count="4">
    <cacheField name="Actividad " numFmtId="0">
      <sharedItems containsBlank="1"/>
    </cacheField>
    <cacheField name="Relevancia" numFmtId="0">
      <sharedItems containsBlank="1" count="4">
        <m/>
        <s v="Alta"/>
        <s v="Baja"/>
        <s v="Media"/>
      </sharedItems>
    </cacheField>
    <cacheField name="Estado Prueba" numFmtId="0">
      <sharedItems containsBlank="1" count="4">
        <m/>
        <s v="Finalizado"/>
        <s v="Pendiente"/>
        <s v="Proceso" u="1"/>
      </sharedItems>
    </cacheField>
    <cacheField name="Cliente" numFmtId="0">
      <sharedItems containsBlank="1" count="7">
        <m/>
        <s v="Estable"/>
        <s v="Inutilizable"/>
        <s v="Critico"/>
        <s v="Pendiente"/>
        <s v="Inestable" u="1"/>
        <s v="Confiab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m/>
    <x v="0"/>
    <x v="0"/>
    <x v="0"/>
  </r>
  <r>
    <s v="Registro de datos"/>
    <x v="0"/>
    <x v="0"/>
    <x v="0"/>
  </r>
  <r>
    <s v="Registrar a un usuario nuevo en la base de datos.."/>
    <x v="1"/>
    <x v="1"/>
    <x v="1"/>
  </r>
  <r>
    <s v="Validar que los datos de registro de un usuario cumplan con las restricciones establecidas en el sistema."/>
    <x v="1"/>
    <x v="1"/>
    <x v="1"/>
  </r>
  <r>
    <s v="Registrar a una mascota en la base de datos."/>
    <x v="1"/>
    <x v="2"/>
    <x v="2"/>
  </r>
  <r>
    <s v="Validar que los datos de registro de una mascota cumplan con las restricciones establecidas en el sistema."/>
    <x v="1"/>
    <x v="1"/>
    <x v="3"/>
  </r>
  <r>
    <s v="Permitir que el usuario haga un post en Facebook al registrar una mascota."/>
    <x v="2"/>
    <x v="2"/>
    <x v="4"/>
  </r>
  <r>
    <s v="Edición de datos"/>
    <x v="0"/>
    <x v="0"/>
    <x v="0"/>
  </r>
  <r>
    <s v="Permitir que el usuario actualmente conectado modifique los datos de su cuenta"/>
    <x v="1"/>
    <x v="1"/>
    <x v="1"/>
  </r>
  <r>
    <s v="Validar que los datos de su cuenta que el usuario quiere cambiar cumplan con las restricciones establecidas en el sistema."/>
    <x v="1"/>
    <x v="1"/>
    <x v="1"/>
  </r>
  <r>
    <s v="Permitir que el usuario cambie los datos de una mascota que él registró."/>
    <x v="1"/>
    <x v="2"/>
    <x v="2"/>
  </r>
  <r>
    <s v="Validar que los datos de la mascota que el usuario quiere cambiar cumplan con las restricciones establecidas en el sistema."/>
    <x v="1"/>
    <x v="1"/>
    <x v="3"/>
  </r>
  <r>
    <s v="Consulta de personas"/>
    <x v="0"/>
    <x v="0"/>
    <x v="0"/>
  </r>
  <r>
    <s v="Mostrar una tabla con todas las personas registradas en el sistema."/>
    <x v="1"/>
    <x v="1"/>
    <x v="1"/>
  </r>
  <r>
    <s v="Mostrar los datos de una persona específica, seleccionada por el usuario."/>
    <x v="1"/>
    <x v="2"/>
    <x v="3"/>
  </r>
  <r>
    <s v="Al ver la información de una persona, mostrar si esta pertenece a la lista negra o no."/>
    <x v="1"/>
    <x v="2"/>
    <x v="3"/>
  </r>
  <r>
    <s v="Al ver la información de una persona, mostrar las calificaciones y notas que se le han dejado a esta persona."/>
    <x v="1"/>
    <x v="2"/>
    <x v="3"/>
  </r>
  <r>
    <s v="Adopciones"/>
    <x v="0"/>
    <x v="0"/>
    <x v="0"/>
  </r>
  <r>
    <s v="Permitir registrar adopciones."/>
    <x v="1"/>
    <x v="2"/>
    <x v="3"/>
  </r>
  <r>
    <s v="Permite registrar fotos de la persona adoptante y la mascota."/>
    <x v="3"/>
    <x v="2"/>
    <x v="3"/>
  </r>
  <r>
    <s v="Permitir registrar fotos del nuevo dueño mostrando la nueva vida de la mascota."/>
    <x v="3"/>
    <x v="2"/>
    <x v="3"/>
  </r>
  <r>
    <s v="Permitir al usuario publicar es facebook las fotos de la adopción."/>
    <x v="2"/>
    <x v="2"/>
    <x v="3"/>
  </r>
  <r>
    <s v="Devoluciones"/>
    <x v="0"/>
    <x v="0"/>
    <x v="0"/>
  </r>
  <r>
    <s v="Permite realizar y registrar devoluciones de alguna mascota"/>
    <x v="1"/>
    <x v="2"/>
    <x v="3"/>
  </r>
  <r>
    <s v="Al devolver una mascota ponerla nuevamente en adopción."/>
    <x v="1"/>
    <x v="2"/>
    <x v="3"/>
  </r>
  <r>
    <s v="Llevar un control del historial de las mascotas (movimientos entre estados: en adopción, adoptados)"/>
    <x v="1"/>
    <x v="2"/>
    <x v="3"/>
  </r>
  <r>
    <s v="Calificaciones de adoptantes"/>
    <x v="0"/>
    <x v="0"/>
    <x v="0"/>
  </r>
  <r>
    <s v="Al dar una mascota en adopción permitir que el dueño anterior de la mascota califique al nuevo dueño."/>
    <x v="3"/>
    <x v="2"/>
    <x v="2"/>
  </r>
  <r>
    <s v="Listo negra de adoptantes"/>
    <x v="0"/>
    <x v="0"/>
    <x v="0"/>
  </r>
  <r>
    <s v="Permitir que se reporte a un adoptante para que este se meta en la lista negra"/>
    <x v="3"/>
    <x v="2"/>
    <x v="2"/>
  </r>
  <r>
    <s v="Generar un reporte de los adoptantes que pertenecen a la lista negra"/>
    <x v="3"/>
    <x v="2"/>
    <x v="2"/>
  </r>
  <r>
    <s v="Test de recomendación de adopciones"/>
    <x v="0"/>
    <x v="0"/>
    <x v="0"/>
  </r>
  <r>
    <s v="El sistema le permite al usuario hacer un test el cual se usará de base para sugerirle mascotas que adoptar."/>
    <x v="1"/>
    <x v="2"/>
    <x v="2"/>
  </r>
  <r>
    <s v="Las preguntas y respuestas de selección única son parametrizables por administradores."/>
    <x v="3"/>
    <x v="2"/>
    <x v="2"/>
  </r>
  <r>
    <s v="El sistema le permite a un administrador agregar, modificar y eliminar preguntas."/>
    <x v="3"/>
    <x v="2"/>
    <x v="2"/>
  </r>
  <r>
    <s v="Las recomendaciones se muestran una vez por día hasta que el usuario decida dejar de recibirlas."/>
    <x v="1"/>
    <x v="2"/>
    <x v="2"/>
  </r>
  <r>
    <s v="Formularios"/>
    <x v="0"/>
    <x v="0"/>
    <x v="0"/>
  </r>
  <r>
    <s v="Permitirle a un usuario que quiere dar una mascota en adopción, crear un formulario que deberán llenar posibles adoptantes."/>
    <x v="1"/>
    <x v="2"/>
    <x v="2"/>
  </r>
  <r>
    <s v="Permitirle al usuario agregar o borrar preguntas del formulario."/>
    <x v="2"/>
    <x v="2"/>
    <x v="1"/>
  </r>
  <r>
    <s v="Permitirle al usuario parametrizar las respuestas a las preguntas de un formulario."/>
    <x v="1"/>
    <x v="2"/>
    <x v="1"/>
  </r>
  <r>
    <s v="Hacer que un usuario que quiera adoptar una mascota tenga que llenar el formulario respectivo para terminar la petición"/>
    <x v="1"/>
    <x v="2"/>
    <x v="1"/>
  </r>
  <r>
    <s v="Permitirle a un usuario que creó un formulario para una mascota que tiene peticiones de adopción, ver las respuestas que llenó un posible adoptante.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6:C10" firstHeaderRow="1" firstDataRow="2" firstDataCol="1" rowPageCount="1" colPageCount="1"/>
  <pivotFields count="4">
    <pivotField dataField="1" compact="0" outline="0" subtotalTop="0" showAll="0" includeNewItemsInFilter="1"/>
    <pivotField axis="axisCol" compact="0" outline="0" subtotalTop="0" showAll="0" includeNewItemsInFilter="1">
      <items count="5">
        <item x="1"/>
        <item x="3"/>
        <item x="2"/>
        <item h="1" x="0"/>
        <item t="default"/>
      </items>
    </pivotField>
    <pivotField axis="axisPage" compact="0" outline="0" subtotalTop="0" showAll="0" includeNewItemsInFilter="1" defaultSubtotal="0">
      <items count="4">
        <item x="1"/>
        <item h="1" m="1" x="3"/>
        <item h="1" x="0"/>
        <item h="1" x="2"/>
      </items>
    </pivotField>
    <pivotField axis="axisRow" compact="0" outline="0" subtotalTop="0" showAll="0" includeNewItemsInFilter="1" sortType="ascending" defaultSubtotal="0">
      <items count="7">
        <item m="1" x="6"/>
        <item x="3"/>
        <item x="1"/>
        <item m="1" x="5"/>
        <item x="2"/>
        <item h="1" x="4"/>
        <item h="1" x="0"/>
      </items>
    </pivotField>
  </pivotFields>
  <rowFields count="1">
    <field x="3"/>
  </rowFields>
  <rowItems count="3"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pageFields count="1">
    <pageField fld="2" hier="0"/>
  </pageFields>
  <dataFields count="1">
    <dataField name="Count of Actividad" fld="0" subtotal="count" baseField="3" baseItem="0"/>
  </dataFields>
  <formats count="1">
    <format dxfId="0">
      <pivotArea dataOnly="0" labelOnly="1" outline="0" fieldPosition="0">
        <references count="1">
          <reference field="1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topLeftCell="A12" workbookViewId="0">
      <selection activeCell="F15" sqref="F15"/>
    </sheetView>
  </sheetViews>
  <sheetFormatPr defaultColWidth="9.140625" defaultRowHeight="15" x14ac:dyDescent="0.25"/>
  <cols>
    <col min="1" max="1" width="18" customWidth="1"/>
    <col min="2" max="2" width="12.85546875" customWidth="1"/>
    <col min="3" max="3" width="5.42578125" customWidth="1"/>
  </cols>
  <sheetData>
    <row r="1" spans="1:9" ht="15.75" thickBot="1" x14ac:dyDescent="0.3"/>
    <row r="2" spans="1:9" ht="25.5" customHeight="1" thickBot="1" x14ac:dyDescent="0.3">
      <c r="A2" s="52" t="s">
        <v>17</v>
      </c>
      <c r="B2" s="59" t="s">
        <v>23</v>
      </c>
      <c r="C2" s="92" t="s">
        <v>24</v>
      </c>
      <c r="D2" s="93"/>
      <c r="E2" s="93"/>
      <c r="F2" s="93"/>
      <c r="G2" s="93"/>
      <c r="H2" s="93"/>
      <c r="I2" s="94"/>
    </row>
    <row r="3" spans="1:9" ht="50.1" customHeight="1" thickTop="1" thickBot="1" x14ac:dyDescent="0.3">
      <c r="A3" s="53">
        <v>5</v>
      </c>
      <c r="B3" s="60" t="s">
        <v>26</v>
      </c>
      <c r="C3" s="89" t="s">
        <v>27</v>
      </c>
      <c r="D3" s="90"/>
      <c r="E3" s="90"/>
      <c r="F3" s="90"/>
      <c r="G3" s="90"/>
      <c r="H3" s="90"/>
      <c r="I3" s="91"/>
    </row>
    <row r="4" spans="1:9" ht="50.1" customHeight="1" thickBot="1" x14ac:dyDescent="0.3">
      <c r="A4" s="54">
        <v>4</v>
      </c>
      <c r="B4" s="61" t="s">
        <v>28</v>
      </c>
      <c r="C4" s="95" t="s">
        <v>29</v>
      </c>
      <c r="D4" s="96"/>
      <c r="E4" s="96"/>
      <c r="F4" s="96"/>
      <c r="G4" s="96"/>
      <c r="H4" s="96"/>
      <c r="I4" s="97"/>
    </row>
    <row r="5" spans="1:9" ht="50.1" customHeight="1" thickBot="1" x14ac:dyDescent="0.3">
      <c r="A5" s="53">
        <v>3</v>
      </c>
      <c r="B5" s="60" t="s">
        <v>30</v>
      </c>
      <c r="C5" s="89" t="s">
        <v>31</v>
      </c>
      <c r="D5" s="90"/>
      <c r="E5" s="90"/>
      <c r="F5" s="90"/>
      <c r="G5" s="90"/>
      <c r="H5" s="90"/>
      <c r="I5" s="91"/>
    </row>
    <row r="6" spans="1:9" ht="50.1" customHeight="1" thickBot="1" x14ac:dyDescent="0.3">
      <c r="A6" s="54">
        <v>2</v>
      </c>
      <c r="B6" s="61" t="s">
        <v>32</v>
      </c>
      <c r="C6" s="95" t="s">
        <v>33</v>
      </c>
      <c r="D6" s="96"/>
      <c r="E6" s="96"/>
      <c r="F6" s="96"/>
      <c r="G6" s="96"/>
      <c r="H6" s="96"/>
      <c r="I6" s="97"/>
    </row>
    <row r="7" spans="1:9" ht="50.1" customHeight="1" thickBot="1" x14ac:dyDescent="0.3">
      <c r="A7" s="55">
        <v>1</v>
      </c>
      <c r="B7" s="60" t="s">
        <v>34</v>
      </c>
      <c r="C7" s="89" t="s">
        <v>25</v>
      </c>
      <c r="D7" s="90"/>
      <c r="E7" s="90"/>
      <c r="F7" s="90"/>
      <c r="G7" s="90"/>
      <c r="H7" s="90"/>
      <c r="I7" s="91"/>
    </row>
    <row r="8" spans="1:9" ht="24.95" customHeight="1" x14ac:dyDescent="0.25"/>
    <row r="9" spans="1:9" ht="24.95" customHeight="1" x14ac:dyDescent="0.25"/>
    <row r="10" spans="1:9" ht="24.95" customHeight="1" x14ac:dyDescent="0.25"/>
    <row r="11" spans="1:9" x14ac:dyDescent="0.25">
      <c r="A11" s="85"/>
      <c r="B11" s="85"/>
      <c r="C11" s="85"/>
      <c r="D11" s="85"/>
    </row>
    <row r="12" spans="1:9" x14ac:dyDescent="0.25">
      <c r="A12" s="85"/>
      <c r="B12" s="85"/>
      <c r="C12" s="85"/>
      <c r="D12" s="85"/>
    </row>
    <row r="13" spans="1:9" x14ac:dyDescent="0.25">
      <c r="A13" s="85"/>
      <c r="B13" s="85"/>
      <c r="C13" s="86"/>
      <c r="D13" s="85"/>
    </row>
    <row r="14" spans="1:9" x14ac:dyDescent="0.25">
      <c r="A14" s="85"/>
      <c r="B14" s="85"/>
      <c r="C14" s="86"/>
      <c r="D14" s="85"/>
    </row>
    <row r="15" spans="1:9" x14ac:dyDescent="0.25">
      <c r="A15" s="85"/>
      <c r="B15" s="85"/>
      <c r="C15" s="86"/>
      <c r="D15" s="85"/>
    </row>
    <row r="16" spans="1:9" x14ac:dyDescent="0.25">
      <c r="A16" s="85"/>
      <c r="B16" s="85"/>
      <c r="C16" s="86"/>
      <c r="D16" s="85"/>
    </row>
    <row r="17" spans="1:4" x14ac:dyDescent="0.25">
      <c r="A17" s="85"/>
      <c r="B17" s="85"/>
      <c r="C17" s="86"/>
      <c r="D17" s="85"/>
    </row>
    <row r="18" spans="1:4" x14ac:dyDescent="0.25">
      <c r="A18" s="85"/>
      <c r="B18" s="85"/>
      <c r="C18" s="86"/>
      <c r="D18" s="85"/>
    </row>
    <row r="19" spans="1:4" x14ac:dyDescent="0.25">
      <c r="A19" s="85"/>
      <c r="B19" s="85"/>
      <c r="C19" s="86"/>
      <c r="D19" s="85"/>
    </row>
    <row r="20" spans="1:4" x14ac:dyDescent="0.25">
      <c r="A20" s="85"/>
      <c r="B20" s="85"/>
      <c r="C20" s="85"/>
      <c r="D20" s="85"/>
    </row>
    <row r="21" spans="1:4" x14ac:dyDescent="0.25">
      <c r="A21" s="85"/>
      <c r="B21" s="85"/>
      <c r="C21" s="85"/>
      <c r="D21" s="85"/>
    </row>
    <row r="22" spans="1:4" x14ac:dyDescent="0.25">
      <c r="A22" s="85"/>
      <c r="B22" s="85"/>
      <c r="C22" s="85"/>
      <c r="D22" s="85"/>
    </row>
  </sheetData>
  <mergeCells count="6">
    <mergeCell ref="C7:I7"/>
    <mergeCell ref="C2:I2"/>
    <mergeCell ref="C3:I3"/>
    <mergeCell ref="C4:I4"/>
    <mergeCell ref="C5:I5"/>
    <mergeCell ref="C6:I6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showGridLines="0" workbookViewId="0">
      <selection activeCell="B33" sqref="B33"/>
    </sheetView>
  </sheetViews>
  <sheetFormatPr defaultColWidth="9.140625" defaultRowHeight="15" x14ac:dyDescent="0.25"/>
  <cols>
    <col min="1" max="1" width="17.5703125" customWidth="1"/>
    <col min="2" max="2" width="17.85546875" customWidth="1"/>
    <col min="3" max="3" width="11.140625" customWidth="1"/>
    <col min="4" max="4" width="17.7109375" customWidth="1"/>
    <col min="5" max="5" width="11.140625" customWidth="1"/>
    <col min="6" max="9" width="4.42578125" customWidth="1"/>
    <col min="10" max="10" width="5.42578125" bestFit="1" customWidth="1"/>
  </cols>
  <sheetData>
    <row r="1" spans="1:5" ht="15.75" thickBot="1" x14ac:dyDescent="0.3"/>
    <row r="2" spans="1:5" ht="15.75" thickBot="1" x14ac:dyDescent="0.3">
      <c r="A2" s="104" t="s">
        <v>39</v>
      </c>
      <c r="B2" s="105"/>
      <c r="C2" s="105"/>
      <c r="D2" s="105"/>
      <c r="E2" s="106"/>
    </row>
    <row r="4" spans="1:5" x14ac:dyDescent="0.25">
      <c r="A4" s="81" t="s">
        <v>13</v>
      </c>
      <c r="B4" s="82" t="s">
        <v>35</v>
      </c>
    </row>
    <row r="6" spans="1:5" x14ac:dyDescent="0.25">
      <c r="A6" s="69" t="s">
        <v>42</v>
      </c>
      <c r="B6" s="69" t="s">
        <v>8</v>
      </c>
      <c r="C6" s="77"/>
    </row>
    <row r="7" spans="1:5" x14ac:dyDescent="0.25">
      <c r="A7" s="69" t="s">
        <v>40</v>
      </c>
      <c r="B7" s="83" t="s">
        <v>9</v>
      </c>
      <c r="C7" s="70" t="s">
        <v>12</v>
      </c>
    </row>
    <row r="8" spans="1:5" x14ac:dyDescent="0.25">
      <c r="A8" s="71" t="s">
        <v>6</v>
      </c>
      <c r="B8" s="78">
        <v>2</v>
      </c>
      <c r="C8" s="72">
        <v>2</v>
      </c>
    </row>
    <row r="9" spans="1:5" x14ac:dyDescent="0.25">
      <c r="A9" s="73" t="s">
        <v>4</v>
      </c>
      <c r="B9" s="79">
        <v>5</v>
      </c>
      <c r="C9" s="74">
        <v>5</v>
      </c>
    </row>
    <row r="10" spans="1:5" x14ac:dyDescent="0.25">
      <c r="A10" s="75" t="s">
        <v>12</v>
      </c>
      <c r="B10" s="80">
        <v>7</v>
      </c>
      <c r="C10" s="76">
        <v>7</v>
      </c>
    </row>
    <row r="16" spans="1:5" x14ac:dyDescent="0.25">
      <c r="A16" s="17" t="s">
        <v>41</v>
      </c>
    </row>
    <row r="18" spans="1:5" x14ac:dyDescent="0.25">
      <c r="A18" s="98" t="s">
        <v>16</v>
      </c>
      <c r="B18" s="99"/>
      <c r="C18" s="99"/>
      <c r="D18" s="100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18" t="s">
        <v>17</v>
      </c>
      <c r="B20" s="19" t="s">
        <v>9</v>
      </c>
      <c r="C20" s="19" t="s">
        <v>10</v>
      </c>
      <c r="D20" s="20" t="s">
        <v>11</v>
      </c>
      <c r="E20" s="2"/>
    </row>
    <row r="21" spans="1:5" x14ac:dyDescent="0.25">
      <c r="A21" s="21">
        <v>1</v>
      </c>
      <c r="B21" s="22">
        <v>16</v>
      </c>
      <c r="C21" s="22">
        <v>8</v>
      </c>
      <c r="D21" s="23">
        <v>1</v>
      </c>
      <c r="E21" s="2"/>
    </row>
    <row r="22" spans="1:5" x14ac:dyDescent="0.25">
      <c r="A22" s="24">
        <v>2</v>
      </c>
      <c r="B22" s="25">
        <v>10</v>
      </c>
      <c r="C22" s="25">
        <v>2</v>
      </c>
      <c r="D22" s="26">
        <v>1</v>
      </c>
      <c r="E22" s="2"/>
    </row>
    <row r="23" spans="1:5" x14ac:dyDescent="0.25">
      <c r="A23" s="27">
        <v>3</v>
      </c>
      <c r="B23" s="28">
        <v>2</v>
      </c>
      <c r="C23" s="28">
        <v>0</v>
      </c>
      <c r="D23" s="29">
        <v>0</v>
      </c>
      <c r="E23" s="2"/>
    </row>
    <row r="24" spans="1:5" x14ac:dyDescent="0.25">
      <c r="A24" s="24">
        <v>4</v>
      </c>
      <c r="B24" s="25">
        <v>10</v>
      </c>
      <c r="C24" s="25">
        <v>1</v>
      </c>
      <c r="D24" s="26">
        <v>2</v>
      </c>
      <c r="E24" s="2"/>
    </row>
    <row r="25" spans="1:5" ht="15.75" thickBot="1" x14ac:dyDescent="0.3">
      <c r="A25" s="30">
        <v>5</v>
      </c>
      <c r="B25" s="31">
        <v>0</v>
      </c>
      <c r="C25" s="31">
        <v>0</v>
      </c>
      <c r="D25" s="32">
        <v>0</v>
      </c>
      <c r="E25" s="2"/>
    </row>
    <row r="26" spans="1:5" ht="24.75" thickBot="1" x14ac:dyDescent="0.3">
      <c r="A26" s="33" t="s">
        <v>18</v>
      </c>
      <c r="B26" s="34">
        <f>(B25+B24+B23+B22+B21)*3</f>
        <v>114</v>
      </c>
      <c r="C26" s="34">
        <f>(C21+C22+C23+C24+C25)*2</f>
        <v>22</v>
      </c>
      <c r="D26" s="34">
        <f>(D21+D22+D23+D24+D25)*1</f>
        <v>4</v>
      </c>
      <c r="E26" s="35">
        <f>SUM(B26:D26)</f>
        <v>140</v>
      </c>
    </row>
    <row r="27" spans="1:5" x14ac:dyDescent="0.25">
      <c r="A27" s="2"/>
      <c r="B27" s="2"/>
      <c r="C27" s="2"/>
      <c r="D27" s="2"/>
      <c r="E27" s="2"/>
    </row>
    <row r="30" spans="1:5" x14ac:dyDescent="0.25">
      <c r="A30" s="101" t="s">
        <v>19</v>
      </c>
      <c r="B30" s="102"/>
      <c r="C30" s="102"/>
      <c r="D30" s="103"/>
      <c r="E30" s="36"/>
    </row>
    <row r="31" spans="1:5" x14ac:dyDescent="0.25">
      <c r="A31" s="37"/>
      <c r="B31" s="37"/>
      <c r="C31" s="37"/>
      <c r="D31" s="37"/>
      <c r="E31" s="36"/>
    </row>
    <row r="32" spans="1:5" x14ac:dyDescent="0.25">
      <c r="A32" s="38" t="s">
        <v>17</v>
      </c>
      <c r="B32" s="38" t="s">
        <v>9</v>
      </c>
      <c r="C32" s="38" t="s">
        <v>10</v>
      </c>
      <c r="D32" s="39" t="s">
        <v>11</v>
      </c>
      <c r="E32" s="36"/>
    </row>
    <row r="33" spans="1:5" x14ac:dyDescent="0.25">
      <c r="A33" s="40">
        <v>1</v>
      </c>
      <c r="B33" s="41" t="e">
        <f>VLOOKUP("Inutilizable",$A$8:$D$12,2,FALSE)*B21</f>
        <v>#N/A</v>
      </c>
      <c r="C33" s="41" t="e">
        <f>VLOOKUP("Inutilizable",$A$8:$D$12,3,FALSE)*C21</f>
        <v>#N/A</v>
      </c>
      <c r="D33" s="41" t="e">
        <f>VLOOKUP("Inutilizable",$A$8:$D$12,4,FALSE)*D21</f>
        <v>#N/A</v>
      </c>
      <c r="E33" s="42"/>
    </row>
    <row r="34" spans="1:5" x14ac:dyDescent="0.25">
      <c r="A34" s="43">
        <v>2</v>
      </c>
      <c r="B34" s="41">
        <f>VLOOKUP("Critico",$A$8:$D$12,2,FALSE)*B22</f>
        <v>20</v>
      </c>
      <c r="C34" s="41">
        <f>VLOOKUP("Critico",$A$8:$D$12,3,FALSE)*C22</f>
        <v>4</v>
      </c>
      <c r="D34" s="41">
        <f>VLOOKUP("Critico",$A$8:$D$12,4,FALSE)*D22</f>
        <v>0</v>
      </c>
      <c r="E34" s="42"/>
    </row>
    <row r="35" spans="1:5" x14ac:dyDescent="0.25">
      <c r="A35" s="44">
        <v>3</v>
      </c>
      <c r="B35" s="41" t="e">
        <f>VLOOKUP("Inestable",$A$8:$D$12,2,FALSE)*B23</f>
        <v>#N/A</v>
      </c>
      <c r="C35" s="41" t="e">
        <f>VLOOKUP("Inestable",$A$8:$D$12,3,FALSE)*C23</f>
        <v>#N/A</v>
      </c>
      <c r="D35" s="41" t="e">
        <f>VLOOKUP("Inestable",$A$8:$D$12,4,FALSE)*D23</f>
        <v>#N/A</v>
      </c>
      <c r="E35" s="42"/>
    </row>
    <row r="36" spans="1:5" x14ac:dyDescent="0.25">
      <c r="A36" s="43">
        <v>4</v>
      </c>
      <c r="B36" s="41">
        <f>VLOOKUP("Estable",$A$8:$D$12,2,FALSE)*B24</f>
        <v>50</v>
      </c>
      <c r="C36" s="41">
        <f>VLOOKUP("Estable",$A$8:$D$12,3,FALSE)*C24</f>
        <v>5</v>
      </c>
      <c r="D36" s="41">
        <f>VLOOKUP("Estable",$A$8:$D$12,4,FALSE)*D24</f>
        <v>0</v>
      </c>
      <c r="E36" s="42"/>
    </row>
    <row r="37" spans="1:5" x14ac:dyDescent="0.25">
      <c r="A37" s="45">
        <v>5</v>
      </c>
      <c r="B37" s="41" t="e">
        <f>VLOOKUP("Confiable",$A$8:$D$12,2,FALSE)*B25</f>
        <v>#N/A</v>
      </c>
      <c r="C37" s="41" t="e">
        <f>VLOOKUP("Confiable",$A$8:$D$12,3,FALSE)*C25</f>
        <v>#N/A</v>
      </c>
      <c r="D37" s="41" t="e">
        <f>VLOOKUP("Confiable",$A$8:$D$12,4,FALSE)*D25</f>
        <v>#N/A</v>
      </c>
      <c r="E37" s="42"/>
    </row>
    <row r="38" spans="1:5" x14ac:dyDescent="0.25">
      <c r="A38" s="46" t="s">
        <v>20</v>
      </c>
      <c r="B38" s="38" t="e">
        <f>SUM(B33:B37)</f>
        <v>#N/A</v>
      </c>
      <c r="C38" s="38" t="e">
        <f>SUM(C33:C37)</f>
        <v>#N/A</v>
      </c>
      <c r="D38" s="39" t="e">
        <f>SUM(D33:D37)</f>
        <v>#N/A</v>
      </c>
      <c r="E38" s="47" t="e">
        <f>SUM(B38:D38)</f>
        <v>#N/A</v>
      </c>
    </row>
    <row r="39" spans="1:5" ht="15.75" thickBot="1" x14ac:dyDescent="0.3">
      <c r="A39" s="42"/>
      <c r="B39" s="42"/>
      <c r="C39" s="42"/>
      <c r="D39" s="42"/>
      <c r="E39" s="48"/>
    </row>
    <row r="40" spans="1:5" ht="15.75" thickBot="1" x14ac:dyDescent="0.3">
      <c r="A40" s="49" t="s">
        <v>21</v>
      </c>
      <c r="B40" s="50" t="e">
        <f>(+B38*100%)/B26</f>
        <v>#N/A</v>
      </c>
      <c r="C40" s="50" t="e">
        <f>(+C38*100%)/C26</f>
        <v>#N/A</v>
      </c>
      <c r="D40" s="50" t="e">
        <f>(+D38*100%)/D26</f>
        <v>#N/A</v>
      </c>
      <c r="E40" s="36"/>
    </row>
    <row r="41" spans="1:5" x14ac:dyDescent="0.25">
      <c r="A41" s="42"/>
      <c r="B41" s="42"/>
      <c r="C41" s="42"/>
      <c r="D41" s="42"/>
      <c r="E41" s="42"/>
    </row>
    <row r="42" spans="1:5" x14ac:dyDescent="0.25">
      <c r="A42" s="42"/>
      <c r="B42" s="42"/>
      <c r="C42" s="42"/>
      <c r="D42" s="42"/>
      <c r="E42" s="42"/>
    </row>
    <row r="43" spans="1:5" ht="15.75" x14ac:dyDescent="0.25">
      <c r="A43" s="58"/>
      <c r="B43" s="57" t="s">
        <v>22</v>
      </c>
      <c r="C43" s="56"/>
      <c r="D43" s="51" t="e">
        <f>+E38/E26</f>
        <v>#N/A</v>
      </c>
      <c r="E43" s="36"/>
    </row>
  </sheetData>
  <mergeCells count="3">
    <mergeCell ref="A18:D18"/>
    <mergeCell ref="A30:D30"/>
    <mergeCell ref="A2:E2"/>
  </mergeCells>
  <phoneticPr fontId="18" type="noConversion"/>
  <conditionalFormatting sqref="D43">
    <cfRule type="cellIs" dxfId="3" priority="16" operator="lessThan">
      <formula>0.7</formula>
    </cfRule>
    <cfRule type="cellIs" dxfId="2" priority="17" operator="between">
      <formula>0.7</formula>
      <formula>0.79</formula>
    </cfRule>
    <cfRule type="cellIs" dxfId="1" priority="18" operator="greaterThanOrEqual">
      <formula>0.8</formula>
    </cfRule>
    <cfRule type="iconSet" priority="19">
      <iconSet iconSet="3Symbols">
        <cfvo type="percent" val="0"/>
        <cfvo type="num" val="0.7"/>
        <cfvo type="num" val="0.8"/>
      </iconSet>
    </cfRule>
  </conditionalFormatting>
  <conditionalFormatting sqref="D43">
    <cfRule type="iconSet" priority="20">
      <iconSet iconSet="3Symbol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"/>
  <sheetViews>
    <sheetView tabSelected="1" topLeftCell="B1" workbookViewId="0">
      <selection activeCell="G29" sqref="G29"/>
    </sheetView>
  </sheetViews>
  <sheetFormatPr defaultColWidth="9.140625" defaultRowHeight="15" x14ac:dyDescent="0.25"/>
  <cols>
    <col min="1" max="1" width="4.85546875" customWidth="1"/>
    <col min="2" max="2" width="134.85546875" customWidth="1"/>
    <col min="3" max="3" width="15.85546875" style="1" bestFit="1" customWidth="1"/>
    <col min="4" max="4" width="17.28515625" customWidth="1"/>
    <col min="5" max="5" width="15.140625" customWidth="1"/>
    <col min="7" max="7" width="19.85546875" bestFit="1" customWidth="1"/>
  </cols>
  <sheetData>
    <row r="1" spans="1:12" x14ac:dyDescent="0.25">
      <c r="I1" s="7" t="s">
        <v>14</v>
      </c>
      <c r="J1" s="7" t="s">
        <v>9</v>
      </c>
      <c r="K1" s="7" t="s">
        <v>3</v>
      </c>
    </row>
    <row r="2" spans="1:12" x14ac:dyDescent="0.25">
      <c r="I2" s="7" t="s">
        <v>15</v>
      </c>
      <c r="J2" s="7" t="s">
        <v>10</v>
      </c>
      <c r="K2" s="7" t="s">
        <v>4</v>
      </c>
    </row>
    <row r="3" spans="1:12" ht="15.75" thickBot="1" x14ac:dyDescent="0.3">
      <c r="I3" s="7" t="s">
        <v>0</v>
      </c>
      <c r="J3" s="7" t="s">
        <v>11</v>
      </c>
      <c r="K3" s="7" t="s">
        <v>5</v>
      </c>
    </row>
    <row r="4" spans="1:12" ht="15.75" thickBot="1" x14ac:dyDescent="0.3">
      <c r="C4" s="10"/>
      <c r="D4" s="12"/>
      <c r="E4" s="13" t="s">
        <v>2</v>
      </c>
      <c r="K4" s="7" t="s">
        <v>6</v>
      </c>
    </row>
    <row r="5" spans="1:12" ht="15.75" thickBot="1" x14ac:dyDescent="0.3">
      <c r="A5" s="3"/>
      <c r="B5" s="62" t="s">
        <v>1</v>
      </c>
      <c r="C5" s="9" t="s">
        <v>8</v>
      </c>
      <c r="D5" s="13" t="s">
        <v>13</v>
      </c>
      <c r="E5" s="3" t="s">
        <v>40</v>
      </c>
      <c r="K5" s="7" t="s">
        <v>7</v>
      </c>
    </row>
    <row r="6" spans="1:12" x14ac:dyDescent="0.25">
      <c r="A6" s="67"/>
      <c r="B6" s="63"/>
      <c r="C6" s="4"/>
      <c r="D6" s="14"/>
      <c r="E6" s="8"/>
      <c r="K6" s="7" t="s">
        <v>0</v>
      </c>
    </row>
    <row r="7" spans="1:12" x14ac:dyDescent="0.25">
      <c r="A7" s="66"/>
      <c r="B7" s="64" t="s">
        <v>43</v>
      </c>
      <c r="C7" s="5"/>
      <c r="D7" s="15"/>
      <c r="E7" s="11"/>
    </row>
    <row r="8" spans="1:12" x14ac:dyDescent="0.25">
      <c r="A8" s="66">
        <v>1</v>
      </c>
      <c r="B8" s="65" t="s">
        <v>67</v>
      </c>
      <c r="C8" s="6" t="s">
        <v>9</v>
      </c>
      <c r="D8" s="16" t="s">
        <v>15</v>
      </c>
      <c r="E8" s="11" t="s">
        <v>3</v>
      </c>
      <c r="G8" t="s">
        <v>17</v>
      </c>
      <c r="H8" s="84" t="s">
        <v>61</v>
      </c>
      <c r="I8" s="84" t="s">
        <v>63</v>
      </c>
      <c r="J8" s="84" t="s">
        <v>62</v>
      </c>
      <c r="K8" s="84"/>
    </row>
    <row r="9" spans="1:12" x14ac:dyDescent="0.25">
      <c r="A9" s="66">
        <v>2</v>
      </c>
      <c r="B9" s="65" t="s">
        <v>46</v>
      </c>
      <c r="C9" s="6" t="s">
        <v>9</v>
      </c>
      <c r="D9" s="16" t="s">
        <v>15</v>
      </c>
      <c r="E9" s="11" t="s">
        <v>3</v>
      </c>
      <c r="G9" s="1">
        <v>1</v>
      </c>
      <c r="H9" s="84">
        <v>4</v>
      </c>
      <c r="I9" s="84">
        <v>9</v>
      </c>
      <c r="J9" s="84">
        <v>1</v>
      </c>
      <c r="K9" s="84"/>
    </row>
    <row r="10" spans="1:12" x14ac:dyDescent="0.25">
      <c r="A10" s="66">
        <v>3</v>
      </c>
      <c r="B10" s="65" t="s">
        <v>65</v>
      </c>
      <c r="C10" s="6" t="s">
        <v>9</v>
      </c>
      <c r="D10" s="16" t="s">
        <v>0</v>
      </c>
      <c r="E10" s="11" t="s">
        <v>3</v>
      </c>
      <c r="G10" s="1">
        <v>2</v>
      </c>
      <c r="H10" s="84">
        <v>3</v>
      </c>
      <c r="I10" s="84">
        <v>0</v>
      </c>
      <c r="J10" s="84">
        <v>0</v>
      </c>
      <c r="K10" s="84"/>
    </row>
    <row r="11" spans="1:12" x14ac:dyDescent="0.25">
      <c r="A11" s="66">
        <v>4</v>
      </c>
      <c r="B11" s="65" t="s">
        <v>66</v>
      </c>
      <c r="C11" s="6" t="s">
        <v>9</v>
      </c>
      <c r="D11" s="16" t="s">
        <v>15</v>
      </c>
      <c r="E11" s="11" t="s">
        <v>3</v>
      </c>
      <c r="G11" s="1">
        <v>3</v>
      </c>
      <c r="H11" s="84">
        <v>7</v>
      </c>
      <c r="I11" s="84">
        <v>0</v>
      </c>
      <c r="J11" s="84">
        <v>2</v>
      </c>
      <c r="K11" s="84"/>
    </row>
    <row r="12" spans="1:12" x14ac:dyDescent="0.25">
      <c r="A12" s="66">
        <v>5</v>
      </c>
      <c r="B12" s="64" t="s">
        <v>44</v>
      </c>
      <c r="C12" s="6"/>
      <c r="D12" s="16"/>
      <c r="E12" s="11"/>
      <c r="G12" s="1">
        <v>4</v>
      </c>
      <c r="H12" s="84">
        <v>0</v>
      </c>
      <c r="I12" s="84">
        <v>0</v>
      </c>
      <c r="J12" s="84">
        <v>0</v>
      </c>
      <c r="K12" s="84"/>
    </row>
    <row r="13" spans="1:12" x14ac:dyDescent="0.25">
      <c r="A13" s="66">
        <v>6</v>
      </c>
      <c r="B13" s="65" t="s">
        <v>45</v>
      </c>
      <c r="C13" s="6" t="s">
        <v>9</v>
      </c>
      <c r="D13" s="16" t="s">
        <v>0</v>
      </c>
      <c r="E13" s="11" t="s">
        <v>6</v>
      </c>
      <c r="G13" s="1">
        <v>5</v>
      </c>
      <c r="H13" s="84">
        <v>16</v>
      </c>
      <c r="I13" s="84">
        <v>5</v>
      </c>
      <c r="J13" s="84">
        <v>1</v>
      </c>
      <c r="K13" s="84"/>
      <c r="L13" t="s">
        <v>105</v>
      </c>
    </row>
    <row r="14" spans="1:12" x14ac:dyDescent="0.25">
      <c r="A14" s="66"/>
      <c r="B14" s="65" t="s">
        <v>47</v>
      </c>
      <c r="C14" s="6" t="s">
        <v>9</v>
      </c>
      <c r="D14" s="16" t="s">
        <v>0</v>
      </c>
      <c r="E14" s="11" t="s">
        <v>6</v>
      </c>
      <c r="G14" t="s">
        <v>64</v>
      </c>
      <c r="H14" s="1">
        <f>(H13+H12+H11+H10+H9)*G13*3</f>
        <v>450</v>
      </c>
      <c r="I14" s="1">
        <f>(I13+I12+I11+I10+I9)*G13*2</f>
        <v>140</v>
      </c>
      <c r="J14" s="1">
        <f>(J13+J12+J11+J10+J9)*G13</f>
        <v>20</v>
      </c>
      <c r="K14">
        <f>J14+I14+H14</f>
        <v>610</v>
      </c>
      <c r="L14" t="s">
        <v>105</v>
      </c>
    </row>
    <row r="15" spans="1:12" x14ac:dyDescent="0.25">
      <c r="A15" s="66">
        <v>7</v>
      </c>
      <c r="B15" s="65" t="s">
        <v>68</v>
      </c>
      <c r="C15" s="6" t="s">
        <v>9</v>
      </c>
      <c r="D15" s="16" t="s">
        <v>0</v>
      </c>
      <c r="E15" s="11" t="s">
        <v>6</v>
      </c>
      <c r="L15" t="s">
        <v>105</v>
      </c>
    </row>
    <row r="16" spans="1:12" x14ac:dyDescent="0.25">
      <c r="A16" s="66">
        <v>8</v>
      </c>
      <c r="B16" s="65" t="s">
        <v>69</v>
      </c>
      <c r="C16" s="6" t="s">
        <v>9</v>
      </c>
      <c r="D16" s="16" t="s">
        <v>0</v>
      </c>
      <c r="E16" s="11" t="s">
        <v>7</v>
      </c>
      <c r="G16" t="s">
        <v>20</v>
      </c>
      <c r="H16" s="84">
        <f>((H9*G9)+(H10*G10)+(H11*G11)+(H12*G12)+(H13*G13))*3</f>
        <v>333</v>
      </c>
      <c r="I16" s="84">
        <f>((I9*G9)+(I10*G10)+(I11*G11)+(I12*G12)+(I13*G13))*2</f>
        <v>68</v>
      </c>
      <c r="J16" s="84">
        <f>(J9*G9)+(J10*G10)+(J11*G11)+(J12*G12)+(J13*G13)</f>
        <v>12</v>
      </c>
      <c r="K16" s="84">
        <f>H16+I16+J16</f>
        <v>413</v>
      </c>
      <c r="L16" t="s">
        <v>106</v>
      </c>
    </row>
    <row r="17" spans="1:12" x14ac:dyDescent="0.25">
      <c r="A17" s="66">
        <v>9</v>
      </c>
      <c r="B17" s="64" t="s">
        <v>48</v>
      </c>
      <c r="C17" s="6"/>
      <c r="D17" s="16"/>
      <c r="E17" s="11"/>
    </row>
    <row r="18" spans="1:12" x14ac:dyDescent="0.25">
      <c r="A18" s="66">
        <v>10</v>
      </c>
      <c r="B18" s="65" t="s">
        <v>49</v>
      </c>
      <c r="C18" s="6" t="s">
        <v>9</v>
      </c>
      <c r="D18" s="16" t="s">
        <v>15</v>
      </c>
      <c r="E18" s="11" t="s">
        <v>3</v>
      </c>
      <c r="G18" s="107" t="s">
        <v>22</v>
      </c>
      <c r="H18" s="107"/>
      <c r="I18" s="107"/>
      <c r="J18" s="107"/>
      <c r="K18">
        <f>(+K16/K14)*100</f>
        <v>67.704918032786892</v>
      </c>
    </row>
    <row r="19" spans="1:12" x14ac:dyDescent="0.25">
      <c r="A19" s="66"/>
      <c r="B19" s="65" t="s">
        <v>50</v>
      </c>
      <c r="C19" s="6" t="s">
        <v>9</v>
      </c>
      <c r="D19" s="16" t="s">
        <v>15</v>
      </c>
      <c r="E19" s="11" t="s">
        <v>3</v>
      </c>
    </row>
    <row r="20" spans="1:12" x14ac:dyDescent="0.25">
      <c r="A20" s="66">
        <v>11</v>
      </c>
      <c r="B20" s="65" t="s">
        <v>104</v>
      </c>
      <c r="C20" s="6" t="s">
        <v>10</v>
      </c>
      <c r="D20" s="16" t="s">
        <v>15</v>
      </c>
      <c r="E20" s="11" t="s">
        <v>3</v>
      </c>
      <c r="L20" t="s">
        <v>107</v>
      </c>
    </row>
    <row r="21" spans="1:12" x14ac:dyDescent="0.25">
      <c r="A21" s="66">
        <v>12</v>
      </c>
      <c r="B21" s="65" t="s">
        <v>103</v>
      </c>
      <c r="C21" s="6" t="s">
        <v>10</v>
      </c>
      <c r="D21" s="16" t="s">
        <v>15</v>
      </c>
      <c r="E21" s="11" t="s">
        <v>3</v>
      </c>
      <c r="L21" t="s">
        <v>107</v>
      </c>
    </row>
    <row r="22" spans="1:12" x14ac:dyDescent="0.25">
      <c r="A22" s="66">
        <v>13</v>
      </c>
      <c r="B22" s="64" t="s">
        <v>80</v>
      </c>
      <c r="C22" s="6"/>
      <c r="D22" s="16"/>
      <c r="E22" s="11"/>
    </row>
    <row r="23" spans="1:12" x14ac:dyDescent="0.25">
      <c r="A23" s="66">
        <v>14</v>
      </c>
      <c r="B23" s="65" t="s">
        <v>101</v>
      </c>
      <c r="C23" s="6" t="s">
        <v>10</v>
      </c>
      <c r="D23" s="16" t="s">
        <v>0</v>
      </c>
      <c r="E23" s="11" t="s">
        <v>7</v>
      </c>
      <c r="L23" t="s">
        <v>108</v>
      </c>
    </row>
    <row r="24" spans="1:12" x14ac:dyDescent="0.25">
      <c r="A24" s="66"/>
      <c r="B24" s="65" t="s">
        <v>102</v>
      </c>
      <c r="C24" s="6" t="s">
        <v>10</v>
      </c>
      <c r="D24" s="16" t="s">
        <v>0</v>
      </c>
      <c r="E24" s="11" t="s">
        <v>7</v>
      </c>
      <c r="L24" t="s">
        <v>108</v>
      </c>
    </row>
    <row r="25" spans="1:12" x14ac:dyDescent="0.25">
      <c r="A25" s="66">
        <v>15</v>
      </c>
      <c r="B25" s="65" t="s">
        <v>81</v>
      </c>
      <c r="C25" s="6" t="s">
        <v>11</v>
      </c>
      <c r="D25" s="16" t="s">
        <v>0</v>
      </c>
      <c r="E25" s="11" t="s">
        <v>7</v>
      </c>
      <c r="L25" t="s">
        <v>109</v>
      </c>
    </row>
    <row r="26" spans="1:12" x14ac:dyDescent="0.25">
      <c r="A26" s="66">
        <v>16</v>
      </c>
      <c r="B26" s="64" t="s">
        <v>82</v>
      </c>
      <c r="C26" s="5"/>
      <c r="D26" s="16"/>
      <c r="E26" s="11"/>
    </row>
    <row r="27" spans="1:12" x14ac:dyDescent="0.25">
      <c r="A27" s="66">
        <v>17</v>
      </c>
      <c r="B27" s="65" t="s">
        <v>83</v>
      </c>
      <c r="C27" s="6" t="s">
        <v>9</v>
      </c>
      <c r="D27" s="16" t="s">
        <v>15</v>
      </c>
      <c r="E27" s="11" t="s">
        <v>3</v>
      </c>
    </row>
    <row r="28" spans="1:12" x14ac:dyDescent="0.25">
      <c r="A28" s="66"/>
      <c r="B28" s="64" t="s">
        <v>84</v>
      </c>
      <c r="C28" s="6"/>
      <c r="D28" s="16"/>
      <c r="E28" s="11"/>
    </row>
    <row r="29" spans="1:12" x14ac:dyDescent="0.25">
      <c r="A29" s="66">
        <v>18</v>
      </c>
      <c r="B29" s="65" t="s">
        <v>85</v>
      </c>
      <c r="C29" s="6" t="s">
        <v>9</v>
      </c>
      <c r="D29" s="16" t="s">
        <v>15</v>
      </c>
      <c r="E29" s="11" t="s">
        <v>3</v>
      </c>
      <c r="G29" s="88"/>
    </row>
    <row r="30" spans="1:12" x14ac:dyDescent="0.25">
      <c r="A30" s="66"/>
      <c r="B30" s="64" t="s">
        <v>43</v>
      </c>
      <c r="C30" s="6"/>
      <c r="D30" s="16"/>
      <c r="E30" s="11"/>
    </row>
    <row r="31" spans="1:12" x14ac:dyDescent="0.25">
      <c r="A31" s="66">
        <v>19</v>
      </c>
      <c r="B31" s="65" t="s">
        <v>86</v>
      </c>
      <c r="C31" s="6" t="s">
        <v>10</v>
      </c>
      <c r="D31" s="16" t="s">
        <v>15</v>
      </c>
      <c r="E31" s="11" t="s">
        <v>3</v>
      </c>
      <c r="L31" t="s">
        <v>107</v>
      </c>
    </row>
    <row r="32" spans="1:12" x14ac:dyDescent="0.25">
      <c r="A32" s="66"/>
      <c r="B32" s="64" t="s">
        <v>87</v>
      </c>
      <c r="C32" s="6"/>
      <c r="D32" s="16"/>
      <c r="E32" s="11"/>
    </row>
    <row r="33" spans="1:12" x14ac:dyDescent="0.25">
      <c r="A33" s="66">
        <v>20</v>
      </c>
      <c r="B33" s="65" t="s">
        <v>88</v>
      </c>
      <c r="C33" s="6" t="s">
        <v>10</v>
      </c>
      <c r="D33" s="16" t="s">
        <v>0</v>
      </c>
      <c r="E33" s="11" t="s">
        <v>7</v>
      </c>
      <c r="L33" t="s">
        <v>108</v>
      </c>
    </row>
    <row r="34" spans="1:12" x14ac:dyDescent="0.25">
      <c r="A34" s="66"/>
      <c r="B34" s="65" t="s">
        <v>98</v>
      </c>
      <c r="C34" s="6" t="s">
        <v>10</v>
      </c>
      <c r="D34" s="16" t="s">
        <v>0</v>
      </c>
      <c r="E34" s="11" t="s">
        <v>7</v>
      </c>
      <c r="L34" t="s">
        <v>108</v>
      </c>
    </row>
    <row r="35" spans="1:12" x14ac:dyDescent="0.25">
      <c r="A35" s="66">
        <v>21</v>
      </c>
      <c r="B35" s="65" t="s">
        <v>99</v>
      </c>
      <c r="C35" s="6" t="s">
        <v>10</v>
      </c>
      <c r="D35" s="16" t="s">
        <v>0</v>
      </c>
      <c r="E35" s="11" t="s">
        <v>7</v>
      </c>
      <c r="L35" t="s">
        <v>108</v>
      </c>
    </row>
    <row r="36" spans="1:12" x14ac:dyDescent="0.25">
      <c r="A36" s="66">
        <v>22</v>
      </c>
      <c r="B36" s="64" t="s">
        <v>51</v>
      </c>
      <c r="C36" s="6"/>
      <c r="D36" s="16"/>
      <c r="E36" s="11"/>
    </row>
    <row r="37" spans="1:12" x14ac:dyDescent="0.25">
      <c r="A37" s="66">
        <v>23</v>
      </c>
      <c r="B37" s="65" t="s">
        <v>97</v>
      </c>
      <c r="C37" s="6" t="s">
        <v>10</v>
      </c>
      <c r="D37" s="16" t="s">
        <v>0</v>
      </c>
      <c r="E37" s="11" t="s">
        <v>7</v>
      </c>
      <c r="L37" t="s">
        <v>110</v>
      </c>
    </row>
    <row r="38" spans="1:12" x14ac:dyDescent="0.25">
      <c r="A38" s="66"/>
      <c r="B38" s="65" t="s">
        <v>93</v>
      </c>
      <c r="C38" s="6" t="s">
        <v>10</v>
      </c>
      <c r="D38" s="16" t="s">
        <v>0</v>
      </c>
      <c r="E38" s="11" t="s">
        <v>7</v>
      </c>
      <c r="L38" t="s">
        <v>110</v>
      </c>
    </row>
    <row r="39" spans="1:12" x14ac:dyDescent="0.25">
      <c r="A39" s="66">
        <v>24</v>
      </c>
      <c r="B39" s="65" t="s">
        <v>94</v>
      </c>
      <c r="C39" s="6" t="s">
        <v>9</v>
      </c>
      <c r="D39" s="16" t="s">
        <v>0</v>
      </c>
      <c r="E39" s="11" t="s">
        <v>7</v>
      </c>
      <c r="L39" t="s">
        <v>106</v>
      </c>
    </row>
    <row r="40" spans="1:12" x14ac:dyDescent="0.25">
      <c r="A40" s="66">
        <v>25</v>
      </c>
      <c r="B40" s="65" t="s">
        <v>95</v>
      </c>
      <c r="C40" s="68" t="s">
        <v>9</v>
      </c>
      <c r="D40" s="16" t="s">
        <v>0</v>
      </c>
      <c r="E40" s="11" t="s">
        <v>7</v>
      </c>
      <c r="L40" t="s">
        <v>106</v>
      </c>
    </row>
    <row r="41" spans="1:12" x14ac:dyDescent="0.25">
      <c r="A41" s="66">
        <v>26</v>
      </c>
      <c r="B41" s="65" t="s">
        <v>96</v>
      </c>
      <c r="C41" s="6" t="s">
        <v>9</v>
      </c>
      <c r="D41" s="16" t="s">
        <v>15</v>
      </c>
      <c r="E41" s="11" t="s">
        <v>5</v>
      </c>
      <c r="L41" t="s">
        <v>111</v>
      </c>
    </row>
    <row r="42" spans="1:12" x14ac:dyDescent="0.25">
      <c r="A42" s="66">
        <v>27</v>
      </c>
      <c r="B42" s="65" t="s">
        <v>70</v>
      </c>
      <c r="C42" s="6" t="s">
        <v>11</v>
      </c>
      <c r="D42" s="16" t="s">
        <v>15</v>
      </c>
      <c r="E42" s="11" t="s">
        <v>5</v>
      </c>
      <c r="L42" t="s">
        <v>112</v>
      </c>
    </row>
    <row r="43" spans="1:12" x14ac:dyDescent="0.25">
      <c r="A43" s="66">
        <v>28</v>
      </c>
      <c r="B43" s="65" t="s">
        <v>71</v>
      </c>
      <c r="C43" s="6" t="s">
        <v>9</v>
      </c>
      <c r="D43" s="16" t="s">
        <v>15</v>
      </c>
      <c r="E43" s="11" t="s">
        <v>5</v>
      </c>
      <c r="L43" t="s">
        <v>111</v>
      </c>
    </row>
    <row r="44" spans="1:12" x14ac:dyDescent="0.25">
      <c r="A44" s="66">
        <v>29</v>
      </c>
      <c r="B44" s="65" t="s">
        <v>60</v>
      </c>
      <c r="C44" s="6" t="s">
        <v>11</v>
      </c>
      <c r="D44" s="16" t="s">
        <v>14</v>
      </c>
      <c r="E44" s="11" t="s">
        <v>5</v>
      </c>
      <c r="L44" t="s">
        <v>112</v>
      </c>
    </row>
    <row r="45" spans="1:12" x14ac:dyDescent="0.25">
      <c r="A45" s="66">
        <v>30</v>
      </c>
      <c r="B45" s="65" t="s">
        <v>72</v>
      </c>
      <c r="C45" s="68" t="s">
        <v>9</v>
      </c>
      <c r="D45" s="16" t="s">
        <v>15</v>
      </c>
      <c r="E45" s="11" t="s">
        <v>5</v>
      </c>
      <c r="L45" t="s">
        <v>111</v>
      </c>
    </row>
    <row r="46" spans="1:12" x14ac:dyDescent="0.25">
      <c r="A46" s="66">
        <v>31</v>
      </c>
      <c r="B46" s="65" t="s">
        <v>73</v>
      </c>
      <c r="C46" s="68" t="s">
        <v>9</v>
      </c>
      <c r="D46" s="16" t="s">
        <v>15</v>
      </c>
      <c r="E46" s="11" t="s">
        <v>5</v>
      </c>
      <c r="L46" t="s">
        <v>111</v>
      </c>
    </row>
    <row r="47" spans="1:12" x14ac:dyDescent="0.25">
      <c r="A47" s="66">
        <v>32</v>
      </c>
      <c r="B47" s="65" t="s">
        <v>74</v>
      </c>
      <c r="C47" s="6" t="s">
        <v>9</v>
      </c>
      <c r="D47" s="16" t="s">
        <v>15</v>
      </c>
      <c r="E47" s="11" t="s">
        <v>5</v>
      </c>
      <c r="L47" t="s">
        <v>111</v>
      </c>
    </row>
    <row r="48" spans="1:12" x14ac:dyDescent="0.25">
      <c r="A48" s="66">
        <v>33</v>
      </c>
      <c r="B48" s="65" t="s">
        <v>75</v>
      </c>
      <c r="C48" s="6" t="s">
        <v>9</v>
      </c>
      <c r="D48" s="16" t="s">
        <v>15</v>
      </c>
      <c r="E48" s="11" t="s">
        <v>5</v>
      </c>
      <c r="L48" t="s">
        <v>111</v>
      </c>
    </row>
    <row r="49" spans="1:12" x14ac:dyDescent="0.25">
      <c r="A49" s="66">
        <v>34</v>
      </c>
      <c r="B49" s="64" t="s">
        <v>52</v>
      </c>
      <c r="C49" s="6"/>
      <c r="D49" s="16"/>
      <c r="E49" s="11"/>
    </row>
    <row r="50" spans="1:12" x14ac:dyDescent="0.25">
      <c r="A50" s="66">
        <v>35</v>
      </c>
      <c r="B50" s="65" t="s">
        <v>76</v>
      </c>
      <c r="C50" s="6" t="s">
        <v>9</v>
      </c>
      <c r="D50" s="16" t="s">
        <v>15</v>
      </c>
      <c r="E50" s="11" t="s">
        <v>3</v>
      </c>
    </row>
    <row r="51" spans="1:12" x14ac:dyDescent="0.25">
      <c r="A51" s="66"/>
      <c r="B51" s="65" t="s">
        <v>77</v>
      </c>
      <c r="C51" s="6" t="s">
        <v>9</v>
      </c>
      <c r="D51" s="16" t="s">
        <v>15</v>
      </c>
      <c r="E51" s="11" t="s">
        <v>3</v>
      </c>
    </row>
    <row r="52" spans="1:12" x14ac:dyDescent="0.25">
      <c r="A52" s="66">
        <v>36</v>
      </c>
      <c r="B52" s="65" t="s">
        <v>78</v>
      </c>
      <c r="C52" s="6" t="s">
        <v>9</v>
      </c>
      <c r="D52" s="16" t="s">
        <v>15</v>
      </c>
      <c r="E52" s="11" t="s">
        <v>3</v>
      </c>
    </row>
    <row r="53" spans="1:12" x14ac:dyDescent="0.25">
      <c r="A53" s="87">
        <v>37</v>
      </c>
      <c r="B53" s="65" t="s">
        <v>59</v>
      </c>
      <c r="C53" s="6" t="s">
        <v>9</v>
      </c>
      <c r="D53" s="16" t="s">
        <v>15</v>
      </c>
      <c r="E53" s="11" t="s">
        <v>3</v>
      </c>
    </row>
    <row r="54" spans="1:12" x14ac:dyDescent="0.25">
      <c r="A54" s="66">
        <v>38</v>
      </c>
      <c r="B54" s="65" t="s">
        <v>79</v>
      </c>
      <c r="C54" s="6" t="s">
        <v>9</v>
      </c>
      <c r="D54" s="16" t="s">
        <v>15</v>
      </c>
      <c r="E54" s="11" t="s">
        <v>3</v>
      </c>
    </row>
    <row r="55" spans="1:12" x14ac:dyDescent="0.25">
      <c r="A55" s="66">
        <v>39</v>
      </c>
      <c r="B55" s="64" t="s">
        <v>55</v>
      </c>
      <c r="C55" s="6"/>
      <c r="D55" s="16"/>
      <c r="E55" s="11"/>
    </row>
    <row r="56" spans="1:12" x14ac:dyDescent="0.25">
      <c r="A56" s="66">
        <v>40</v>
      </c>
      <c r="B56" s="65" t="s">
        <v>53</v>
      </c>
      <c r="C56" s="6" t="s">
        <v>10</v>
      </c>
      <c r="D56" s="16" t="s">
        <v>15</v>
      </c>
      <c r="E56" s="11" t="s">
        <v>3</v>
      </c>
      <c r="L56" t="s">
        <v>107</v>
      </c>
    </row>
    <row r="57" spans="1:12" x14ac:dyDescent="0.25">
      <c r="A57" s="66"/>
      <c r="B57" s="65" t="s">
        <v>54</v>
      </c>
      <c r="C57" s="6" t="s">
        <v>9</v>
      </c>
      <c r="D57" s="16" t="s">
        <v>15</v>
      </c>
      <c r="E57" s="11" t="s">
        <v>3</v>
      </c>
    </row>
    <row r="58" spans="1:12" x14ac:dyDescent="0.25">
      <c r="A58" s="66">
        <v>41</v>
      </c>
      <c r="B58" s="65" t="s">
        <v>56</v>
      </c>
      <c r="C58" s="6" t="s">
        <v>10</v>
      </c>
      <c r="D58" s="16" t="s">
        <v>15</v>
      </c>
      <c r="E58" s="11" t="s">
        <v>3</v>
      </c>
      <c r="L58" t="s">
        <v>107</v>
      </c>
    </row>
    <row r="59" spans="1:12" x14ac:dyDescent="0.25">
      <c r="A59" s="66">
        <v>42</v>
      </c>
      <c r="B59" s="65" t="s">
        <v>57</v>
      </c>
      <c r="C59" s="6" t="s">
        <v>9</v>
      </c>
      <c r="D59" s="16" t="s">
        <v>15</v>
      </c>
      <c r="E59" s="11" t="s">
        <v>3</v>
      </c>
    </row>
    <row r="60" spans="1:12" x14ac:dyDescent="0.25">
      <c r="A60" s="66">
        <v>43</v>
      </c>
      <c r="B60" s="65" t="s">
        <v>58</v>
      </c>
      <c r="C60" s="6" t="s">
        <v>10</v>
      </c>
      <c r="D60" s="16" t="s">
        <v>0</v>
      </c>
      <c r="E60" s="11" t="s">
        <v>7</v>
      </c>
      <c r="L60" t="s">
        <v>110</v>
      </c>
    </row>
    <row r="61" spans="1:12" x14ac:dyDescent="0.25">
      <c r="A61" s="66">
        <v>44</v>
      </c>
      <c r="B61" s="65" t="s">
        <v>89</v>
      </c>
      <c r="C61" s="6" t="s">
        <v>9</v>
      </c>
      <c r="D61" s="16" t="s">
        <v>15</v>
      </c>
      <c r="E61" s="11" t="s">
        <v>3</v>
      </c>
    </row>
    <row r="62" spans="1:12" x14ac:dyDescent="0.25">
      <c r="A62" s="66">
        <v>45</v>
      </c>
      <c r="B62" s="65" t="s">
        <v>90</v>
      </c>
      <c r="C62" s="6" t="s">
        <v>9</v>
      </c>
      <c r="D62" s="16" t="s">
        <v>14</v>
      </c>
      <c r="E62" s="11" t="s">
        <v>5</v>
      </c>
      <c r="L62" t="s">
        <v>111</v>
      </c>
    </row>
    <row r="63" spans="1:12" x14ac:dyDescent="0.25">
      <c r="A63" s="87">
        <v>46</v>
      </c>
      <c r="B63" s="65" t="s">
        <v>91</v>
      </c>
      <c r="C63" s="6" t="s">
        <v>9</v>
      </c>
      <c r="D63" s="16" t="s">
        <v>14</v>
      </c>
      <c r="E63" s="11" t="s">
        <v>7</v>
      </c>
      <c r="L63" t="s">
        <v>106</v>
      </c>
    </row>
    <row r="64" spans="1:12" x14ac:dyDescent="0.25">
      <c r="A64" s="66">
        <v>47</v>
      </c>
      <c r="B64" s="65" t="s">
        <v>92</v>
      </c>
      <c r="C64" s="6" t="s">
        <v>11</v>
      </c>
      <c r="D64" s="16" t="s">
        <v>15</v>
      </c>
      <c r="E64" s="11" t="s">
        <v>3</v>
      </c>
      <c r="L64" t="s">
        <v>113</v>
      </c>
    </row>
    <row r="65" spans="1:12" x14ac:dyDescent="0.25">
      <c r="A65" s="66">
        <v>48</v>
      </c>
      <c r="B65" s="65" t="s">
        <v>100</v>
      </c>
      <c r="C65" s="6" t="s">
        <v>10</v>
      </c>
      <c r="D65" s="16" t="s">
        <v>0</v>
      </c>
      <c r="E65" s="11" t="s">
        <v>7</v>
      </c>
      <c r="L65" t="s">
        <v>108</v>
      </c>
    </row>
    <row r="66" spans="1:12" x14ac:dyDescent="0.25">
      <c r="A66" s="66">
        <v>49</v>
      </c>
      <c r="C66" s="6"/>
      <c r="D66" s="16"/>
      <c r="E66" s="11"/>
    </row>
    <row r="67" spans="1:12" x14ac:dyDescent="0.25">
      <c r="A67" s="66">
        <v>50</v>
      </c>
    </row>
    <row r="68" spans="1:12" x14ac:dyDescent="0.25">
      <c r="A68" s="66"/>
    </row>
  </sheetData>
  <autoFilter ref="A5:K67"/>
  <mergeCells count="1">
    <mergeCell ref="G18:J18"/>
  </mergeCells>
  <phoneticPr fontId="18" type="noConversion"/>
  <dataValidations count="3">
    <dataValidation type="list" allowBlank="1" showInputMessage="1" showErrorMessage="1" sqref="E6:E66">
      <formula1>$K$1:$K$6</formula1>
    </dataValidation>
    <dataValidation type="list" allowBlank="1" showInputMessage="1" showErrorMessage="1" sqref="C6:C66">
      <formula1>$J$1:$J$3</formula1>
    </dataValidation>
    <dataValidation type="list" allowBlank="1" showInputMessage="1" showErrorMessage="1" sqref="D6:D66">
      <formula1>$I$1:$I$3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ColWidth="9.140625" defaultRowHeight="15" x14ac:dyDescent="0.25"/>
  <sheetData>
    <row r="1" spans="1:2" x14ac:dyDescent="0.25">
      <c r="A1" t="s">
        <v>36</v>
      </c>
      <c r="B1" t="s">
        <v>38</v>
      </c>
    </row>
    <row r="2" spans="1:2" x14ac:dyDescent="0.25">
      <c r="A2" t="s">
        <v>0</v>
      </c>
      <c r="B2" t="s">
        <v>0</v>
      </c>
    </row>
    <row r="3" spans="1:2" x14ac:dyDescent="0.25">
      <c r="A3" t="s">
        <v>37</v>
      </c>
      <c r="B3" t="s">
        <v>7</v>
      </c>
    </row>
    <row r="4" spans="1:2" x14ac:dyDescent="0.25">
      <c r="A4" t="s">
        <v>15</v>
      </c>
      <c r="B4" t="s">
        <v>6</v>
      </c>
    </row>
    <row r="5" spans="1:2" x14ac:dyDescent="0.25">
      <c r="B5" t="s">
        <v>5</v>
      </c>
    </row>
    <row r="6" spans="1:2" x14ac:dyDescent="0.25">
      <c r="B6" t="s">
        <v>4</v>
      </c>
    </row>
    <row r="7" spans="1:2" x14ac:dyDescent="0.25">
      <c r="B7" t="s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Calificacion QA</vt:lpstr>
      <vt:lpstr>Calidad de Pruebas </vt:lpstr>
      <vt:lpstr>Evidencia de Prueba</vt:lpstr>
      <vt:lpstr>Catalogo</vt:lpstr>
    </vt:vector>
  </TitlesOfParts>
  <Company>Sysde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jvega</dc:creator>
  <cp:lastModifiedBy>Carlos Girón</cp:lastModifiedBy>
  <cp:lastPrinted>2009-10-05T00:00:35Z</cp:lastPrinted>
  <dcterms:created xsi:type="dcterms:W3CDTF">2009-07-02T22:27:30Z</dcterms:created>
  <dcterms:modified xsi:type="dcterms:W3CDTF">2015-06-09T05:06:20Z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86501d85-fa73-40d7-ba29-51a32a4f0879</vt:lpwstr>
  </property>
</Properties>
</file>