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2"/>
  <workbookPr codeName="ThisWorkbook"/>
  <mc:AlternateContent xmlns:mc="http://schemas.openxmlformats.org/markup-compatibility/2006">
    <mc:Choice Requires="x15">
      <x15ac:absPath xmlns:x15ac="http://schemas.microsoft.com/office/spreadsheetml/2010/11/ac" url="https://cityuni-my.sharepoint.com/personal/michail_koulourakis_cass_city_ac_uk/Documents/IBFM Coursework/Final complete/"/>
    </mc:Choice>
  </mc:AlternateContent>
  <xr:revisionPtr revIDLastSave="0" documentId="4BDCC733ACD9F5C5A9057237D5AA4CD7D0331F77" xr6:coauthVersionLast="32" xr6:coauthVersionMax="32" xr10:uidLastSave="{00000000-0000-0000-0000-000000000000}"/>
  <bookViews>
    <workbookView xWindow="615" yWindow="465" windowWidth="28185" windowHeight="17535" tabRatio="702" firstSheet="4" activeTab="4" xr2:uid="{00000000-000D-0000-FFFF-FFFF00000000}"/>
  </bookViews>
  <sheets>
    <sheet name="Underpricing Model" sheetId="6" r:id="rId1"/>
    <sheet name="Portfolio" sheetId="10" r:id="rId2"/>
    <sheet name="In Sample Data" sheetId="13" r:id="rId3"/>
    <sheet name="Out of Sample Data" sheetId="8" r:id="rId4"/>
    <sheet name="Underwriters" sheetId="4" r:id="rId5"/>
    <sheet name="Indices" sheetId="5" r:id="rId6"/>
    <sheet name="E-Views Results" sheetId="12" r:id="rId7"/>
  </sheets>
  <definedNames>
    <definedName name="solver_adj" localSheetId="1" hidden="1">Portfolio!$C$19:$C$26</definedName>
    <definedName name="solver_adj" localSheetId="0" hidden="1">'Underpricing Model'!$S$3:$AB$3</definedName>
    <definedName name="solver_cvg" localSheetId="1" hidden="1">0.0001</definedName>
    <definedName name="solver_cvg" localSheetId="0" hidden="1">0.0001</definedName>
    <definedName name="solver_drv" localSheetId="1" hidden="1">1</definedName>
    <definedName name="solver_drv" localSheetId="0" hidden="1">2</definedName>
    <definedName name="solver_eng" localSheetId="1" hidden="1">1</definedName>
    <definedName name="solver_eng" localSheetId="0" hidden="1">1</definedName>
    <definedName name="solver_est" localSheetId="1" hidden="1">1</definedName>
    <definedName name="solver_est" localSheetId="0" hidden="1">1</definedName>
    <definedName name="solver_itr" localSheetId="1" hidden="1">2147483647</definedName>
    <definedName name="solver_itr" localSheetId="0" hidden="1">2147483647</definedName>
    <definedName name="solver_lhs1" localSheetId="1" hidden="1">Portfolio!$C$19:$C$26</definedName>
    <definedName name="solver_lhs1" localSheetId="0" hidden="1">'Underpricing Model'!$S$3:$AB$3</definedName>
    <definedName name="solver_lhs2" localSheetId="1" hidden="1">Portfolio!$C$19:$C$26</definedName>
    <definedName name="solver_lhs3" localSheetId="1" hidden="1">Portfolio!$C$34</definedName>
    <definedName name="solver_lin" localSheetId="1" hidden="1">2</definedName>
    <definedName name="solver_mip" localSheetId="1" hidden="1">2147483647</definedName>
    <definedName name="solver_mip" localSheetId="0" hidden="1">2147483647</definedName>
    <definedName name="solver_mni" localSheetId="1" hidden="1">30</definedName>
    <definedName name="solver_mni" localSheetId="0" hidden="1">30</definedName>
    <definedName name="solver_mrt" localSheetId="1" hidden="1">0.075</definedName>
    <definedName name="solver_mrt" localSheetId="0" hidden="1">0.075</definedName>
    <definedName name="solver_msl" localSheetId="1" hidden="1">2</definedName>
    <definedName name="solver_msl" localSheetId="0" hidden="1">2</definedName>
    <definedName name="solver_neg" localSheetId="1" hidden="1">1</definedName>
    <definedName name="solver_neg" localSheetId="0" hidden="1">2</definedName>
    <definedName name="solver_nod" localSheetId="1" hidden="1">2147483647</definedName>
    <definedName name="solver_nod" localSheetId="0" hidden="1">2147483647</definedName>
    <definedName name="solver_num" localSheetId="1" hidden="1">3</definedName>
    <definedName name="solver_num" localSheetId="0" hidden="1">0</definedName>
    <definedName name="solver_nwt" localSheetId="1" hidden="1">1</definedName>
    <definedName name="solver_nwt" localSheetId="0" hidden="1">1</definedName>
    <definedName name="solver_opt" localSheetId="1" hidden="1">Portfolio!$F$27</definedName>
    <definedName name="solver_opt" localSheetId="0" hidden="1">'Underpricing Model'!$AF$2</definedName>
    <definedName name="solver_pre" localSheetId="1" hidden="1">0.000001</definedName>
    <definedName name="solver_pre" localSheetId="0" hidden="1">0.000001</definedName>
    <definedName name="solver_rbv" localSheetId="1" hidden="1">1</definedName>
    <definedName name="solver_rbv" localSheetId="0" hidden="1">2</definedName>
    <definedName name="solver_rel1" localSheetId="1" hidden="1">1</definedName>
    <definedName name="solver_rel1" localSheetId="0" hidden="1">6</definedName>
    <definedName name="solver_rel2" localSheetId="1" hidden="1">3</definedName>
    <definedName name="solver_rel3" localSheetId="1" hidden="1">2</definedName>
    <definedName name="solver_rhs1" localSheetId="1" hidden="1">Portfolio!$E$33</definedName>
    <definedName name="solver_rhs1" localSheetId="0" hidden="1">AllDifferent</definedName>
    <definedName name="solver_rhs2" localSheetId="1" hidden="1">Portfolio!$E$32</definedName>
    <definedName name="solver_rhs3" localSheetId="1" hidden="1">Portfolio!$E$34</definedName>
    <definedName name="solver_rlx" localSheetId="1" hidden="1">2</definedName>
    <definedName name="solver_rlx" localSheetId="0" hidden="1">2</definedName>
    <definedName name="solver_rsd" localSheetId="1" hidden="1">0</definedName>
    <definedName name="solver_rsd" localSheetId="0" hidden="1">0</definedName>
    <definedName name="solver_scl" localSheetId="1" hidden="1">1</definedName>
    <definedName name="solver_scl" localSheetId="0" hidden="1">2</definedName>
    <definedName name="solver_sho" localSheetId="1" hidden="1">2</definedName>
    <definedName name="solver_sho" localSheetId="0" hidden="1">2</definedName>
    <definedName name="solver_ssz" localSheetId="1" hidden="1">100</definedName>
    <definedName name="solver_ssz" localSheetId="0" hidden="1">100</definedName>
    <definedName name="solver_tim" localSheetId="1" hidden="1">2147483647</definedName>
    <definedName name="solver_tim" localSheetId="0" hidden="1">2147483647</definedName>
    <definedName name="solver_tol" localSheetId="1" hidden="1">0.01</definedName>
    <definedName name="solver_tol" localSheetId="0" hidden="1">0.01</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79016"/>
</workbook>
</file>

<file path=xl/calcChain.xml><?xml version="1.0" encoding="utf-8"?>
<calcChain xmlns="http://schemas.openxmlformats.org/spreadsheetml/2006/main">
  <c r="AE19" i="8" l="1"/>
  <c r="E53" i="6"/>
  <c r="C29" i="4"/>
  <c r="D29" i="4"/>
  <c r="D65"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5" i="4"/>
  <c r="C19" i="8"/>
  <c r="AD14" i="8"/>
  <c r="Q58" i="6"/>
  <c r="AC14" i="8"/>
  <c r="P58" i="6"/>
  <c r="AB14" i="8"/>
  <c r="O58" i="6"/>
  <c r="AA14" i="8"/>
  <c r="N58" i="6"/>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M3404" i="5"/>
  <c r="Y14" i="8"/>
  <c r="L58" i="6"/>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J3404" i="5"/>
  <c r="X14" i="8"/>
  <c r="K58" i="6"/>
  <c r="W14" i="8"/>
  <c r="J58" i="6"/>
  <c r="D14" i="8"/>
  <c r="V14" i="8"/>
  <c r="I58" i="6"/>
  <c r="AD13" i="8"/>
  <c r="Q57" i="6"/>
  <c r="AC13" i="8"/>
  <c r="P57" i="6"/>
  <c r="AB13" i="8"/>
  <c r="O57" i="6"/>
  <c r="AA13" i="8"/>
  <c r="N57" i="6"/>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M3168" i="5"/>
  <c r="Y13" i="8"/>
  <c r="L57" i="6"/>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J3168" i="5"/>
  <c r="X13" i="8"/>
  <c r="K57" i="6"/>
  <c r="W13" i="8"/>
  <c r="J57" i="6"/>
  <c r="D13" i="8"/>
  <c r="V13" i="8"/>
  <c r="I57" i="6"/>
  <c r="AD8" i="8"/>
  <c r="Q56" i="6"/>
  <c r="AC8" i="8"/>
  <c r="P56" i="6"/>
  <c r="AB8" i="8"/>
  <c r="O56" i="6"/>
  <c r="AA8" i="8"/>
  <c r="N56" i="6"/>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M3488" i="5"/>
  <c r="Y8" i="8"/>
  <c r="L56" i="6"/>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J3488" i="5"/>
  <c r="X8" i="8"/>
  <c r="K56" i="6"/>
  <c r="W8" i="8"/>
  <c r="J56" i="6"/>
  <c r="D8" i="8"/>
  <c r="V8" i="8"/>
  <c r="I56" i="6"/>
  <c r="AD7" i="8"/>
  <c r="Q55" i="6"/>
  <c r="AC7" i="8"/>
  <c r="P55" i="6"/>
  <c r="AB7" i="8"/>
  <c r="O55" i="6"/>
  <c r="AA7" i="8"/>
  <c r="N55" i="6"/>
  <c r="L3488" i="5"/>
  <c r="L3489" i="5"/>
  <c r="L3490" i="5"/>
  <c r="L3491" i="5"/>
  <c r="L3492" i="5"/>
  <c r="L3493" i="5"/>
  <c r="L3494" i="5"/>
  <c r="L3495" i="5"/>
  <c r="L3496" i="5"/>
  <c r="L3497" i="5"/>
  <c r="L3498" i="5"/>
  <c r="L3499" i="5"/>
  <c r="L3500" i="5"/>
  <c r="M3501" i="5"/>
  <c r="Y7" i="8"/>
  <c r="L55" i="6"/>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G3501" i="5"/>
  <c r="X7" i="8"/>
  <c r="K55" i="6"/>
  <c r="W7" i="8"/>
  <c r="J55" i="6"/>
  <c r="D7" i="8"/>
  <c r="V7" i="8"/>
  <c r="I55" i="6"/>
  <c r="AD3" i="8"/>
  <c r="Q54" i="6"/>
  <c r="AC3" i="8"/>
  <c r="P54" i="6"/>
  <c r="AB3" i="8"/>
  <c r="O54" i="6"/>
  <c r="AA3" i="8"/>
  <c r="N54" i="6"/>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M2846" i="5"/>
  <c r="Y3" i="8"/>
  <c r="L54" i="6"/>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J2846" i="5"/>
  <c r="X3" i="8"/>
  <c r="K54" i="6"/>
  <c r="W3" i="8"/>
  <c r="J54" i="6"/>
  <c r="D3" i="8"/>
  <c r="V3" i="8"/>
  <c r="I54" i="6"/>
  <c r="Q53" i="6"/>
  <c r="P53" i="6"/>
  <c r="O53" i="6"/>
  <c r="M53" i="6"/>
  <c r="L53" i="6"/>
  <c r="K53" i="6"/>
  <c r="AD9" i="8"/>
  <c r="Q52" i="6"/>
  <c r="AC9" i="8"/>
  <c r="P52" i="6"/>
  <c r="AB9" i="8"/>
  <c r="O52" i="6"/>
  <c r="AA9" i="8"/>
  <c r="N52" i="6"/>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M3237" i="5"/>
  <c r="Y9" i="8"/>
  <c r="L52" i="6"/>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J3237" i="5"/>
  <c r="X9" i="8"/>
  <c r="K52" i="6"/>
  <c r="W9" i="8"/>
  <c r="J52" i="6"/>
  <c r="D9" i="8"/>
  <c r="V9" i="8"/>
  <c r="I52" i="6"/>
  <c r="AD4" i="8"/>
  <c r="Q51" i="6"/>
  <c r="AC4" i="8"/>
  <c r="P51" i="6"/>
  <c r="AB4" i="8"/>
  <c r="O51" i="6"/>
  <c r="AA4" i="8"/>
  <c r="N51" i="6"/>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M3130" i="5"/>
  <c r="Y4" i="8"/>
  <c r="L51" i="6"/>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G3130" i="5"/>
  <c r="X4" i="8"/>
  <c r="K51" i="6"/>
  <c r="W4" i="8"/>
  <c r="J51" i="6"/>
  <c r="D4" i="8"/>
  <c r="V4" i="8"/>
  <c r="I51" i="6"/>
  <c r="AE14" i="8"/>
  <c r="E58" i="6"/>
  <c r="AE13" i="8"/>
  <c r="E57" i="6"/>
  <c r="AE8" i="8"/>
  <c r="E56" i="6"/>
  <c r="AE7" i="8"/>
  <c r="E55" i="6"/>
  <c r="AE3" i="8"/>
  <c r="E54" i="6"/>
  <c r="AE9" i="8"/>
  <c r="E52" i="6"/>
  <c r="AE4" i="8"/>
  <c r="E51" i="6"/>
  <c r="T19" i="8"/>
  <c r="R19" i="8"/>
  <c r="AA19" i="8"/>
  <c r="N53" i="6"/>
  <c r="V19" i="8"/>
  <c r="I53" i="6"/>
  <c r="W19" i="8"/>
  <c r="I3404" i="5"/>
  <c r="I3405" i="5"/>
  <c r="I3406" i="5"/>
  <c r="I3407" i="5"/>
  <c r="I3408" i="5"/>
  <c r="I3409" i="5"/>
  <c r="I3410" i="5"/>
  <c r="I3411" i="5"/>
  <c r="I3412" i="5"/>
  <c r="I3413" i="5"/>
  <c r="I3414" i="5"/>
  <c r="I3415" i="5"/>
  <c r="I3416" i="5"/>
  <c r="I3417" i="5"/>
  <c r="I3418" i="5"/>
  <c r="I3419" i="5"/>
  <c r="I3420" i="5"/>
  <c r="I3421" i="5"/>
  <c r="I3422" i="5"/>
  <c r="J3423" i="5"/>
  <c r="X18" i="8"/>
  <c r="AA2" i="8"/>
  <c r="AA5" i="8"/>
  <c r="AA6" i="8"/>
  <c r="AA10" i="8"/>
  <c r="AA11" i="8"/>
  <c r="AA12" i="8"/>
  <c r="AA15" i="8"/>
  <c r="AA16" i="8"/>
  <c r="AA17" i="8"/>
  <c r="AA18" i="8"/>
  <c r="AC3" i="13"/>
  <c r="AC4" i="13"/>
  <c r="AC5" i="13"/>
  <c r="AC6" i="13"/>
  <c r="AC7" i="13"/>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34" i="13"/>
  <c r="AC35" i="13"/>
  <c r="AC36" i="13"/>
  <c r="AC37" i="13"/>
  <c r="AC38" i="13"/>
  <c r="AC39" i="13"/>
  <c r="AC40" i="13"/>
  <c r="AC41" i="13"/>
  <c r="AC42" i="13"/>
  <c r="AC43" i="13"/>
  <c r="AC44" i="13"/>
  <c r="AC45" i="13"/>
  <c r="AC46" i="13"/>
  <c r="AC47" i="13"/>
  <c r="AC48" i="13"/>
  <c r="AC49" i="13"/>
  <c r="AC50" i="13"/>
  <c r="AC51" i="13"/>
  <c r="AC52" i="13"/>
  <c r="AC53" i="13"/>
  <c r="AC54" i="13"/>
  <c r="AC55" i="13"/>
  <c r="AC56" i="13"/>
  <c r="AC57" i="13"/>
  <c r="AC58" i="13"/>
  <c r="AC59" i="13"/>
  <c r="AC60" i="13"/>
  <c r="AC61" i="13"/>
  <c r="AC62" i="13"/>
  <c r="AC63" i="13"/>
  <c r="AC64" i="13"/>
  <c r="AC65" i="13"/>
  <c r="AC66" i="13"/>
  <c r="AC67" i="13"/>
  <c r="AC68" i="13"/>
  <c r="AC69" i="13"/>
  <c r="AC70" i="13"/>
  <c r="AC71" i="13"/>
  <c r="AC72" i="13"/>
  <c r="AC73" i="13"/>
  <c r="AC74" i="13"/>
  <c r="AC75" i="13"/>
  <c r="AC76" i="13"/>
  <c r="AC77" i="13"/>
  <c r="AC78" i="13"/>
  <c r="AC79" i="13"/>
  <c r="AC80" i="13"/>
  <c r="AC81" i="13"/>
  <c r="AC82" i="13"/>
  <c r="AC83" i="13"/>
  <c r="AC84" i="13"/>
  <c r="AC2" i="13"/>
  <c r="W3" i="13"/>
  <c r="M39" i="6"/>
  <c r="W4" i="13"/>
  <c r="W5" i="13"/>
  <c r="W6" i="13"/>
  <c r="M6" i="6"/>
  <c r="W7" i="13"/>
  <c r="W8" i="13"/>
  <c r="W9" i="13"/>
  <c r="M41" i="6"/>
  <c r="W10" i="13"/>
  <c r="M36" i="6"/>
  <c r="W11" i="13"/>
  <c r="M40" i="6"/>
  <c r="W12" i="13"/>
  <c r="M31" i="6"/>
  <c r="W13" i="13"/>
  <c r="M35" i="6"/>
  <c r="W14" i="13"/>
  <c r="W15" i="13"/>
  <c r="M38" i="6"/>
  <c r="W16" i="13"/>
  <c r="M32" i="6"/>
  <c r="W17" i="13"/>
  <c r="M27" i="6"/>
  <c r="W18" i="13"/>
  <c r="M8" i="6"/>
  <c r="W19" i="13"/>
  <c r="W20" i="13"/>
  <c r="W21" i="13"/>
  <c r="W22" i="13"/>
  <c r="M30" i="6"/>
  <c r="W23" i="13"/>
  <c r="W24" i="13"/>
  <c r="M2" i="6"/>
  <c r="W25" i="13"/>
  <c r="W26" i="13"/>
  <c r="W27" i="13"/>
  <c r="W28" i="13"/>
  <c r="W29" i="13"/>
  <c r="W30" i="13"/>
  <c r="W31" i="13"/>
  <c r="W32" i="13"/>
  <c r="W33" i="13"/>
  <c r="W34" i="13"/>
  <c r="W35" i="13"/>
  <c r="W36" i="13"/>
  <c r="M26" i="6"/>
  <c r="W37" i="13"/>
  <c r="W38" i="13"/>
  <c r="W39" i="13"/>
  <c r="W40" i="13"/>
  <c r="W41" i="13"/>
  <c r="W42" i="13"/>
  <c r="M29" i="6"/>
  <c r="W43" i="13"/>
  <c r="M25" i="6"/>
  <c r="W44" i="13"/>
  <c r="M28" i="6"/>
  <c r="W45" i="13"/>
  <c r="M34" i="6"/>
  <c r="W46" i="13"/>
  <c r="M5" i="6"/>
  <c r="W47" i="13"/>
  <c r="M33" i="6"/>
  <c r="W48" i="13"/>
  <c r="W49" i="13"/>
  <c r="W50" i="13"/>
  <c r="W51" i="13"/>
  <c r="M7" i="6"/>
  <c r="W52" i="13"/>
  <c r="W53" i="13"/>
  <c r="W54" i="13"/>
  <c r="W55" i="13"/>
  <c r="M23" i="6"/>
  <c r="W56" i="13"/>
  <c r="W57" i="13"/>
  <c r="W58" i="13"/>
  <c r="M24" i="6"/>
  <c r="W59" i="13"/>
  <c r="M3" i="6"/>
  <c r="W60" i="13"/>
  <c r="M22" i="6"/>
  <c r="W61" i="13"/>
  <c r="M4" i="6"/>
  <c r="W62" i="13"/>
  <c r="M9" i="6"/>
  <c r="W63" i="13"/>
  <c r="M10" i="6"/>
  <c r="W64" i="13"/>
  <c r="M11" i="6"/>
  <c r="W65" i="13"/>
  <c r="M12" i="6"/>
  <c r="W66" i="13"/>
  <c r="M13" i="6"/>
  <c r="W67" i="13"/>
  <c r="M14" i="6"/>
  <c r="W68" i="13"/>
  <c r="M15" i="6"/>
  <c r="W69" i="13"/>
  <c r="M16" i="6"/>
  <c r="W70" i="13"/>
  <c r="M17" i="6"/>
  <c r="W71" i="13"/>
  <c r="M18" i="6"/>
  <c r="W72" i="13"/>
  <c r="W73" i="13"/>
  <c r="W74" i="13"/>
  <c r="W75" i="13"/>
  <c r="M19" i="6"/>
  <c r="W76" i="13"/>
  <c r="M20" i="6"/>
  <c r="W77" i="13"/>
  <c r="M21" i="6"/>
  <c r="W78" i="13"/>
  <c r="W79" i="13"/>
  <c r="W80" i="13"/>
  <c r="W81" i="13"/>
  <c r="W82" i="13"/>
  <c r="W83" i="13"/>
  <c r="W84" i="13"/>
  <c r="W2" i="13"/>
  <c r="M37" i="6"/>
  <c r="T3" i="13"/>
  <c r="J39" i="6"/>
  <c r="S3" i="13"/>
  <c r="I39" i="6"/>
  <c r="X3" i="13"/>
  <c r="N39" i="6"/>
  <c r="AA3" i="13"/>
  <c r="Q39" i="6"/>
  <c r="Z3" i="13"/>
  <c r="P39" i="6"/>
  <c r="Y3" i="13"/>
  <c r="O39" i="6"/>
  <c r="AB3" i="13"/>
  <c r="E39" i="6"/>
  <c r="T4" i="13"/>
  <c r="S4" i="13"/>
  <c r="X4" i="13"/>
  <c r="AA4" i="13"/>
  <c r="Z4" i="13"/>
  <c r="Y4" i="13"/>
  <c r="AB4" i="13"/>
  <c r="T5" i="13"/>
  <c r="S5" i="13"/>
  <c r="X5" i="13"/>
  <c r="AA5" i="13"/>
  <c r="Z5" i="13"/>
  <c r="Y5" i="13"/>
  <c r="AB5" i="13"/>
  <c r="T6" i="13"/>
  <c r="J6" i="6"/>
  <c r="S6" i="13"/>
  <c r="I6" i="6"/>
  <c r="X6" i="13"/>
  <c r="N6" i="6"/>
  <c r="AA6" i="13"/>
  <c r="Q6" i="6"/>
  <c r="Z6" i="13"/>
  <c r="P6" i="6"/>
  <c r="Y6" i="13"/>
  <c r="O6" i="6"/>
  <c r="AB6" i="13"/>
  <c r="E6" i="6"/>
  <c r="T7" i="13"/>
  <c r="S7" i="13"/>
  <c r="X7" i="13"/>
  <c r="AA7" i="13"/>
  <c r="Z7" i="13"/>
  <c r="Y7" i="13"/>
  <c r="AB7" i="13"/>
  <c r="T8" i="13"/>
  <c r="S8" i="13"/>
  <c r="X8" i="13"/>
  <c r="AA8" i="13"/>
  <c r="Z8" i="13"/>
  <c r="Y8" i="13"/>
  <c r="AB8" i="13"/>
  <c r="T9" i="13"/>
  <c r="J41" i="6"/>
  <c r="S9" i="13"/>
  <c r="I41" i="6"/>
  <c r="X9" i="13"/>
  <c r="N41" i="6"/>
  <c r="AA9" i="13"/>
  <c r="Q41" i="6"/>
  <c r="Z9" i="13"/>
  <c r="P41" i="6"/>
  <c r="Y9" i="13"/>
  <c r="O41" i="6"/>
  <c r="AB9" i="13"/>
  <c r="E41" i="6"/>
  <c r="T10" i="13"/>
  <c r="J36" i="6"/>
  <c r="S10" i="13"/>
  <c r="I36" i="6"/>
  <c r="X10" i="13"/>
  <c r="N36" i="6"/>
  <c r="AA10" i="13"/>
  <c r="Q36" i="6"/>
  <c r="Z10" i="13"/>
  <c r="P36" i="6"/>
  <c r="Y10" i="13"/>
  <c r="O36" i="6"/>
  <c r="AB10" i="13"/>
  <c r="E36" i="6"/>
  <c r="T11" i="13"/>
  <c r="J40" i="6"/>
  <c r="S11" i="13"/>
  <c r="I40" i="6"/>
  <c r="X11" i="13"/>
  <c r="N40" i="6"/>
  <c r="AA11" i="13"/>
  <c r="Q40" i="6"/>
  <c r="Z11" i="13"/>
  <c r="P40" i="6"/>
  <c r="Y11" i="13"/>
  <c r="O40" i="6"/>
  <c r="AB11" i="13"/>
  <c r="E40" i="6"/>
  <c r="T12" i="13"/>
  <c r="J31" i="6"/>
  <c r="S12" i="13"/>
  <c r="I31" i="6"/>
  <c r="X12" i="13"/>
  <c r="N31" i="6"/>
  <c r="AA12" i="13"/>
  <c r="Q31" i="6"/>
  <c r="Z12" i="13"/>
  <c r="P31" i="6"/>
  <c r="Y12" i="13"/>
  <c r="O31" i="6"/>
  <c r="AB12" i="13"/>
  <c r="E31" i="6"/>
  <c r="T13" i="13"/>
  <c r="J35" i="6"/>
  <c r="S13" i="13"/>
  <c r="I35" i="6"/>
  <c r="X13" i="13"/>
  <c r="N35" i="6"/>
  <c r="AA13" i="13"/>
  <c r="Q35" i="6"/>
  <c r="Z13" i="13"/>
  <c r="P35" i="6"/>
  <c r="Y13" i="13"/>
  <c r="O35" i="6"/>
  <c r="AB13" i="13"/>
  <c r="E35" i="6"/>
  <c r="T14" i="13"/>
  <c r="S14" i="13"/>
  <c r="X14" i="13"/>
  <c r="AA14" i="13"/>
  <c r="Z14" i="13"/>
  <c r="Y14" i="13"/>
  <c r="AB14" i="13"/>
  <c r="T15" i="13"/>
  <c r="J38" i="6"/>
  <c r="S15" i="13"/>
  <c r="I38" i="6"/>
  <c r="X15" i="13"/>
  <c r="N38" i="6"/>
  <c r="AA15" i="13"/>
  <c r="Q38" i="6"/>
  <c r="Z15" i="13"/>
  <c r="P38" i="6"/>
  <c r="Y15" i="13"/>
  <c r="O38" i="6"/>
  <c r="AB15" i="13"/>
  <c r="E38" i="6"/>
  <c r="T16" i="13"/>
  <c r="J32" i="6"/>
  <c r="S16" i="13"/>
  <c r="I32" i="6"/>
  <c r="X16" i="13"/>
  <c r="N32" i="6"/>
  <c r="AA16" i="13"/>
  <c r="Q32" i="6"/>
  <c r="Z16" i="13"/>
  <c r="P32" i="6"/>
  <c r="Y16" i="13"/>
  <c r="O32" i="6"/>
  <c r="AB16" i="13"/>
  <c r="E32" i="6"/>
  <c r="T17" i="13"/>
  <c r="J27" i="6"/>
  <c r="S17" i="13"/>
  <c r="I27" i="6"/>
  <c r="X17" i="13"/>
  <c r="N27" i="6"/>
  <c r="AA17" i="13"/>
  <c r="Q27" i="6"/>
  <c r="Z17" i="13"/>
  <c r="P27" i="6"/>
  <c r="Y17" i="13"/>
  <c r="O27" i="6"/>
  <c r="AB17" i="13"/>
  <c r="E27" i="6"/>
  <c r="T18" i="13"/>
  <c r="J8" i="6"/>
  <c r="S18" i="13"/>
  <c r="I8" i="6"/>
  <c r="X18" i="13"/>
  <c r="N8" i="6"/>
  <c r="AA18" i="13"/>
  <c r="Q8" i="6"/>
  <c r="Z18" i="13"/>
  <c r="P8" i="6"/>
  <c r="Y18" i="13"/>
  <c r="O8" i="6"/>
  <c r="AB18" i="13"/>
  <c r="E8" i="6"/>
  <c r="T19" i="13"/>
  <c r="S19" i="13"/>
  <c r="X19" i="13"/>
  <c r="AA19" i="13"/>
  <c r="Z19" i="13"/>
  <c r="Y19" i="13"/>
  <c r="AB19" i="13"/>
  <c r="T20" i="13"/>
  <c r="S20" i="13"/>
  <c r="X20" i="13"/>
  <c r="AA20" i="13"/>
  <c r="Z20" i="13"/>
  <c r="Y20" i="13"/>
  <c r="AB20" i="13"/>
  <c r="T21" i="13"/>
  <c r="S21" i="13"/>
  <c r="X21" i="13"/>
  <c r="AA21" i="13"/>
  <c r="Z21" i="13"/>
  <c r="Y21" i="13"/>
  <c r="AB21" i="13"/>
  <c r="T22" i="13"/>
  <c r="J30" i="6"/>
  <c r="S22" i="13"/>
  <c r="I30" i="6"/>
  <c r="X22" i="13"/>
  <c r="N30" i="6"/>
  <c r="AA22" i="13"/>
  <c r="Q30" i="6"/>
  <c r="Z22" i="13"/>
  <c r="P30" i="6"/>
  <c r="Y22" i="13"/>
  <c r="O30" i="6"/>
  <c r="AB22" i="13"/>
  <c r="E30" i="6"/>
  <c r="T23" i="13"/>
  <c r="S23" i="13"/>
  <c r="X23" i="13"/>
  <c r="AA23" i="13"/>
  <c r="Z23" i="13"/>
  <c r="Y23" i="13"/>
  <c r="AB23" i="13"/>
  <c r="T24" i="13"/>
  <c r="J2" i="6"/>
  <c r="S24" i="13"/>
  <c r="I2" i="6"/>
  <c r="X24" i="13"/>
  <c r="N2" i="6"/>
  <c r="AA24" i="13"/>
  <c r="Q2" i="6"/>
  <c r="Z24" i="13"/>
  <c r="P2" i="6"/>
  <c r="Y24" i="13"/>
  <c r="O2" i="6"/>
  <c r="AB24" i="13"/>
  <c r="E2" i="6"/>
  <c r="T25" i="13"/>
  <c r="S25" i="13"/>
  <c r="X25" i="13"/>
  <c r="AA25" i="13"/>
  <c r="Z25" i="13"/>
  <c r="Y25" i="13"/>
  <c r="AB25" i="13"/>
  <c r="T26" i="13"/>
  <c r="S26" i="13"/>
  <c r="X26" i="13"/>
  <c r="AA26" i="13"/>
  <c r="Z26" i="13"/>
  <c r="Y26" i="13"/>
  <c r="AB26" i="13"/>
  <c r="T27" i="13"/>
  <c r="S27" i="13"/>
  <c r="X27" i="13"/>
  <c r="AA27" i="13"/>
  <c r="Z27" i="13"/>
  <c r="Y27" i="13"/>
  <c r="AB27" i="13"/>
  <c r="T28" i="13"/>
  <c r="S28" i="13"/>
  <c r="X28" i="13"/>
  <c r="AA28" i="13"/>
  <c r="Z28" i="13"/>
  <c r="Y28" i="13"/>
  <c r="AB28" i="13"/>
  <c r="T29" i="13"/>
  <c r="S29" i="13"/>
  <c r="X29" i="13"/>
  <c r="AA29" i="13"/>
  <c r="Z29" i="13"/>
  <c r="Y29" i="13"/>
  <c r="AB29" i="13"/>
  <c r="T30" i="13"/>
  <c r="S30" i="13"/>
  <c r="X30" i="13"/>
  <c r="AA30" i="13"/>
  <c r="Z30" i="13"/>
  <c r="Y30" i="13"/>
  <c r="AB30" i="13"/>
  <c r="T31" i="13"/>
  <c r="S31" i="13"/>
  <c r="X31" i="13"/>
  <c r="AA31" i="13"/>
  <c r="Z31" i="13"/>
  <c r="Y31" i="13"/>
  <c r="AB31" i="13"/>
  <c r="T32" i="13"/>
  <c r="S32" i="13"/>
  <c r="X32" i="13"/>
  <c r="AA32" i="13"/>
  <c r="Z32" i="13"/>
  <c r="Y32" i="13"/>
  <c r="AB32" i="13"/>
  <c r="T33" i="13"/>
  <c r="S33" i="13"/>
  <c r="X33" i="13"/>
  <c r="AA33" i="13"/>
  <c r="Z33" i="13"/>
  <c r="Y33" i="13"/>
  <c r="AB33" i="13"/>
  <c r="T34" i="13"/>
  <c r="S34" i="13"/>
  <c r="X34" i="13"/>
  <c r="AA34" i="13"/>
  <c r="Z34" i="13"/>
  <c r="Y34" i="13"/>
  <c r="AB34" i="13"/>
  <c r="T35" i="13"/>
  <c r="S35" i="13"/>
  <c r="X35" i="13"/>
  <c r="AA35" i="13"/>
  <c r="Z35" i="13"/>
  <c r="Y35" i="13"/>
  <c r="AB35" i="13"/>
  <c r="T36" i="13"/>
  <c r="J26" i="6"/>
  <c r="S36" i="13"/>
  <c r="I26" i="6"/>
  <c r="X36" i="13"/>
  <c r="N26" i="6"/>
  <c r="AA36" i="13"/>
  <c r="Q26" i="6"/>
  <c r="Z36" i="13"/>
  <c r="P26" i="6"/>
  <c r="Y36" i="13"/>
  <c r="O26" i="6"/>
  <c r="AB36" i="13"/>
  <c r="E26" i="6"/>
  <c r="T37" i="13"/>
  <c r="S37" i="13"/>
  <c r="X37" i="13"/>
  <c r="AA37" i="13"/>
  <c r="Z37" i="13"/>
  <c r="Y37" i="13"/>
  <c r="AB37" i="13"/>
  <c r="T38" i="13"/>
  <c r="S38" i="13"/>
  <c r="X38" i="13"/>
  <c r="AA38" i="13"/>
  <c r="Z38" i="13"/>
  <c r="Y38" i="13"/>
  <c r="AB38" i="13"/>
  <c r="T39" i="13"/>
  <c r="S39" i="13"/>
  <c r="X39" i="13"/>
  <c r="AA39" i="13"/>
  <c r="Z39" i="13"/>
  <c r="Y39" i="13"/>
  <c r="AB39" i="13"/>
  <c r="T40" i="13"/>
  <c r="S40" i="13"/>
  <c r="X40" i="13"/>
  <c r="AA40" i="13"/>
  <c r="Z40" i="13"/>
  <c r="Y40" i="13"/>
  <c r="AB40" i="13"/>
  <c r="T41" i="13"/>
  <c r="S41" i="13"/>
  <c r="X41" i="13"/>
  <c r="AA41" i="13"/>
  <c r="Z41" i="13"/>
  <c r="Y41" i="13"/>
  <c r="AB41" i="13"/>
  <c r="T42" i="13"/>
  <c r="J29" i="6"/>
  <c r="S42" i="13"/>
  <c r="I29" i="6"/>
  <c r="X42" i="13"/>
  <c r="N29" i="6"/>
  <c r="AA42" i="13"/>
  <c r="Q29" i="6"/>
  <c r="Z42" i="13"/>
  <c r="P29" i="6"/>
  <c r="Y42" i="13"/>
  <c r="O29" i="6"/>
  <c r="AB42" i="13"/>
  <c r="E29" i="6"/>
  <c r="T43" i="13"/>
  <c r="J25" i="6"/>
  <c r="S43" i="13"/>
  <c r="I25" i="6"/>
  <c r="X43" i="13"/>
  <c r="N25" i="6"/>
  <c r="AA43" i="13"/>
  <c r="Q25" i="6"/>
  <c r="Z43" i="13"/>
  <c r="P25" i="6"/>
  <c r="Y43" i="13"/>
  <c r="O25" i="6"/>
  <c r="AB43" i="13"/>
  <c r="E25" i="6"/>
  <c r="T44" i="13"/>
  <c r="J28" i="6"/>
  <c r="S44" i="13"/>
  <c r="I28" i="6"/>
  <c r="X44" i="13"/>
  <c r="N28" i="6"/>
  <c r="AA44" i="13"/>
  <c r="Q28" i="6"/>
  <c r="Z44" i="13"/>
  <c r="P28" i="6"/>
  <c r="Y44" i="13"/>
  <c r="O28" i="6"/>
  <c r="AB44" i="13"/>
  <c r="E28" i="6"/>
  <c r="T45" i="13"/>
  <c r="J34" i="6"/>
  <c r="S45" i="13"/>
  <c r="I34" i="6"/>
  <c r="X45" i="13"/>
  <c r="N34" i="6"/>
  <c r="AA45" i="13"/>
  <c r="Q34" i="6"/>
  <c r="Z45" i="13"/>
  <c r="P34" i="6"/>
  <c r="Y45" i="13"/>
  <c r="O34" i="6"/>
  <c r="AB45" i="13"/>
  <c r="E34" i="6"/>
  <c r="T46" i="13"/>
  <c r="J5" i="6"/>
  <c r="S46" i="13"/>
  <c r="I5" i="6"/>
  <c r="X46" i="13"/>
  <c r="N5" i="6"/>
  <c r="AA46" i="13"/>
  <c r="Q5" i="6"/>
  <c r="Z46" i="13"/>
  <c r="P5" i="6"/>
  <c r="Y46" i="13"/>
  <c r="O5" i="6"/>
  <c r="AB46" i="13"/>
  <c r="E5" i="6"/>
  <c r="T47" i="13"/>
  <c r="J33" i="6"/>
  <c r="S47" i="13"/>
  <c r="I33" i="6"/>
  <c r="X47" i="13"/>
  <c r="N33" i="6"/>
  <c r="AA47" i="13"/>
  <c r="Q33" i="6"/>
  <c r="Z47" i="13"/>
  <c r="P33" i="6"/>
  <c r="Y47" i="13"/>
  <c r="O33" i="6"/>
  <c r="AB47" i="13"/>
  <c r="E33" i="6"/>
  <c r="T48" i="13"/>
  <c r="S48" i="13"/>
  <c r="X48" i="13"/>
  <c r="AA48" i="13"/>
  <c r="Z48" i="13"/>
  <c r="Y48" i="13"/>
  <c r="AB48" i="13"/>
  <c r="T49" i="13"/>
  <c r="S49" i="13"/>
  <c r="X49" i="13"/>
  <c r="AA49" i="13"/>
  <c r="Z49" i="13"/>
  <c r="Y49" i="13"/>
  <c r="AB49" i="13"/>
  <c r="T50" i="13"/>
  <c r="S50" i="13"/>
  <c r="X50" i="13"/>
  <c r="AA50" i="13"/>
  <c r="Z50" i="13"/>
  <c r="Y50" i="13"/>
  <c r="AB50" i="13"/>
  <c r="T51" i="13"/>
  <c r="J7" i="6"/>
  <c r="S51" i="13"/>
  <c r="I7" i="6"/>
  <c r="X51" i="13"/>
  <c r="N7" i="6"/>
  <c r="AA51" i="13"/>
  <c r="Q7" i="6"/>
  <c r="Z51" i="13"/>
  <c r="P7" i="6"/>
  <c r="Y51" i="13"/>
  <c r="O7" i="6"/>
  <c r="AB51" i="13"/>
  <c r="E7" i="6"/>
  <c r="T52" i="13"/>
  <c r="S52" i="13"/>
  <c r="X52" i="13"/>
  <c r="AA52" i="13"/>
  <c r="Z52" i="13"/>
  <c r="Y52" i="13"/>
  <c r="AB52" i="13"/>
  <c r="T53" i="13"/>
  <c r="S53" i="13"/>
  <c r="X53" i="13"/>
  <c r="AA53" i="13"/>
  <c r="Z53" i="13"/>
  <c r="Y53" i="13"/>
  <c r="AB53" i="13"/>
  <c r="T54" i="13"/>
  <c r="S54" i="13"/>
  <c r="X54" i="13"/>
  <c r="AA54" i="13"/>
  <c r="Z54" i="13"/>
  <c r="Y54" i="13"/>
  <c r="AB54" i="13"/>
  <c r="T55" i="13"/>
  <c r="J23" i="6"/>
  <c r="S55" i="13"/>
  <c r="I23" i="6"/>
  <c r="X55" i="13"/>
  <c r="N23" i="6"/>
  <c r="AA55" i="13"/>
  <c r="Q23" i="6"/>
  <c r="Z55" i="13"/>
  <c r="P23" i="6"/>
  <c r="Y55" i="13"/>
  <c r="O23" i="6"/>
  <c r="AB55" i="13"/>
  <c r="E23" i="6"/>
  <c r="T56" i="13"/>
  <c r="S56" i="13"/>
  <c r="X56" i="13"/>
  <c r="AA56" i="13"/>
  <c r="Z56" i="13"/>
  <c r="Y56" i="13"/>
  <c r="AB56" i="13"/>
  <c r="T57" i="13"/>
  <c r="S57" i="13"/>
  <c r="X57" i="13"/>
  <c r="AA57" i="13"/>
  <c r="Z57" i="13"/>
  <c r="Y57" i="13"/>
  <c r="AB57" i="13"/>
  <c r="T58" i="13"/>
  <c r="J24" i="6"/>
  <c r="S58" i="13"/>
  <c r="I24" i="6"/>
  <c r="X58" i="13"/>
  <c r="N24" i="6"/>
  <c r="AA58" i="13"/>
  <c r="Q24" i="6"/>
  <c r="Z58" i="13"/>
  <c r="P24" i="6"/>
  <c r="Y58" i="13"/>
  <c r="O24" i="6"/>
  <c r="AB58" i="13"/>
  <c r="E24" i="6"/>
  <c r="T59" i="13"/>
  <c r="J3" i="6"/>
  <c r="S59" i="13"/>
  <c r="I3" i="6"/>
  <c r="X59" i="13"/>
  <c r="N3" i="6"/>
  <c r="AA59" i="13"/>
  <c r="Q3" i="6"/>
  <c r="Z59" i="13"/>
  <c r="P3" i="6"/>
  <c r="Y59" i="13"/>
  <c r="O3" i="6"/>
  <c r="AB59" i="13"/>
  <c r="E3" i="6"/>
  <c r="T60" i="13"/>
  <c r="J22" i="6"/>
  <c r="S60" i="13"/>
  <c r="I22" i="6"/>
  <c r="X60" i="13"/>
  <c r="N22" i="6"/>
  <c r="AA60" i="13"/>
  <c r="Q22" i="6"/>
  <c r="Z60" i="13"/>
  <c r="P22" i="6"/>
  <c r="Y60" i="13"/>
  <c r="O22" i="6"/>
  <c r="AB60" i="13"/>
  <c r="E22" i="6"/>
  <c r="T61" i="13"/>
  <c r="J4" i="6"/>
  <c r="S61" i="13"/>
  <c r="I4" i="6"/>
  <c r="X61" i="13"/>
  <c r="N4" i="6"/>
  <c r="AA61" i="13"/>
  <c r="Q4" i="6"/>
  <c r="Z61" i="13"/>
  <c r="P4" i="6"/>
  <c r="Y61" i="13"/>
  <c r="O4" i="6"/>
  <c r="AB61" i="13"/>
  <c r="E4" i="6"/>
  <c r="T62" i="13"/>
  <c r="J9" i="6"/>
  <c r="S62" i="13"/>
  <c r="I9" i="6"/>
  <c r="X62" i="13"/>
  <c r="N9" i="6"/>
  <c r="AA62" i="13"/>
  <c r="Q9" i="6"/>
  <c r="Z62" i="13"/>
  <c r="P9" i="6"/>
  <c r="Y62" i="13"/>
  <c r="O9" i="6"/>
  <c r="AB62" i="13"/>
  <c r="E9" i="6"/>
  <c r="T63" i="13"/>
  <c r="J10" i="6"/>
  <c r="S63" i="13"/>
  <c r="I10" i="6"/>
  <c r="X63" i="13"/>
  <c r="N10" i="6"/>
  <c r="AA63" i="13"/>
  <c r="Q10" i="6"/>
  <c r="Z63" i="13"/>
  <c r="P10" i="6"/>
  <c r="Y63" i="13"/>
  <c r="O10" i="6"/>
  <c r="AB63" i="13"/>
  <c r="E10" i="6"/>
  <c r="T64" i="13"/>
  <c r="J11" i="6"/>
  <c r="S64" i="13"/>
  <c r="I11" i="6"/>
  <c r="X64" i="13"/>
  <c r="N11" i="6"/>
  <c r="AA64" i="13"/>
  <c r="Q11" i="6"/>
  <c r="Z64" i="13"/>
  <c r="P11" i="6"/>
  <c r="Y64" i="13"/>
  <c r="O11" i="6"/>
  <c r="AB64" i="13"/>
  <c r="E11" i="6"/>
  <c r="T65" i="13"/>
  <c r="J12" i="6"/>
  <c r="S65" i="13"/>
  <c r="I12" i="6"/>
  <c r="X65" i="13"/>
  <c r="N12" i="6"/>
  <c r="AA65" i="13"/>
  <c r="Q12" i="6"/>
  <c r="Z65" i="13"/>
  <c r="P12" i="6"/>
  <c r="Y65" i="13"/>
  <c r="O12" i="6"/>
  <c r="AB65" i="13"/>
  <c r="E12" i="6"/>
  <c r="T66" i="13"/>
  <c r="J13" i="6"/>
  <c r="S66" i="13"/>
  <c r="I13" i="6"/>
  <c r="X66" i="13"/>
  <c r="N13" i="6"/>
  <c r="AA66" i="13"/>
  <c r="Q13" i="6"/>
  <c r="Z66" i="13"/>
  <c r="P13" i="6"/>
  <c r="Y66" i="13"/>
  <c r="O13" i="6"/>
  <c r="AB66" i="13"/>
  <c r="E13" i="6"/>
  <c r="T67" i="13"/>
  <c r="J14" i="6"/>
  <c r="S67" i="13"/>
  <c r="I14" i="6"/>
  <c r="X67" i="13"/>
  <c r="N14" i="6"/>
  <c r="AA67" i="13"/>
  <c r="Q14" i="6"/>
  <c r="Z67" i="13"/>
  <c r="P14" i="6"/>
  <c r="Y67" i="13"/>
  <c r="O14" i="6"/>
  <c r="AB67" i="13"/>
  <c r="E14" i="6"/>
  <c r="T68" i="13"/>
  <c r="J15" i="6"/>
  <c r="S68" i="13"/>
  <c r="I15" i="6"/>
  <c r="X68" i="13"/>
  <c r="N15" i="6"/>
  <c r="AA68" i="13"/>
  <c r="Q15" i="6"/>
  <c r="Z68" i="13"/>
  <c r="P15" i="6"/>
  <c r="Y68" i="13"/>
  <c r="O15" i="6"/>
  <c r="AB68" i="13"/>
  <c r="E15" i="6"/>
  <c r="T69" i="13"/>
  <c r="J16" i="6"/>
  <c r="S69" i="13"/>
  <c r="I16" i="6"/>
  <c r="X69" i="13"/>
  <c r="N16" i="6"/>
  <c r="AA69" i="13"/>
  <c r="Q16" i="6"/>
  <c r="Z69" i="13"/>
  <c r="P16" i="6"/>
  <c r="Y69" i="13"/>
  <c r="O16" i="6"/>
  <c r="AB69" i="13"/>
  <c r="E16" i="6"/>
  <c r="T70" i="13"/>
  <c r="J17" i="6"/>
  <c r="S70" i="13"/>
  <c r="I17" i="6"/>
  <c r="X70" i="13"/>
  <c r="N17" i="6"/>
  <c r="AA70" i="13"/>
  <c r="Q17" i="6"/>
  <c r="Z70" i="13"/>
  <c r="P17" i="6"/>
  <c r="Y70" i="13"/>
  <c r="O17" i="6"/>
  <c r="AB70" i="13"/>
  <c r="E17" i="6"/>
  <c r="T71" i="13"/>
  <c r="J18" i="6"/>
  <c r="S71" i="13"/>
  <c r="I18" i="6"/>
  <c r="X71" i="13"/>
  <c r="N18" i="6"/>
  <c r="AA71" i="13"/>
  <c r="Q18" i="6"/>
  <c r="Z71" i="13"/>
  <c r="P18" i="6"/>
  <c r="Y71" i="13"/>
  <c r="O18" i="6"/>
  <c r="AB71" i="13"/>
  <c r="E18" i="6"/>
  <c r="T72" i="13"/>
  <c r="S72" i="13"/>
  <c r="X72" i="13"/>
  <c r="AA72" i="13"/>
  <c r="Z72" i="13"/>
  <c r="Y72" i="13"/>
  <c r="AB72" i="13"/>
  <c r="T73" i="13"/>
  <c r="S73" i="13"/>
  <c r="X73" i="13"/>
  <c r="AA73" i="13"/>
  <c r="Z73" i="13"/>
  <c r="Y73" i="13"/>
  <c r="AB73" i="13"/>
  <c r="T74" i="13"/>
  <c r="S74" i="13"/>
  <c r="X74" i="13"/>
  <c r="AA74" i="13"/>
  <c r="Z74" i="13"/>
  <c r="Y74" i="13"/>
  <c r="AB74" i="13"/>
  <c r="T75" i="13"/>
  <c r="J19" i="6"/>
  <c r="S75" i="13"/>
  <c r="I19" i="6"/>
  <c r="X75" i="13"/>
  <c r="N19" i="6"/>
  <c r="AA75" i="13"/>
  <c r="Q19" i="6"/>
  <c r="Z75" i="13"/>
  <c r="P19" i="6"/>
  <c r="Y75" i="13"/>
  <c r="O19" i="6"/>
  <c r="AB75" i="13"/>
  <c r="E19" i="6"/>
  <c r="T76" i="13"/>
  <c r="J20" i="6"/>
  <c r="S76" i="13"/>
  <c r="I20" i="6"/>
  <c r="X76" i="13"/>
  <c r="N20" i="6"/>
  <c r="AA76" i="13"/>
  <c r="Q20" i="6"/>
  <c r="Z76" i="13"/>
  <c r="P20" i="6"/>
  <c r="Y76" i="13"/>
  <c r="O20" i="6"/>
  <c r="AB76" i="13"/>
  <c r="E20" i="6"/>
  <c r="T77" i="13"/>
  <c r="J21" i="6"/>
  <c r="S77" i="13"/>
  <c r="I21" i="6"/>
  <c r="X77" i="13"/>
  <c r="N21" i="6"/>
  <c r="AA77" i="13"/>
  <c r="Q21" i="6"/>
  <c r="Z77" i="13"/>
  <c r="P21" i="6"/>
  <c r="Y77" i="13"/>
  <c r="O21" i="6"/>
  <c r="AB77" i="13"/>
  <c r="E21" i="6"/>
  <c r="T78" i="13"/>
  <c r="S78" i="13"/>
  <c r="X78" i="13"/>
  <c r="AA78" i="13"/>
  <c r="Z78" i="13"/>
  <c r="Y78" i="13"/>
  <c r="AB78" i="13"/>
  <c r="T79" i="13"/>
  <c r="S79" i="13"/>
  <c r="X79" i="13"/>
  <c r="AA79" i="13"/>
  <c r="Z79" i="13"/>
  <c r="Y79" i="13"/>
  <c r="AB79" i="13"/>
  <c r="T80" i="13"/>
  <c r="S80" i="13"/>
  <c r="X80" i="13"/>
  <c r="AA80" i="13"/>
  <c r="Z80" i="13"/>
  <c r="Y80" i="13"/>
  <c r="AB80" i="13"/>
  <c r="T81" i="13"/>
  <c r="S81" i="13"/>
  <c r="X81" i="13"/>
  <c r="AA81" i="13"/>
  <c r="Z81" i="13"/>
  <c r="Y81" i="13"/>
  <c r="AB81" i="13"/>
  <c r="T82" i="13"/>
  <c r="S82" i="13"/>
  <c r="X82" i="13"/>
  <c r="AA82" i="13"/>
  <c r="Z82" i="13"/>
  <c r="Y82" i="13"/>
  <c r="AB82" i="13"/>
  <c r="T83" i="13"/>
  <c r="S83" i="13"/>
  <c r="X83" i="13"/>
  <c r="AA83" i="13"/>
  <c r="Z83" i="13"/>
  <c r="Y83" i="13"/>
  <c r="AB83" i="13"/>
  <c r="T84" i="13"/>
  <c r="S84" i="13"/>
  <c r="X84" i="13"/>
  <c r="AA84" i="13"/>
  <c r="Z84" i="13"/>
  <c r="Y84" i="13"/>
  <c r="AB84" i="13"/>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Q145" i="5"/>
  <c r="U73" i="13"/>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337" i="5"/>
  <c r="P2338" i="5"/>
  <c r="P2339" i="5"/>
  <c r="P2340" i="5"/>
  <c r="P2341" i="5"/>
  <c r="P2342" i="5"/>
  <c r="P2343" i="5"/>
  <c r="P2344" i="5"/>
  <c r="P2345" i="5"/>
  <c r="P2346" i="5"/>
  <c r="P2347" i="5"/>
  <c r="P2348" i="5"/>
  <c r="P2349" i="5"/>
  <c r="P2350" i="5"/>
  <c r="P2351" i="5"/>
  <c r="P2352" i="5"/>
  <c r="P2353" i="5"/>
  <c r="P2354" i="5"/>
  <c r="P2355" i="5"/>
  <c r="P2356" i="5"/>
  <c r="P2357" i="5"/>
  <c r="P2358" i="5"/>
  <c r="P2359" i="5"/>
  <c r="P2360" i="5"/>
  <c r="P2361" i="5"/>
  <c r="P2362" i="5"/>
  <c r="P2363" i="5"/>
  <c r="P2364" i="5"/>
  <c r="P2365" i="5"/>
  <c r="P2366" i="5"/>
  <c r="P2367" i="5"/>
  <c r="P2368" i="5"/>
  <c r="P2369" i="5"/>
  <c r="P2370" i="5"/>
  <c r="P2371" i="5"/>
  <c r="P2372" i="5"/>
  <c r="P2373" i="5"/>
  <c r="P2374" i="5"/>
  <c r="P2375" i="5"/>
  <c r="P2376" i="5"/>
  <c r="P2377" i="5"/>
  <c r="P2378" i="5"/>
  <c r="P2379" i="5"/>
  <c r="P2380" i="5"/>
  <c r="P2381" i="5"/>
  <c r="P2382" i="5"/>
  <c r="P2383" i="5"/>
  <c r="P2384" i="5"/>
  <c r="P2385" i="5"/>
  <c r="P2386" i="5"/>
  <c r="P2387" i="5"/>
  <c r="P2388" i="5"/>
  <c r="P2389" i="5"/>
  <c r="P2390" i="5"/>
  <c r="P2391" i="5"/>
  <c r="P2392" i="5"/>
  <c r="P2393" i="5"/>
  <c r="P2394" i="5"/>
  <c r="P2395" i="5"/>
  <c r="P2396" i="5"/>
  <c r="P2397" i="5"/>
  <c r="P2398" i="5"/>
  <c r="P2399" i="5"/>
  <c r="P2400" i="5"/>
  <c r="P2401" i="5"/>
  <c r="P2402" i="5"/>
  <c r="P2403" i="5"/>
  <c r="P2404" i="5"/>
  <c r="P2405" i="5"/>
  <c r="P2406" i="5"/>
  <c r="P2407" i="5"/>
  <c r="P2408" i="5"/>
  <c r="P2409" i="5"/>
  <c r="P2410" i="5"/>
  <c r="P2411" i="5"/>
  <c r="P2412" i="5"/>
  <c r="P2413" i="5"/>
  <c r="P2414" i="5"/>
  <c r="P2415" i="5"/>
  <c r="P2416" i="5"/>
  <c r="P2417" i="5"/>
  <c r="P2418" i="5"/>
  <c r="P2419" i="5"/>
  <c r="P2420" i="5"/>
  <c r="P2421" i="5"/>
  <c r="P2422" i="5"/>
  <c r="P2423" i="5"/>
  <c r="P2424" i="5"/>
  <c r="P2425" i="5"/>
  <c r="P2426" i="5"/>
  <c r="P2427" i="5"/>
  <c r="P2428" i="5"/>
  <c r="P2429" i="5"/>
  <c r="P2430" i="5"/>
  <c r="P2431" i="5"/>
  <c r="P2432" i="5"/>
  <c r="P2433" i="5"/>
  <c r="P2434" i="5"/>
  <c r="P2435" i="5"/>
  <c r="P2436" i="5"/>
  <c r="P2437" i="5"/>
  <c r="P2438" i="5"/>
  <c r="P2439" i="5"/>
  <c r="P2440" i="5"/>
  <c r="P2441" i="5"/>
  <c r="P2442" i="5"/>
  <c r="P2443" i="5"/>
  <c r="P2444" i="5"/>
  <c r="P2445" i="5"/>
  <c r="P2446" i="5"/>
  <c r="P2447" i="5"/>
  <c r="P2448" i="5"/>
  <c r="P2449" i="5"/>
  <c r="P2450" i="5"/>
  <c r="P2451" i="5"/>
  <c r="P2452" i="5"/>
  <c r="P2453" i="5"/>
  <c r="P2454" i="5"/>
  <c r="P2455" i="5"/>
  <c r="P2456" i="5"/>
  <c r="P2457" i="5"/>
  <c r="P2458" i="5"/>
  <c r="P2459" i="5"/>
  <c r="P2460" i="5"/>
  <c r="P2461" i="5"/>
  <c r="P2462" i="5"/>
  <c r="P2463" i="5"/>
  <c r="P2464" i="5"/>
  <c r="P2465" i="5"/>
  <c r="P2466" i="5"/>
  <c r="P2467" i="5"/>
  <c r="P2468" i="5"/>
  <c r="P2469" i="5"/>
  <c r="P2470" i="5"/>
  <c r="P2471" i="5"/>
  <c r="P2472" i="5"/>
  <c r="P2473" i="5"/>
  <c r="P2474" i="5"/>
  <c r="P2475" i="5"/>
  <c r="P2476" i="5"/>
  <c r="P2477" i="5"/>
  <c r="P2478" i="5"/>
  <c r="P2479" i="5"/>
  <c r="P2480" i="5"/>
  <c r="P2481" i="5"/>
  <c r="P2482" i="5"/>
  <c r="P2483" i="5"/>
  <c r="P2484" i="5"/>
  <c r="P2485" i="5"/>
  <c r="P2486" i="5"/>
  <c r="P2487" i="5"/>
  <c r="P2488" i="5"/>
  <c r="P2489" i="5"/>
  <c r="P2490" i="5"/>
  <c r="P2491" i="5"/>
  <c r="P2492" i="5"/>
  <c r="P2493" i="5"/>
  <c r="P2494" i="5"/>
  <c r="P2495" i="5"/>
  <c r="P2496" i="5"/>
  <c r="P2497" i="5"/>
  <c r="P2498" i="5"/>
  <c r="P2499" i="5"/>
  <c r="P2500" i="5"/>
  <c r="P2501" i="5"/>
  <c r="P2502" i="5"/>
  <c r="P2503" i="5"/>
  <c r="P2504" i="5"/>
  <c r="P2505" i="5"/>
  <c r="P2506" i="5"/>
  <c r="P2507" i="5"/>
  <c r="P2508" i="5"/>
  <c r="P2509" i="5"/>
  <c r="P2510" i="5"/>
  <c r="P2511" i="5"/>
  <c r="P2512" i="5"/>
  <c r="P2513" i="5"/>
  <c r="P2514" i="5"/>
  <c r="P2515" i="5"/>
  <c r="P2516" i="5"/>
  <c r="P2517" i="5"/>
  <c r="P2518" i="5"/>
  <c r="P2519" i="5"/>
  <c r="P2520" i="5"/>
  <c r="P2521" i="5"/>
  <c r="P2522" i="5"/>
  <c r="P2523" i="5"/>
  <c r="P2524" i="5"/>
  <c r="P2525" i="5"/>
  <c r="P2526" i="5"/>
  <c r="P2527" i="5"/>
  <c r="P2528" i="5"/>
  <c r="P2529" i="5"/>
  <c r="P2530" i="5"/>
  <c r="P2531" i="5"/>
  <c r="P2532" i="5"/>
  <c r="P2533" i="5"/>
  <c r="P2534" i="5"/>
  <c r="P2535" i="5"/>
  <c r="P2536" i="5"/>
  <c r="P2537" i="5"/>
  <c r="P2538" i="5"/>
  <c r="P2539" i="5"/>
  <c r="P2540" i="5"/>
  <c r="P2541" i="5"/>
  <c r="P2542" i="5"/>
  <c r="P2543" i="5"/>
  <c r="P2544" i="5"/>
  <c r="P2545" i="5"/>
  <c r="P2546" i="5"/>
  <c r="P2547" i="5"/>
  <c r="P2548" i="5"/>
  <c r="P2549" i="5"/>
  <c r="P2550" i="5"/>
  <c r="P2551" i="5"/>
  <c r="P2552" i="5"/>
  <c r="P2553" i="5"/>
  <c r="P2554" i="5"/>
  <c r="P2555" i="5"/>
  <c r="P2556" i="5"/>
  <c r="P2557" i="5"/>
  <c r="P2558" i="5"/>
  <c r="P2559" i="5"/>
  <c r="P2560" i="5"/>
  <c r="P2561" i="5"/>
  <c r="P2562" i="5"/>
  <c r="P2563" i="5"/>
  <c r="P2564" i="5"/>
  <c r="P2565" i="5"/>
  <c r="P2566" i="5"/>
  <c r="P2567" i="5"/>
  <c r="P2568" i="5"/>
  <c r="P2569" i="5"/>
  <c r="P2570" i="5"/>
  <c r="P2571" i="5"/>
  <c r="P2572" i="5"/>
  <c r="P2573" i="5"/>
  <c r="P2574" i="5"/>
  <c r="P2575" i="5"/>
  <c r="P2576" i="5"/>
  <c r="P2577" i="5"/>
  <c r="P2578" i="5"/>
  <c r="P2579" i="5"/>
  <c r="P2580" i="5"/>
  <c r="P2581" i="5"/>
  <c r="P2582" i="5"/>
  <c r="P2583" i="5"/>
  <c r="P2584" i="5"/>
  <c r="P2585" i="5"/>
  <c r="P2586" i="5"/>
  <c r="P2587" i="5"/>
  <c r="P2588" i="5"/>
  <c r="P2589" i="5"/>
  <c r="P2590" i="5"/>
  <c r="P2591" i="5"/>
  <c r="P2592" i="5"/>
  <c r="P2593" i="5"/>
  <c r="P2594" i="5"/>
  <c r="P2595" i="5"/>
  <c r="P2596" i="5"/>
  <c r="P2597" i="5"/>
  <c r="P2598" i="5"/>
  <c r="P2599" i="5"/>
  <c r="P2600" i="5"/>
  <c r="P2601" i="5"/>
  <c r="P2602" i="5"/>
  <c r="P2603" i="5"/>
  <c r="P2604" i="5"/>
  <c r="P2605" i="5"/>
  <c r="P2606" i="5"/>
  <c r="P2607" i="5"/>
  <c r="P2608" i="5"/>
  <c r="P2609" i="5"/>
  <c r="P2610" i="5"/>
  <c r="P2611" i="5"/>
  <c r="P2612" i="5"/>
  <c r="P2613" i="5"/>
  <c r="P2614" i="5"/>
  <c r="P2615" i="5"/>
  <c r="P2616" i="5"/>
  <c r="P2617" i="5"/>
  <c r="P2618" i="5"/>
  <c r="P2619" i="5"/>
  <c r="P2620" i="5"/>
  <c r="P2621" i="5"/>
  <c r="P2622" i="5"/>
  <c r="P2623" i="5"/>
  <c r="P2624" i="5"/>
  <c r="P2625" i="5"/>
  <c r="P2626" i="5"/>
  <c r="P2627" i="5"/>
  <c r="P2628" i="5"/>
  <c r="P2629" i="5"/>
  <c r="P2630" i="5"/>
  <c r="P2631" i="5"/>
  <c r="P2632" i="5"/>
  <c r="P2633" i="5"/>
  <c r="P2634" i="5"/>
  <c r="P2635" i="5"/>
  <c r="P2636" i="5"/>
  <c r="P2637" i="5"/>
  <c r="P2638" i="5"/>
  <c r="P2639" i="5"/>
  <c r="P2640" i="5"/>
  <c r="P2641" i="5"/>
  <c r="P2642" i="5"/>
  <c r="P2643" i="5"/>
  <c r="P2644" i="5"/>
  <c r="P2645" i="5"/>
  <c r="P2646" i="5"/>
  <c r="P2647" i="5"/>
  <c r="P2648" i="5"/>
  <c r="P2649" i="5"/>
  <c r="P2650" i="5"/>
  <c r="P2651" i="5"/>
  <c r="P2652" i="5"/>
  <c r="P2653" i="5"/>
  <c r="P2654" i="5"/>
  <c r="P2655" i="5"/>
  <c r="P2656" i="5"/>
  <c r="P2657" i="5"/>
  <c r="P2658" i="5"/>
  <c r="P2659" i="5"/>
  <c r="P2660" i="5"/>
  <c r="P2661" i="5"/>
  <c r="P2662" i="5"/>
  <c r="P2663" i="5"/>
  <c r="P2664" i="5"/>
  <c r="P2665" i="5"/>
  <c r="P2666" i="5"/>
  <c r="P2667" i="5"/>
  <c r="P2668" i="5"/>
  <c r="P2669" i="5"/>
  <c r="P2670" i="5"/>
  <c r="P2671" i="5"/>
  <c r="P2672" i="5"/>
  <c r="P2673" i="5"/>
  <c r="P2674" i="5"/>
  <c r="P2675" i="5"/>
  <c r="P2676" i="5"/>
  <c r="P2677" i="5"/>
  <c r="P2678" i="5"/>
  <c r="P2679" i="5"/>
  <c r="P2680" i="5"/>
  <c r="P2681" i="5"/>
  <c r="P2682" i="5"/>
  <c r="P2683" i="5"/>
  <c r="P2684" i="5"/>
  <c r="P2685" i="5"/>
  <c r="P2686" i="5"/>
  <c r="P2687" i="5"/>
  <c r="P2688" i="5"/>
  <c r="P2689" i="5"/>
  <c r="P2690" i="5"/>
  <c r="P2691" i="5"/>
  <c r="P2692" i="5"/>
  <c r="P2693" i="5"/>
  <c r="P2694" i="5"/>
  <c r="P2695" i="5"/>
  <c r="P2696" i="5"/>
  <c r="P2697" i="5"/>
  <c r="P2698" i="5"/>
  <c r="P2699" i="5"/>
  <c r="P2700" i="5"/>
  <c r="P2701" i="5"/>
  <c r="P2702" i="5"/>
  <c r="P2703" i="5"/>
  <c r="P2704" i="5"/>
  <c r="P2705" i="5"/>
  <c r="P2706" i="5"/>
  <c r="P2707" i="5"/>
  <c r="P2708" i="5"/>
  <c r="P2709" i="5"/>
  <c r="P2710" i="5"/>
  <c r="P2711" i="5"/>
  <c r="P2712" i="5"/>
  <c r="P2713" i="5"/>
  <c r="P2714" i="5"/>
  <c r="P2715" i="5"/>
  <c r="P2716" i="5"/>
  <c r="P2717" i="5"/>
  <c r="P2718" i="5"/>
  <c r="P2719" i="5"/>
  <c r="P2720" i="5"/>
  <c r="P2721" i="5"/>
  <c r="P2722" i="5"/>
  <c r="P2723" i="5"/>
  <c r="P2724" i="5"/>
  <c r="P2725" i="5"/>
  <c r="P2726" i="5"/>
  <c r="P2727" i="5"/>
  <c r="P2728" i="5"/>
  <c r="P2729" i="5"/>
  <c r="P2730" i="5"/>
  <c r="P2731" i="5"/>
  <c r="P2732" i="5"/>
  <c r="P2733" i="5"/>
  <c r="P2734" i="5"/>
  <c r="P2735" i="5"/>
  <c r="P2736" i="5"/>
  <c r="P2737" i="5"/>
  <c r="P2738" i="5"/>
  <c r="P2739" i="5"/>
  <c r="P2740" i="5"/>
  <c r="P2741" i="5"/>
  <c r="P2742" i="5"/>
  <c r="P2743" i="5"/>
  <c r="P2744" i="5"/>
  <c r="P2745" i="5"/>
  <c r="P2746" i="5"/>
  <c r="P2747" i="5"/>
  <c r="P2748" i="5"/>
  <c r="P2749" i="5"/>
  <c r="P2750" i="5"/>
  <c r="P2751" i="5"/>
  <c r="P2752" i="5"/>
  <c r="P2753" i="5"/>
  <c r="P2754" i="5"/>
  <c r="P2755" i="5"/>
  <c r="P2756" i="5"/>
  <c r="P2757" i="5"/>
  <c r="P2758" i="5"/>
  <c r="P2759" i="5"/>
  <c r="P2760" i="5"/>
  <c r="P2761" i="5"/>
  <c r="P2762" i="5"/>
  <c r="P2763" i="5"/>
  <c r="P2764" i="5"/>
  <c r="P2765" i="5"/>
  <c r="P2766" i="5"/>
  <c r="P2767" i="5"/>
  <c r="P2768" i="5"/>
  <c r="P2769" i="5"/>
  <c r="P2770" i="5"/>
  <c r="P2771" i="5"/>
  <c r="P2772" i="5"/>
  <c r="P2773" i="5"/>
  <c r="P2774" i="5"/>
  <c r="P2775" i="5"/>
  <c r="P2776" i="5"/>
  <c r="P2777" i="5"/>
  <c r="P2778" i="5"/>
  <c r="P2779" i="5"/>
  <c r="P2780" i="5"/>
  <c r="P2781" i="5"/>
  <c r="P2782" i="5"/>
  <c r="P2783" i="5"/>
  <c r="P2784" i="5"/>
  <c r="P2785" i="5"/>
  <c r="P2786" i="5"/>
  <c r="P2787" i="5"/>
  <c r="P2788" i="5"/>
  <c r="P2789" i="5"/>
  <c r="P2790" i="5"/>
  <c r="P2791" i="5"/>
  <c r="P2792" i="5"/>
  <c r="P2793" i="5"/>
  <c r="P2794" i="5"/>
  <c r="P2795" i="5"/>
  <c r="P2796" i="5"/>
  <c r="P2797" i="5"/>
  <c r="P2798" i="5"/>
  <c r="P2799" i="5"/>
  <c r="P2800" i="5"/>
  <c r="P2801" i="5"/>
  <c r="P2802" i="5"/>
  <c r="P2803" i="5"/>
  <c r="P2804" i="5"/>
  <c r="P2805" i="5"/>
  <c r="P2806" i="5"/>
  <c r="P2807" i="5"/>
  <c r="P2808" i="5"/>
  <c r="P2809" i="5"/>
  <c r="P2810" i="5"/>
  <c r="P2811" i="5"/>
  <c r="P2812" i="5"/>
  <c r="P2813" i="5"/>
  <c r="P2814" i="5"/>
  <c r="P2815" i="5"/>
  <c r="P2816" i="5"/>
  <c r="P2817" i="5"/>
  <c r="P2818" i="5"/>
  <c r="P2819" i="5"/>
  <c r="P2820" i="5"/>
  <c r="P2821" i="5"/>
  <c r="P2822" i="5"/>
  <c r="P2823" i="5"/>
  <c r="P2824" i="5"/>
  <c r="P2825" i="5"/>
  <c r="P2826" i="5"/>
  <c r="P2827" i="5"/>
  <c r="P2828" i="5"/>
  <c r="P2829" i="5"/>
  <c r="P2830" i="5"/>
  <c r="P2831" i="5"/>
  <c r="P2832" i="5"/>
  <c r="P2833" i="5"/>
  <c r="P2834" i="5"/>
  <c r="P2835" i="5"/>
  <c r="P2836" i="5"/>
  <c r="P2837" i="5"/>
  <c r="P2838" i="5"/>
  <c r="P2839" i="5"/>
  <c r="P2840" i="5"/>
  <c r="P2841" i="5"/>
  <c r="P2842" i="5"/>
  <c r="P2843" i="5"/>
  <c r="P2844" i="5"/>
  <c r="P2845" i="5"/>
  <c r="P2846" i="5"/>
  <c r="P2847" i="5"/>
  <c r="P2848" i="5"/>
  <c r="P2849" i="5"/>
  <c r="P2850" i="5"/>
  <c r="P2851" i="5"/>
  <c r="P2852" i="5"/>
  <c r="P2853" i="5"/>
  <c r="P2854" i="5"/>
  <c r="P2855" i="5"/>
  <c r="P2856" i="5"/>
  <c r="P2857" i="5"/>
  <c r="P2858" i="5"/>
  <c r="P2859" i="5"/>
  <c r="P2860" i="5"/>
  <c r="P2861" i="5"/>
  <c r="P2862" i="5"/>
  <c r="P2863" i="5"/>
  <c r="P2864" i="5"/>
  <c r="P2865" i="5"/>
  <c r="P2866" i="5"/>
  <c r="P2867" i="5"/>
  <c r="P2868" i="5"/>
  <c r="P2869" i="5"/>
  <c r="P2870" i="5"/>
  <c r="P2871" i="5"/>
  <c r="P2872" i="5"/>
  <c r="P2873" i="5"/>
  <c r="P2874" i="5"/>
  <c r="P2875" i="5"/>
  <c r="P2876" i="5"/>
  <c r="P2877" i="5"/>
  <c r="P2878" i="5"/>
  <c r="P2879" i="5"/>
  <c r="P2880" i="5"/>
  <c r="P2881" i="5"/>
  <c r="P2882" i="5"/>
  <c r="P2883" i="5"/>
  <c r="P2884" i="5"/>
  <c r="P2885" i="5"/>
  <c r="P2886" i="5"/>
  <c r="P2887" i="5"/>
  <c r="P2888" i="5"/>
  <c r="P2889" i="5"/>
  <c r="P2890" i="5"/>
  <c r="P2891" i="5"/>
  <c r="P2892" i="5"/>
  <c r="P2893" i="5"/>
  <c r="P2894" i="5"/>
  <c r="P2895" i="5"/>
  <c r="P2896" i="5"/>
  <c r="P2897" i="5"/>
  <c r="P2898" i="5"/>
  <c r="P2899" i="5"/>
  <c r="P2900" i="5"/>
  <c r="P2901" i="5"/>
  <c r="P2902" i="5"/>
  <c r="P2903" i="5"/>
  <c r="P2904" i="5"/>
  <c r="P2905" i="5"/>
  <c r="P2906" i="5"/>
  <c r="P2907" i="5"/>
  <c r="P2908" i="5"/>
  <c r="P2909" i="5"/>
  <c r="P2910" i="5"/>
  <c r="P2911" i="5"/>
  <c r="P2912" i="5"/>
  <c r="P2913" i="5"/>
  <c r="P2914" i="5"/>
  <c r="P2915" i="5"/>
  <c r="P2916" i="5"/>
  <c r="P2917" i="5"/>
  <c r="P2918" i="5"/>
  <c r="P2919" i="5"/>
  <c r="P2920" i="5"/>
  <c r="P2921" i="5"/>
  <c r="P2922" i="5"/>
  <c r="P2923" i="5"/>
  <c r="P2924" i="5"/>
  <c r="P2925" i="5"/>
  <c r="P2926" i="5"/>
  <c r="P2927" i="5"/>
  <c r="P2928" i="5"/>
  <c r="P2929" i="5"/>
  <c r="P2930" i="5"/>
  <c r="P2931" i="5"/>
  <c r="P2932" i="5"/>
  <c r="P2933" i="5"/>
  <c r="P2934" i="5"/>
  <c r="P2935" i="5"/>
  <c r="P2936" i="5"/>
  <c r="P2937" i="5"/>
  <c r="P2938" i="5"/>
  <c r="P2939" i="5"/>
  <c r="P2940" i="5"/>
  <c r="P2941" i="5"/>
  <c r="P2942" i="5"/>
  <c r="P2943" i="5"/>
  <c r="P2944" i="5"/>
  <c r="P2945" i="5"/>
  <c r="P2946" i="5"/>
  <c r="P2947" i="5"/>
  <c r="P2948" i="5"/>
  <c r="P2949" i="5"/>
  <c r="P2950" i="5"/>
  <c r="P2951" i="5"/>
  <c r="P2952" i="5"/>
  <c r="P2953" i="5"/>
  <c r="P2954" i="5"/>
  <c r="P2955" i="5"/>
  <c r="P2956" i="5"/>
  <c r="P2957" i="5"/>
  <c r="P2958" i="5"/>
  <c r="P2959" i="5"/>
  <c r="P2960" i="5"/>
  <c r="P2961" i="5"/>
  <c r="P2962" i="5"/>
  <c r="P2963" i="5"/>
  <c r="P2964" i="5"/>
  <c r="P2965" i="5"/>
  <c r="P2966" i="5"/>
  <c r="P2967" i="5"/>
  <c r="P2968" i="5"/>
  <c r="P2969" i="5"/>
  <c r="P2970" i="5"/>
  <c r="P2971" i="5"/>
  <c r="P2972" i="5"/>
  <c r="P2973" i="5"/>
  <c r="P2974" i="5"/>
  <c r="P2975" i="5"/>
  <c r="P2976" i="5"/>
  <c r="P2977" i="5"/>
  <c r="P2978" i="5"/>
  <c r="P2979" i="5"/>
  <c r="P2980" i="5"/>
  <c r="P2981" i="5"/>
  <c r="P2982" i="5"/>
  <c r="P2983" i="5"/>
  <c r="P2984" i="5"/>
  <c r="P2985" i="5"/>
  <c r="P2986" i="5"/>
  <c r="P2987" i="5"/>
  <c r="P2988" i="5"/>
  <c r="P2989" i="5"/>
  <c r="P2990" i="5"/>
  <c r="P2991" i="5"/>
  <c r="P2992" i="5"/>
  <c r="P2993" i="5"/>
  <c r="P2994" i="5"/>
  <c r="P2995" i="5"/>
  <c r="P2996" i="5"/>
  <c r="P2997" i="5"/>
  <c r="P2998" i="5"/>
  <c r="P2999" i="5"/>
  <c r="P3000" i="5"/>
  <c r="P3001" i="5"/>
  <c r="P3002" i="5"/>
  <c r="P3003" i="5"/>
  <c r="P3004" i="5"/>
  <c r="P3005" i="5"/>
  <c r="P3006" i="5"/>
  <c r="P3007" i="5"/>
  <c r="P3008" i="5"/>
  <c r="P3009" i="5"/>
  <c r="P3010" i="5"/>
  <c r="P3011" i="5"/>
  <c r="P3012" i="5"/>
  <c r="P3013" i="5"/>
  <c r="P3014" i="5"/>
  <c r="P3015" i="5"/>
  <c r="P3016" i="5"/>
  <c r="P3017" i="5"/>
  <c r="P3018" i="5"/>
  <c r="P3019" i="5"/>
  <c r="P3020" i="5"/>
  <c r="P3021" i="5"/>
  <c r="P3022" i="5"/>
  <c r="P3023" i="5"/>
  <c r="P3024" i="5"/>
  <c r="P3025" i="5"/>
  <c r="P3026" i="5"/>
  <c r="P3027" i="5"/>
  <c r="P3028" i="5"/>
  <c r="P3029" i="5"/>
  <c r="P3030" i="5"/>
  <c r="P3031" i="5"/>
  <c r="P3032" i="5"/>
  <c r="P3033" i="5"/>
  <c r="P3034" i="5"/>
  <c r="P3035" i="5"/>
  <c r="P3036" i="5"/>
  <c r="P3037" i="5"/>
  <c r="P3038" i="5"/>
  <c r="P3039" i="5"/>
  <c r="P3040" i="5"/>
  <c r="P3041" i="5"/>
  <c r="P3042" i="5"/>
  <c r="P3043" i="5"/>
  <c r="P3044" i="5"/>
  <c r="P3045" i="5"/>
  <c r="P3046" i="5"/>
  <c r="P3047" i="5"/>
  <c r="P3048" i="5"/>
  <c r="P3049" i="5"/>
  <c r="P3050" i="5"/>
  <c r="P3051" i="5"/>
  <c r="P3052" i="5"/>
  <c r="P3053" i="5"/>
  <c r="P3054" i="5"/>
  <c r="P3055" i="5"/>
  <c r="P3056" i="5"/>
  <c r="P3057" i="5"/>
  <c r="P3058" i="5"/>
  <c r="P3059" i="5"/>
  <c r="P3060" i="5"/>
  <c r="P3061" i="5"/>
  <c r="P3062" i="5"/>
  <c r="P3063" i="5"/>
  <c r="P3064" i="5"/>
  <c r="P3065" i="5"/>
  <c r="P3066" i="5"/>
  <c r="P3067" i="5"/>
  <c r="P3068" i="5"/>
  <c r="P3069" i="5"/>
  <c r="P3070" i="5"/>
  <c r="P3071" i="5"/>
  <c r="P3072" i="5"/>
  <c r="P3073" i="5"/>
  <c r="P3074" i="5"/>
  <c r="P3075" i="5"/>
  <c r="P3076" i="5"/>
  <c r="P3077" i="5"/>
  <c r="P3078" i="5"/>
  <c r="P3079" i="5"/>
  <c r="P3080" i="5"/>
  <c r="P3081" i="5"/>
  <c r="P3082" i="5"/>
  <c r="P3083" i="5"/>
  <c r="P3084" i="5"/>
  <c r="P3085" i="5"/>
  <c r="P3086" i="5"/>
  <c r="P3087" i="5"/>
  <c r="P3088" i="5"/>
  <c r="P3089" i="5"/>
  <c r="P3090" i="5"/>
  <c r="P3091" i="5"/>
  <c r="P3092" i="5"/>
  <c r="P3093" i="5"/>
  <c r="P3094" i="5"/>
  <c r="P3095" i="5"/>
  <c r="P3096" i="5"/>
  <c r="P3097" i="5"/>
  <c r="P3098" i="5"/>
  <c r="P3099" i="5"/>
  <c r="P3100" i="5"/>
  <c r="P3101" i="5"/>
  <c r="P3102" i="5"/>
  <c r="P3103" i="5"/>
  <c r="P3104" i="5"/>
  <c r="P3105" i="5"/>
  <c r="P3106" i="5"/>
  <c r="P3107" i="5"/>
  <c r="P3108" i="5"/>
  <c r="P3109" i="5"/>
  <c r="P3110" i="5"/>
  <c r="P3111" i="5"/>
  <c r="P3112" i="5"/>
  <c r="P3113" i="5"/>
  <c r="P3114" i="5"/>
  <c r="P3115" i="5"/>
  <c r="P3116" i="5"/>
  <c r="P3117" i="5"/>
  <c r="P3118" i="5"/>
  <c r="P3119" i="5"/>
  <c r="P3120" i="5"/>
  <c r="P3121" i="5"/>
  <c r="P3122" i="5"/>
  <c r="P3123" i="5"/>
  <c r="P3124" i="5"/>
  <c r="P3125" i="5"/>
  <c r="P3126" i="5"/>
  <c r="P3127" i="5"/>
  <c r="P3128" i="5"/>
  <c r="P3129" i="5"/>
  <c r="P3130" i="5"/>
  <c r="P3131" i="5"/>
  <c r="P3132" i="5"/>
  <c r="P3133" i="5"/>
  <c r="P3134" i="5"/>
  <c r="P3135" i="5"/>
  <c r="P3136" i="5"/>
  <c r="P3137" i="5"/>
  <c r="P3138" i="5"/>
  <c r="P3139" i="5"/>
  <c r="P3140" i="5"/>
  <c r="P3141" i="5"/>
  <c r="P3142" i="5"/>
  <c r="P3143" i="5"/>
  <c r="P3144" i="5"/>
  <c r="P3145" i="5"/>
  <c r="P3146" i="5"/>
  <c r="P3147" i="5"/>
  <c r="P3148" i="5"/>
  <c r="P3149" i="5"/>
  <c r="P3150" i="5"/>
  <c r="P3151" i="5"/>
  <c r="P3152" i="5"/>
  <c r="P3153" i="5"/>
  <c r="P3154" i="5"/>
  <c r="P3155" i="5"/>
  <c r="P3156" i="5"/>
  <c r="P3157" i="5"/>
  <c r="P3158" i="5"/>
  <c r="P3159" i="5"/>
  <c r="P3160" i="5"/>
  <c r="P3161" i="5"/>
  <c r="P3162" i="5"/>
  <c r="P3163" i="5"/>
  <c r="P3164" i="5"/>
  <c r="P3165" i="5"/>
  <c r="P3166" i="5"/>
  <c r="P3167" i="5"/>
  <c r="P3168" i="5"/>
  <c r="P3169" i="5"/>
  <c r="P3170" i="5"/>
  <c r="P3171" i="5"/>
  <c r="P3172" i="5"/>
  <c r="P3173" i="5"/>
  <c r="P3174" i="5"/>
  <c r="P3175" i="5"/>
  <c r="P3176" i="5"/>
  <c r="P3177" i="5"/>
  <c r="P3178" i="5"/>
  <c r="P3179" i="5"/>
  <c r="P3180" i="5"/>
  <c r="P3181" i="5"/>
  <c r="P3182" i="5"/>
  <c r="P3183" i="5"/>
  <c r="P3184" i="5"/>
  <c r="P3185" i="5"/>
  <c r="P3186" i="5"/>
  <c r="P3187" i="5"/>
  <c r="P3188" i="5"/>
  <c r="P3189" i="5"/>
  <c r="P3190" i="5"/>
  <c r="P3191" i="5"/>
  <c r="P3192" i="5"/>
  <c r="P3193" i="5"/>
  <c r="P3194" i="5"/>
  <c r="P3195" i="5"/>
  <c r="P3196" i="5"/>
  <c r="P3197" i="5"/>
  <c r="P3198" i="5"/>
  <c r="P3199" i="5"/>
  <c r="P3200" i="5"/>
  <c r="P3201" i="5"/>
  <c r="P3202" i="5"/>
  <c r="P3203" i="5"/>
  <c r="P3204" i="5"/>
  <c r="P3205" i="5"/>
  <c r="P3206" i="5"/>
  <c r="P3207" i="5"/>
  <c r="P3208" i="5"/>
  <c r="P3209" i="5"/>
  <c r="P3210" i="5"/>
  <c r="P3211" i="5"/>
  <c r="P3212" i="5"/>
  <c r="P3213" i="5"/>
  <c r="P3214" i="5"/>
  <c r="P3215" i="5"/>
  <c r="P3216" i="5"/>
  <c r="P3217" i="5"/>
  <c r="P3218" i="5"/>
  <c r="P3219" i="5"/>
  <c r="P3220" i="5"/>
  <c r="P3221" i="5"/>
  <c r="P3222" i="5"/>
  <c r="P3223" i="5"/>
  <c r="P3224" i="5"/>
  <c r="P3225" i="5"/>
  <c r="P3226" i="5"/>
  <c r="P3227" i="5"/>
  <c r="P3228" i="5"/>
  <c r="P3229" i="5"/>
  <c r="P3230" i="5"/>
  <c r="P3231" i="5"/>
  <c r="P3232" i="5"/>
  <c r="P3233" i="5"/>
  <c r="P3234" i="5"/>
  <c r="P3235" i="5"/>
  <c r="P3236" i="5"/>
  <c r="P3237" i="5"/>
  <c r="P3238" i="5"/>
  <c r="P3239" i="5"/>
  <c r="P3240" i="5"/>
  <c r="P3241" i="5"/>
  <c r="P3242" i="5"/>
  <c r="P3243" i="5"/>
  <c r="P3244" i="5"/>
  <c r="P3245" i="5"/>
  <c r="P3246" i="5"/>
  <c r="P3247" i="5"/>
  <c r="P3248" i="5"/>
  <c r="P3249" i="5"/>
  <c r="P3250" i="5"/>
  <c r="P3251" i="5"/>
  <c r="P3252" i="5"/>
  <c r="P3253" i="5"/>
  <c r="P3254" i="5"/>
  <c r="P3255" i="5"/>
  <c r="P3256" i="5"/>
  <c r="P3257" i="5"/>
  <c r="P3258" i="5"/>
  <c r="P3259" i="5"/>
  <c r="P3260" i="5"/>
  <c r="P3261" i="5"/>
  <c r="P3262" i="5"/>
  <c r="P3263" i="5"/>
  <c r="P3264" i="5"/>
  <c r="P3265" i="5"/>
  <c r="P3266" i="5"/>
  <c r="P3267" i="5"/>
  <c r="P3268" i="5"/>
  <c r="P3269" i="5"/>
  <c r="P3270" i="5"/>
  <c r="P3271" i="5"/>
  <c r="P3272" i="5"/>
  <c r="P3273" i="5"/>
  <c r="P3274" i="5"/>
  <c r="P3275" i="5"/>
  <c r="P3276" i="5"/>
  <c r="P3277" i="5"/>
  <c r="P3278" i="5"/>
  <c r="P3279" i="5"/>
  <c r="P3280" i="5"/>
  <c r="P3281" i="5"/>
  <c r="P3282" i="5"/>
  <c r="P3283" i="5"/>
  <c r="P3284" i="5"/>
  <c r="P3285" i="5"/>
  <c r="P3286" i="5"/>
  <c r="P3287" i="5"/>
  <c r="P3288" i="5"/>
  <c r="P3289" i="5"/>
  <c r="P3290" i="5"/>
  <c r="P3291" i="5"/>
  <c r="P3292" i="5"/>
  <c r="P3293" i="5"/>
  <c r="P3294" i="5"/>
  <c r="P3295" i="5"/>
  <c r="P3296" i="5"/>
  <c r="P3297" i="5"/>
  <c r="P3298" i="5"/>
  <c r="P3299" i="5"/>
  <c r="P3300" i="5"/>
  <c r="P3301" i="5"/>
  <c r="P3302" i="5"/>
  <c r="P3303" i="5"/>
  <c r="P3304" i="5"/>
  <c r="P3305" i="5"/>
  <c r="P3306" i="5"/>
  <c r="P3307" i="5"/>
  <c r="P3308" i="5"/>
  <c r="P3309" i="5"/>
  <c r="P3310" i="5"/>
  <c r="P3311" i="5"/>
  <c r="P3312" i="5"/>
  <c r="P3313" i="5"/>
  <c r="P3314" i="5"/>
  <c r="P3315" i="5"/>
  <c r="P3316" i="5"/>
  <c r="P3317" i="5"/>
  <c r="P3318" i="5"/>
  <c r="P3319" i="5"/>
  <c r="P3320" i="5"/>
  <c r="P3321" i="5"/>
  <c r="P3322" i="5"/>
  <c r="P3323" i="5"/>
  <c r="P3324" i="5"/>
  <c r="P3325" i="5"/>
  <c r="P3326" i="5"/>
  <c r="P3327" i="5"/>
  <c r="P3328" i="5"/>
  <c r="P3329" i="5"/>
  <c r="P3330" i="5"/>
  <c r="P3331" i="5"/>
  <c r="P3332" i="5"/>
  <c r="P3333" i="5"/>
  <c r="P3334" i="5"/>
  <c r="P3335" i="5"/>
  <c r="P3336" i="5"/>
  <c r="P3337" i="5"/>
  <c r="P3338" i="5"/>
  <c r="P3339" i="5"/>
  <c r="P3340" i="5"/>
  <c r="P3341" i="5"/>
  <c r="P3342" i="5"/>
  <c r="P3343" i="5"/>
  <c r="P3344" i="5"/>
  <c r="P3345" i="5"/>
  <c r="P3346" i="5"/>
  <c r="P3347" i="5"/>
  <c r="P3348" i="5"/>
  <c r="P3349" i="5"/>
  <c r="P3350" i="5"/>
  <c r="P3351" i="5"/>
  <c r="P3352" i="5"/>
  <c r="P3353" i="5"/>
  <c r="P3354" i="5"/>
  <c r="P3355" i="5"/>
  <c r="P3356" i="5"/>
  <c r="P3357" i="5"/>
  <c r="P3358" i="5"/>
  <c r="P3359" i="5"/>
  <c r="P3360" i="5"/>
  <c r="P3361" i="5"/>
  <c r="P3362" i="5"/>
  <c r="P3363" i="5"/>
  <c r="P3364" i="5"/>
  <c r="P3365" i="5"/>
  <c r="P3366" i="5"/>
  <c r="P3367" i="5"/>
  <c r="P3368" i="5"/>
  <c r="P3369" i="5"/>
  <c r="P3370" i="5"/>
  <c r="P3371" i="5"/>
  <c r="P3372" i="5"/>
  <c r="P3373" i="5"/>
  <c r="P3374" i="5"/>
  <c r="P3375" i="5"/>
  <c r="P3376" i="5"/>
  <c r="P3377" i="5"/>
  <c r="P3378" i="5"/>
  <c r="P3379" i="5"/>
  <c r="P3380" i="5"/>
  <c r="P3381" i="5"/>
  <c r="P3382" i="5"/>
  <c r="P3383" i="5"/>
  <c r="P3384" i="5"/>
  <c r="P3385" i="5"/>
  <c r="P3386" i="5"/>
  <c r="P3387" i="5"/>
  <c r="P3388" i="5"/>
  <c r="P3389" i="5"/>
  <c r="P3390" i="5"/>
  <c r="P3391" i="5"/>
  <c r="P3392" i="5"/>
  <c r="P3393" i="5"/>
  <c r="P3394" i="5"/>
  <c r="P3395" i="5"/>
  <c r="P3396" i="5"/>
  <c r="P3397" i="5"/>
  <c r="P3398" i="5"/>
  <c r="P3399" i="5"/>
  <c r="P3400" i="5"/>
  <c r="P3401" i="5"/>
  <c r="P3402" i="5"/>
  <c r="P3403" i="5"/>
  <c r="P3404" i="5"/>
  <c r="P3405" i="5"/>
  <c r="P3406" i="5"/>
  <c r="P3407" i="5"/>
  <c r="P3408" i="5"/>
  <c r="P3409" i="5"/>
  <c r="P3410" i="5"/>
  <c r="P3411" i="5"/>
  <c r="P3412" i="5"/>
  <c r="P3413" i="5"/>
  <c r="P3414" i="5"/>
  <c r="P3415" i="5"/>
  <c r="P3416" i="5"/>
  <c r="P3417" i="5"/>
  <c r="P3418" i="5"/>
  <c r="P3419" i="5"/>
  <c r="P3420" i="5"/>
  <c r="P3421" i="5"/>
  <c r="P3422" i="5"/>
  <c r="P3423" i="5"/>
  <c r="P3424" i="5"/>
  <c r="P3425" i="5"/>
  <c r="P3426" i="5"/>
  <c r="P3427" i="5"/>
  <c r="P3428" i="5"/>
  <c r="P3429" i="5"/>
  <c r="P3430" i="5"/>
  <c r="P3431" i="5"/>
  <c r="P3432" i="5"/>
  <c r="P3433" i="5"/>
  <c r="P3434" i="5"/>
  <c r="P3435" i="5"/>
  <c r="P3436" i="5"/>
  <c r="P3437" i="5"/>
  <c r="P3438" i="5"/>
  <c r="P3439" i="5"/>
  <c r="P3440" i="5"/>
  <c r="P3441" i="5"/>
  <c r="P3442" i="5"/>
  <c r="P3443" i="5"/>
  <c r="P3444" i="5"/>
  <c r="P3445" i="5"/>
  <c r="P3446" i="5"/>
  <c r="P3447" i="5"/>
  <c r="P3448" i="5"/>
  <c r="P3449" i="5"/>
  <c r="P3450" i="5"/>
  <c r="P3451" i="5"/>
  <c r="P3452" i="5"/>
  <c r="P3453" i="5"/>
  <c r="P3454" i="5"/>
  <c r="P3455" i="5"/>
  <c r="P3456" i="5"/>
  <c r="P3457" i="5"/>
  <c r="P3458" i="5"/>
  <c r="P3459" i="5"/>
  <c r="P3460" i="5"/>
  <c r="P3461" i="5"/>
  <c r="P3462" i="5"/>
  <c r="P3463" i="5"/>
  <c r="P3464" i="5"/>
  <c r="P3465" i="5"/>
  <c r="P3466" i="5"/>
  <c r="P3467" i="5"/>
  <c r="P3468" i="5"/>
  <c r="P3469" i="5"/>
  <c r="P3470" i="5"/>
  <c r="P3471" i="5"/>
  <c r="P3472" i="5"/>
  <c r="P3473" i="5"/>
  <c r="P3474" i="5"/>
  <c r="P3475" i="5"/>
  <c r="P3476" i="5"/>
  <c r="P3477" i="5"/>
  <c r="P3478" i="5"/>
  <c r="P3479" i="5"/>
  <c r="P3480" i="5"/>
  <c r="P3481" i="5"/>
  <c r="P3482" i="5"/>
  <c r="P3483" i="5"/>
  <c r="P3484" i="5"/>
  <c r="P3485" i="5"/>
  <c r="P3486" i="5"/>
  <c r="P3487" i="5"/>
  <c r="P3488" i="5"/>
  <c r="P3489" i="5"/>
  <c r="P3490" i="5"/>
  <c r="P3491" i="5"/>
  <c r="P3492" i="5"/>
  <c r="P3493" i="5"/>
  <c r="P3494" i="5"/>
  <c r="P3495" i="5"/>
  <c r="P3496" i="5"/>
  <c r="P3497" i="5"/>
  <c r="P3498" i="5"/>
  <c r="P3499" i="5"/>
  <c r="P3500" i="5"/>
  <c r="P3501" i="5"/>
  <c r="P3502" i="5"/>
  <c r="P3503" i="5"/>
  <c r="P3504" i="5"/>
  <c r="P3505" i="5"/>
  <c r="P3506" i="5"/>
  <c r="P3507" i="5"/>
  <c r="P3508" i="5"/>
  <c r="P3509" i="5"/>
  <c r="P3510" i="5"/>
  <c r="P3511" i="5"/>
  <c r="P3512" i="5"/>
  <c r="P3513" i="5"/>
  <c r="P3514" i="5"/>
  <c r="P3515" i="5"/>
  <c r="P3516" i="5"/>
  <c r="P3517" i="5"/>
  <c r="P3518" i="5"/>
  <c r="P3519" i="5"/>
  <c r="P3520" i="5"/>
  <c r="P3521" i="5"/>
  <c r="P3522" i="5"/>
  <c r="P3523" i="5"/>
  <c r="P3524" i="5"/>
  <c r="P3525" i="5"/>
  <c r="P3526" i="5"/>
  <c r="P3527" i="5"/>
  <c r="P3528" i="5"/>
  <c r="P3529" i="5"/>
  <c r="P3530" i="5"/>
  <c r="P3531" i="5"/>
  <c r="P3532" i="5"/>
  <c r="P3533" i="5"/>
  <c r="P3534" i="5"/>
  <c r="P3535" i="5"/>
  <c r="P3536" i="5"/>
  <c r="P3537" i="5"/>
  <c r="P3538" i="5"/>
  <c r="P3539" i="5"/>
  <c r="P3540" i="5"/>
  <c r="P3541" i="5"/>
  <c r="P3542" i="5"/>
  <c r="P3543" i="5"/>
  <c r="P3544" i="5"/>
  <c r="P3545" i="5"/>
  <c r="P3546" i="5"/>
  <c r="P3547" i="5"/>
  <c r="P3548" i="5"/>
  <c r="P3549" i="5"/>
  <c r="P3550" i="5"/>
  <c r="P3551" i="5"/>
  <c r="P3552" i="5"/>
  <c r="P3553" i="5"/>
  <c r="P3554" i="5"/>
  <c r="P3555" i="5"/>
  <c r="P3556" i="5"/>
  <c r="P3557" i="5"/>
  <c r="P3558" i="5"/>
  <c r="P3559" i="5"/>
  <c r="P3560" i="5"/>
  <c r="P3561" i="5"/>
  <c r="P3562" i="5"/>
  <c r="P3563" i="5"/>
  <c r="P3564" i="5"/>
  <c r="P3565" i="5"/>
  <c r="P3566" i="5"/>
  <c r="P3567" i="5"/>
  <c r="P3568" i="5"/>
  <c r="P3569" i="5"/>
  <c r="P3570" i="5"/>
  <c r="P3571" i="5"/>
  <c r="P3572" i="5"/>
  <c r="P3573" i="5"/>
  <c r="P3574" i="5"/>
  <c r="P3575" i="5"/>
  <c r="P3576" i="5"/>
  <c r="P3577" i="5"/>
  <c r="P3578" i="5"/>
  <c r="P3579" i="5"/>
  <c r="P3580" i="5"/>
  <c r="P3581" i="5"/>
  <c r="P3582" i="5"/>
  <c r="P3583" i="5"/>
  <c r="P3584" i="5"/>
  <c r="P3585" i="5"/>
  <c r="P3586" i="5"/>
  <c r="P3587" i="5"/>
  <c r="P3588" i="5"/>
  <c r="P3589" i="5"/>
  <c r="P3590" i="5"/>
  <c r="P3591" i="5"/>
  <c r="P3592" i="5"/>
  <c r="P3593" i="5"/>
  <c r="P3594" i="5"/>
  <c r="P3595" i="5"/>
  <c r="P3596" i="5"/>
  <c r="P3" i="5"/>
  <c r="B90" i="13"/>
  <c r="B87" i="13"/>
  <c r="AB2" i="13"/>
  <c r="E37" i="6"/>
  <c r="Y2" i="13"/>
  <c r="O37" i="6"/>
  <c r="Z2" i="13"/>
  <c r="P37" i="6"/>
  <c r="AA2" i="13"/>
  <c r="Q37" i="6"/>
  <c r="X2" i="13"/>
  <c r="N37" i="6"/>
  <c r="S2" i="13"/>
  <c r="I37" i="6"/>
  <c r="T2" i="13"/>
  <c r="J37" i="6"/>
  <c r="Q3097" i="5"/>
  <c r="Q2917" i="5"/>
  <c r="Q3585" i="5"/>
  <c r="Q3581" i="5"/>
  <c r="Q3565" i="5"/>
  <c r="Q3541" i="5"/>
  <c r="Q3521" i="5"/>
  <c r="Q3517" i="5"/>
  <c r="Q3501" i="5"/>
  <c r="Q3485" i="5"/>
  <c r="Q3457" i="5"/>
  <c r="Q3453" i="5"/>
  <c r="Q3437" i="5"/>
  <c r="Q3421" i="5"/>
  <c r="Q3397" i="5"/>
  <c r="Q3389" i="5"/>
  <c r="Q3373" i="5"/>
  <c r="Q3357" i="5"/>
  <c r="Q3333" i="5"/>
  <c r="Q3321" i="5"/>
  <c r="Q3297" i="5"/>
  <c r="Q3293" i="5"/>
  <c r="Q3277" i="5"/>
  <c r="Q3253" i="5"/>
  <c r="Q3241" i="5"/>
  <c r="Q3229" i="5"/>
  <c r="Q3217" i="5"/>
  <c r="Q3201" i="5"/>
  <c r="Q3189" i="5"/>
  <c r="Q3177" i="5"/>
  <c r="Q3165" i="5"/>
  <c r="Q3153" i="5"/>
  <c r="Q3141" i="5"/>
  <c r="Q3133" i="5"/>
  <c r="Q3113" i="5"/>
  <c r="Q3589" i="5"/>
  <c r="Q3569" i="5"/>
  <c r="Q3561" i="5"/>
  <c r="Q3537" i="5"/>
  <c r="Q3533" i="5"/>
  <c r="Q3509" i="5"/>
  <c r="Q3489" i="5"/>
  <c r="Q3473" i="5"/>
  <c r="Q3461" i="5"/>
  <c r="Q3441" i="5"/>
  <c r="Q3433" i="5"/>
  <c r="Q3417" i="5"/>
  <c r="Q3393" i="5"/>
  <c r="Q3381" i="5"/>
  <c r="Q3361" i="5"/>
  <c r="Q3345" i="5"/>
  <c r="Q3329" i="5"/>
  <c r="Q3325" i="5"/>
  <c r="Q3309" i="5"/>
  <c r="Q3289" i="5"/>
  <c r="Q3269" i="5"/>
  <c r="Q3257" i="5"/>
  <c r="Q3245" i="5"/>
  <c r="Q3225" i="5"/>
  <c r="Q3213" i="5"/>
  <c r="Q3193" i="5"/>
  <c r="Q3185" i="5"/>
  <c r="Q3173" i="5"/>
  <c r="Q3157" i="5"/>
  <c r="Q3145" i="5"/>
  <c r="Q3085" i="5"/>
  <c r="Q3593" i="5"/>
  <c r="Q3577" i="5"/>
  <c r="Q3553" i="5"/>
  <c r="Q3545" i="5"/>
  <c r="Q3525" i="5"/>
  <c r="Q3513" i="5"/>
  <c r="Q3497" i="5"/>
  <c r="Q3477" i="5"/>
  <c r="Q3469" i="5"/>
  <c r="Q3445" i="5"/>
  <c r="Q3429" i="5"/>
  <c r="Q3413" i="5"/>
  <c r="Q3401" i="5"/>
  <c r="Q3385" i="5"/>
  <c r="Q3365" i="5"/>
  <c r="Q3353" i="5"/>
  <c r="Q3341" i="5"/>
  <c r="Q3313" i="5"/>
  <c r="Q3301" i="5"/>
  <c r="Q3281" i="5"/>
  <c r="Q3273" i="5"/>
  <c r="Q3249" i="5"/>
  <c r="Q3233" i="5"/>
  <c r="Q3221" i="5"/>
  <c r="Q3205" i="5"/>
  <c r="Q3197" i="5"/>
  <c r="Q3181" i="5"/>
  <c r="Q3169" i="5"/>
  <c r="Q3161" i="5"/>
  <c r="Q3149" i="5"/>
  <c r="Q3137" i="5"/>
  <c r="Q3129" i="5"/>
  <c r="Q3125" i="5"/>
  <c r="Q3121" i="5"/>
  <c r="Q3117" i="5"/>
  <c r="Q3109" i="5"/>
  <c r="Q3105" i="5"/>
  <c r="Q3101" i="5"/>
  <c r="Q3093" i="5"/>
  <c r="Q3081" i="5"/>
  <c r="Q3069" i="5"/>
  <c r="Q3061" i="5"/>
  <c r="Q3053" i="5"/>
  <c r="Q3045" i="5"/>
  <c r="Q3037" i="5"/>
  <c r="Q3029" i="5"/>
  <c r="Q3021" i="5"/>
  <c r="Q3013" i="5"/>
  <c r="Q3005" i="5"/>
  <c r="Q2997" i="5"/>
  <c r="Q2989" i="5"/>
  <c r="Q2981" i="5"/>
  <c r="Q2973" i="5"/>
  <c r="Q2965" i="5"/>
  <c r="Q2957" i="5"/>
  <c r="Q2945" i="5"/>
  <c r="Q2925" i="5"/>
  <c r="Q3573" i="5"/>
  <c r="Q3557" i="5"/>
  <c r="Q3549" i="5"/>
  <c r="Q3529" i="5"/>
  <c r="Q3505" i="5"/>
  <c r="Q3493" i="5"/>
  <c r="Q3481" i="5"/>
  <c r="Q3465" i="5"/>
  <c r="Q3449" i="5"/>
  <c r="Q3425" i="5"/>
  <c r="Q3409" i="5"/>
  <c r="Q3405" i="5"/>
  <c r="Q3377" i="5"/>
  <c r="Q3369" i="5"/>
  <c r="Q3349" i="5"/>
  <c r="Q3337" i="5"/>
  <c r="Q3317" i="5"/>
  <c r="Q3305" i="5"/>
  <c r="Q3285" i="5"/>
  <c r="Q3265" i="5"/>
  <c r="Q3261" i="5"/>
  <c r="Q3237" i="5"/>
  <c r="Q3209" i="5"/>
  <c r="Q3089" i="5"/>
  <c r="Q3077" i="5"/>
  <c r="Q3073" i="5"/>
  <c r="Q3065" i="5"/>
  <c r="Q3057" i="5"/>
  <c r="Q3049" i="5"/>
  <c r="Q3041" i="5"/>
  <c r="Q3033" i="5"/>
  <c r="Q3025" i="5"/>
  <c r="Q3017" i="5"/>
  <c r="Q3009" i="5"/>
  <c r="Q3001" i="5"/>
  <c r="Q2993" i="5"/>
  <c r="Q2985" i="5"/>
  <c r="Q2977" i="5"/>
  <c r="Q2969" i="5"/>
  <c r="Q2961" i="5"/>
  <c r="Q2953" i="5"/>
  <c r="Q2949" i="5"/>
  <c r="Q2941" i="5"/>
  <c r="Q2937" i="5"/>
  <c r="Q2933" i="5"/>
  <c r="Q2929" i="5"/>
  <c r="Q2921" i="5"/>
  <c r="Q2913" i="5"/>
  <c r="Q2909" i="5"/>
  <c r="Q2905" i="5"/>
  <c r="Q2901" i="5"/>
  <c r="Q2897" i="5"/>
  <c r="Q2893" i="5"/>
  <c r="Q2889" i="5"/>
  <c r="Q2885" i="5"/>
  <c r="Q2881" i="5"/>
  <c r="Q2877" i="5"/>
  <c r="Q2873" i="5"/>
  <c r="Q2869" i="5"/>
  <c r="Q2865" i="5"/>
  <c r="Q2861" i="5"/>
  <c r="Q2857" i="5"/>
  <c r="Q2853" i="5"/>
  <c r="Q2849" i="5"/>
  <c r="Q2845" i="5"/>
  <c r="Q2841" i="5"/>
  <c r="Q2837" i="5"/>
  <c r="Q2833" i="5"/>
  <c r="Q2829" i="5"/>
  <c r="Q2825" i="5"/>
  <c r="Q2821" i="5"/>
  <c r="Q2817" i="5"/>
  <c r="Q2813" i="5"/>
  <c r="Q2809" i="5"/>
  <c r="Q2805" i="5"/>
  <c r="Q2801" i="5"/>
  <c r="Q2797" i="5"/>
  <c r="Q2793" i="5"/>
  <c r="Q2789" i="5"/>
  <c r="Q2785" i="5"/>
  <c r="Q2781" i="5"/>
  <c r="Q2777" i="5"/>
  <c r="Q2773" i="5"/>
  <c r="Q2769" i="5"/>
  <c r="Q2765" i="5"/>
  <c r="Q2761" i="5"/>
  <c r="Q2757" i="5"/>
  <c r="Q2753" i="5"/>
  <c r="Q2749" i="5"/>
  <c r="Q2745" i="5"/>
  <c r="Q2741" i="5"/>
  <c r="Q2737" i="5"/>
  <c r="Q2733" i="5"/>
  <c r="Q2729" i="5"/>
  <c r="Q2725" i="5"/>
  <c r="U8" i="13"/>
  <c r="Q2721" i="5"/>
  <c r="Q2717" i="5"/>
  <c r="Q2713" i="5"/>
  <c r="Q2709" i="5"/>
  <c r="Q2705" i="5"/>
  <c r="Q2701" i="5"/>
  <c r="Q2697" i="5"/>
  <c r="Q2693" i="5"/>
  <c r="Q2689" i="5"/>
  <c r="Q2685" i="5"/>
  <c r="Q2681" i="5"/>
  <c r="Q2677" i="5"/>
  <c r="Q2673" i="5"/>
  <c r="Q2669" i="5"/>
  <c r="Q2665" i="5"/>
  <c r="Q2661" i="5"/>
  <c r="Q2657" i="5"/>
  <c r="Q2653" i="5"/>
  <c r="Q2649" i="5"/>
  <c r="Q2645" i="5"/>
  <c r="Q2641" i="5"/>
  <c r="Q2637" i="5"/>
  <c r="Q2633" i="5"/>
  <c r="U11" i="13"/>
  <c r="K40" i="6"/>
  <c r="Q2629" i="5"/>
  <c r="Q2625" i="5"/>
  <c r="Q2621" i="5"/>
  <c r="Q2617" i="5"/>
  <c r="Q2613" i="5"/>
  <c r="Q2609" i="5"/>
  <c r="Q2605" i="5"/>
  <c r="Q2601" i="5"/>
  <c r="Q2597" i="5"/>
  <c r="Q2593" i="5"/>
  <c r="U25" i="13"/>
  <c r="Q2589" i="5"/>
  <c r="Q2585" i="5"/>
  <c r="Q2581" i="5"/>
  <c r="Q2577" i="5"/>
  <c r="U32" i="13"/>
  <c r="Q2573" i="5"/>
  <c r="Q2569" i="5"/>
  <c r="Q2565" i="5"/>
  <c r="U30" i="13"/>
  <c r="Q2561" i="5"/>
  <c r="Q2557" i="5"/>
  <c r="Q2553" i="5"/>
  <c r="Q2549" i="5"/>
  <c r="Q2545" i="5"/>
  <c r="Q2541" i="5"/>
  <c r="Q2537" i="5"/>
  <c r="Q2533" i="5"/>
  <c r="Q2529" i="5"/>
  <c r="Q2525" i="5"/>
  <c r="Q2521" i="5"/>
  <c r="Q2517" i="5"/>
  <c r="Q2513" i="5"/>
  <c r="Q2509" i="5"/>
  <c r="Q2505" i="5"/>
  <c r="Q2501" i="5"/>
  <c r="Q2497" i="5"/>
  <c r="Q2493" i="5"/>
  <c r="Q2489" i="5"/>
  <c r="Q2485" i="5"/>
  <c r="Q2481" i="5"/>
  <c r="Q2477" i="5"/>
  <c r="Q2473" i="5"/>
  <c r="Q2469" i="5"/>
  <c r="Q2465" i="5"/>
  <c r="Q2461" i="5"/>
  <c r="Q2457" i="5"/>
  <c r="Q2453" i="5"/>
  <c r="Q2449" i="5"/>
  <c r="Q2445" i="5"/>
  <c r="Q2441" i="5"/>
  <c r="Q2437" i="5"/>
  <c r="Q2433" i="5"/>
  <c r="Q2429" i="5"/>
  <c r="Q2425" i="5"/>
  <c r="Q2421" i="5"/>
  <c r="Q2417" i="5"/>
  <c r="Q2413" i="5"/>
  <c r="Q2409" i="5"/>
  <c r="Q2405" i="5"/>
  <c r="Q2401" i="5"/>
  <c r="Q2397" i="5"/>
  <c r="Q2393" i="5"/>
  <c r="Q2389" i="5"/>
  <c r="Q2385" i="5"/>
  <c r="Q2381" i="5"/>
  <c r="Q2377" i="5"/>
  <c r="Q2373" i="5"/>
  <c r="Q2369" i="5"/>
  <c r="Q2365" i="5"/>
  <c r="Q2361" i="5"/>
  <c r="Q2357" i="5"/>
  <c r="Q2353" i="5"/>
  <c r="Q2349" i="5"/>
  <c r="Q2345" i="5"/>
  <c r="Q2341" i="5"/>
  <c r="Q2337" i="5"/>
  <c r="Q2333" i="5"/>
  <c r="Q2329" i="5"/>
  <c r="Q2325" i="5"/>
  <c r="Q2321" i="5"/>
  <c r="Q2317" i="5"/>
  <c r="Q2313" i="5"/>
  <c r="Q2309" i="5"/>
  <c r="Q2305" i="5"/>
  <c r="Q2301" i="5"/>
  <c r="Q2297" i="5"/>
  <c r="Q2293" i="5"/>
  <c r="Q2289" i="5"/>
  <c r="Q2285" i="5"/>
  <c r="Q2281" i="5"/>
  <c r="Q2277" i="5"/>
  <c r="Q2273" i="5"/>
  <c r="Q2269" i="5"/>
  <c r="Q2265" i="5"/>
  <c r="Q2261" i="5"/>
  <c r="Q2257" i="5"/>
  <c r="Q2253" i="5"/>
  <c r="Q2249" i="5"/>
  <c r="Q2245" i="5"/>
  <c r="Q2241" i="5"/>
  <c r="Q2237" i="5"/>
  <c r="Q2233" i="5"/>
  <c r="Q2229" i="5"/>
  <c r="Q2225" i="5"/>
  <c r="Q2221" i="5"/>
  <c r="Q2217" i="5"/>
  <c r="Q2213" i="5"/>
  <c r="Q2209" i="5"/>
  <c r="Q2205" i="5"/>
  <c r="Q2201" i="5"/>
  <c r="Q2197" i="5"/>
  <c r="Q2193" i="5"/>
  <c r="Q2189" i="5"/>
  <c r="Q2185" i="5"/>
  <c r="Q2181" i="5"/>
  <c r="Q2177" i="5"/>
  <c r="Q2173" i="5"/>
  <c r="U72" i="13"/>
  <c r="Q2169" i="5"/>
  <c r="U9" i="13"/>
  <c r="K41" i="6"/>
  <c r="Q2165" i="5"/>
  <c r="Q2161" i="5"/>
  <c r="Q2157" i="5"/>
  <c r="Q2153" i="5"/>
  <c r="Q2149" i="5"/>
  <c r="Q2145" i="5"/>
  <c r="Q2141" i="5"/>
  <c r="Q2137" i="5"/>
  <c r="Q2133" i="5"/>
  <c r="Q2129" i="5"/>
  <c r="Q2125" i="5"/>
  <c r="Q2121" i="5"/>
  <c r="Q2117" i="5"/>
  <c r="Q2113" i="5"/>
  <c r="Q2109" i="5"/>
  <c r="Q2105" i="5"/>
  <c r="U10" i="13"/>
  <c r="K36" i="6"/>
  <c r="Q2101" i="5"/>
  <c r="Q2097" i="5"/>
  <c r="Q2093" i="5"/>
  <c r="Q2089" i="5"/>
  <c r="Q2085" i="5"/>
  <c r="Q2081" i="5"/>
  <c r="Q2077" i="5"/>
  <c r="Q2073" i="5"/>
  <c r="Q2069" i="5"/>
  <c r="Q2065" i="5"/>
  <c r="Q2061" i="5"/>
  <c r="Q2057" i="5"/>
  <c r="Q2053" i="5"/>
  <c r="Q2049" i="5"/>
  <c r="Q2045" i="5"/>
  <c r="Q2041" i="5"/>
  <c r="Q2037" i="5"/>
  <c r="Q2033" i="5"/>
  <c r="Q2029" i="5"/>
  <c r="Q2025" i="5"/>
  <c r="Q2021" i="5"/>
  <c r="Q2017" i="5"/>
  <c r="Q2013" i="5"/>
  <c r="Q2009" i="5"/>
  <c r="Q2005" i="5"/>
  <c r="Q2001" i="5"/>
  <c r="Q1997" i="5"/>
  <c r="Q1993" i="5"/>
  <c r="Q1989" i="5"/>
  <c r="Q1985" i="5"/>
  <c r="Q1981" i="5"/>
  <c r="Q1977" i="5"/>
  <c r="U39" i="13"/>
  <c r="Q1973" i="5"/>
  <c r="Q1969" i="5"/>
  <c r="Q1965" i="5"/>
  <c r="Q1961" i="5"/>
  <c r="Q1957" i="5"/>
  <c r="Q1953" i="5"/>
  <c r="Q1949" i="5"/>
  <c r="Q1945" i="5"/>
  <c r="Q1941" i="5"/>
  <c r="Q1937" i="5"/>
  <c r="Q1933" i="5"/>
  <c r="Q1929" i="5"/>
  <c r="Q1925" i="5"/>
  <c r="Q1921" i="5"/>
  <c r="Q1917" i="5"/>
  <c r="Q1913" i="5"/>
  <c r="Q1909" i="5"/>
  <c r="Q1905" i="5"/>
  <c r="Q1901" i="5"/>
  <c r="Q1897" i="5"/>
  <c r="Q1893" i="5"/>
  <c r="Q1889" i="5"/>
  <c r="Q1885" i="5"/>
  <c r="Q1881" i="5"/>
  <c r="Q1877" i="5"/>
  <c r="Q1873" i="5"/>
  <c r="Q1869" i="5"/>
  <c r="Q1865" i="5"/>
  <c r="Q1861" i="5"/>
  <c r="Q1857" i="5"/>
  <c r="Q1853" i="5"/>
  <c r="Q1849" i="5"/>
  <c r="Q1845" i="5"/>
  <c r="Q1841" i="5"/>
  <c r="Q1837" i="5"/>
  <c r="Q1833" i="5"/>
  <c r="Q1829" i="5"/>
  <c r="Q1825" i="5"/>
  <c r="Q1821" i="5"/>
  <c r="Q1817" i="5"/>
  <c r="Q1813" i="5"/>
  <c r="Q1809" i="5"/>
  <c r="Q1805" i="5"/>
  <c r="Q1801" i="5"/>
  <c r="Q1797" i="5"/>
  <c r="Q1793" i="5"/>
  <c r="Q1789" i="5"/>
  <c r="Q1785" i="5"/>
  <c r="Q1781" i="5"/>
  <c r="Q1777" i="5"/>
  <c r="Q1773" i="5"/>
  <c r="Q1769" i="5"/>
  <c r="Q1765" i="5"/>
  <c r="Q1761" i="5"/>
  <c r="Q1757" i="5"/>
  <c r="Q1753" i="5"/>
  <c r="Q1749" i="5"/>
  <c r="Q1745" i="5"/>
  <c r="Q1741" i="5"/>
  <c r="Q1737" i="5"/>
  <c r="Q1733" i="5"/>
  <c r="Q1729" i="5"/>
  <c r="Q1725" i="5"/>
  <c r="Q1721" i="5"/>
  <c r="Q1717" i="5"/>
  <c r="Q1713" i="5"/>
  <c r="Q1709" i="5"/>
  <c r="Q1705" i="5"/>
  <c r="Q1701" i="5"/>
  <c r="Q1697" i="5"/>
  <c r="Q1693" i="5"/>
  <c r="Q1689" i="5"/>
  <c r="Q1685" i="5"/>
  <c r="Q1681" i="5"/>
  <c r="Q1677" i="5"/>
  <c r="Q1673" i="5"/>
  <c r="Q1669" i="5"/>
  <c r="Q1665" i="5"/>
  <c r="Q1661" i="5"/>
  <c r="Q1657" i="5"/>
  <c r="Q1653" i="5"/>
  <c r="Q1649" i="5"/>
  <c r="Q1645" i="5"/>
  <c r="Q1641" i="5"/>
  <c r="Q1637" i="5"/>
  <c r="Q1633" i="5"/>
  <c r="Q1629" i="5"/>
  <c r="Q1625" i="5"/>
  <c r="Q1621" i="5"/>
  <c r="Q1617" i="5"/>
  <c r="Q1613" i="5"/>
  <c r="Q1609" i="5"/>
  <c r="Q1605" i="5"/>
  <c r="U57" i="13"/>
  <c r="Q1601" i="5"/>
  <c r="Q1597" i="5"/>
  <c r="Q1593" i="5"/>
  <c r="Q1589" i="5"/>
  <c r="Q1585" i="5"/>
  <c r="Q1581" i="5"/>
  <c r="Q1577" i="5"/>
  <c r="Q1573" i="5"/>
  <c r="Q1569" i="5"/>
  <c r="Q1565" i="5"/>
  <c r="Q1561" i="5"/>
  <c r="Q1557" i="5"/>
  <c r="Q1553" i="5"/>
  <c r="Q3596" i="5"/>
  <c r="Q3592" i="5"/>
  <c r="Q3588" i="5"/>
  <c r="Q3584" i="5"/>
  <c r="Q3580" i="5"/>
  <c r="Q3576" i="5"/>
  <c r="Q3572" i="5"/>
  <c r="Q3568" i="5"/>
  <c r="Q3564" i="5"/>
  <c r="Q3560" i="5"/>
  <c r="Q3556" i="5"/>
  <c r="Q3552" i="5"/>
  <c r="Q3548" i="5"/>
  <c r="Q3544" i="5"/>
  <c r="Q3540" i="5"/>
  <c r="Q3536" i="5"/>
  <c r="Q3532" i="5"/>
  <c r="Q3528" i="5"/>
  <c r="Q3524" i="5"/>
  <c r="Q3520" i="5"/>
  <c r="Q3516" i="5"/>
  <c r="Q3512" i="5"/>
  <c r="Q3508" i="5"/>
  <c r="Q3504" i="5"/>
  <c r="Q3500" i="5"/>
  <c r="Q3496" i="5"/>
  <c r="Q3492" i="5"/>
  <c r="Q3488" i="5"/>
  <c r="Q3484" i="5"/>
  <c r="Q3480" i="5"/>
  <c r="Q3476" i="5"/>
  <c r="Q3472" i="5"/>
  <c r="Q3468" i="5"/>
  <c r="Q3464" i="5"/>
  <c r="Q3460" i="5"/>
  <c r="Q3456" i="5"/>
  <c r="Q3452" i="5"/>
  <c r="Q3448" i="5"/>
  <c r="Q3444" i="5"/>
  <c r="Q3440" i="5"/>
  <c r="Q3436" i="5"/>
  <c r="Q3432" i="5"/>
  <c r="Q3428" i="5"/>
  <c r="Q3424" i="5"/>
  <c r="Q3420" i="5"/>
  <c r="Q3416" i="5"/>
  <c r="Q3412" i="5"/>
  <c r="Q3408" i="5"/>
  <c r="Q3404" i="5"/>
  <c r="Q3400" i="5"/>
  <c r="Q3396" i="5"/>
  <c r="Q3392" i="5"/>
  <c r="Q3388" i="5"/>
  <c r="Q3384" i="5"/>
  <c r="Q3380" i="5"/>
  <c r="Q3376" i="5"/>
  <c r="Q3372" i="5"/>
  <c r="Q3368" i="5"/>
  <c r="Q3364" i="5"/>
  <c r="Q3360" i="5"/>
  <c r="Q3356" i="5"/>
  <c r="Q3352" i="5"/>
  <c r="Q3348" i="5"/>
  <c r="Q3344" i="5"/>
  <c r="Q3340" i="5"/>
  <c r="Q3336" i="5"/>
  <c r="Q3332" i="5"/>
  <c r="Q3328" i="5"/>
  <c r="Q3324" i="5"/>
  <c r="Q3320" i="5"/>
  <c r="Q3316" i="5"/>
  <c r="Q3312" i="5"/>
  <c r="Q3308" i="5"/>
  <c r="Q3304" i="5"/>
  <c r="Q3300" i="5"/>
  <c r="Q3296" i="5"/>
  <c r="Q3292" i="5"/>
  <c r="Q3288" i="5"/>
  <c r="Q3284" i="5"/>
  <c r="Q3280" i="5"/>
  <c r="Q3276" i="5"/>
  <c r="Q3272" i="5"/>
  <c r="Q3268" i="5"/>
  <c r="Q3264" i="5"/>
  <c r="Q3260" i="5"/>
  <c r="Q3256" i="5"/>
  <c r="Q3252" i="5"/>
  <c r="Q3248" i="5"/>
  <c r="Q3244" i="5"/>
  <c r="Q3240" i="5"/>
  <c r="Q3236" i="5"/>
  <c r="Q3232" i="5"/>
  <c r="Q3228" i="5"/>
  <c r="Q3224" i="5"/>
  <c r="Q3220" i="5"/>
  <c r="Q3216" i="5"/>
  <c r="Q3212" i="5"/>
  <c r="Q3208" i="5"/>
  <c r="Q3204" i="5"/>
  <c r="Q3200" i="5"/>
  <c r="Q3196" i="5"/>
  <c r="Q3192" i="5"/>
  <c r="Q3188" i="5"/>
  <c r="Q3184" i="5"/>
  <c r="Q3180" i="5"/>
  <c r="Q3176" i="5"/>
  <c r="Q3172" i="5"/>
  <c r="Q3168" i="5"/>
  <c r="Q3164" i="5"/>
  <c r="Q3160" i="5"/>
  <c r="Q3156" i="5"/>
  <c r="Q3152" i="5"/>
  <c r="Q3148" i="5"/>
  <c r="Q3144" i="5"/>
  <c r="Q3140" i="5"/>
  <c r="Q3136" i="5"/>
  <c r="Q3132" i="5"/>
  <c r="Q3128" i="5"/>
  <c r="Q3124" i="5"/>
  <c r="Q3120" i="5"/>
  <c r="Q3116" i="5"/>
  <c r="Q3112" i="5"/>
  <c r="Q3108" i="5"/>
  <c r="Q3104" i="5"/>
  <c r="Q3100" i="5"/>
  <c r="Q3096" i="5"/>
  <c r="Q3092" i="5"/>
  <c r="Q3088" i="5"/>
  <c r="Q3084" i="5"/>
  <c r="Q3080" i="5"/>
  <c r="Q3076" i="5"/>
  <c r="Q3072" i="5"/>
  <c r="Q3068" i="5"/>
  <c r="Q3064" i="5"/>
  <c r="Q3060" i="5"/>
  <c r="Q3056" i="5"/>
  <c r="Q3052" i="5"/>
  <c r="Q3048" i="5"/>
  <c r="Q3044" i="5"/>
  <c r="Q3040" i="5"/>
  <c r="Q3036" i="5"/>
  <c r="Q3032" i="5"/>
  <c r="Q3028" i="5"/>
  <c r="Q3024" i="5"/>
  <c r="Q3020" i="5"/>
  <c r="Q3016" i="5"/>
  <c r="Q3012" i="5"/>
  <c r="Q3008" i="5"/>
  <c r="Q3004" i="5"/>
  <c r="Q3000" i="5"/>
  <c r="Q2996" i="5"/>
  <c r="Q2992" i="5"/>
  <c r="Q2988" i="5"/>
  <c r="Q2984" i="5"/>
  <c r="Q2980" i="5"/>
  <c r="Q2976" i="5"/>
  <c r="Q2972" i="5"/>
  <c r="Q2968" i="5"/>
  <c r="Q2964" i="5"/>
  <c r="Q2960" i="5"/>
  <c r="Q2956" i="5"/>
  <c r="Q2952" i="5"/>
  <c r="Q2948" i="5"/>
  <c r="Q2944" i="5"/>
  <c r="Q2940" i="5"/>
  <c r="Q2936" i="5"/>
  <c r="Q2932" i="5"/>
  <c r="Q2928" i="5"/>
  <c r="Q2924" i="5"/>
  <c r="Q2920" i="5"/>
  <c r="Q2916" i="5"/>
  <c r="Q2912" i="5"/>
  <c r="Q2908" i="5"/>
  <c r="Q2904" i="5"/>
  <c r="Q2900" i="5"/>
  <c r="Q2896" i="5"/>
  <c r="Q2892" i="5"/>
  <c r="Q2888" i="5"/>
  <c r="Q2884" i="5"/>
  <c r="Q2880" i="5"/>
  <c r="Q2876" i="5"/>
  <c r="Q2872" i="5"/>
  <c r="Q2868" i="5"/>
  <c r="Q2864" i="5"/>
  <c r="Q2860" i="5"/>
  <c r="Q2856" i="5"/>
  <c r="Q2852" i="5"/>
  <c r="Q2848" i="5"/>
  <c r="Q2844" i="5"/>
  <c r="Q2840" i="5"/>
  <c r="Q2836" i="5"/>
  <c r="Q2832" i="5"/>
  <c r="Q2828" i="5"/>
  <c r="Q2824" i="5"/>
  <c r="Q2820" i="5"/>
  <c r="Q2816" i="5"/>
  <c r="Q2812" i="5"/>
  <c r="Q2808" i="5"/>
  <c r="Q2804" i="5"/>
  <c r="Q2800" i="5"/>
  <c r="Q2796" i="5"/>
  <c r="Q2792" i="5"/>
  <c r="Q2788" i="5"/>
  <c r="Q2784" i="5"/>
  <c r="Q2780" i="5"/>
  <c r="Q2776" i="5"/>
  <c r="Q2772" i="5"/>
  <c r="Q2768" i="5"/>
  <c r="Q2764" i="5"/>
  <c r="Q2760" i="5"/>
  <c r="Q2756" i="5"/>
  <c r="Q2752" i="5"/>
  <c r="Q2748" i="5"/>
  <c r="Q2744" i="5"/>
  <c r="Q2740" i="5"/>
  <c r="U59" i="13"/>
  <c r="K3" i="6"/>
  <c r="Q2736" i="5"/>
  <c r="Q2732" i="5"/>
  <c r="Q2728" i="5"/>
  <c r="Q2724" i="5"/>
  <c r="Q2720" i="5"/>
  <c r="Q2716" i="5"/>
  <c r="Q2712" i="5"/>
  <c r="Q2708" i="5"/>
  <c r="Q2704" i="5"/>
  <c r="Q2700" i="5"/>
  <c r="Q2696" i="5"/>
  <c r="Q2692" i="5"/>
  <c r="Q2688" i="5"/>
  <c r="Q2684" i="5"/>
  <c r="Q2680" i="5"/>
  <c r="Q2676" i="5"/>
  <c r="Q2672" i="5"/>
  <c r="Q2668" i="5"/>
  <c r="Q2664" i="5"/>
  <c r="Q2660" i="5"/>
  <c r="Q2656" i="5"/>
  <c r="Q2652" i="5"/>
  <c r="Q2648" i="5"/>
  <c r="Q2644" i="5"/>
  <c r="Q2640" i="5"/>
  <c r="Q2636" i="5"/>
  <c r="Q2632" i="5"/>
  <c r="Q2628" i="5"/>
  <c r="Q2624" i="5"/>
  <c r="Q2620" i="5"/>
  <c r="Q2616" i="5"/>
  <c r="Q2612" i="5"/>
  <c r="Q2608" i="5"/>
  <c r="Q2604" i="5"/>
  <c r="Q2600" i="5"/>
  <c r="Q2596" i="5"/>
  <c r="Q2592" i="5"/>
  <c r="Q2588" i="5"/>
  <c r="Q2584" i="5"/>
  <c r="U67" i="13"/>
  <c r="K14" i="6"/>
  <c r="Q2580" i="5"/>
  <c r="Q2576" i="5"/>
  <c r="U36" i="13"/>
  <c r="K26" i="6"/>
  <c r="Q2572" i="5"/>
  <c r="Q2568" i="5"/>
  <c r="Q2564" i="5"/>
  <c r="Q2560" i="5"/>
  <c r="Q2556" i="5"/>
  <c r="Q2552" i="5"/>
  <c r="Q2548" i="5"/>
  <c r="Q2544" i="5"/>
  <c r="Q2540" i="5"/>
  <c r="Q2536" i="5"/>
  <c r="Q2532" i="5"/>
  <c r="Q2528" i="5"/>
  <c r="Q2524" i="5"/>
  <c r="Q2520" i="5"/>
  <c r="Q2516" i="5"/>
  <c r="Q2512" i="5"/>
  <c r="Q2508" i="5"/>
  <c r="Q2504" i="5"/>
  <c r="Q2500" i="5"/>
  <c r="Q2496" i="5"/>
  <c r="Q2492" i="5"/>
  <c r="Q2488" i="5"/>
  <c r="Q2484" i="5"/>
  <c r="Q2480" i="5"/>
  <c r="Q2476" i="5"/>
  <c r="Q2472" i="5"/>
  <c r="Q2468" i="5"/>
  <c r="Q2464" i="5"/>
  <c r="Q2460" i="5"/>
  <c r="Q2456" i="5"/>
  <c r="Q2452" i="5"/>
  <c r="Q2448" i="5"/>
  <c r="Q2444" i="5"/>
  <c r="Q2440" i="5"/>
  <c r="Q2436" i="5"/>
  <c r="Q2432" i="5"/>
  <c r="Q2428" i="5"/>
  <c r="Q2424" i="5"/>
  <c r="Q2420" i="5"/>
  <c r="Q2416" i="5"/>
  <c r="Q2412" i="5"/>
  <c r="Q2408" i="5"/>
  <c r="Q2404" i="5"/>
  <c r="Q2400" i="5"/>
  <c r="Q2396" i="5"/>
  <c r="Q2392" i="5"/>
  <c r="Q2388" i="5"/>
  <c r="Q2384" i="5"/>
  <c r="Q2380" i="5"/>
  <c r="Q2376" i="5"/>
  <c r="Q2372" i="5"/>
  <c r="Q2368" i="5"/>
  <c r="Q2364" i="5"/>
  <c r="Q2360" i="5"/>
  <c r="Q2356" i="5"/>
  <c r="Q2352" i="5"/>
  <c r="Q2348" i="5"/>
  <c r="Q2344" i="5"/>
  <c r="Q2340" i="5"/>
  <c r="Q2336" i="5"/>
  <c r="Q2332" i="5"/>
  <c r="Q2328" i="5"/>
  <c r="U64" i="13"/>
  <c r="K11" i="6"/>
  <c r="Q2324" i="5"/>
  <c r="Q2320" i="5"/>
  <c r="Q2316" i="5"/>
  <c r="Q2312" i="5"/>
  <c r="Q2308" i="5"/>
  <c r="Q2304" i="5"/>
  <c r="Q2300" i="5"/>
  <c r="Q2296" i="5"/>
  <c r="Q2292" i="5"/>
  <c r="Q2288" i="5"/>
  <c r="Q2284" i="5"/>
  <c r="Q2280" i="5"/>
  <c r="Q2276" i="5"/>
  <c r="Q2272" i="5"/>
  <c r="Q2268" i="5"/>
  <c r="Q2264" i="5"/>
  <c r="Q2260" i="5"/>
  <c r="Q2256" i="5"/>
  <c r="Q2252" i="5"/>
  <c r="Q2248" i="5"/>
  <c r="Q3595" i="5"/>
  <c r="Q3591" i="5"/>
  <c r="Q3587" i="5"/>
  <c r="Q3583" i="5"/>
  <c r="Q3579" i="5"/>
  <c r="Q3575" i="5"/>
  <c r="Q3571" i="5"/>
  <c r="Q3567" i="5"/>
  <c r="Q3563" i="5"/>
  <c r="Q3559" i="5"/>
  <c r="Q3555" i="5"/>
  <c r="Q3551" i="5"/>
  <c r="Q3547" i="5"/>
  <c r="Q3543" i="5"/>
  <c r="Q3539" i="5"/>
  <c r="Q3535" i="5"/>
  <c r="Q3531" i="5"/>
  <c r="Q3527" i="5"/>
  <c r="Q3523" i="5"/>
  <c r="Q3519" i="5"/>
  <c r="Q3515" i="5"/>
  <c r="Q3511" i="5"/>
  <c r="Q3507" i="5"/>
  <c r="Q3503" i="5"/>
  <c r="Q3499" i="5"/>
  <c r="Q3495" i="5"/>
  <c r="Q3491" i="5"/>
  <c r="Q3487" i="5"/>
  <c r="Q3483" i="5"/>
  <c r="Q3479" i="5"/>
  <c r="Q3475" i="5"/>
  <c r="Q3471" i="5"/>
  <c r="Q3467" i="5"/>
  <c r="Q3463" i="5"/>
  <c r="Q3459" i="5"/>
  <c r="Q3455" i="5"/>
  <c r="Q3451" i="5"/>
  <c r="Q3447" i="5"/>
  <c r="Q3443" i="5"/>
  <c r="Q3439" i="5"/>
  <c r="Q3435" i="5"/>
  <c r="Q3431" i="5"/>
  <c r="Q3427" i="5"/>
  <c r="Q3423" i="5"/>
  <c r="Q3419" i="5"/>
  <c r="Q3415" i="5"/>
  <c r="Q3411" i="5"/>
  <c r="Q3407" i="5"/>
  <c r="Q3403" i="5"/>
  <c r="Q3399" i="5"/>
  <c r="Q3395" i="5"/>
  <c r="Q3391" i="5"/>
  <c r="Q3387" i="5"/>
  <c r="Q3383" i="5"/>
  <c r="Q3379" i="5"/>
  <c r="Q3375" i="5"/>
  <c r="Q3371" i="5"/>
  <c r="Q3367" i="5"/>
  <c r="Q3363" i="5"/>
  <c r="Q3359" i="5"/>
  <c r="Q3355" i="5"/>
  <c r="Q3351" i="5"/>
  <c r="Q3347" i="5"/>
  <c r="Q3343" i="5"/>
  <c r="Q3339" i="5"/>
  <c r="Q3335" i="5"/>
  <c r="Q3331" i="5"/>
  <c r="Q3327" i="5"/>
  <c r="Q3323" i="5"/>
  <c r="Q3319" i="5"/>
  <c r="Q3315" i="5"/>
  <c r="Q3311" i="5"/>
  <c r="Q3307" i="5"/>
  <c r="Q3303" i="5"/>
  <c r="Q3299" i="5"/>
  <c r="Q3295" i="5"/>
  <c r="Q3291" i="5"/>
  <c r="Q3287" i="5"/>
  <c r="Q3283" i="5"/>
  <c r="Q3279" i="5"/>
  <c r="Q3275" i="5"/>
  <c r="Q3271" i="5"/>
  <c r="Q3267" i="5"/>
  <c r="Q3263" i="5"/>
  <c r="Q3259" i="5"/>
  <c r="Q3255" i="5"/>
  <c r="Q3251" i="5"/>
  <c r="Q3247" i="5"/>
  <c r="Q3243" i="5"/>
  <c r="Q3239" i="5"/>
  <c r="Q3235" i="5"/>
  <c r="Q3231" i="5"/>
  <c r="Q3227" i="5"/>
  <c r="Q3223" i="5"/>
  <c r="Q3219" i="5"/>
  <c r="Q3215" i="5"/>
  <c r="Q3211" i="5"/>
  <c r="Q3207" i="5"/>
  <c r="Q3203" i="5"/>
  <c r="Q3199" i="5"/>
  <c r="Q3195" i="5"/>
  <c r="Q3191" i="5"/>
  <c r="Q3187" i="5"/>
  <c r="Q3183" i="5"/>
  <c r="Q3179" i="5"/>
  <c r="Q3175" i="5"/>
  <c r="Q3171" i="5"/>
  <c r="Q3167" i="5"/>
  <c r="Q3163" i="5"/>
  <c r="Q3159" i="5"/>
  <c r="Q3155" i="5"/>
  <c r="Q3151" i="5"/>
  <c r="Q3147" i="5"/>
  <c r="Q3143" i="5"/>
  <c r="Q3139" i="5"/>
  <c r="Q3135" i="5"/>
  <c r="Q3131" i="5"/>
  <c r="Q3127" i="5"/>
  <c r="Q3123" i="5"/>
  <c r="Q3119" i="5"/>
  <c r="Q3115" i="5"/>
  <c r="Q3111" i="5"/>
  <c r="Q3107" i="5"/>
  <c r="Q3103" i="5"/>
  <c r="Q3099" i="5"/>
  <c r="Q3095" i="5"/>
  <c r="Q3091" i="5"/>
  <c r="Q3087" i="5"/>
  <c r="Q3083" i="5"/>
  <c r="Q3079" i="5"/>
  <c r="Q3075" i="5"/>
  <c r="Q3071" i="5"/>
  <c r="Q3067" i="5"/>
  <c r="Q3063" i="5"/>
  <c r="Q3059" i="5"/>
  <c r="Q3055" i="5"/>
  <c r="Q3051" i="5"/>
  <c r="Q3047" i="5"/>
  <c r="Q3043" i="5"/>
  <c r="Q3039" i="5"/>
  <c r="Q3035" i="5"/>
  <c r="Q3031" i="5"/>
  <c r="Q3027" i="5"/>
  <c r="Q3023" i="5"/>
  <c r="Q3019" i="5"/>
  <c r="Q3015" i="5"/>
  <c r="Q3011" i="5"/>
  <c r="Q3007" i="5"/>
  <c r="Q3003" i="5"/>
  <c r="Q2999" i="5"/>
  <c r="Q2995" i="5"/>
  <c r="Q2991" i="5"/>
  <c r="Q2987" i="5"/>
  <c r="Q2983" i="5"/>
  <c r="Q2979" i="5"/>
  <c r="Q2975" i="5"/>
  <c r="Q2971" i="5"/>
  <c r="Q2967" i="5"/>
  <c r="Q2963" i="5"/>
  <c r="Q2959" i="5"/>
  <c r="Q2955" i="5"/>
  <c r="Q2951" i="5"/>
  <c r="Q2947" i="5"/>
  <c r="Q2943" i="5"/>
  <c r="Q2939" i="5"/>
  <c r="Q2935" i="5"/>
  <c r="Q2931" i="5"/>
  <c r="Q2927" i="5"/>
  <c r="Q2923" i="5"/>
  <c r="Q2919" i="5"/>
  <c r="Q2915" i="5"/>
  <c r="Q2911" i="5"/>
  <c r="Q2907" i="5"/>
  <c r="Q2903" i="5"/>
  <c r="Q2899" i="5"/>
  <c r="Q2895" i="5"/>
  <c r="Q2891" i="5"/>
  <c r="Q2887" i="5"/>
  <c r="Q2883" i="5"/>
  <c r="Q2879" i="5"/>
  <c r="Q2875" i="5"/>
  <c r="Q2871" i="5"/>
  <c r="Q2867" i="5"/>
  <c r="Q2863" i="5"/>
  <c r="Q2859" i="5"/>
  <c r="Q2855" i="5"/>
  <c r="Q2851" i="5"/>
  <c r="Q2847" i="5"/>
  <c r="Q2843" i="5"/>
  <c r="Q2839" i="5"/>
  <c r="Q2835" i="5"/>
  <c r="Q2831" i="5"/>
  <c r="Q2827" i="5"/>
  <c r="Q2823" i="5"/>
  <c r="Q2819" i="5"/>
  <c r="Q2815" i="5"/>
  <c r="Q2811" i="5"/>
  <c r="Q2807" i="5"/>
  <c r="Q2803" i="5"/>
  <c r="Q2799" i="5"/>
  <c r="Q2795" i="5"/>
  <c r="Q2791" i="5"/>
  <c r="Q2787" i="5"/>
  <c r="Q2783" i="5"/>
  <c r="Q2779" i="5"/>
  <c r="Q2775" i="5"/>
  <c r="Q2771" i="5"/>
  <c r="Q2767" i="5"/>
  <c r="Q2763" i="5"/>
  <c r="Q2759" i="5"/>
  <c r="Q2755" i="5"/>
  <c r="Q2751" i="5"/>
  <c r="Q2747" i="5"/>
  <c r="Q2743" i="5"/>
  <c r="Q2739" i="5"/>
  <c r="Q2735" i="5"/>
  <c r="Q2731" i="5"/>
  <c r="Q2727" i="5"/>
  <c r="Q2723" i="5"/>
  <c r="Q2719" i="5"/>
  <c r="Q2715" i="5"/>
  <c r="Q2711" i="5"/>
  <c r="Q2707" i="5"/>
  <c r="Q2703" i="5"/>
  <c r="Q2699" i="5"/>
  <c r="Q2695" i="5"/>
  <c r="Q2691" i="5"/>
  <c r="Q2687" i="5"/>
  <c r="Q2683" i="5"/>
  <c r="Q2679" i="5"/>
  <c r="Q2675" i="5"/>
  <c r="Q2671" i="5"/>
  <c r="Q2667" i="5"/>
  <c r="Q2663" i="5"/>
  <c r="Q2659" i="5"/>
  <c r="Q2655" i="5"/>
  <c r="Q2651" i="5"/>
  <c r="Q2647" i="5"/>
  <c r="Q2643" i="5"/>
  <c r="Q2639" i="5"/>
  <c r="Q2635" i="5"/>
  <c r="Q2631" i="5"/>
  <c r="Q2627" i="5"/>
  <c r="Q2623" i="5"/>
  <c r="Q2619" i="5"/>
  <c r="Q2615" i="5"/>
  <c r="Q2611" i="5"/>
  <c r="Q2607" i="5"/>
  <c r="Q2603" i="5"/>
  <c r="Q2599" i="5"/>
  <c r="Q2595" i="5"/>
  <c r="U15" i="13"/>
  <c r="K38" i="6"/>
  <c r="Q2591" i="5"/>
  <c r="Q2587" i="5"/>
  <c r="U31" i="13"/>
  <c r="Q2583" i="5"/>
  <c r="Q2579" i="5"/>
  <c r="U17" i="13"/>
  <c r="K27" i="6"/>
  <c r="Q2575" i="5"/>
  <c r="Q2571" i="5"/>
  <c r="Q2567" i="5"/>
  <c r="Q2563" i="5"/>
  <c r="U46" i="13"/>
  <c r="K5" i="6"/>
  <c r="Q2559" i="5"/>
  <c r="Q2555" i="5"/>
  <c r="Q2551" i="5"/>
  <c r="Q2547" i="5"/>
  <c r="Q2543" i="5"/>
  <c r="Q2539" i="5"/>
  <c r="Q2535" i="5"/>
  <c r="Q2531" i="5"/>
  <c r="Q2527" i="5"/>
  <c r="Q2523" i="5"/>
  <c r="Q2519" i="5"/>
  <c r="Q2515" i="5"/>
  <c r="Q2511" i="5"/>
  <c r="Q2507" i="5"/>
  <c r="Q2503" i="5"/>
  <c r="Q2499" i="5"/>
  <c r="Q2495" i="5"/>
  <c r="Q2491" i="5"/>
  <c r="Q2487" i="5"/>
  <c r="U2" i="13"/>
  <c r="K37" i="6"/>
  <c r="Q2483" i="5"/>
  <c r="Q2479" i="5"/>
  <c r="Q2475" i="5"/>
  <c r="Q2471" i="5"/>
  <c r="Q2467" i="5"/>
  <c r="Q2463" i="5"/>
  <c r="Q2459" i="5"/>
  <c r="Q2455" i="5"/>
  <c r="Q2451" i="5"/>
  <c r="Q2447" i="5"/>
  <c r="Q2443" i="5"/>
  <c r="Q2439" i="5"/>
  <c r="Q2435" i="5"/>
  <c r="Q2431" i="5"/>
  <c r="Q2427" i="5"/>
  <c r="Q2423" i="5"/>
  <c r="Q2419" i="5"/>
  <c r="Q2415" i="5"/>
  <c r="Q2411" i="5"/>
  <c r="Q2407" i="5"/>
  <c r="Q2403" i="5"/>
  <c r="Q2399" i="5"/>
  <c r="Q2395" i="5"/>
  <c r="Q2391" i="5"/>
  <c r="Q2387" i="5"/>
  <c r="Q2383" i="5"/>
  <c r="Q2379" i="5"/>
  <c r="Q2375" i="5"/>
  <c r="Q2371" i="5"/>
  <c r="Q2367" i="5"/>
  <c r="Q2363" i="5"/>
  <c r="Q2359" i="5"/>
  <c r="Q2355" i="5"/>
  <c r="Q2351" i="5"/>
  <c r="Q2347" i="5"/>
  <c r="Q2343" i="5"/>
  <c r="Q2339" i="5"/>
  <c r="Q2335" i="5"/>
  <c r="Q2331" i="5"/>
  <c r="Q2327" i="5"/>
  <c r="Q2323" i="5"/>
  <c r="Q2319" i="5"/>
  <c r="Q2315" i="5"/>
  <c r="Q2311" i="5"/>
  <c r="Q2307" i="5"/>
  <c r="Q2303" i="5"/>
  <c r="Q2299" i="5"/>
  <c r="Q2295" i="5"/>
  <c r="Q2291" i="5"/>
  <c r="Q2287" i="5"/>
  <c r="Q2283" i="5"/>
  <c r="Q2279" i="5"/>
  <c r="Q3594" i="5"/>
  <c r="Q3590" i="5"/>
  <c r="Q3586" i="5"/>
  <c r="Q3582" i="5"/>
  <c r="Q3578" i="5"/>
  <c r="Q3574" i="5"/>
  <c r="Q3570" i="5"/>
  <c r="Q3566" i="5"/>
  <c r="Q3562" i="5"/>
  <c r="Q3558" i="5"/>
  <c r="Q3554" i="5"/>
  <c r="Q3550" i="5"/>
  <c r="Q3546" i="5"/>
  <c r="Q3542" i="5"/>
  <c r="Q3538" i="5"/>
  <c r="Q3534" i="5"/>
  <c r="Q3530" i="5"/>
  <c r="Q3526" i="5"/>
  <c r="Q3522" i="5"/>
  <c r="Q3518" i="5"/>
  <c r="Q3514" i="5"/>
  <c r="Q3510" i="5"/>
  <c r="Q3506" i="5"/>
  <c r="Q3502" i="5"/>
  <c r="Q3498" i="5"/>
  <c r="Q3494" i="5"/>
  <c r="Q3490" i="5"/>
  <c r="Q3486" i="5"/>
  <c r="Q3482" i="5"/>
  <c r="Q3478" i="5"/>
  <c r="Q3474" i="5"/>
  <c r="Q3470" i="5"/>
  <c r="Q3466" i="5"/>
  <c r="Q3462" i="5"/>
  <c r="Q3458" i="5"/>
  <c r="Q3454" i="5"/>
  <c r="Q3450" i="5"/>
  <c r="Q3446" i="5"/>
  <c r="Q3442" i="5"/>
  <c r="Q3438" i="5"/>
  <c r="Q3434" i="5"/>
  <c r="Q3430" i="5"/>
  <c r="Q3426" i="5"/>
  <c r="Q3422" i="5"/>
  <c r="Q3418" i="5"/>
  <c r="Q3414" i="5"/>
  <c r="Q3410" i="5"/>
  <c r="Q3406" i="5"/>
  <c r="Q3402" i="5"/>
  <c r="Q3398" i="5"/>
  <c r="Q3394" i="5"/>
  <c r="Q3390" i="5"/>
  <c r="Q3386" i="5"/>
  <c r="Q3382" i="5"/>
  <c r="Q3378" i="5"/>
  <c r="Q3374" i="5"/>
  <c r="Q3370" i="5"/>
  <c r="Q3366" i="5"/>
  <c r="Q3362" i="5"/>
  <c r="Q3358" i="5"/>
  <c r="Q3354" i="5"/>
  <c r="Q3350" i="5"/>
  <c r="Q3346" i="5"/>
  <c r="Q3342" i="5"/>
  <c r="Q3338" i="5"/>
  <c r="Q3334" i="5"/>
  <c r="Q3330" i="5"/>
  <c r="Q3326" i="5"/>
  <c r="Q3322" i="5"/>
  <c r="Q3318" i="5"/>
  <c r="Q3314" i="5"/>
  <c r="Q3310" i="5"/>
  <c r="Q3306" i="5"/>
  <c r="Q3302" i="5"/>
  <c r="Q3298" i="5"/>
  <c r="Q3294" i="5"/>
  <c r="Q3290" i="5"/>
  <c r="Q3286" i="5"/>
  <c r="Q3282" i="5"/>
  <c r="Q3278" i="5"/>
  <c r="Q3274" i="5"/>
  <c r="Q3270" i="5"/>
  <c r="Q3266" i="5"/>
  <c r="Q3262" i="5"/>
  <c r="Q3258" i="5"/>
  <c r="Q3254" i="5"/>
  <c r="Q3250" i="5"/>
  <c r="Q3246" i="5"/>
  <c r="Q3242" i="5"/>
  <c r="Q3238" i="5"/>
  <c r="Q3234" i="5"/>
  <c r="Q3230" i="5"/>
  <c r="Q3226" i="5"/>
  <c r="Q3222" i="5"/>
  <c r="Q3218" i="5"/>
  <c r="Q3214" i="5"/>
  <c r="Q3210" i="5"/>
  <c r="Q3206" i="5"/>
  <c r="Q3202" i="5"/>
  <c r="Q3198" i="5"/>
  <c r="Q3194" i="5"/>
  <c r="Q3190" i="5"/>
  <c r="Q3186" i="5"/>
  <c r="Q3182" i="5"/>
  <c r="Q3178" i="5"/>
  <c r="Q3174" i="5"/>
  <c r="Q3170" i="5"/>
  <c r="Q3166" i="5"/>
  <c r="Q3162" i="5"/>
  <c r="Q3158" i="5"/>
  <c r="Q3154" i="5"/>
  <c r="Q3150" i="5"/>
  <c r="Q3146" i="5"/>
  <c r="Q3142" i="5"/>
  <c r="Q3138" i="5"/>
  <c r="Q3134" i="5"/>
  <c r="Q3130" i="5"/>
  <c r="Q3126" i="5"/>
  <c r="Q3122" i="5"/>
  <c r="Q3118" i="5"/>
  <c r="Q3114" i="5"/>
  <c r="Q3110" i="5"/>
  <c r="Q3106" i="5"/>
  <c r="Q3102" i="5"/>
  <c r="Q3098" i="5"/>
  <c r="Q3094" i="5"/>
  <c r="Q3090" i="5"/>
  <c r="Q3086" i="5"/>
  <c r="Q3082" i="5"/>
  <c r="Q3078" i="5"/>
  <c r="Q3074" i="5"/>
  <c r="Q3070" i="5"/>
  <c r="Q3066" i="5"/>
  <c r="Q3062" i="5"/>
  <c r="Q3058" i="5"/>
  <c r="Q3054" i="5"/>
  <c r="Q3050" i="5"/>
  <c r="Q3046" i="5"/>
  <c r="Q3042" i="5"/>
  <c r="Q3038" i="5"/>
  <c r="Q3034" i="5"/>
  <c r="Q3030" i="5"/>
  <c r="Q3026" i="5"/>
  <c r="Q3022" i="5"/>
  <c r="Q3018" i="5"/>
  <c r="Q3014" i="5"/>
  <c r="Q3010" i="5"/>
  <c r="Q3006" i="5"/>
  <c r="Q3002" i="5"/>
  <c r="Q2998" i="5"/>
  <c r="Q2994" i="5"/>
  <c r="Q2990" i="5"/>
  <c r="Q2986" i="5"/>
  <c r="Q2982" i="5"/>
  <c r="Q2978" i="5"/>
  <c r="Q2974" i="5"/>
  <c r="Q2970" i="5"/>
  <c r="Q2966" i="5"/>
  <c r="Q2962" i="5"/>
  <c r="Q2958" i="5"/>
  <c r="Q2954" i="5"/>
  <c r="Q2950" i="5"/>
  <c r="Q2946" i="5"/>
  <c r="Q2942" i="5"/>
  <c r="Q2938" i="5"/>
  <c r="Q2934" i="5"/>
  <c r="Q2930" i="5"/>
  <c r="Q2926" i="5"/>
  <c r="Q2922" i="5"/>
  <c r="Q2918" i="5"/>
  <c r="Q2914" i="5"/>
  <c r="Q2910" i="5"/>
  <c r="Q2906" i="5"/>
  <c r="Q2902" i="5"/>
  <c r="Q2898" i="5"/>
  <c r="Q2894" i="5"/>
  <c r="Q2890" i="5"/>
  <c r="Q2886" i="5"/>
  <c r="Q2882" i="5"/>
  <c r="Q2878" i="5"/>
  <c r="Q2874" i="5"/>
  <c r="Q2870" i="5"/>
  <c r="Q2866" i="5"/>
  <c r="Q2862" i="5"/>
  <c r="Q2858" i="5"/>
  <c r="Q2854" i="5"/>
  <c r="Q2850" i="5"/>
  <c r="Q2846" i="5"/>
  <c r="Q2842" i="5"/>
  <c r="Q2838" i="5"/>
  <c r="Q2834" i="5"/>
  <c r="Q2830" i="5"/>
  <c r="Q2826" i="5"/>
  <c r="Q2822" i="5"/>
  <c r="Q2818" i="5"/>
  <c r="Q2814" i="5"/>
  <c r="Q2810" i="5"/>
  <c r="Q2806" i="5"/>
  <c r="Q2802" i="5"/>
  <c r="Q2798" i="5"/>
  <c r="Q2794" i="5"/>
  <c r="Q2790" i="5"/>
  <c r="Q2786" i="5"/>
  <c r="Q2782" i="5"/>
  <c r="Q2778" i="5"/>
  <c r="Q2774" i="5"/>
  <c r="Q2770" i="5"/>
  <c r="Q2766" i="5"/>
  <c r="Q2762" i="5"/>
  <c r="Q2758" i="5"/>
  <c r="Q2754" i="5"/>
  <c r="Q2750" i="5"/>
  <c r="Q2746" i="5"/>
  <c r="Q2742" i="5"/>
  <c r="Q2738" i="5"/>
  <c r="Q2734" i="5"/>
  <c r="Q2730" i="5"/>
  <c r="Q2726" i="5"/>
  <c r="Q2722" i="5"/>
  <c r="Q2718" i="5"/>
  <c r="Q2714" i="5"/>
  <c r="Q2710" i="5"/>
  <c r="Q2706" i="5"/>
  <c r="Q2702" i="5"/>
  <c r="Q2698" i="5"/>
  <c r="Q2694" i="5"/>
  <c r="Q2690" i="5"/>
  <c r="Q2686" i="5"/>
  <c r="Q2682" i="5"/>
  <c r="Q2678" i="5"/>
  <c r="Q2674" i="5"/>
  <c r="Q2670" i="5"/>
  <c r="Q2666" i="5"/>
  <c r="Q2662" i="5"/>
  <c r="Q2658" i="5"/>
  <c r="Q2654" i="5"/>
  <c r="Q2650" i="5"/>
  <c r="Q2646" i="5"/>
  <c r="Q2642" i="5"/>
  <c r="Q2638" i="5"/>
  <c r="Q2634" i="5"/>
  <c r="Q2630" i="5"/>
  <c r="Q2626" i="5"/>
  <c r="Q2622" i="5"/>
  <c r="Q2618" i="5"/>
  <c r="U50" i="13"/>
  <c r="Q2614" i="5"/>
  <c r="Q2610" i="5"/>
  <c r="Q2606" i="5"/>
  <c r="Q2602" i="5"/>
  <c r="Q2598" i="5"/>
  <c r="Q2594" i="5"/>
  <c r="U35" i="13"/>
  <c r="Q2590" i="5"/>
  <c r="Q2586" i="5"/>
  <c r="Q2582" i="5"/>
  <c r="Q2578" i="5"/>
  <c r="Q2574" i="5"/>
  <c r="U49" i="13"/>
  <c r="Q2570" i="5"/>
  <c r="U16" i="13"/>
  <c r="K32" i="6"/>
  <c r="Q2566" i="5"/>
  <c r="Q2562" i="5"/>
  <c r="Q2558" i="5"/>
  <c r="Q2554" i="5"/>
  <c r="Q2550" i="5"/>
  <c r="Q2546" i="5"/>
  <c r="Q2542" i="5"/>
  <c r="Q2538" i="5"/>
  <c r="Q2534" i="5"/>
  <c r="Q2530" i="5"/>
  <c r="Q2526" i="5"/>
  <c r="Q2522" i="5"/>
  <c r="Q2518" i="5"/>
  <c r="Q2514" i="5"/>
  <c r="Q2510" i="5"/>
  <c r="Q2506" i="5"/>
  <c r="Q2502" i="5"/>
  <c r="Q2498" i="5"/>
  <c r="Q2494" i="5"/>
  <c r="Q2490" i="5"/>
  <c r="Q2486" i="5"/>
  <c r="Q2482" i="5"/>
  <c r="Q2478" i="5"/>
  <c r="Q2474" i="5"/>
  <c r="Q2470" i="5"/>
  <c r="Q2466" i="5"/>
  <c r="Q2462" i="5"/>
  <c r="Q2458" i="5"/>
  <c r="Q2454" i="5"/>
  <c r="Q2450" i="5"/>
  <c r="Q2446" i="5"/>
  <c r="Q2442" i="5"/>
  <c r="Q2438" i="5"/>
  <c r="Q2434" i="5"/>
  <c r="Q2430" i="5"/>
  <c r="Q2426" i="5"/>
  <c r="Q2422" i="5"/>
  <c r="Q2418" i="5"/>
  <c r="Q2414" i="5"/>
  <c r="Q2410" i="5"/>
  <c r="Q2406" i="5"/>
  <c r="Q2402" i="5"/>
  <c r="Q2398" i="5"/>
  <c r="Q2394" i="5"/>
  <c r="Q2390" i="5"/>
  <c r="Q2386" i="5"/>
  <c r="Q2382" i="5"/>
  <c r="Q2378" i="5"/>
  <c r="Q2374" i="5"/>
  <c r="Q2370" i="5"/>
  <c r="Q2366" i="5"/>
  <c r="Q2362" i="5"/>
  <c r="Q2358" i="5"/>
  <c r="Q2354" i="5"/>
  <c r="Q2350" i="5"/>
  <c r="Q2346" i="5"/>
  <c r="Q2342" i="5"/>
  <c r="Q2338" i="5"/>
  <c r="Q2334" i="5"/>
  <c r="Q2330" i="5"/>
  <c r="Q2326" i="5"/>
  <c r="Q2322" i="5"/>
  <c r="Q2318" i="5"/>
  <c r="Q2314" i="5"/>
  <c r="Q2310" i="5"/>
  <c r="Q2306" i="5"/>
  <c r="Q2302" i="5"/>
  <c r="Q2298" i="5"/>
  <c r="Q2294" i="5"/>
  <c r="Q2290" i="5"/>
  <c r="Q2286" i="5"/>
  <c r="Q2282" i="5"/>
  <c r="Q2278" i="5"/>
  <c r="Q2274" i="5"/>
  <c r="Q2270" i="5"/>
  <c r="Q2266" i="5"/>
  <c r="Q1549" i="5"/>
  <c r="Q1545" i="5"/>
  <c r="Q1541" i="5"/>
  <c r="Q1537" i="5"/>
  <c r="Q1533" i="5"/>
  <c r="Q1529" i="5"/>
  <c r="Q1525" i="5"/>
  <c r="Q1521" i="5"/>
  <c r="Q1517" i="5"/>
  <c r="Q1513" i="5"/>
  <c r="Q1509" i="5"/>
  <c r="Q1505" i="5"/>
  <c r="Q1501" i="5"/>
  <c r="Q1497" i="5"/>
  <c r="Q1493" i="5"/>
  <c r="Q1489" i="5"/>
  <c r="Q1485" i="5"/>
  <c r="Q1481" i="5"/>
  <c r="Q1477" i="5"/>
  <c r="Q1473" i="5"/>
  <c r="Q1469" i="5"/>
  <c r="Q1465" i="5"/>
  <c r="Q1461" i="5"/>
  <c r="Q1457" i="5"/>
  <c r="Q1453" i="5"/>
  <c r="Q1449" i="5"/>
  <c r="Q1445" i="5"/>
  <c r="Q1441" i="5"/>
  <c r="Q1437" i="5"/>
  <c r="Q1433" i="5"/>
  <c r="Q1429" i="5"/>
  <c r="Q1425" i="5"/>
  <c r="Q1421" i="5"/>
  <c r="Q1417" i="5"/>
  <c r="Q1413" i="5"/>
  <c r="Q1409" i="5"/>
  <c r="Q1405" i="5"/>
  <c r="Q1401" i="5"/>
  <c r="Q1397" i="5"/>
  <c r="Q1393" i="5"/>
  <c r="Q1389" i="5"/>
  <c r="Q1385" i="5"/>
  <c r="Q1381" i="5"/>
  <c r="Q1377" i="5"/>
  <c r="Q1373" i="5"/>
  <c r="Q1369" i="5"/>
  <c r="Q1365" i="5"/>
  <c r="Q1361" i="5"/>
  <c r="Q1357" i="5"/>
  <c r="Q1353" i="5"/>
  <c r="Q1349" i="5"/>
  <c r="Q1345" i="5"/>
  <c r="Q1341" i="5"/>
  <c r="Q1337" i="5"/>
  <c r="Q1333" i="5"/>
  <c r="Q1329" i="5"/>
  <c r="Q1325" i="5"/>
  <c r="Q1321" i="5"/>
  <c r="Q1317" i="5"/>
  <c r="Q1313" i="5"/>
  <c r="Q1309" i="5"/>
  <c r="Q1305" i="5"/>
  <c r="Q1301" i="5"/>
  <c r="Q1297" i="5"/>
  <c r="Q1293" i="5"/>
  <c r="Q1289" i="5"/>
  <c r="Q1285" i="5"/>
  <c r="Q1281" i="5"/>
  <c r="Q1277" i="5"/>
  <c r="Q1273" i="5"/>
  <c r="Q1269" i="5"/>
  <c r="Q1265" i="5"/>
  <c r="Q1261" i="5"/>
  <c r="Q1257" i="5"/>
  <c r="Q1253" i="5"/>
  <c r="Q1249" i="5"/>
  <c r="Q1245" i="5"/>
  <c r="Q1241" i="5"/>
  <c r="Q1237" i="5"/>
  <c r="Q1233" i="5"/>
  <c r="Q1229" i="5"/>
  <c r="Q1225" i="5"/>
  <c r="Q1221" i="5"/>
  <c r="Q1217" i="5"/>
  <c r="Q1213" i="5"/>
  <c r="Q1209" i="5"/>
  <c r="Q1205" i="5"/>
  <c r="Q1201" i="5"/>
  <c r="Q1197" i="5"/>
  <c r="Q1193" i="5"/>
  <c r="Q1189" i="5"/>
  <c r="Q1185" i="5"/>
  <c r="Q1181" i="5"/>
  <c r="Q1177" i="5"/>
  <c r="Q1173" i="5"/>
  <c r="Q1169" i="5"/>
  <c r="Q1165" i="5"/>
  <c r="U65" i="13"/>
  <c r="K12" i="6"/>
  <c r="Q1161" i="5"/>
  <c r="Q1157" i="5"/>
  <c r="Q1153" i="5"/>
  <c r="Q1149" i="5"/>
  <c r="Q1145" i="5"/>
  <c r="Q1141" i="5"/>
  <c r="Q1137" i="5"/>
  <c r="Q1133" i="5"/>
  <c r="Q1129" i="5"/>
  <c r="Q1125" i="5"/>
  <c r="Q1121" i="5"/>
  <c r="Q1117" i="5"/>
  <c r="Q1113" i="5"/>
  <c r="Q1109" i="5"/>
  <c r="Q1105" i="5"/>
  <c r="Q1101" i="5"/>
  <c r="Q1097" i="5"/>
  <c r="Q1093" i="5"/>
  <c r="Q1089" i="5"/>
  <c r="Q1085" i="5"/>
  <c r="Q1081" i="5"/>
  <c r="Q1077" i="5"/>
  <c r="Q1073" i="5"/>
  <c r="Q2244" i="5"/>
  <c r="Q2240" i="5"/>
  <c r="Q2236" i="5"/>
  <c r="Q2232" i="5"/>
  <c r="Q2228" i="5"/>
  <c r="Q2224" i="5"/>
  <c r="Q2220" i="5"/>
  <c r="Q2216" i="5"/>
  <c r="Q2212" i="5"/>
  <c r="Q2208" i="5"/>
  <c r="Q2204" i="5"/>
  <c r="Q2200" i="5"/>
  <c r="Q2196" i="5"/>
  <c r="Q2192" i="5"/>
  <c r="Q2188" i="5"/>
  <c r="Q2184" i="5"/>
  <c r="Q2180" i="5"/>
  <c r="Q2176" i="5"/>
  <c r="Q2172" i="5"/>
  <c r="Q2168" i="5"/>
  <c r="Q2164" i="5"/>
  <c r="Q2160" i="5"/>
  <c r="Q2156" i="5"/>
  <c r="Q2152" i="5"/>
  <c r="Q2148" i="5"/>
  <c r="Q2144" i="5"/>
  <c r="Q2140" i="5"/>
  <c r="Q2136" i="5"/>
  <c r="Q2132" i="5"/>
  <c r="Q2128" i="5"/>
  <c r="Q2124" i="5"/>
  <c r="Q2120" i="5"/>
  <c r="Q2116" i="5"/>
  <c r="Q2112" i="5"/>
  <c r="Q2108" i="5"/>
  <c r="Q2104" i="5"/>
  <c r="Q2100" i="5"/>
  <c r="Q2096" i="5"/>
  <c r="Q2092" i="5"/>
  <c r="Q2088" i="5"/>
  <c r="Q2084" i="5"/>
  <c r="Q2080" i="5"/>
  <c r="Q2076" i="5"/>
  <c r="Q2072" i="5"/>
  <c r="Q2068" i="5"/>
  <c r="Q2064" i="5"/>
  <c r="Q2060" i="5"/>
  <c r="Q2056" i="5"/>
  <c r="U48" i="13"/>
  <c r="Q2052" i="5"/>
  <c r="Q2048" i="5"/>
  <c r="Q2044" i="5"/>
  <c r="Q2040" i="5"/>
  <c r="Q2036" i="5"/>
  <c r="Q2032" i="5"/>
  <c r="Q2028" i="5"/>
  <c r="Q2024" i="5"/>
  <c r="Q2020" i="5"/>
  <c r="Q2016" i="5"/>
  <c r="Q2012" i="5"/>
  <c r="Q2008" i="5"/>
  <c r="Q2004" i="5"/>
  <c r="Q2000" i="5"/>
  <c r="Q1996" i="5"/>
  <c r="Q1992" i="5"/>
  <c r="Q1988" i="5"/>
  <c r="Q1984" i="5"/>
  <c r="Q1980" i="5"/>
  <c r="Q1976" i="5"/>
  <c r="Q1972" i="5"/>
  <c r="Q1968" i="5"/>
  <c r="Q1964" i="5"/>
  <c r="Q1960" i="5"/>
  <c r="Q1956" i="5"/>
  <c r="Q1952" i="5"/>
  <c r="Q1948" i="5"/>
  <c r="Q1944" i="5"/>
  <c r="Q1940" i="5"/>
  <c r="Q1936" i="5"/>
  <c r="Q1932" i="5"/>
  <c r="U53" i="13"/>
  <c r="Q1928" i="5"/>
  <c r="Q1924" i="5"/>
  <c r="Q1920" i="5"/>
  <c r="Q1916" i="5"/>
  <c r="Q1912" i="5"/>
  <c r="Q1908" i="5"/>
  <c r="Q1904" i="5"/>
  <c r="Q1900" i="5"/>
  <c r="Q1896" i="5"/>
  <c r="Q1892" i="5"/>
  <c r="U13" i="13"/>
  <c r="K35" i="6"/>
  <c r="Q1888" i="5"/>
  <c r="Q1884" i="5"/>
  <c r="Q1880" i="5"/>
  <c r="Q1876" i="5"/>
  <c r="Q1872" i="5"/>
  <c r="Q1868" i="5"/>
  <c r="Q1864" i="5"/>
  <c r="Q1860" i="5"/>
  <c r="Q1856" i="5"/>
  <c r="Q1852" i="5"/>
  <c r="Q1848" i="5"/>
  <c r="Q1844" i="5"/>
  <c r="Q1840" i="5"/>
  <c r="Q1836" i="5"/>
  <c r="Q1832" i="5"/>
  <c r="Q1828" i="5"/>
  <c r="Q1824" i="5"/>
  <c r="Q1820" i="5"/>
  <c r="Q1816" i="5"/>
  <c r="Q1812" i="5"/>
  <c r="Q1808" i="5"/>
  <c r="Q1804" i="5"/>
  <c r="Q1800" i="5"/>
  <c r="Q1796" i="5"/>
  <c r="Q1792" i="5"/>
  <c r="Q1788" i="5"/>
  <c r="Q1784" i="5"/>
  <c r="Q1780" i="5"/>
  <c r="Q1776" i="5"/>
  <c r="Q1772" i="5"/>
  <c r="Q1768" i="5"/>
  <c r="Q1764" i="5"/>
  <c r="Q1760" i="5"/>
  <c r="Q1756" i="5"/>
  <c r="U54" i="13"/>
  <c r="Q1752" i="5"/>
  <c r="Q1748" i="5"/>
  <c r="Q1744" i="5"/>
  <c r="Q1740" i="5"/>
  <c r="Q1736" i="5"/>
  <c r="Q1732" i="5"/>
  <c r="Q1728" i="5"/>
  <c r="Q1724" i="5"/>
  <c r="Q1720" i="5"/>
  <c r="Q1716" i="5"/>
  <c r="Q1712" i="5"/>
  <c r="Q1708" i="5"/>
  <c r="Q1704" i="5"/>
  <c r="Q1700" i="5"/>
  <c r="Q1696" i="5"/>
  <c r="Q1692" i="5"/>
  <c r="Q1688" i="5"/>
  <c r="Q1684" i="5"/>
  <c r="Q1680" i="5"/>
  <c r="Q1676" i="5"/>
  <c r="Q1672" i="5"/>
  <c r="Q1668" i="5"/>
  <c r="Q1664" i="5"/>
  <c r="Q1660" i="5"/>
  <c r="U52" i="13"/>
  <c r="Q1656" i="5"/>
  <c r="Q1652" i="5"/>
  <c r="Q1648" i="5"/>
  <c r="Q1644" i="5"/>
  <c r="Q1640" i="5"/>
  <c r="Q1636" i="5"/>
  <c r="Q1632" i="5"/>
  <c r="Q1628" i="5"/>
  <c r="Q1624" i="5"/>
  <c r="Q1620" i="5"/>
  <c r="Q1616" i="5"/>
  <c r="Q1612" i="5"/>
  <c r="Q1608" i="5"/>
  <c r="Q1604" i="5"/>
  <c r="Q1600" i="5"/>
  <c r="Q1596" i="5"/>
  <c r="Q1592" i="5"/>
  <c r="Q1588" i="5"/>
  <c r="U69" i="13"/>
  <c r="K16" i="6"/>
  <c r="Q1584" i="5"/>
  <c r="Q1580" i="5"/>
  <c r="Q1576" i="5"/>
  <c r="Q1572" i="5"/>
  <c r="Q1568" i="5"/>
  <c r="Q1564" i="5"/>
  <c r="Q1560" i="5"/>
  <c r="Q1556" i="5"/>
  <c r="Q1552" i="5"/>
  <c r="Q1548" i="5"/>
  <c r="Q1544" i="5"/>
  <c r="Q1540" i="5"/>
  <c r="Q1536" i="5"/>
  <c r="Q1532" i="5"/>
  <c r="U79" i="13"/>
  <c r="Q1528" i="5"/>
  <c r="Q1524" i="5"/>
  <c r="Q1520" i="5"/>
  <c r="Q1516" i="5"/>
  <c r="Q1512" i="5"/>
  <c r="Q1508" i="5"/>
  <c r="Q1504" i="5"/>
  <c r="Q1500" i="5"/>
  <c r="Q1496" i="5"/>
  <c r="Q1492" i="5"/>
  <c r="Q1488" i="5"/>
  <c r="Q1484" i="5"/>
  <c r="Q1480" i="5"/>
  <c r="Q1476" i="5"/>
  <c r="Q1472" i="5"/>
  <c r="Q1468" i="5"/>
  <c r="Q1464" i="5"/>
  <c r="Q1460" i="5"/>
  <c r="Q1456" i="5"/>
  <c r="Q1452" i="5"/>
  <c r="Q1448" i="5"/>
  <c r="Q1444" i="5"/>
  <c r="Q1440" i="5"/>
  <c r="Q1436" i="5"/>
  <c r="Q1432" i="5"/>
  <c r="Q1428" i="5"/>
  <c r="Q1424" i="5"/>
  <c r="Q1420" i="5"/>
  <c r="Q1416" i="5"/>
  <c r="Q1412" i="5"/>
  <c r="Q1408" i="5"/>
  <c r="Q1404" i="5"/>
  <c r="Q1400" i="5"/>
  <c r="Q1396" i="5"/>
  <c r="Q1392" i="5"/>
  <c r="Q1388" i="5"/>
  <c r="Q1384" i="5"/>
  <c r="Q1380" i="5"/>
  <c r="U42" i="13"/>
  <c r="K29" i="6"/>
  <c r="Q1376" i="5"/>
  <c r="Q1372" i="5"/>
  <c r="Q1368" i="5"/>
  <c r="Q1364" i="5"/>
  <c r="Q1360" i="5"/>
  <c r="Q1356" i="5"/>
  <c r="Q1352" i="5"/>
  <c r="Q1348" i="5"/>
  <c r="Q1344" i="5"/>
  <c r="Q1340" i="5"/>
  <c r="Q1336" i="5"/>
  <c r="U28" i="13"/>
  <c r="Q1332" i="5"/>
  <c r="Q1328" i="5"/>
  <c r="Q1324" i="5"/>
  <c r="Q1320" i="5"/>
  <c r="Q1316" i="5"/>
  <c r="Q1312" i="5"/>
  <c r="Q1308" i="5"/>
  <c r="Q1304" i="5"/>
  <c r="Q1300" i="5"/>
  <c r="Q1296" i="5"/>
  <c r="Q1292" i="5"/>
  <c r="Q1288" i="5"/>
  <c r="Q1284" i="5"/>
  <c r="Q1280" i="5"/>
  <c r="Q1276" i="5"/>
  <c r="Q1272" i="5"/>
  <c r="Q1268" i="5"/>
  <c r="Q1264" i="5"/>
  <c r="Q1260" i="5"/>
  <c r="Q1256" i="5"/>
  <c r="Q1252" i="5"/>
  <c r="Q1248" i="5"/>
  <c r="Q1244" i="5"/>
  <c r="Q1240" i="5"/>
  <c r="Q1236" i="5"/>
  <c r="Q1232" i="5"/>
  <c r="Q1228" i="5"/>
  <c r="Q1224" i="5"/>
  <c r="Q1220" i="5"/>
  <c r="Q1216" i="5"/>
  <c r="Q1212" i="5"/>
  <c r="Q1208" i="5"/>
  <c r="Q1204" i="5"/>
  <c r="Q1200" i="5"/>
  <c r="Q1196" i="5"/>
  <c r="Q1192" i="5"/>
  <c r="Q1188" i="5"/>
  <c r="Q1184" i="5"/>
  <c r="Q1180" i="5"/>
  <c r="Q1176" i="5"/>
  <c r="Q1172" i="5"/>
  <c r="Q1168" i="5"/>
  <c r="Q1164" i="5"/>
  <c r="Q1160" i="5"/>
  <c r="Q1156" i="5"/>
  <c r="Q1152" i="5"/>
  <c r="Q1148" i="5"/>
  <c r="Q1144" i="5"/>
  <c r="Q1140" i="5"/>
  <c r="Q1136" i="5"/>
  <c r="Q1132" i="5"/>
  <c r="Q1128" i="5"/>
  <c r="Q1124" i="5"/>
  <c r="Q1120" i="5"/>
  <c r="Q1116" i="5"/>
  <c r="Q1112" i="5"/>
  <c r="Q1108" i="5"/>
  <c r="Q1104" i="5"/>
  <c r="Q1100" i="5"/>
  <c r="Q1096" i="5"/>
  <c r="Q1092" i="5"/>
  <c r="Q1088" i="5"/>
  <c r="Q1084" i="5"/>
  <c r="Q1080" i="5"/>
  <c r="Q1076" i="5"/>
  <c r="Q1072" i="5"/>
  <c r="Q2275" i="5"/>
  <c r="Q2271" i="5"/>
  <c r="Q2267" i="5"/>
  <c r="Q2263" i="5"/>
  <c r="Q2259" i="5"/>
  <c r="Q2255" i="5"/>
  <c r="Q2251" i="5"/>
  <c r="Q2247" i="5"/>
  <c r="Q2243" i="5"/>
  <c r="Q2239" i="5"/>
  <c r="Q2235" i="5"/>
  <c r="Q2231" i="5"/>
  <c r="Q2227" i="5"/>
  <c r="U45" i="13"/>
  <c r="K34" i="6"/>
  <c r="Q2223" i="5"/>
  <c r="Q2219" i="5"/>
  <c r="Q2215" i="5"/>
  <c r="Q2211" i="5"/>
  <c r="Q2207" i="5"/>
  <c r="Q2203" i="5"/>
  <c r="Q2199" i="5"/>
  <c r="Q2195" i="5"/>
  <c r="Q2191" i="5"/>
  <c r="Q2187" i="5"/>
  <c r="Q2183" i="5"/>
  <c r="Q2179" i="5"/>
  <c r="Q2175" i="5"/>
  <c r="Q2171" i="5"/>
  <c r="Q2167" i="5"/>
  <c r="Q2163" i="5"/>
  <c r="Q2159" i="5"/>
  <c r="Q2155" i="5"/>
  <c r="U12" i="13"/>
  <c r="K31" i="6"/>
  <c r="Q2151" i="5"/>
  <c r="Q2147" i="5"/>
  <c r="Q2143" i="5"/>
  <c r="Q2139" i="5"/>
  <c r="Q2135" i="5"/>
  <c r="Q2131" i="5"/>
  <c r="Q2127" i="5"/>
  <c r="Q2123" i="5"/>
  <c r="Q2119" i="5"/>
  <c r="Q2115" i="5"/>
  <c r="Q2111" i="5"/>
  <c r="Q2107" i="5"/>
  <c r="Q2103" i="5"/>
  <c r="Q2099" i="5"/>
  <c r="Q2095" i="5"/>
  <c r="Q2091" i="5"/>
  <c r="U47" i="13"/>
  <c r="K33" i="6"/>
  <c r="Q2087" i="5"/>
  <c r="Q2083" i="5"/>
  <c r="Q2079" i="5"/>
  <c r="Q2075" i="5"/>
  <c r="Q2071" i="5"/>
  <c r="Q2067" i="5"/>
  <c r="Q2063" i="5"/>
  <c r="U58" i="13"/>
  <c r="K24" i="6"/>
  <c r="Q2059" i="5"/>
  <c r="Q2055" i="5"/>
  <c r="Q2051" i="5"/>
  <c r="Q2047" i="5"/>
  <c r="Q2043" i="5"/>
  <c r="Q2039" i="5"/>
  <c r="Q2035" i="5"/>
  <c r="Q2031" i="5"/>
  <c r="Q2027" i="5"/>
  <c r="Q2023" i="5"/>
  <c r="Q2019" i="5"/>
  <c r="Q2015" i="5"/>
  <c r="Q2011" i="5"/>
  <c r="Q2007" i="5"/>
  <c r="Q2003" i="5"/>
  <c r="U81" i="13"/>
  <c r="Q1999" i="5"/>
  <c r="Q1995" i="5"/>
  <c r="U41" i="13"/>
  <c r="Q1991" i="5"/>
  <c r="Q1987" i="5"/>
  <c r="Q1983" i="5"/>
  <c r="Q1979" i="5"/>
  <c r="Q1975" i="5"/>
  <c r="Q1971" i="5"/>
  <c r="Q1967" i="5"/>
  <c r="Q1963" i="5"/>
  <c r="Q1959" i="5"/>
  <c r="Q1955" i="5"/>
  <c r="Q1951" i="5"/>
  <c r="Q1947" i="5"/>
  <c r="Q1943" i="5"/>
  <c r="Q1939" i="5"/>
  <c r="Q1935" i="5"/>
  <c r="Q1931" i="5"/>
  <c r="Q1927" i="5"/>
  <c r="Q1923" i="5"/>
  <c r="Q1919" i="5"/>
  <c r="Q1915" i="5"/>
  <c r="Q1911" i="5"/>
  <c r="Q1907" i="5"/>
  <c r="Q1903" i="5"/>
  <c r="Q1899" i="5"/>
  <c r="Q1895" i="5"/>
  <c r="Q1891" i="5"/>
  <c r="Q1887" i="5"/>
  <c r="Q1883" i="5"/>
  <c r="Q1879" i="5"/>
  <c r="Q1875" i="5"/>
  <c r="Q1871" i="5"/>
  <c r="Q1867" i="5"/>
  <c r="Q1863" i="5"/>
  <c r="U51" i="13"/>
  <c r="K7" i="6"/>
  <c r="Q1859" i="5"/>
  <c r="Q1855" i="5"/>
  <c r="Q1851" i="5"/>
  <c r="Q1847" i="5"/>
  <c r="Q1843" i="5"/>
  <c r="Q1839" i="5"/>
  <c r="Q1835" i="5"/>
  <c r="Q1831" i="5"/>
  <c r="Q1827" i="5"/>
  <c r="Q1823" i="5"/>
  <c r="Q1819" i="5"/>
  <c r="Q1815" i="5"/>
  <c r="Q1811" i="5"/>
  <c r="Q1807" i="5"/>
  <c r="Q1803" i="5"/>
  <c r="Q1799" i="5"/>
  <c r="Q1795" i="5"/>
  <c r="U22" i="13"/>
  <c r="K30" i="6"/>
  <c r="Q1791" i="5"/>
  <c r="Q1787" i="5"/>
  <c r="Q1783" i="5"/>
  <c r="Q1779" i="5"/>
  <c r="Q1775" i="5"/>
  <c r="Q1771" i="5"/>
  <c r="Q1767" i="5"/>
  <c r="Q1763" i="5"/>
  <c r="Q1759" i="5"/>
  <c r="Q1755" i="5"/>
  <c r="Q1751" i="5"/>
  <c r="Q1747" i="5"/>
  <c r="Q1743" i="5"/>
  <c r="Q1739" i="5"/>
  <c r="Q1735" i="5"/>
  <c r="Q1731" i="5"/>
  <c r="Q1727" i="5"/>
  <c r="Q1723" i="5"/>
  <c r="Q1719" i="5"/>
  <c r="Q1715" i="5"/>
  <c r="Q1711" i="5"/>
  <c r="Q1707" i="5"/>
  <c r="Q1703" i="5"/>
  <c r="Q1699" i="5"/>
  <c r="Q1695" i="5"/>
  <c r="Q1691" i="5"/>
  <c r="Q1687" i="5"/>
  <c r="Q1683" i="5"/>
  <c r="Q1679" i="5"/>
  <c r="Q1675" i="5"/>
  <c r="Q1671" i="5"/>
  <c r="Q1667" i="5"/>
  <c r="Q1663" i="5"/>
  <c r="Q1659" i="5"/>
  <c r="Q1655" i="5"/>
  <c r="Q1651" i="5"/>
  <c r="Q1647" i="5"/>
  <c r="Q1643" i="5"/>
  <c r="Q1639" i="5"/>
  <c r="Q1635" i="5"/>
  <c r="Q1631" i="5"/>
  <c r="U78" i="13"/>
  <c r="Q1627" i="5"/>
  <c r="Q1623" i="5"/>
  <c r="Q1619" i="5"/>
  <c r="Q1615" i="5"/>
  <c r="Q1611" i="5"/>
  <c r="Q1607" i="5"/>
  <c r="Q1603" i="5"/>
  <c r="Q1599" i="5"/>
  <c r="Q1595" i="5"/>
  <c r="Q1591" i="5"/>
  <c r="Q1587" i="5"/>
  <c r="Q1583" i="5"/>
  <c r="Q1579" i="5"/>
  <c r="Q1575" i="5"/>
  <c r="Q1571" i="5"/>
  <c r="Q1567" i="5"/>
  <c r="Q1563" i="5"/>
  <c r="Q1559" i="5"/>
  <c r="Q1555" i="5"/>
  <c r="Q1551" i="5"/>
  <c r="Q1547" i="5"/>
  <c r="Q1543" i="5"/>
  <c r="U24" i="13"/>
  <c r="K2" i="6"/>
  <c r="Q1539" i="5"/>
  <c r="Q1535" i="5"/>
  <c r="Q1531" i="5"/>
  <c r="Q1527" i="5"/>
  <c r="Q1523" i="5"/>
  <c r="Q1519" i="5"/>
  <c r="Q1515" i="5"/>
  <c r="Q1511" i="5"/>
  <c r="Q1507" i="5"/>
  <c r="Q1503" i="5"/>
  <c r="Q1499" i="5"/>
  <c r="Q1495" i="5"/>
  <c r="Q1491" i="5"/>
  <c r="Q1487" i="5"/>
  <c r="Q1483" i="5"/>
  <c r="U20" i="13"/>
  <c r="Q1479" i="5"/>
  <c r="Q1475" i="5"/>
  <c r="Q1471" i="5"/>
  <c r="Q1467" i="5"/>
  <c r="Q1463" i="5"/>
  <c r="Q1459" i="5"/>
  <c r="Q1455" i="5"/>
  <c r="Q1451" i="5"/>
  <c r="Q1447" i="5"/>
  <c r="Q1443" i="5"/>
  <c r="Q1439" i="5"/>
  <c r="Q1435" i="5"/>
  <c r="Q1431" i="5"/>
  <c r="Q1427" i="5"/>
  <c r="Q1423" i="5"/>
  <c r="Q1419" i="5"/>
  <c r="Q1415" i="5"/>
  <c r="Q1411" i="5"/>
  <c r="Q1407" i="5"/>
  <c r="Q1403" i="5"/>
  <c r="Q1399" i="5"/>
  <c r="U29" i="13"/>
  <c r="Q1395" i="5"/>
  <c r="Q1391" i="5"/>
  <c r="Q1387" i="5"/>
  <c r="Q1383" i="5"/>
  <c r="Q1379" i="5"/>
  <c r="Q1375" i="5"/>
  <c r="Q1371" i="5"/>
  <c r="Q1367" i="5"/>
  <c r="Q1363" i="5"/>
  <c r="Q1359" i="5"/>
  <c r="Q1355" i="5"/>
  <c r="Q1351" i="5"/>
  <c r="Q1347" i="5"/>
  <c r="Q1343" i="5"/>
  <c r="Q1339" i="5"/>
  <c r="Q1335" i="5"/>
  <c r="Q1331" i="5"/>
  <c r="Q1327" i="5"/>
  <c r="Q1323" i="5"/>
  <c r="Q1319" i="5"/>
  <c r="Q1315" i="5"/>
  <c r="Q1311" i="5"/>
  <c r="Q1307" i="5"/>
  <c r="Q1303" i="5"/>
  <c r="Q1299" i="5"/>
  <c r="Q1295" i="5"/>
  <c r="Q1291" i="5"/>
  <c r="Q1287" i="5"/>
  <c r="Q1283" i="5"/>
  <c r="Q1279" i="5"/>
  <c r="Q1275" i="5"/>
  <c r="Q1271" i="5"/>
  <c r="Q1267" i="5"/>
  <c r="Q1263" i="5"/>
  <c r="Q1259" i="5"/>
  <c r="Q1255" i="5"/>
  <c r="Q1251" i="5"/>
  <c r="Q1247" i="5"/>
  <c r="Q1243" i="5"/>
  <c r="Q1239" i="5"/>
  <c r="Q1235" i="5"/>
  <c r="Q1231" i="5"/>
  <c r="Q1227" i="5"/>
  <c r="Q1223" i="5"/>
  <c r="Q1219" i="5"/>
  <c r="Q1215" i="5"/>
  <c r="Q1211" i="5"/>
  <c r="Q1207" i="5"/>
  <c r="Q1203" i="5"/>
  <c r="Q1199" i="5"/>
  <c r="Q1195" i="5"/>
  <c r="Q1191" i="5"/>
  <c r="Q1187" i="5"/>
  <c r="Q1183" i="5"/>
  <c r="Q1179" i="5"/>
  <c r="Q1175" i="5"/>
  <c r="Q1171" i="5"/>
  <c r="Q1167" i="5"/>
  <c r="Q1163" i="5"/>
  <c r="Q1159" i="5"/>
  <c r="Q1155" i="5"/>
  <c r="Q1151" i="5"/>
  <c r="Q1147" i="5"/>
  <c r="Q1143" i="5"/>
  <c r="Q1139" i="5"/>
  <c r="Q1135" i="5"/>
  <c r="Q1131" i="5"/>
  <c r="Q1127" i="5"/>
  <c r="Q1123" i="5"/>
  <c r="Q1119" i="5"/>
  <c r="Q1115" i="5"/>
  <c r="Q1111" i="5"/>
  <c r="Q1107" i="5"/>
  <c r="Q1103" i="5"/>
  <c r="Q1099" i="5"/>
  <c r="Q1095" i="5"/>
  <c r="Q1091" i="5"/>
  <c r="Q1087" i="5"/>
  <c r="Q1083" i="5"/>
  <c r="Q1079" i="5"/>
  <c r="Q1075" i="5"/>
  <c r="Q1071" i="5"/>
  <c r="Q1067" i="5"/>
  <c r="Q1063" i="5"/>
  <c r="Q1059" i="5"/>
  <c r="Q1055" i="5"/>
  <c r="Q1051" i="5"/>
  <c r="Q1047" i="5"/>
  <c r="Q1043" i="5"/>
  <c r="Q1039" i="5"/>
  <c r="Q1035" i="5"/>
  <c r="Q1031" i="5"/>
  <c r="Q1027" i="5"/>
  <c r="Q1023" i="5"/>
  <c r="Q1019" i="5"/>
  <c r="Q1015" i="5"/>
  <c r="Q1011" i="5"/>
  <c r="Q1007" i="5"/>
  <c r="Q1003" i="5"/>
  <c r="Q999" i="5"/>
  <c r="Q995" i="5"/>
  <c r="Q991" i="5"/>
  <c r="Q987" i="5"/>
  <c r="Q983" i="5"/>
  <c r="Q979" i="5"/>
  <c r="Q975" i="5"/>
  <c r="Q971" i="5"/>
  <c r="Q967" i="5"/>
  <c r="Q963" i="5"/>
  <c r="Q959" i="5"/>
  <c r="Q955" i="5"/>
  <c r="Q951" i="5"/>
  <c r="Q947" i="5"/>
  <c r="Q943" i="5"/>
  <c r="Q939" i="5"/>
  <c r="Q935" i="5"/>
  <c r="Q931" i="5"/>
  <c r="Q927" i="5"/>
  <c r="Q923" i="5"/>
  <c r="Q919" i="5"/>
  <c r="Q915" i="5"/>
  <c r="Q2262" i="5"/>
  <c r="Q2258" i="5"/>
  <c r="Q2254" i="5"/>
  <c r="Q2250" i="5"/>
  <c r="Q2246" i="5"/>
  <c r="Q2242" i="5"/>
  <c r="Q2238" i="5"/>
  <c r="Q2234" i="5"/>
  <c r="Q2230" i="5"/>
  <c r="Q2226" i="5"/>
  <c r="Q2222" i="5"/>
  <c r="Q2218" i="5"/>
  <c r="U40" i="13"/>
  <c r="Q2214" i="5"/>
  <c r="Q2210" i="5"/>
  <c r="Q2206" i="5"/>
  <c r="Q2202" i="5"/>
  <c r="Q2198" i="5"/>
  <c r="Q2194" i="5"/>
  <c r="Q2190" i="5"/>
  <c r="Q2186" i="5"/>
  <c r="Q2182" i="5"/>
  <c r="Q2178" i="5"/>
  <c r="Q2174" i="5"/>
  <c r="Q2170" i="5"/>
  <c r="Q2166" i="5"/>
  <c r="Q2162" i="5"/>
  <c r="Q2158" i="5"/>
  <c r="Q2154" i="5"/>
  <c r="U75" i="13"/>
  <c r="K19" i="6"/>
  <c r="Q2150" i="5"/>
  <c r="Q2146" i="5"/>
  <c r="Q2142" i="5"/>
  <c r="Q2138" i="5"/>
  <c r="Q2134" i="5"/>
  <c r="Q2130" i="5"/>
  <c r="Q2126" i="5"/>
  <c r="Q2122" i="5"/>
  <c r="Q2118" i="5"/>
  <c r="Q2114" i="5"/>
  <c r="Q2110" i="5"/>
  <c r="Q2106" i="5"/>
  <c r="U44" i="13"/>
  <c r="K28" i="6"/>
  <c r="Q2102" i="5"/>
  <c r="Q2098" i="5"/>
  <c r="Q2094" i="5"/>
  <c r="Q2090" i="5"/>
  <c r="U38" i="13"/>
  <c r="Q2086" i="5"/>
  <c r="Q2082" i="5"/>
  <c r="Q2078" i="5"/>
  <c r="Q2074" i="5"/>
  <c r="Q2070" i="5"/>
  <c r="Q2066" i="5"/>
  <c r="Q2062" i="5"/>
  <c r="Q2058" i="5"/>
  <c r="U60" i="13"/>
  <c r="K22" i="6"/>
  <c r="Q2054" i="5"/>
  <c r="Q2050" i="5"/>
  <c r="Q2046" i="5"/>
  <c r="U26" i="13"/>
  <c r="Q2042" i="5"/>
  <c r="Q2038" i="5"/>
  <c r="Q2034" i="5"/>
  <c r="Q2030" i="5"/>
  <c r="Q2026" i="5"/>
  <c r="Q2022" i="5"/>
  <c r="Q2018" i="5"/>
  <c r="Q2014" i="5"/>
  <c r="Q2010" i="5"/>
  <c r="Q2006" i="5"/>
  <c r="Q2002" i="5"/>
  <c r="U68" i="13"/>
  <c r="K15" i="6"/>
  <c r="Q1998" i="5"/>
  <c r="Q1994" i="5"/>
  <c r="Q1990" i="5"/>
  <c r="Q1986" i="5"/>
  <c r="Q1982" i="5"/>
  <c r="Q1978" i="5"/>
  <c r="Q1974" i="5"/>
  <c r="Q1970" i="5"/>
  <c r="Q1966" i="5"/>
  <c r="Q1962" i="5"/>
  <c r="Q1958" i="5"/>
  <c r="Q1954" i="5"/>
  <c r="Q1950" i="5"/>
  <c r="Q1946" i="5"/>
  <c r="Q1942" i="5"/>
  <c r="Q1938" i="5"/>
  <c r="Q1934" i="5"/>
  <c r="Q1930" i="5"/>
  <c r="Q1926" i="5"/>
  <c r="Q1922" i="5"/>
  <c r="Q1918" i="5"/>
  <c r="Q1914" i="5"/>
  <c r="Q1910" i="5"/>
  <c r="Q1906" i="5"/>
  <c r="Q1902" i="5"/>
  <c r="Q1898" i="5"/>
  <c r="Q1894" i="5"/>
  <c r="Q1890" i="5"/>
  <c r="Q1886" i="5"/>
  <c r="Q1882" i="5"/>
  <c r="Q1878" i="5"/>
  <c r="Q1874" i="5"/>
  <c r="Q1870" i="5"/>
  <c r="Q1866" i="5"/>
  <c r="Q1862" i="5"/>
  <c r="Q1858" i="5"/>
  <c r="Q1854" i="5"/>
  <c r="Q1850" i="5"/>
  <c r="Q1846" i="5"/>
  <c r="Q1842" i="5"/>
  <c r="Q1838" i="5"/>
  <c r="Q1834" i="5"/>
  <c r="Q1830" i="5"/>
  <c r="Q1826" i="5"/>
  <c r="Q1822" i="5"/>
  <c r="Q1818" i="5"/>
  <c r="Q1814" i="5"/>
  <c r="Q1810" i="5"/>
  <c r="Q1806" i="5"/>
  <c r="Q1802" i="5"/>
  <c r="Q1798" i="5"/>
  <c r="Q1794" i="5"/>
  <c r="Q1790" i="5"/>
  <c r="Q1786" i="5"/>
  <c r="Q1782" i="5"/>
  <c r="Q1778" i="5"/>
  <c r="Q1774" i="5"/>
  <c r="Q1770" i="5"/>
  <c r="Q1766" i="5"/>
  <c r="Q1762" i="5"/>
  <c r="Q1758" i="5"/>
  <c r="Q1754" i="5"/>
  <c r="Q1750" i="5"/>
  <c r="Q1746" i="5"/>
  <c r="Q1742" i="5"/>
  <c r="Q1738" i="5"/>
  <c r="Q1734" i="5"/>
  <c r="Q1730" i="5"/>
  <c r="Q1726" i="5"/>
  <c r="Q1722" i="5"/>
  <c r="Q1718" i="5"/>
  <c r="Q1714" i="5"/>
  <c r="Q1710" i="5"/>
  <c r="Q1706" i="5"/>
  <c r="Q1702" i="5"/>
  <c r="Q1698" i="5"/>
  <c r="Q1694" i="5"/>
  <c r="Q1690" i="5"/>
  <c r="Q1686" i="5"/>
  <c r="Q1682" i="5"/>
  <c r="Q1678" i="5"/>
  <c r="Q1674" i="5"/>
  <c r="Q1670" i="5"/>
  <c r="Q1666" i="5"/>
  <c r="Q1662" i="5"/>
  <c r="Q1658" i="5"/>
  <c r="Q1654" i="5"/>
  <c r="Q1650" i="5"/>
  <c r="Q1646" i="5"/>
  <c r="Q1642" i="5"/>
  <c r="Q1638" i="5"/>
  <c r="Q1634" i="5"/>
  <c r="Q1630" i="5"/>
  <c r="U74" i="13"/>
  <c r="Q1626" i="5"/>
  <c r="Q1622" i="5"/>
  <c r="Q1618" i="5"/>
  <c r="Q1614" i="5"/>
  <c r="Q1610" i="5"/>
  <c r="Q1606" i="5"/>
  <c r="Q1602" i="5"/>
  <c r="Q1598" i="5"/>
  <c r="Q1594" i="5"/>
  <c r="Q1590" i="5"/>
  <c r="Q1586" i="5"/>
  <c r="Q1582" i="5"/>
  <c r="U43" i="13"/>
  <c r="K25" i="6"/>
  <c r="Q1578" i="5"/>
  <c r="Q1574" i="5"/>
  <c r="Q1570" i="5"/>
  <c r="Q1566" i="5"/>
  <c r="Q1562" i="5"/>
  <c r="Q1558" i="5"/>
  <c r="Q1554" i="5"/>
  <c r="Q1550" i="5"/>
  <c r="Q1546" i="5"/>
  <c r="Q1542" i="5"/>
  <c r="Q1538" i="5"/>
  <c r="Q1534" i="5"/>
  <c r="Q1530" i="5"/>
  <c r="Q1526" i="5"/>
  <c r="Q1522" i="5"/>
  <c r="Q1518" i="5"/>
  <c r="Q1514" i="5"/>
  <c r="Q1510" i="5"/>
  <c r="Q1506" i="5"/>
  <c r="Q1502" i="5"/>
  <c r="Q1498" i="5"/>
  <c r="Q1494" i="5"/>
  <c r="Q1490" i="5"/>
  <c r="Q1486" i="5"/>
  <c r="Q1482" i="5"/>
  <c r="Q1478" i="5"/>
  <c r="Q1474" i="5"/>
  <c r="Q1470" i="5"/>
  <c r="Q1466" i="5"/>
  <c r="Q1462" i="5"/>
  <c r="Q1458" i="5"/>
  <c r="Q1454" i="5"/>
  <c r="Q1450" i="5"/>
  <c r="Q1446" i="5"/>
  <c r="Q1442" i="5"/>
  <c r="Q1438" i="5"/>
  <c r="Q1434" i="5"/>
  <c r="Q1430" i="5"/>
  <c r="Q1426" i="5"/>
  <c r="Q1422" i="5"/>
  <c r="Q1418" i="5"/>
  <c r="Q1414" i="5"/>
  <c r="Q1410" i="5"/>
  <c r="Q1406" i="5"/>
  <c r="Q1402" i="5"/>
  <c r="Q1398" i="5"/>
  <c r="Q1394" i="5"/>
  <c r="Q1390" i="5"/>
  <c r="Q1386" i="5"/>
  <c r="Q1382" i="5"/>
  <c r="Q1378" i="5"/>
  <c r="Q1374" i="5"/>
  <c r="Q1370" i="5"/>
  <c r="Q1366" i="5"/>
  <c r="Q1362" i="5"/>
  <c r="Q1358" i="5"/>
  <c r="Q1354" i="5"/>
  <c r="Q1350" i="5"/>
  <c r="Q1346" i="5"/>
  <c r="Q1342" i="5"/>
  <c r="Q1338" i="5"/>
  <c r="Q1334" i="5"/>
  <c r="Q1330" i="5"/>
  <c r="Q1326" i="5"/>
  <c r="Q1322" i="5"/>
  <c r="Q1318" i="5"/>
  <c r="Q1314" i="5"/>
  <c r="Q1310" i="5"/>
  <c r="Q1306" i="5"/>
  <c r="Q1302" i="5"/>
  <c r="Q1298" i="5"/>
  <c r="Q1294" i="5"/>
  <c r="Q1290" i="5"/>
  <c r="Q1286" i="5"/>
  <c r="Q1282" i="5"/>
  <c r="Q1278" i="5"/>
  <c r="Q1274" i="5"/>
  <c r="Q1270" i="5"/>
  <c r="Q1266" i="5"/>
  <c r="Q1262" i="5"/>
  <c r="Q1258" i="5"/>
  <c r="Q1254" i="5"/>
  <c r="Q1250" i="5"/>
  <c r="Q1246" i="5"/>
  <c r="Q1242" i="5"/>
  <c r="Q1238" i="5"/>
  <c r="Q1234" i="5"/>
  <c r="Q1230" i="5"/>
  <c r="Q1226" i="5"/>
  <c r="Q1222" i="5"/>
  <c r="Q1218" i="5"/>
  <c r="Q1214" i="5"/>
  <c r="Q1210" i="5"/>
  <c r="Q1206" i="5"/>
  <c r="Q1202" i="5"/>
  <c r="Q1198" i="5"/>
  <c r="Q1194" i="5"/>
  <c r="Q1190" i="5"/>
  <c r="Q1186" i="5"/>
  <c r="Q1182" i="5"/>
  <c r="Q1178" i="5"/>
  <c r="Q1174" i="5"/>
  <c r="Q1170" i="5"/>
  <c r="Q1166" i="5"/>
  <c r="Q1162" i="5"/>
  <c r="Q1158" i="5"/>
  <c r="Q1154" i="5"/>
  <c r="Q1150" i="5"/>
  <c r="Q1146" i="5"/>
  <c r="Q1142" i="5"/>
  <c r="Q1138" i="5"/>
  <c r="Q1134" i="5"/>
  <c r="Q1130" i="5"/>
  <c r="Q1126" i="5"/>
  <c r="Q1122" i="5"/>
  <c r="Q1118" i="5"/>
  <c r="Q1114" i="5"/>
  <c r="Q1110" i="5"/>
  <c r="Q1106" i="5"/>
  <c r="Q1102" i="5"/>
  <c r="Q1098" i="5"/>
  <c r="Q1094" i="5"/>
  <c r="Q1090" i="5"/>
  <c r="Q1086" i="5"/>
  <c r="Q1082" i="5"/>
  <c r="Q1078" i="5"/>
  <c r="Q1074" i="5"/>
  <c r="Q1070" i="5"/>
  <c r="Q1066" i="5"/>
  <c r="Q1062" i="5"/>
  <c r="Q1058" i="5"/>
  <c r="Q1054" i="5"/>
  <c r="Q1050" i="5"/>
  <c r="Q1046" i="5"/>
  <c r="Q1042" i="5"/>
  <c r="Q1038" i="5"/>
  <c r="Q1034" i="5"/>
  <c r="Q1030" i="5"/>
  <c r="Q1026" i="5"/>
  <c r="Q1022" i="5"/>
  <c r="Q1018" i="5"/>
  <c r="Q1014" i="5"/>
  <c r="Q1010" i="5"/>
  <c r="Q1006" i="5"/>
  <c r="Q1002" i="5"/>
  <c r="Q998" i="5"/>
  <c r="Q994" i="5"/>
  <c r="Q990" i="5"/>
  <c r="Q986" i="5"/>
  <c r="Q982" i="5"/>
  <c r="Q978" i="5"/>
  <c r="Q911" i="5"/>
  <c r="Q907" i="5"/>
  <c r="Q903" i="5"/>
  <c r="Q899" i="5"/>
  <c r="U63" i="13"/>
  <c r="K10" i="6"/>
  <c r="Q895" i="5"/>
  <c r="Q891" i="5"/>
  <c r="Q887" i="5"/>
  <c r="Q883" i="5"/>
  <c r="Q879" i="5"/>
  <c r="Q875" i="5"/>
  <c r="Q871" i="5"/>
  <c r="Q867" i="5"/>
  <c r="Q863" i="5"/>
  <c r="Q859" i="5"/>
  <c r="Q855" i="5"/>
  <c r="Q851" i="5"/>
  <c r="Q847" i="5"/>
  <c r="Q843" i="5"/>
  <c r="Q839" i="5"/>
  <c r="Q835" i="5"/>
  <c r="Q831" i="5"/>
  <c r="U83" i="13"/>
  <c r="Q827" i="5"/>
  <c r="Q823" i="5"/>
  <c r="Q819" i="5"/>
  <c r="Q815" i="5"/>
  <c r="Q811" i="5"/>
  <c r="Q807" i="5"/>
  <c r="Q803" i="5"/>
  <c r="Q799" i="5"/>
  <c r="Q795" i="5"/>
  <c r="Q791" i="5"/>
  <c r="Q787" i="5"/>
  <c r="Q783" i="5"/>
  <c r="Q779" i="5"/>
  <c r="Q775" i="5"/>
  <c r="Q771" i="5"/>
  <c r="Q767" i="5"/>
  <c r="Q763" i="5"/>
  <c r="Q759" i="5"/>
  <c r="Q755" i="5"/>
  <c r="Q751" i="5"/>
  <c r="Q747" i="5"/>
  <c r="Q743" i="5"/>
  <c r="Q739" i="5"/>
  <c r="Q735" i="5"/>
  <c r="Q731" i="5"/>
  <c r="Q727" i="5"/>
  <c r="Q723" i="5"/>
  <c r="Q719" i="5"/>
  <c r="Q715" i="5"/>
  <c r="Q711" i="5"/>
  <c r="Q707" i="5"/>
  <c r="Q703" i="5"/>
  <c r="Q699" i="5"/>
  <c r="Q695" i="5"/>
  <c r="Q691" i="5"/>
  <c r="Q687" i="5"/>
  <c r="Q683" i="5"/>
  <c r="Q679" i="5"/>
  <c r="Q675" i="5"/>
  <c r="Q671" i="5"/>
  <c r="Q667" i="5"/>
  <c r="Q663" i="5"/>
  <c r="Q659" i="5"/>
  <c r="Q655" i="5"/>
  <c r="Q651" i="5"/>
  <c r="Q647" i="5"/>
  <c r="Q643" i="5"/>
  <c r="Q639" i="5"/>
  <c r="Q635" i="5"/>
  <c r="Q631" i="5"/>
  <c r="Q627" i="5"/>
  <c r="Q623" i="5"/>
  <c r="Q619" i="5"/>
  <c r="Q615" i="5"/>
  <c r="Q611" i="5"/>
  <c r="Q607" i="5"/>
  <c r="Q603" i="5"/>
  <c r="Q599" i="5"/>
  <c r="Q595" i="5"/>
  <c r="Q591" i="5"/>
  <c r="Q587" i="5"/>
  <c r="Q583" i="5"/>
  <c r="Q579" i="5"/>
  <c r="Q575" i="5"/>
  <c r="Q571" i="5"/>
  <c r="Q567" i="5"/>
  <c r="Q563" i="5"/>
  <c r="Q559" i="5"/>
  <c r="Q555" i="5"/>
  <c r="Q551" i="5"/>
  <c r="Q547" i="5"/>
  <c r="Q543" i="5"/>
  <c r="Q539" i="5"/>
  <c r="Q535" i="5"/>
  <c r="Q531" i="5"/>
  <c r="Q527" i="5"/>
  <c r="Q523" i="5"/>
  <c r="Q519" i="5"/>
  <c r="Q515" i="5"/>
  <c r="Q511" i="5"/>
  <c r="Q507" i="5"/>
  <c r="Q503" i="5"/>
  <c r="Q499" i="5"/>
  <c r="Q495" i="5"/>
  <c r="Q491" i="5"/>
  <c r="Q487" i="5"/>
  <c r="Q483" i="5"/>
  <c r="Q479" i="5"/>
  <c r="U55" i="13"/>
  <c r="K23" i="6"/>
  <c r="Q475" i="5"/>
  <c r="Q471" i="5"/>
  <c r="Q467" i="5"/>
  <c r="Q463" i="5"/>
  <c r="Q459" i="5"/>
  <c r="Q455" i="5"/>
  <c r="Q451" i="5"/>
  <c r="Q447" i="5"/>
  <c r="Q443" i="5"/>
  <c r="Q439" i="5"/>
  <c r="Q435" i="5"/>
  <c r="Q431" i="5"/>
  <c r="Q427" i="5"/>
  <c r="Q423" i="5"/>
  <c r="Q419" i="5"/>
  <c r="Q415" i="5"/>
  <c r="Q411" i="5"/>
  <c r="Q407" i="5"/>
  <c r="U14" i="13"/>
  <c r="Q403" i="5"/>
  <c r="Q399" i="5"/>
  <c r="Q395" i="5"/>
  <c r="Q391" i="5"/>
  <c r="Q387" i="5"/>
  <c r="Q383" i="5"/>
  <c r="Q379" i="5"/>
  <c r="Q375" i="5"/>
  <c r="Q371" i="5"/>
  <c r="Q367" i="5"/>
  <c r="Q363" i="5"/>
  <c r="Q359" i="5"/>
  <c r="Q355" i="5"/>
  <c r="Q351" i="5"/>
  <c r="Q347" i="5"/>
  <c r="Q343" i="5"/>
  <c r="Q339" i="5"/>
  <c r="Q335" i="5"/>
  <c r="Q331" i="5"/>
  <c r="Q327" i="5"/>
  <c r="Q323" i="5"/>
  <c r="Q319" i="5"/>
  <c r="Q315" i="5"/>
  <c r="Q311" i="5"/>
  <c r="Q307" i="5"/>
  <c r="Q303" i="5"/>
  <c r="Q299" i="5"/>
  <c r="U61" i="13"/>
  <c r="K4" i="6"/>
  <c r="Q295" i="5"/>
  <c r="Q291" i="5"/>
  <c r="Q287" i="5"/>
  <c r="Q283" i="5"/>
  <c r="Q279" i="5"/>
  <c r="Q275" i="5"/>
  <c r="Q271" i="5"/>
  <c r="Q267" i="5"/>
  <c r="Q263" i="5"/>
  <c r="Q259" i="5"/>
  <c r="Q255" i="5"/>
  <c r="Q251" i="5"/>
  <c r="Q247" i="5"/>
  <c r="Q243" i="5"/>
  <c r="Q239" i="5"/>
  <c r="Q235" i="5"/>
  <c r="Q231" i="5"/>
  <c r="Q227" i="5"/>
  <c r="Q223" i="5"/>
  <c r="Q219" i="5"/>
  <c r="Q215" i="5"/>
  <c r="Q211" i="5"/>
  <c r="Q207" i="5"/>
  <c r="Q203" i="5"/>
  <c r="Q199" i="5"/>
  <c r="Q195" i="5"/>
  <c r="Q191" i="5"/>
  <c r="Q187" i="5"/>
  <c r="Q183" i="5"/>
  <c r="Q179" i="5"/>
  <c r="Q175" i="5"/>
  <c r="Q171" i="5"/>
  <c r="Q167" i="5"/>
  <c r="Q163" i="5"/>
  <c r="Q159" i="5"/>
  <c r="Q155" i="5"/>
  <c r="U82" i="13"/>
  <c r="Q151" i="5"/>
  <c r="Q147" i="5"/>
  <c r="Q974" i="5"/>
  <c r="Q970" i="5"/>
  <c r="Q966" i="5"/>
  <c r="Q962" i="5"/>
  <c r="Q958" i="5"/>
  <c r="Q954" i="5"/>
  <c r="Q950" i="5"/>
  <c r="Q946" i="5"/>
  <c r="Q942" i="5"/>
  <c r="Q938" i="5"/>
  <c r="Q934" i="5"/>
  <c r="Q930" i="5"/>
  <c r="Q926" i="5"/>
  <c r="Q922" i="5"/>
  <c r="Q918" i="5"/>
  <c r="Q914" i="5"/>
  <c r="Q910" i="5"/>
  <c r="Q906" i="5"/>
  <c r="Q902" i="5"/>
  <c r="Q898" i="5"/>
  <c r="Q894" i="5"/>
  <c r="Q890" i="5"/>
  <c r="Q886" i="5"/>
  <c r="Q882" i="5"/>
  <c r="Q878" i="5"/>
  <c r="Q874" i="5"/>
  <c r="Q870" i="5"/>
  <c r="Q866" i="5"/>
  <c r="Q862" i="5"/>
  <c r="Q858" i="5"/>
  <c r="Q854" i="5"/>
  <c r="Q850" i="5"/>
  <c r="Q846" i="5"/>
  <c r="Q842" i="5"/>
  <c r="Q838" i="5"/>
  <c r="Q834" i="5"/>
  <c r="Q830" i="5"/>
  <c r="Q826" i="5"/>
  <c r="Q822" i="5"/>
  <c r="Q818" i="5"/>
  <c r="Q814" i="5"/>
  <c r="Q810" i="5"/>
  <c r="Q806" i="5"/>
  <c r="Q802" i="5"/>
  <c r="Q798" i="5"/>
  <c r="Q794" i="5"/>
  <c r="Q790" i="5"/>
  <c r="Q786" i="5"/>
  <c r="Q782" i="5"/>
  <c r="Q778" i="5"/>
  <c r="Q774" i="5"/>
  <c r="Q770" i="5"/>
  <c r="Q766" i="5"/>
  <c r="Q762" i="5"/>
  <c r="Q758" i="5"/>
  <c r="Q754" i="5"/>
  <c r="Q750" i="5"/>
  <c r="Q746" i="5"/>
  <c r="Q742" i="5"/>
  <c r="Q738" i="5"/>
  <c r="Q734" i="5"/>
  <c r="Q730" i="5"/>
  <c r="Q726" i="5"/>
  <c r="Q722" i="5"/>
  <c r="Q718" i="5"/>
  <c r="Q714" i="5"/>
  <c r="Q710" i="5"/>
  <c r="Q706" i="5"/>
  <c r="Q702" i="5"/>
  <c r="U19" i="13"/>
  <c r="Q698" i="5"/>
  <c r="Q694" i="5"/>
  <c r="Q690" i="5"/>
  <c r="Q686" i="5"/>
  <c r="Q682" i="5"/>
  <c r="Q678" i="5"/>
  <c r="Q674" i="5"/>
  <c r="Q670" i="5"/>
  <c r="Q666" i="5"/>
  <c r="Q662" i="5"/>
  <c r="Q658" i="5"/>
  <c r="Q654" i="5"/>
  <c r="Q650" i="5"/>
  <c r="Q646" i="5"/>
  <c r="Q642" i="5"/>
  <c r="Q638" i="5"/>
  <c r="U77" i="13"/>
  <c r="K21" i="6"/>
  <c r="Q634" i="5"/>
  <c r="U56" i="13"/>
  <c r="Q630" i="5"/>
  <c r="Q626" i="5"/>
  <c r="Q622" i="5"/>
  <c r="Q618" i="5"/>
  <c r="Q614" i="5"/>
  <c r="Q610" i="5"/>
  <c r="Q606" i="5"/>
  <c r="Q602" i="5"/>
  <c r="Q598" i="5"/>
  <c r="Q594" i="5"/>
  <c r="Q590" i="5"/>
  <c r="Q586" i="5"/>
  <c r="Q582" i="5"/>
  <c r="Q578" i="5"/>
  <c r="Q574" i="5"/>
  <c r="Q570" i="5"/>
  <c r="Q566" i="5"/>
  <c r="Q562" i="5"/>
  <c r="Q558" i="5"/>
  <c r="Q554" i="5"/>
  <c r="Q550" i="5"/>
  <c r="Q546" i="5"/>
  <c r="Q542" i="5"/>
  <c r="Q538" i="5"/>
  <c r="Q534" i="5"/>
  <c r="Q530" i="5"/>
  <c r="Q526" i="5"/>
  <c r="Q522" i="5"/>
  <c r="Q518" i="5"/>
  <c r="Q514" i="5"/>
  <c r="Q510" i="5"/>
  <c r="Q506" i="5"/>
  <c r="Q502" i="5"/>
  <c r="Q498" i="5"/>
  <c r="Q494" i="5"/>
  <c r="Q490" i="5"/>
  <c r="Q486" i="5"/>
  <c r="Q482" i="5"/>
  <c r="Q478" i="5"/>
  <c r="Q474" i="5"/>
  <c r="Q470" i="5"/>
  <c r="Q466" i="5"/>
  <c r="Q462" i="5"/>
  <c r="Q458" i="5"/>
  <c r="Q454" i="5"/>
  <c r="Q450" i="5"/>
  <c r="Q446" i="5"/>
  <c r="Q442" i="5"/>
  <c r="Q438" i="5"/>
  <c r="Q434" i="5"/>
  <c r="Q430" i="5"/>
  <c r="Q426" i="5"/>
  <c r="Q422" i="5"/>
  <c r="Q418" i="5"/>
  <c r="Q414" i="5"/>
  <c r="Q410" i="5"/>
  <c r="Q406" i="5"/>
  <c r="Q402" i="5"/>
  <c r="Q398" i="5"/>
  <c r="Q394" i="5"/>
  <c r="Q390" i="5"/>
  <c r="Q386" i="5"/>
  <c r="Q382" i="5"/>
  <c r="Q378" i="5"/>
  <c r="Q374" i="5"/>
  <c r="Q370" i="5"/>
  <c r="Q366" i="5"/>
  <c r="Q362" i="5"/>
  <c r="Q358" i="5"/>
  <c r="Q354" i="5"/>
  <c r="Q350" i="5"/>
  <c r="U21" i="13"/>
  <c r="Q346" i="5"/>
  <c r="Q342" i="5"/>
  <c r="Q338" i="5"/>
  <c r="Q334" i="5"/>
  <c r="Q330" i="5"/>
  <c r="Q326" i="5"/>
  <c r="Q322" i="5"/>
  <c r="Q318" i="5"/>
  <c r="Q314" i="5"/>
  <c r="Q310" i="5"/>
  <c r="Q306" i="5"/>
  <c r="Q302" i="5"/>
  <c r="Q298" i="5"/>
  <c r="U84" i="13"/>
  <c r="Q294" i="5"/>
  <c r="U7" i="13"/>
  <c r="Q290" i="5"/>
  <c r="U80" i="13"/>
  <c r="Q286" i="5"/>
  <c r="Q282" i="5"/>
  <c r="Q278" i="5"/>
  <c r="Q274" i="5"/>
  <c r="Q270" i="5"/>
  <c r="Q266" i="5"/>
  <c r="Q262" i="5"/>
  <c r="Q258" i="5"/>
  <c r="Q254" i="5"/>
  <c r="Q250" i="5"/>
  <c r="Q246" i="5"/>
  <c r="Q242" i="5"/>
  <c r="Q238" i="5"/>
  <c r="Q234" i="5"/>
  <c r="Q230" i="5"/>
  <c r="Q226" i="5"/>
  <c r="Q222" i="5"/>
  <c r="Q218" i="5"/>
  <c r="Q214" i="5"/>
  <c r="Q210" i="5"/>
  <c r="Q206" i="5"/>
  <c r="Q202" i="5"/>
  <c r="Q198" i="5"/>
  <c r="Q194" i="5"/>
  <c r="Q190" i="5"/>
  <c r="Q186" i="5"/>
  <c r="Q182" i="5"/>
  <c r="Q178" i="5"/>
  <c r="Q174" i="5"/>
  <c r="Q170" i="5"/>
  <c r="Q166" i="5"/>
  <c r="Q162" i="5"/>
  <c r="Q158" i="5"/>
  <c r="Q154" i="5"/>
  <c r="Q150" i="5"/>
  <c r="Q146" i="5"/>
  <c r="Q1069" i="5"/>
  <c r="Q1065" i="5"/>
  <c r="Q1061" i="5"/>
  <c r="Q1057" i="5"/>
  <c r="Q1053" i="5"/>
  <c r="Q1049" i="5"/>
  <c r="Q1045" i="5"/>
  <c r="Q1041" i="5"/>
  <c r="Q1037" i="5"/>
  <c r="Q1033" i="5"/>
  <c r="Q1029" i="5"/>
  <c r="Q1025" i="5"/>
  <c r="Q1021" i="5"/>
  <c r="Q1017" i="5"/>
  <c r="Q1013" i="5"/>
  <c r="Q1009" i="5"/>
  <c r="Q1005" i="5"/>
  <c r="Q1001" i="5"/>
  <c r="Q997" i="5"/>
  <c r="Q993" i="5"/>
  <c r="Q989" i="5"/>
  <c r="Q985" i="5"/>
  <c r="Q981" i="5"/>
  <c r="Q977" i="5"/>
  <c r="Q973" i="5"/>
  <c r="Q969" i="5"/>
  <c r="Q965" i="5"/>
  <c r="Q961" i="5"/>
  <c r="Q957" i="5"/>
  <c r="Q953" i="5"/>
  <c r="Q949" i="5"/>
  <c r="Q945" i="5"/>
  <c r="Q941" i="5"/>
  <c r="Q937" i="5"/>
  <c r="Q933" i="5"/>
  <c r="Q929" i="5"/>
  <c r="Q925" i="5"/>
  <c r="Q921" i="5"/>
  <c r="Q917" i="5"/>
  <c r="U5" i="13"/>
  <c r="Q913" i="5"/>
  <c r="Q909" i="5"/>
  <c r="Q905" i="5"/>
  <c r="Q901" i="5"/>
  <c r="Q897" i="5"/>
  <c r="Q893" i="5"/>
  <c r="Q889" i="5"/>
  <c r="Q885" i="5"/>
  <c r="Q881" i="5"/>
  <c r="Q877" i="5"/>
  <c r="Q873" i="5"/>
  <c r="Q869" i="5"/>
  <c r="Q865" i="5"/>
  <c r="Q861" i="5"/>
  <c r="Q857" i="5"/>
  <c r="Q853" i="5"/>
  <c r="Q849" i="5"/>
  <c r="Q845" i="5"/>
  <c r="Q841" i="5"/>
  <c r="Q837" i="5"/>
  <c r="Q833" i="5"/>
  <c r="Q829" i="5"/>
  <c r="Q825" i="5"/>
  <c r="Q821" i="5"/>
  <c r="Q817" i="5"/>
  <c r="Q813" i="5"/>
  <c r="Q809" i="5"/>
  <c r="Q805" i="5"/>
  <c r="Q801" i="5"/>
  <c r="Q797" i="5"/>
  <c r="Q793" i="5"/>
  <c r="Q789" i="5"/>
  <c r="Q785" i="5"/>
  <c r="Q781" i="5"/>
  <c r="Q777" i="5"/>
  <c r="Q773" i="5"/>
  <c r="Q769" i="5"/>
  <c r="Q765" i="5"/>
  <c r="Q761" i="5"/>
  <c r="Q757" i="5"/>
  <c r="Q753" i="5"/>
  <c r="Q749" i="5"/>
  <c r="Q745" i="5"/>
  <c r="Q741" i="5"/>
  <c r="Q737" i="5"/>
  <c r="Q733" i="5"/>
  <c r="Q729" i="5"/>
  <c r="Q725" i="5"/>
  <c r="Q721" i="5"/>
  <c r="Q717" i="5"/>
  <c r="Q713" i="5"/>
  <c r="Q709" i="5"/>
  <c r="U4" i="13"/>
  <c r="Q705" i="5"/>
  <c r="Q701" i="5"/>
  <c r="Q697" i="5"/>
  <c r="Q693" i="5"/>
  <c r="Q689" i="5"/>
  <c r="Q685" i="5"/>
  <c r="Q681" i="5"/>
  <c r="Q677" i="5"/>
  <c r="Q673" i="5"/>
  <c r="Q669" i="5"/>
  <c r="Q665" i="5"/>
  <c r="Q661" i="5"/>
  <c r="Q657" i="5"/>
  <c r="Q653" i="5"/>
  <c r="Q649" i="5"/>
  <c r="Q645" i="5"/>
  <c r="Q641" i="5"/>
  <c r="Q637" i="5"/>
  <c r="Q633" i="5"/>
  <c r="Q629" i="5"/>
  <c r="Q625" i="5"/>
  <c r="Q621" i="5"/>
  <c r="Q617" i="5"/>
  <c r="Q613" i="5"/>
  <c r="Q609" i="5"/>
  <c r="Q605" i="5"/>
  <c r="Q601" i="5"/>
  <c r="U6" i="13"/>
  <c r="K6" i="6"/>
  <c r="Q597" i="5"/>
  <c r="Q593" i="5"/>
  <c r="Q589" i="5"/>
  <c r="Q585" i="5"/>
  <c r="Q581" i="5"/>
  <c r="Q577" i="5"/>
  <c r="Q573" i="5"/>
  <c r="Q569" i="5"/>
  <c r="Q565" i="5"/>
  <c r="Q561" i="5"/>
  <c r="Q557" i="5"/>
  <c r="Q553" i="5"/>
  <c r="Q549" i="5"/>
  <c r="Q545" i="5"/>
  <c r="Q541" i="5"/>
  <c r="Q537" i="5"/>
  <c r="Q533" i="5"/>
  <c r="Q529" i="5"/>
  <c r="Q525" i="5"/>
  <c r="Q521" i="5"/>
  <c r="Q517" i="5"/>
  <c r="Q513" i="5"/>
  <c r="Q509" i="5"/>
  <c r="Q505" i="5"/>
  <c r="Q501" i="5"/>
  <c r="Q497" i="5"/>
  <c r="Q493" i="5"/>
  <c r="Q489" i="5"/>
  <c r="Q485" i="5"/>
  <c r="Q481" i="5"/>
  <c r="Q477" i="5"/>
  <c r="Q473" i="5"/>
  <c r="Q469" i="5"/>
  <c r="Q465" i="5"/>
  <c r="Q461" i="5"/>
  <c r="Q457" i="5"/>
  <c r="Q453" i="5"/>
  <c r="Q449" i="5"/>
  <c r="Q445" i="5"/>
  <c r="Q441" i="5"/>
  <c r="Q437" i="5"/>
  <c r="Q433" i="5"/>
  <c r="Q429" i="5"/>
  <c r="Q425" i="5"/>
  <c r="Q421" i="5"/>
  <c r="Q417" i="5"/>
  <c r="Q413" i="5"/>
  <c r="Q409" i="5"/>
  <c r="Q405" i="5"/>
  <c r="Q401" i="5"/>
  <c r="Q397" i="5"/>
  <c r="Q393" i="5"/>
  <c r="Q389" i="5"/>
  <c r="Q385" i="5"/>
  <c r="Q381" i="5"/>
  <c r="Q377" i="5"/>
  <c r="Q373" i="5"/>
  <c r="Q369" i="5"/>
  <c r="Q365" i="5"/>
  <c r="Q361" i="5"/>
  <c r="Q357" i="5"/>
  <c r="Q353" i="5"/>
  <c r="Q349" i="5"/>
  <c r="Q345" i="5"/>
  <c r="Q341" i="5"/>
  <c r="Q337" i="5"/>
  <c r="Q333" i="5"/>
  <c r="Q329" i="5"/>
  <c r="Q325" i="5"/>
  <c r="Q321" i="5"/>
  <c r="Q317" i="5"/>
  <c r="Q313" i="5"/>
  <c r="Q309" i="5"/>
  <c r="Q305" i="5"/>
  <c r="Q301" i="5"/>
  <c r="Q297" i="5"/>
  <c r="Q293" i="5"/>
  <c r="Q289" i="5"/>
  <c r="Q285" i="5"/>
  <c r="Q281" i="5"/>
  <c r="Q277" i="5"/>
  <c r="Q273" i="5"/>
  <c r="Q269" i="5"/>
  <c r="Q265" i="5"/>
  <c r="Q261" i="5"/>
  <c r="Q257" i="5"/>
  <c r="Q253" i="5"/>
  <c r="Q249" i="5"/>
  <c r="Q245" i="5"/>
  <c r="Q241" i="5"/>
  <c r="Q237" i="5"/>
  <c r="Q233" i="5"/>
  <c r="Q229" i="5"/>
  <c r="Q225" i="5"/>
  <c r="Q221" i="5"/>
  <c r="Q217" i="5"/>
  <c r="Q213" i="5"/>
  <c r="Q209" i="5"/>
  <c r="Q205" i="5"/>
  <c r="Q201" i="5"/>
  <c r="Q197" i="5"/>
  <c r="Q193" i="5"/>
  <c r="Q189" i="5"/>
  <c r="Q185" i="5"/>
  <c r="Q181" i="5"/>
  <c r="Q177" i="5"/>
  <c r="Q173" i="5"/>
  <c r="Q169" i="5"/>
  <c r="Q165" i="5"/>
  <c r="Q161" i="5"/>
  <c r="Q157" i="5"/>
  <c r="Q153" i="5"/>
  <c r="Q149" i="5"/>
  <c r="Q1068" i="5"/>
  <c r="Q1064" i="5"/>
  <c r="Q1060" i="5"/>
  <c r="Q1056" i="5"/>
  <c r="Q1052" i="5"/>
  <c r="Q1048" i="5"/>
  <c r="Q1044" i="5"/>
  <c r="Q1040" i="5"/>
  <c r="Q1036" i="5"/>
  <c r="Q1032" i="5"/>
  <c r="Q1028" i="5"/>
  <c r="Q1024" i="5"/>
  <c r="Q1020" i="5"/>
  <c r="Q1016" i="5"/>
  <c r="Q1012" i="5"/>
  <c r="Q1008" i="5"/>
  <c r="Q1004" i="5"/>
  <c r="Q1000" i="5"/>
  <c r="Q996" i="5"/>
  <c r="Q992" i="5"/>
  <c r="Q988" i="5"/>
  <c r="Q984" i="5"/>
  <c r="Q980" i="5"/>
  <c r="Q976" i="5"/>
  <c r="Q972" i="5"/>
  <c r="Q968" i="5"/>
  <c r="Q964" i="5"/>
  <c r="Q960" i="5"/>
  <c r="Q956" i="5"/>
  <c r="Q952" i="5"/>
  <c r="Q948" i="5"/>
  <c r="Q944" i="5"/>
  <c r="Q940" i="5"/>
  <c r="Q936" i="5"/>
  <c r="Q932" i="5"/>
  <c r="Q928" i="5"/>
  <c r="Q924" i="5"/>
  <c r="Q920" i="5"/>
  <c r="Q916" i="5"/>
  <c r="Q912" i="5"/>
  <c r="Q908" i="5"/>
  <c r="Q904" i="5"/>
  <c r="Q900" i="5"/>
  <c r="Q896" i="5"/>
  <c r="Q892" i="5"/>
  <c r="U70" i="13"/>
  <c r="K17" i="6"/>
  <c r="Q888" i="5"/>
  <c r="Q884" i="5"/>
  <c r="Q880" i="5"/>
  <c r="Q876" i="5"/>
  <c r="Q872" i="5"/>
  <c r="Q868" i="5"/>
  <c r="Q864" i="5"/>
  <c r="U33" i="13"/>
  <c r="Q860" i="5"/>
  <c r="Q856" i="5"/>
  <c r="Q852" i="5"/>
  <c r="Q848" i="5"/>
  <c r="Q844" i="5"/>
  <c r="U3" i="13"/>
  <c r="K39" i="6"/>
  <c r="Q840" i="5"/>
  <c r="Q836" i="5"/>
  <c r="Q832" i="5"/>
  <c r="Q828" i="5"/>
  <c r="Q824" i="5"/>
  <c r="Q820" i="5"/>
  <c r="Q816" i="5"/>
  <c r="Q812" i="5"/>
  <c r="Q808" i="5"/>
  <c r="Q804" i="5"/>
  <c r="Q800" i="5"/>
  <c r="Q796" i="5"/>
  <c r="Q792" i="5"/>
  <c r="Q788" i="5"/>
  <c r="Q784" i="5"/>
  <c r="Q780" i="5"/>
  <c r="Q776" i="5"/>
  <c r="Q772" i="5"/>
  <c r="Q768" i="5"/>
  <c r="Q764" i="5"/>
  <c r="Q760" i="5"/>
  <c r="Q756" i="5"/>
  <c r="Q752" i="5"/>
  <c r="Q748" i="5"/>
  <c r="Q744" i="5"/>
  <c r="Q740" i="5"/>
  <c r="Q736" i="5"/>
  <c r="Q732" i="5"/>
  <c r="Q728" i="5"/>
  <c r="Q724" i="5"/>
  <c r="Q720" i="5"/>
  <c r="Q716" i="5"/>
  <c r="Q712" i="5"/>
  <c r="Q708" i="5"/>
  <c r="Q704" i="5"/>
  <c r="Q700" i="5"/>
  <c r="Q696" i="5"/>
  <c r="Q692" i="5"/>
  <c r="Q688" i="5"/>
  <c r="Q684" i="5"/>
  <c r="Q680" i="5"/>
  <c r="Q676" i="5"/>
  <c r="U37" i="13"/>
  <c r="Q672" i="5"/>
  <c r="Q668" i="5"/>
  <c r="Q664" i="5"/>
  <c r="Q660" i="5"/>
  <c r="Q656" i="5"/>
  <c r="Q652" i="5"/>
  <c r="Q648" i="5"/>
  <c r="Q644" i="5"/>
  <c r="Q640" i="5"/>
  <c r="Q636" i="5"/>
  <c r="Q632" i="5"/>
  <c r="Q628" i="5"/>
  <c r="Q624" i="5"/>
  <c r="Q620" i="5"/>
  <c r="Q616" i="5"/>
  <c r="Q612" i="5"/>
  <c r="Q608" i="5"/>
  <c r="Q604" i="5"/>
  <c r="Q600" i="5"/>
  <c r="Q596" i="5"/>
  <c r="Q592" i="5"/>
  <c r="Q588" i="5"/>
  <c r="Q584" i="5"/>
  <c r="Q580" i="5"/>
  <c r="Q576" i="5"/>
  <c r="Q572" i="5"/>
  <c r="Q568" i="5"/>
  <c r="Q564" i="5"/>
  <c r="Q560" i="5"/>
  <c r="Q556" i="5"/>
  <c r="Q552" i="5"/>
  <c r="Q548" i="5"/>
  <c r="Q544" i="5"/>
  <c r="Q540" i="5"/>
  <c r="Q536" i="5"/>
  <c r="Q532" i="5"/>
  <c r="Q528" i="5"/>
  <c r="Q524" i="5"/>
  <c r="Q520" i="5"/>
  <c r="Q516" i="5"/>
  <c r="Q512" i="5"/>
  <c r="Q508" i="5"/>
  <c r="Q504" i="5"/>
  <c r="Q500" i="5"/>
  <c r="Q496" i="5"/>
  <c r="Q492" i="5"/>
  <c r="Q488" i="5"/>
  <c r="Q484" i="5"/>
  <c r="Q480" i="5"/>
  <c r="Q476" i="5"/>
  <c r="Q472" i="5"/>
  <c r="Q468" i="5"/>
  <c r="Q464" i="5"/>
  <c r="Q460" i="5"/>
  <c r="Q456" i="5"/>
  <c r="Q452" i="5"/>
  <c r="Q448" i="5"/>
  <c r="Q444" i="5"/>
  <c r="Q440" i="5"/>
  <c r="Q436" i="5"/>
  <c r="Q432" i="5"/>
  <c r="Q428" i="5"/>
  <c r="Q424" i="5"/>
  <c r="Q420" i="5"/>
  <c r="Q416" i="5"/>
  <c r="Q412" i="5"/>
  <c r="Q408" i="5"/>
  <c r="Q404" i="5"/>
  <c r="Q400" i="5"/>
  <c r="Q396" i="5"/>
  <c r="Q392" i="5"/>
  <c r="Q388" i="5"/>
  <c r="Q384" i="5"/>
  <c r="Q380" i="5"/>
  <c r="Q376" i="5"/>
  <c r="Q372" i="5"/>
  <c r="Q368" i="5"/>
  <c r="Q364" i="5"/>
  <c r="Q360" i="5"/>
  <c r="Q356" i="5"/>
  <c r="Q352" i="5"/>
  <c r="Q348" i="5"/>
  <c r="Q344" i="5"/>
  <c r="Q340" i="5"/>
  <c r="Q336" i="5"/>
  <c r="Q332" i="5"/>
  <c r="Q328" i="5"/>
  <c r="Q324" i="5"/>
  <c r="Q320" i="5"/>
  <c r="Q316" i="5"/>
  <c r="Q312" i="5"/>
  <c r="Q308" i="5"/>
  <c r="U62" i="13"/>
  <c r="K9" i="6"/>
  <c r="Q304" i="5"/>
  <c r="Q300" i="5"/>
  <c r="Q296" i="5"/>
  <c r="Q292" i="5"/>
  <c r="Q288" i="5"/>
  <c r="Q284" i="5"/>
  <c r="Q280" i="5"/>
  <c r="Q276" i="5"/>
  <c r="Q272" i="5"/>
  <c r="Q268" i="5"/>
  <c r="Q264" i="5"/>
  <c r="Q260" i="5"/>
  <c r="Q256" i="5"/>
  <c r="U71" i="13"/>
  <c r="K18" i="6"/>
  <c r="Q252" i="5"/>
  <c r="Q248" i="5"/>
  <c r="Q244" i="5"/>
  <c r="Q240" i="5"/>
  <c r="Q236" i="5"/>
  <c r="Q232" i="5"/>
  <c r="Q228" i="5"/>
  <c r="Q224" i="5"/>
  <c r="Q220" i="5"/>
  <c r="Q216" i="5"/>
  <c r="Q212" i="5"/>
  <c r="Q208" i="5"/>
  <c r="Q204" i="5"/>
  <c r="Q200" i="5"/>
  <c r="Q196" i="5"/>
  <c r="Q192" i="5"/>
  <c r="Q188" i="5"/>
  <c r="Q184" i="5"/>
  <c r="Q180" i="5"/>
  <c r="Q176" i="5"/>
  <c r="Q172" i="5"/>
  <c r="Q168" i="5"/>
  <c r="Q164" i="5"/>
  <c r="Q160" i="5"/>
  <c r="Q156" i="5"/>
  <c r="Q152" i="5"/>
  <c r="Q148" i="5"/>
  <c r="B89" i="13"/>
  <c r="B91" i="13"/>
  <c r="B88" i="13"/>
  <c r="T3" i="8"/>
  <c r="T4" i="8"/>
  <c r="T5" i="8"/>
  <c r="T6" i="8"/>
  <c r="T7" i="8"/>
  <c r="T8" i="8"/>
  <c r="T9" i="8"/>
  <c r="T10" i="8"/>
  <c r="T11" i="8"/>
  <c r="T12" i="8"/>
  <c r="T13" i="8"/>
  <c r="T14" i="8"/>
  <c r="T15" i="8"/>
  <c r="T16" i="8"/>
  <c r="T17" i="8"/>
  <c r="T18" i="8"/>
  <c r="T2" i="8"/>
  <c r="U23" i="13"/>
  <c r="U76" i="13"/>
  <c r="K20" i="6"/>
  <c r="U18" i="13"/>
  <c r="K8" i="6"/>
  <c r="U66" i="13"/>
  <c r="K13" i="6"/>
  <c r="U27" i="13"/>
  <c r="U34" i="13"/>
  <c r="C34" i="10"/>
  <c r="D19" i="10"/>
  <c r="D20" i="10"/>
  <c r="D21" i="10"/>
  <c r="D22" i="10"/>
  <c r="D23" i="10"/>
  <c r="D24" i="10"/>
  <c r="D25" i="10"/>
  <c r="D26" i="10"/>
  <c r="B26" i="10"/>
  <c r="B25" i="10"/>
  <c r="G25" i="10"/>
  <c r="H25" i="10"/>
  <c r="I25" i="10"/>
  <c r="B24" i="10"/>
  <c r="B23" i="10"/>
  <c r="G23" i="10"/>
  <c r="H23" i="10"/>
  <c r="I23" i="10"/>
  <c r="B22" i="10"/>
  <c r="B21" i="10"/>
  <c r="G21" i="10"/>
  <c r="H21" i="10"/>
  <c r="I21" i="10"/>
  <c r="B20" i="10"/>
  <c r="B19" i="10"/>
  <c r="C5" i="10"/>
  <c r="D5" i="10"/>
  <c r="B12" i="10"/>
  <c r="G12" i="10"/>
  <c r="B11" i="10"/>
  <c r="G11" i="10"/>
  <c r="B10" i="10"/>
  <c r="B9" i="10"/>
  <c r="G9" i="10"/>
  <c r="B8" i="10"/>
  <c r="G8" i="10"/>
  <c r="B7" i="10"/>
  <c r="G7" i="10"/>
  <c r="B6" i="10"/>
  <c r="G6" i="10"/>
  <c r="H6" i="10"/>
  <c r="I6" i="10"/>
  <c r="B5" i="10"/>
  <c r="G5" i="10"/>
  <c r="H5" i="10"/>
  <c r="I5" i="10"/>
  <c r="C12" i="10"/>
  <c r="D12" i="10"/>
  <c r="C11" i="10"/>
  <c r="D11" i="10"/>
  <c r="C10" i="10"/>
  <c r="D10" i="10"/>
  <c r="C9" i="10"/>
  <c r="D9" i="10"/>
  <c r="C8" i="10"/>
  <c r="D8" i="10"/>
  <c r="C7" i="10"/>
  <c r="D7" i="10"/>
  <c r="C6" i="10"/>
  <c r="D6" i="10"/>
  <c r="G19" i="10"/>
  <c r="H19" i="10"/>
  <c r="I19" i="10"/>
  <c r="J19" i="10"/>
  <c r="K19" i="10"/>
  <c r="J6" i="10"/>
  <c r="K6" i="10"/>
  <c r="J21" i="10"/>
  <c r="K21" i="10"/>
  <c r="J23" i="10"/>
  <c r="K23" i="10"/>
  <c r="J25" i="10"/>
  <c r="G20" i="10"/>
  <c r="H20" i="10"/>
  <c r="I20" i="10"/>
  <c r="G22" i="10"/>
  <c r="H22" i="10"/>
  <c r="I22" i="10"/>
  <c r="J22" i="10"/>
  <c r="K22" i="10"/>
  <c r="G24" i="10"/>
  <c r="H24" i="10"/>
  <c r="I24" i="10"/>
  <c r="J24" i="10"/>
  <c r="K24" i="10"/>
  <c r="G26" i="10"/>
  <c r="H26" i="10"/>
  <c r="I26" i="10"/>
  <c r="J26" i="10"/>
  <c r="K26" i="10"/>
  <c r="G10" i="10"/>
  <c r="H10" i="10"/>
  <c r="I10" i="10"/>
  <c r="J10" i="10"/>
  <c r="K10" i="10"/>
  <c r="H9" i="10"/>
  <c r="I9" i="10"/>
  <c r="J9" i="10"/>
  <c r="K9" i="10"/>
  <c r="J5" i="10"/>
  <c r="H12" i="10"/>
  <c r="I12" i="10"/>
  <c r="J12" i="10"/>
  <c r="K12" i="10"/>
  <c r="H8" i="10"/>
  <c r="I8" i="10"/>
  <c r="J8" i="10"/>
  <c r="K8" i="10"/>
  <c r="H11" i="10"/>
  <c r="I11" i="10"/>
  <c r="J11" i="10"/>
  <c r="K11" i="10"/>
  <c r="H7" i="10"/>
  <c r="I7" i="10"/>
  <c r="J7" i="10"/>
  <c r="K7" i="10"/>
  <c r="J20" i="10"/>
  <c r="K20" i="10"/>
  <c r="I27" i="10"/>
  <c r="K25" i="10"/>
  <c r="I13" i="10"/>
  <c r="K5" i="10"/>
  <c r="K13" i="10"/>
  <c r="J13" i="10"/>
  <c r="J27" i="10"/>
  <c r="K27" i="10"/>
  <c r="W5" i="8"/>
  <c r="AD5" i="8"/>
  <c r="AC5" i="8"/>
  <c r="AB5" i="8"/>
  <c r="AE5" i="8"/>
  <c r="W6" i="8"/>
  <c r="AD6" i="8"/>
  <c r="AC6" i="8"/>
  <c r="AB6" i="8"/>
  <c r="AE6" i="8"/>
  <c r="W10" i="8"/>
  <c r="AD10" i="8"/>
  <c r="AC10" i="8"/>
  <c r="AB10" i="8"/>
  <c r="AE10" i="8"/>
  <c r="W11" i="8"/>
  <c r="AD11" i="8"/>
  <c r="AC11" i="8"/>
  <c r="AB11" i="8"/>
  <c r="AE11" i="8"/>
  <c r="W12" i="8"/>
  <c r="AD12" i="8"/>
  <c r="AC12" i="8"/>
  <c r="AB12" i="8"/>
  <c r="AE12" i="8"/>
  <c r="W15" i="8"/>
  <c r="AD15" i="8"/>
  <c r="AC15" i="8"/>
  <c r="AB15" i="8"/>
  <c r="AE15" i="8"/>
  <c r="W16" i="8"/>
  <c r="AD16" i="8"/>
  <c r="AC16" i="8"/>
  <c r="AB16" i="8"/>
  <c r="AE16" i="8"/>
  <c r="W17" i="8"/>
  <c r="AD17" i="8"/>
  <c r="AC17" i="8"/>
  <c r="AB17" i="8"/>
  <c r="AE17" i="8"/>
  <c r="W18" i="8"/>
  <c r="AD18" i="8"/>
  <c r="AC18" i="8"/>
  <c r="AB18" i="8"/>
  <c r="AE18" i="8"/>
  <c r="AE2" i="8"/>
  <c r="AB2" i="8"/>
  <c r="AC2" i="8"/>
  <c r="AD2" i="8"/>
  <c r="W2" i="8"/>
  <c r="R3" i="8"/>
  <c r="R4" i="8"/>
  <c r="D5" i="8"/>
  <c r="V5" i="8"/>
  <c r="D6" i="8"/>
  <c r="R6" i="8"/>
  <c r="R7" i="8"/>
  <c r="R8" i="8"/>
  <c r="R9" i="8"/>
  <c r="D10" i="8"/>
  <c r="R10" i="8"/>
  <c r="D11" i="8"/>
  <c r="R11" i="8"/>
  <c r="D12" i="8"/>
  <c r="R12" i="8"/>
  <c r="R13" i="8"/>
  <c r="R14" i="8"/>
  <c r="D15" i="8"/>
  <c r="R15" i="8"/>
  <c r="D16" i="8"/>
  <c r="R16" i="8"/>
  <c r="D17" i="8"/>
  <c r="V17" i="8"/>
  <c r="D18" i="8"/>
  <c r="R18" i="8"/>
  <c r="D2" i="8"/>
  <c r="R2" i="8"/>
  <c r="B22" i="8"/>
  <c r="B21" i="8"/>
  <c r="Z18" i="8"/>
  <c r="Z17" i="8"/>
  <c r="Z16" i="8"/>
  <c r="Z15" i="8"/>
  <c r="Z2" i="8"/>
  <c r="Z10" i="8"/>
  <c r="Z9" i="8"/>
  <c r="M52" i="6"/>
  <c r="Z13" i="8"/>
  <c r="M57" i="6"/>
  <c r="Z3" i="8"/>
  <c r="M54" i="6"/>
  <c r="Z7" i="8"/>
  <c r="M55" i="6"/>
  <c r="Z11" i="8"/>
  <c r="R5" i="8"/>
  <c r="R17" i="8"/>
  <c r="V15" i="8"/>
  <c r="V2" i="8"/>
  <c r="V11" i="8"/>
  <c r="Z14" i="8"/>
  <c r="M58" i="6"/>
  <c r="Z12" i="8"/>
  <c r="Z8" i="8"/>
  <c r="M56" i="6"/>
  <c r="Z6" i="8"/>
  <c r="Z4" i="8"/>
  <c r="M51" i="6"/>
  <c r="V18" i="8"/>
  <c r="V16" i="8"/>
  <c r="V12" i="8"/>
  <c r="V10" i="8"/>
  <c r="V6" i="8"/>
  <c r="Z5" i="8"/>
  <c r="B23" i="8"/>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 i="5"/>
  <c r="D3217" i="5"/>
  <c r="D3589" i="5"/>
  <c r="D3577" i="5"/>
  <c r="D3561" i="5"/>
  <c r="D3545" i="5"/>
  <c r="D3529" i="5"/>
  <c r="D3517" i="5"/>
  <c r="D3501" i="5"/>
  <c r="D3489" i="5"/>
  <c r="D3477" i="5"/>
  <c r="D3461" i="5"/>
  <c r="D3449" i="5"/>
  <c r="D3433" i="5"/>
  <c r="D3421" i="5"/>
  <c r="D3397" i="5"/>
  <c r="D3385" i="5"/>
  <c r="D3365" i="5"/>
  <c r="D3353" i="5"/>
  <c r="D3341" i="5"/>
  <c r="D3325" i="5"/>
  <c r="D3313" i="5"/>
  <c r="D3297" i="5"/>
  <c r="D3281" i="5"/>
  <c r="D3265" i="5"/>
  <c r="D3225" i="5"/>
  <c r="D3588" i="5"/>
  <c r="D3576" i="5"/>
  <c r="D3568" i="5"/>
  <c r="D3560" i="5"/>
  <c r="D3548" i="5"/>
  <c r="D3540" i="5"/>
  <c r="D3528" i="5"/>
  <c r="D3516" i="5"/>
  <c r="D3504" i="5"/>
  <c r="D3496" i="5"/>
  <c r="D3484" i="5"/>
  <c r="D3472" i="5"/>
  <c r="D3464" i="5"/>
  <c r="D3452" i="5"/>
  <c r="D3440" i="5"/>
  <c r="D3428" i="5"/>
  <c r="D3420" i="5"/>
  <c r="D3408" i="5"/>
  <c r="D3396" i="5"/>
  <c r="D3384" i="5"/>
  <c r="D3372" i="5"/>
  <c r="D3360" i="5"/>
  <c r="D3348" i="5"/>
  <c r="D3336" i="5"/>
  <c r="D3324" i="5"/>
  <c r="D3312" i="5"/>
  <c r="D3304" i="5"/>
  <c r="D3292" i="5"/>
  <c r="D3280" i="5"/>
  <c r="D3268" i="5"/>
  <c r="D3260" i="5"/>
  <c r="D3252" i="5"/>
  <c r="D3240" i="5"/>
  <c r="D3232" i="5"/>
  <c r="D3220" i="5"/>
  <c r="D3204" i="5"/>
  <c r="D3192" i="5"/>
  <c r="D3180" i="5"/>
  <c r="D3172" i="5"/>
  <c r="D3160" i="5"/>
  <c r="D3148" i="5"/>
  <c r="D3140" i="5"/>
  <c r="D3128" i="5"/>
  <c r="D3116" i="5"/>
  <c r="D3104" i="5"/>
  <c r="D3092" i="5"/>
  <c r="D3080" i="5"/>
  <c r="D3064" i="5"/>
  <c r="D3000" i="5"/>
  <c r="D3591" i="5"/>
  <c r="D3583" i="5"/>
  <c r="D3575" i="5"/>
  <c r="D3567" i="5"/>
  <c r="D3559" i="5"/>
  <c r="D3551" i="5"/>
  <c r="D3547" i="5"/>
  <c r="D3539" i="5"/>
  <c r="D3531" i="5"/>
  <c r="D3523" i="5"/>
  <c r="D3519" i="5"/>
  <c r="D3511" i="5"/>
  <c r="D3503" i="5"/>
  <c r="D3495" i="5"/>
  <c r="D3491" i="5"/>
  <c r="D3483" i="5"/>
  <c r="D3475" i="5"/>
  <c r="D3467" i="5"/>
  <c r="D3463" i="5"/>
  <c r="D3455" i="5"/>
  <c r="D3447" i="5"/>
  <c r="D3439" i="5"/>
  <c r="D3435" i="5"/>
  <c r="D3427" i="5"/>
  <c r="D3419" i="5"/>
  <c r="D3411" i="5"/>
  <c r="D3407" i="5"/>
  <c r="D3399" i="5"/>
  <c r="D3395" i="5"/>
  <c r="D3387" i="5"/>
  <c r="D3379" i="5"/>
  <c r="D3371" i="5"/>
  <c r="D3363" i="5"/>
  <c r="D3359" i="5"/>
  <c r="D3351" i="5"/>
  <c r="D3343" i="5"/>
  <c r="D3335" i="5"/>
  <c r="D3331" i="5"/>
  <c r="D3323" i="5"/>
  <c r="D3315" i="5"/>
  <c r="D3307" i="5"/>
  <c r="D3299" i="5"/>
  <c r="D3291" i="5"/>
  <c r="D3283" i="5"/>
  <c r="D3279" i="5"/>
  <c r="D3271" i="5"/>
  <c r="D3267" i="5"/>
  <c r="D3259" i="5"/>
  <c r="D3251" i="5"/>
  <c r="D3243" i="5"/>
  <c r="D3235" i="5"/>
  <c r="D3227" i="5"/>
  <c r="D3219" i="5"/>
  <c r="D3215" i="5"/>
  <c r="D3207" i="5"/>
  <c r="D3199" i="5"/>
  <c r="D3191" i="5"/>
  <c r="D3183" i="5"/>
  <c r="D3179" i="5"/>
  <c r="D3171" i="5"/>
  <c r="D3163" i="5"/>
  <c r="D3155" i="5"/>
  <c r="D3151" i="5"/>
  <c r="D3143" i="5"/>
  <c r="D3135" i="5"/>
  <c r="D3127" i="5"/>
  <c r="D3123" i="5"/>
  <c r="D3115" i="5"/>
  <c r="D3107" i="5"/>
  <c r="D3099" i="5"/>
  <c r="D3091" i="5"/>
  <c r="D3083" i="5"/>
  <c r="D3079" i="5"/>
  <c r="D3071" i="5"/>
  <c r="D3063" i="5"/>
  <c r="D3059" i="5"/>
  <c r="D3051" i="5"/>
  <c r="D3043" i="5"/>
  <c r="D3035" i="5"/>
  <c r="D3027" i="5"/>
  <c r="D3023" i="5"/>
  <c r="D3015" i="5"/>
  <c r="D3007" i="5"/>
  <c r="D2999" i="5"/>
  <c r="D2991" i="5"/>
  <c r="D2983" i="5"/>
  <c r="D2979" i="5"/>
  <c r="D2971" i="5"/>
  <c r="D2963" i="5"/>
  <c r="D2955" i="5"/>
  <c r="D2947" i="5"/>
  <c r="D2943" i="5"/>
  <c r="D2935" i="5"/>
  <c r="D2927" i="5"/>
  <c r="D2919" i="5"/>
  <c r="D2915" i="5"/>
  <c r="D2907" i="5"/>
  <c r="D2899" i="5"/>
  <c r="D2891" i="5"/>
  <c r="D2887" i="5"/>
  <c r="D2879" i="5"/>
  <c r="D2871" i="5"/>
  <c r="D2867" i="5"/>
  <c r="D2859" i="5"/>
  <c r="D2851" i="5"/>
  <c r="D2843" i="5"/>
  <c r="D2835" i="5"/>
  <c r="D2831" i="5"/>
  <c r="D2823" i="5"/>
  <c r="D2811" i="5"/>
  <c r="D2739" i="5"/>
  <c r="D3590" i="5"/>
  <c r="D3586" i="5"/>
  <c r="D3582" i="5"/>
  <c r="D3578" i="5"/>
  <c r="D3574" i="5"/>
  <c r="D3570" i="5"/>
  <c r="D3566" i="5"/>
  <c r="D3562" i="5"/>
  <c r="D3558" i="5"/>
  <c r="D3554" i="5"/>
  <c r="D3550" i="5"/>
  <c r="D3546" i="5"/>
  <c r="D3542" i="5"/>
  <c r="D3538" i="5"/>
  <c r="D3534" i="5"/>
  <c r="D3530" i="5"/>
  <c r="D3526" i="5"/>
  <c r="D3522" i="5"/>
  <c r="D3518" i="5"/>
  <c r="D3514" i="5"/>
  <c r="D3510" i="5"/>
  <c r="D3506" i="5"/>
  <c r="D3502" i="5"/>
  <c r="D3498" i="5"/>
  <c r="D3494" i="5"/>
  <c r="D3490" i="5"/>
  <c r="D3486" i="5"/>
  <c r="D3482" i="5"/>
  <c r="D3478" i="5"/>
  <c r="D3474" i="5"/>
  <c r="D3470" i="5"/>
  <c r="D3466" i="5"/>
  <c r="D3462" i="5"/>
  <c r="D3458" i="5"/>
  <c r="D3454" i="5"/>
  <c r="D3450" i="5"/>
  <c r="D3446" i="5"/>
  <c r="D3442" i="5"/>
  <c r="D3438" i="5"/>
  <c r="D3434" i="5"/>
  <c r="D3430" i="5"/>
  <c r="D3426" i="5"/>
  <c r="D3422" i="5"/>
  <c r="D3418" i="5"/>
  <c r="D3414" i="5"/>
  <c r="D3410" i="5"/>
  <c r="D3406" i="5"/>
  <c r="D3402" i="5"/>
  <c r="D3398" i="5"/>
  <c r="D3394" i="5"/>
  <c r="D3390" i="5"/>
  <c r="D3386" i="5"/>
  <c r="D3382" i="5"/>
  <c r="D3378" i="5"/>
  <c r="D3374" i="5"/>
  <c r="D3370" i="5"/>
  <c r="D3366" i="5"/>
  <c r="D3362" i="5"/>
  <c r="D3358" i="5"/>
  <c r="D3354" i="5"/>
  <c r="D3350" i="5"/>
  <c r="D3346" i="5"/>
  <c r="D3342" i="5"/>
  <c r="D3338" i="5"/>
  <c r="D3334" i="5"/>
  <c r="D3330" i="5"/>
  <c r="D3326" i="5"/>
  <c r="D3322" i="5"/>
  <c r="D3318" i="5"/>
  <c r="D3314" i="5"/>
  <c r="D3310" i="5"/>
  <c r="D3306" i="5"/>
  <c r="D3302" i="5"/>
  <c r="D3298" i="5"/>
  <c r="D3294" i="5"/>
  <c r="D3290" i="5"/>
  <c r="D3286" i="5"/>
  <c r="D3282" i="5"/>
  <c r="D3278" i="5"/>
  <c r="D3274" i="5"/>
  <c r="D3270" i="5"/>
  <c r="D3266" i="5"/>
  <c r="D3262" i="5"/>
  <c r="D3258" i="5"/>
  <c r="D3254" i="5"/>
  <c r="D3250" i="5"/>
  <c r="D3246" i="5"/>
  <c r="D3242" i="5"/>
  <c r="D3238" i="5"/>
  <c r="D3234" i="5"/>
  <c r="D3230" i="5"/>
  <c r="D3226" i="5"/>
  <c r="D3222" i="5"/>
  <c r="D3218" i="5"/>
  <c r="D3214" i="5"/>
  <c r="D3210" i="5"/>
  <c r="D3206" i="5"/>
  <c r="D3202" i="5"/>
  <c r="D3198" i="5"/>
  <c r="D3194" i="5"/>
  <c r="D3190" i="5"/>
  <c r="D3186" i="5"/>
  <c r="D3182" i="5"/>
  <c r="D3178" i="5"/>
  <c r="D3174" i="5"/>
  <c r="D3170" i="5"/>
  <c r="D3166" i="5"/>
  <c r="D3162" i="5"/>
  <c r="D3158" i="5"/>
  <c r="D3154" i="5"/>
  <c r="D3150" i="5"/>
  <c r="D3146" i="5"/>
  <c r="D3142" i="5"/>
  <c r="D3138" i="5"/>
  <c r="D3134" i="5"/>
  <c r="D3130" i="5"/>
  <c r="D3126" i="5"/>
  <c r="D3122" i="5"/>
  <c r="D3118" i="5"/>
  <c r="D3114" i="5"/>
  <c r="D3110" i="5"/>
  <c r="D3106" i="5"/>
  <c r="D3102" i="5"/>
  <c r="D3098" i="5"/>
  <c r="D3094" i="5"/>
  <c r="D3090" i="5"/>
  <c r="D3086" i="5"/>
  <c r="D3082" i="5"/>
  <c r="D3078" i="5"/>
  <c r="D3074" i="5"/>
  <c r="D3070" i="5"/>
  <c r="D3066" i="5"/>
  <c r="D3062" i="5"/>
  <c r="D3058" i="5"/>
  <c r="D3054" i="5"/>
  <c r="D3050" i="5"/>
  <c r="D3046" i="5"/>
  <c r="D3042" i="5"/>
  <c r="D3038" i="5"/>
  <c r="D3034" i="5"/>
  <c r="D3030" i="5"/>
  <c r="D3026" i="5"/>
  <c r="D3022" i="5"/>
  <c r="D3018" i="5"/>
  <c r="D3014" i="5"/>
  <c r="D3010" i="5"/>
  <c r="D3006" i="5"/>
  <c r="D3002" i="5"/>
  <c r="D2998" i="5"/>
  <c r="D2994" i="5"/>
  <c r="D2990" i="5"/>
  <c r="D2986" i="5"/>
  <c r="D2982" i="5"/>
  <c r="D2978" i="5"/>
  <c r="D2974" i="5"/>
  <c r="D2970" i="5"/>
  <c r="D2966" i="5"/>
  <c r="D2962" i="5"/>
  <c r="D2958" i="5"/>
  <c r="D2954" i="5"/>
  <c r="D2950" i="5"/>
  <c r="D2946" i="5"/>
  <c r="D2942" i="5"/>
  <c r="D2938" i="5"/>
  <c r="D2934" i="5"/>
  <c r="D2930" i="5"/>
  <c r="D2926" i="5"/>
  <c r="D2922" i="5"/>
  <c r="D2918" i="5"/>
  <c r="D2914" i="5"/>
  <c r="D2910" i="5"/>
  <c r="D2906" i="5"/>
  <c r="D2902" i="5"/>
  <c r="D2898" i="5"/>
  <c r="D2894" i="5"/>
  <c r="D2890" i="5"/>
  <c r="D2886" i="5"/>
  <c r="D2882" i="5"/>
  <c r="D2878" i="5"/>
  <c r="D2874" i="5"/>
  <c r="D2870" i="5"/>
  <c r="D2866" i="5"/>
  <c r="D2862" i="5"/>
  <c r="D2858" i="5"/>
  <c r="D2854" i="5"/>
  <c r="D2850" i="5"/>
  <c r="D2846" i="5"/>
  <c r="D2842" i="5"/>
  <c r="D2838" i="5"/>
  <c r="D2834" i="5"/>
  <c r="D2830" i="5"/>
  <c r="D2826" i="5"/>
  <c r="D2822" i="5"/>
  <c r="D2818" i="5"/>
  <c r="D2814" i="5"/>
  <c r="D2810" i="5"/>
  <c r="D2806" i="5"/>
  <c r="D2802" i="5"/>
  <c r="D2798" i="5"/>
  <c r="D2794" i="5"/>
  <c r="D2790" i="5"/>
  <c r="D2786" i="5"/>
  <c r="D2782" i="5"/>
  <c r="D2778" i="5"/>
  <c r="D2774" i="5"/>
  <c r="D2770" i="5"/>
  <c r="D2766" i="5"/>
  <c r="D2762" i="5"/>
  <c r="D2758" i="5"/>
  <c r="D2754" i="5"/>
  <c r="D2750" i="5"/>
  <c r="D2746" i="5"/>
  <c r="D2742" i="5"/>
  <c r="D2738" i="5"/>
  <c r="D2734" i="5"/>
  <c r="D2730" i="5"/>
  <c r="D2726" i="5"/>
  <c r="D2722" i="5"/>
  <c r="D2718" i="5"/>
  <c r="D2714" i="5"/>
  <c r="D2710" i="5"/>
  <c r="D2706" i="5"/>
  <c r="D2702" i="5"/>
  <c r="D2698" i="5"/>
  <c r="D2694" i="5"/>
  <c r="D2690" i="5"/>
  <c r="D2686" i="5"/>
  <c r="D2682" i="5"/>
  <c r="D2678" i="5"/>
  <c r="D2674" i="5"/>
  <c r="D2670" i="5"/>
  <c r="D2666" i="5"/>
  <c r="D2662" i="5"/>
  <c r="D2658" i="5"/>
  <c r="D2654" i="5"/>
  <c r="D2650" i="5"/>
  <c r="D2646" i="5"/>
  <c r="D2642" i="5"/>
  <c r="D2638" i="5"/>
  <c r="D2634" i="5"/>
  <c r="D2630" i="5"/>
  <c r="D2626" i="5"/>
  <c r="D2622" i="5"/>
  <c r="D2618" i="5"/>
  <c r="D2614" i="5"/>
  <c r="D2610" i="5"/>
  <c r="D2606" i="5"/>
  <c r="D2602" i="5"/>
  <c r="D2598" i="5"/>
  <c r="D2594" i="5"/>
  <c r="D2590" i="5"/>
  <c r="D2586" i="5"/>
  <c r="D2582" i="5"/>
  <c r="D2578" i="5"/>
  <c r="D2574" i="5"/>
  <c r="D2570" i="5"/>
  <c r="D2566" i="5"/>
  <c r="D2562" i="5"/>
  <c r="D2558" i="5"/>
  <c r="D2554" i="5"/>
  <c r="D2550" i="5"/>
  <c r="D2546" i="5"/>
  <c r="D2542" i="5"/>
  <c r="D2538" i="5"/>
  <c r="D2534" i="5"/>
  <c r="D2530" i="5"/>
  <c r="D2526" i="5"/>
  <c r="D2522" i="5"/>
  <c r="D2518" i="5"/>
  <c r="D2514" i="5"/>
  <c r="D2510" i="5"/>
  <c r="D2506" i="5"/>
  <c r="D2502" i="5"/>
  <c r="D2498" i="5"/>
  <c r="D2494" i="5"/>
  <c r="D2490" i="5"/>
  <c r="D2486" i="5"/>
  <c r="D2482" i="5"/>
  <c r="D2478" i="5"/>
  <c r="D2474" i="5"/>
  <c r="D2470" i="5"/>
  <c r="D2466" i="5"/>
  <c r="D2462" i="5"/>
  <c r="D2458" i="5"/>
  <c r="D2454" i="5"/>
  <c r="D2450" i="5"/>
  <c r="D2446" i="5"/>
  <c r="D2442" i="5"/>
  <c r="D2438" i="5"/>
  <c r="D2434" i="5"/>
  <c r="D2430" i="5"/>
  <c r="D2426" i="5"/>
  <c r="D2422" i="5"/>
  <c r="D2418" i="5"/>
  <c r="D2414" i="5"/>
  <c r="D2410" i="5"/>
  <c r="D2406" i="5"/>
  <c r="D2402" i="5"/>
  <c r="D2398" i="5"/>
  <c r="D2394" i="5"/>
  <c r="D2390" i="5"/>
  <c r="D2386" i="5"/>
  <c r="D2382" i="5"/>
  <c r="D2378" i="5"/>
  <c r="D2374" i="5"/>
  <c r="D2370" i="5"/>
  <c r="D2366" i="5"/>
  <c r="D2362" i="5"/>
  <c r="D2358" i="5"/>
  <c r="D2354" i="5"/>
  <c r="D2350" i="5"/>
  <c r="D2346" i="5"/>
  <c r="D2342" i="5"/>
  <c r="D2338" i="5"/>
  <c r="D2334" i="5"/>
  <c r="D2330" i="5"/>
  <c r="D2326" i="5"/>
  <c r="D2322" i="5"/>
  <c r="D2318" i="5"/>
  <c r="D2314" i="5"/>
  <c r="D2310" i="5"/>
  <c r="D2306" i="5"/>
  <c r="D2302" i="5"/>
  <c r="D2298" i="5"/>
  <c r="D2294" i="5"/>
  <c r="D2290" i="5"/>
  <c r="D2286" i="5"/>
  <c r="D2282" i="5"/>
  <c r="D2278" i="5"/>
  <c r="D2274" i="5"/>
  <c r="D2270" i="5"/>
  <c r="D2266" i="5"/>
  <c r="D2262" i="5"/>
  <c r="D2258" i="5"/>
  <c r="D2254" i="5"/>
  <c r="D2250" i="5"/>
  <c r="D2246" i="5"/>
  <c r="D2242" i="5"/>
  <c r="D2238" i="5"/>
  <c r="D2234" i="5"/>
  <c r="D2230" i="5"/>
  <c r="D2226" i="5"/>
  <c r="D2222" i="5"/>
  <c r="D2218" i="5"/>
  <c r="D2214" i="5"/>
  <c r="D2210" i="5"/>
  <c r="D2206" i="5"/>
  <c r="D2202" i="5"/>
  <c r="D2198" i="5"/>
  <c r="D2194" i="5"/>
  <c r="D2190" i="5"/>
  <c r="D2186" i="5"/>
  <c r="D2182" i="5"/>
  <c r="D2178" i="5"/>
  <c r="D2174" i="5"/>
  <c r="D2170" i="5"/>
  <c r="D2166" i="5"/>
  <c r="D2162" i="5"/>
  <c r="D2158" i="5"/>
  <c r="D2154" i="5"/>
  <c r="D2150" i="5"/>
  <c r="D2146" i="5"/>
  <c r="D2142" i="5"/>
  <c r="D2138" i="5"/>
  <c r="D2134" i="5"/>
  <c r="D2130" i="5"/>
  <c r="D2126" i="5"/>
  <c r="D2122" i="5"/>
  <c r="D2118" i="5"/>
  <c r="D2114" i="5"/>
  <c r="D2110" i="5"/>
  <c r="D2106" i="5"/>
  <c r="D2102" i="5"/>
  <c r="D2098" i="5"/>
  <c r="D2094" i="5"/>
  <c r="D2090" i="5"/>
  <c r="D2086" i="5"/>
  <c r="D2082" i="5"/>
  <c r="D2078" i="5"/>
  <c r="D2074" i="5"/>
  <c r="D2070" i="5"/>
  <c r="D2066" i="5"/>
  <c r="D2062" i="5"/>
  <c r="D2058" i="5"/>
  <c r="D2054" i="5"/>
  <c r="D2050" i="5"/>
  <c r="D2046" i="5"/>
  <c r="D2042" i="5"/>
  <c r="D2038" i="5"/>
  <c r="D2034" i="5"/>
  <c r="D2030" i="5"/>
  <c r="D2026" i="5"/>
  <c r="D2022" i="5"/>
  <c r="D2018" i="5"/>
  <c r="D2014" i="5"/>
  <c r="D2010" i="5"/>
  <c r="D2006" i="5"/>
  <c r="D2002" i="5"/>
  <c r="D1998" i="5"/>
  <c r="D1994" i="5"/>
  <c r="D1990" i="5"/>
  <c r="D1986" i="5"/>
  <c r="D1982" i="5"/>
  <c r="D1978" i="5"/>
  <c r="D1974" i="5"/>
  <c r="D1970" i="5"/>
  <c r="D1966" i="5"/>
  <c r="D1962" i="5"/>
  <c r="D1958" i="5"/>
  <c r="D1954" i="5"/>
  <c r="D1950" i="5"/>
  <c r="D1946" i="5"/>
  <c r="D1942" i="5"/>
  <c r="D1938" i="5"/>
  <c r="D1934" i="5"/>
  <c r="D1930" i="5"/>
  <c r="D1926" i="5"/>
  <c r="D1922" i="5"/>
  <c r="D1918" i="5"/>
  <c r="D1914" i="5"/>
  <c r="D1910" i="5"/>
  <c r="D1906" i="5"/>
  <c r="D1902" i="5"/>
  <c r="D1898" i="5"/>
  <c r="D1894" i="5"/>
  <c r="D1890" i="5"/>
  <c r="D1886" i="5"/>
  <c r="D1882" i="5"/>
  <c r="D1878" i="5"/>
  <c r="D1874" i="5"/>
  <c r="D1870" i="5"/>
  <c r="D1866" i="5"/>
  <c r="D1862" i="5"/>
  <c r="D1858" i="5"/>
  <c r="D1854" i="5"/>
  <c r="D1850" i="5"/>
  <c r="D1846" i="5"/>
  <c r="D1842" i="5"/>
  <c r="D1838" i="5"/>
  <c r="D1834" i="5"/>
  <c r="D1830" i="5"/>
  <c r="D1826" i="5"/>
  <c r="D1822" i="5"/>
  <c r="D1818" i="5"/>
  <c r="D1814" i="5"/>
  <c r="D1810" i="5"/>
  <c r="D1806" i="5"/>
  <c r="D1802" i="5"/>
  <c r="D1798" i="5"/>
  <c r="D1794" i="5"/>
  <c r="D1790" i="5"/>
  <c r="D1786" i="5"/>
  <c r="D1782" i="5"/>
  <c r="D1778" i="5"/>
  <c r="D1774" i="5"/>
  <c r="D1770" i="5"/>
  <c r="D1766" i="5"/>
  <c r="D1762" i="5"/>
  <c r="D1758" i="5"/>
  <c r="D1754" i="5"/>
  <c r="D1750" i="5"/>
  <c r="D1746" i="5"/>
  <c r="D1742" i="5"/>
  <c r="D1738" i="5"/>
  <c r="D1734" i="5"/>
  <c r="D1730" i="5"/>
  <c r="D1726" i="5"/>
  <c r="D1722" i="5"/>
  <c r="D1718" i="5"/>
  <c r="D1714" i="5"/>
  <c r="D1710" i="5"/>
  <c r="D1706" i="5"/>
  <c r="D1702" i="5"/>
  <c r="D1698" i="5"/>
  <c r="D1694" i="5"/>
  <c r="D1690" i="5"/>
  <c r="D1686" i="5"/>
  <c r="D1682" i="5"/>
  <c r="D1678" i="5"/>
  <c r="D1674" i="5"/>
  <c r="D1670" i="5"/>
  <c r="D1666" i="5"/>
  <c r="D1662" i="5"/>
  <c r="D1658" i="5"/>
  <c r="D1654" i="5"/>
  <c r="D1650" i="5"/>
  <c r="D1646" i="5"/>
  <c r="D1642" i="5"/>
  <c r="D1638" i="5"/>
  <c r="D1634" i="5"/>
  <c r="D1630" i="5"/>
  <c r="D1626" i="5"/>
  <c r="D1622" i="5"/>
  <c r="D1618" i="5"/>
  <c r="D1614" i="5"/>
  <c r="D1610" i="5"/>
  <c r="D1606" i="5"/>
  <c r="D1602" i="5"/>
  <c r="D1598" i="5"/>
  <c r="D1594" i="5"/>
  <c r="D1590" i="5"/>
  <c r="D1586" i="5"/>
  <c r="D1582" i="5"/>
  <c r="D1578" i="5"/>
  <c r="D1574" i="5"/>
  <c r="D1570" i="5"/>
  <c r="D1566" i="5"/>
  <c r="D1562" i="5"/>
  <c r="D1558" i="5"/>
  <c r="D1554" i="5"/>
  <c r="D1550" i="5"/>
  <c r="D1546" i="5"/>
  <c r="D1542" i="5"/>
  <c r="D1538" i="5"/>
  <c r="D1534" i="5"/>
  <c r="D1530" i="5"/>
  <c r="D1526" i="5"/>
  <c r="D1522" i="5"/>
  <c r="D1518" i="5"/>
  <c r="D1514" i="5"/>
  <c r="D1510" i="5"/>
  <c r="D1506" i="5"/>
  <c r="D1502" i="5"/>
  <c r="D1498" i="5"/>
  <c r="D1494" i="5"/>
  <c r="D1490" i="5"/>
  <c r="D1486" i="5"/>
  <c r="D1482" i="5"/>
  <c r="D1478" i="5"/>
  <c r="D1474" i="5"/>
  <c r="D1470" i="5"/>
  <c r="D1466" i="5"/>
  <c r="D1462" i="5"/>
  <c r="D1458" i="5"/>
  <c r="D1454" i="5"/>
  <c r="D1450" i="5"/>
  <c r="D1446" i="5"/>
  <c r="D1442" i="5"/>
  <c r="D1438" i="5"/>
  <c r="D1434" i="5"/>
  <c r="D1430" i="5"/>
  <c r="D1426" i="5"/>
  <c r="D1422" i="5"/>
  <c r="D1418" i="5"/>
  <c r="D1414" i="5"/>
  <c r="D1410" i="5"/>
  <c r="D1406" i="5"/>
  <c r="D1402" i="5"/>
  <c r="D1398" i="5"/>
  <c r="D1394" i="5"/>
  <c r="D1390" i="5"/>
  <c r="D1386" i="5"/>
  <c r="D1382" i="5"/>
  <c r="D1378" i="5"/>
  <c r="D1374" i="5"/>
  <c r="D1370" i="5"/>
  <c r="D1366" i="5"/>
  <c r="D1362" i="5"/>
  <c r="D1358" i="5"/>
  <c r="D1354" i="5"/>
  <c r="D1350" i="5"/>
  <c r="D1346" i="5"/>
  <c r="D1342" i="5"/>
  <c r="D1338" i="5"/>
  <c r="D1334" i="5"/>
  <c r="D1330" i="5"/>
  <c r="D1326" i="5"/>
  <c r="D1322" i="5"/>
  <c r="D1318" i="5"/>
  <c r="D1314" i="5"/>
  <c r="D1310" i="5"/>
  <c r="D1306" i="5"/>
  <c r="D1302" i="5"/>
  <c r="D1298" i="5"/>
  <c r="D1294" i="5"/>
  <c r="D1290" i="5"/>
  <c r="D1286" i="5"/>
  <c r="D1282" i="5"/>
  <c r="D1278" i="5"/>
  <c r="D1274" i="5"/>
  <c r="D1270" i="5"/>
  <c r="D1266" i="5"/>
  <c r="D1262" i="5"/>
  <c r="D1258" i="5"/>
  <c r="D1254" i="5"/>
  <c r="D1250" i="5"/>
  <c r="D1246" i="5"/>
  <c r="D1242" i="5"/>
  <c r="D1238" i="5"/>
  <c r="D1234" i="5"/>
  <c r="D1230" i="5"/>
  <c r="D1226" i="5"/>
  <c r="D1222" i="5"/>
  <c r="D1218" i="5"/>
  <c r="D1214" i="5"/>
  <c r="D1210" i="5"/>
  <c r="D1206" i="5"/>
  <c r="D1202" i="5"/>
  <c r="D1198" i="5"/>
  <c r="D1194" i="5"/>
  <c r="D1190" i="5"/>
  <c r="D1186" i="5"/>
  <c r="D1182" i="5"/>
  <c r="D1178" i="5"/>
  <c r="D1174" i="5"/>
  <c r="D1170" i="5"/>
  <c r="D1166" i="5"/>
  <c r="D1162" i="5"/>
  <c r="D1158" i="5"/>
  <c r="D3585" i="5"/>
  <c r="D3569" i="5"/>
  <c r="D3541" i="5"/>
  <c r="D3525" i="5"/>
  <c r="D3497" i="5"/>
  <c r="D3481" i="5"/>
  <c r="D3453" i="5"/>
  <c r="D3437" i="5"/>
  <c r="D3409" i="5"/>
  <c r="D3393" i="5"/>
  <c r="D3373" i="5"/>
  <c r="D3345" i="5"/>
  <c r="D3329" i="5"/>
  <c r="D3309" i="5"/>
  <c r="D3293" i="5"/>
  <c r="D3269" i="5"/>
  <c r="D3257" i="5"/>
  <c r="D3253" i="5"/>
  <c r="D3249" i="5"/>
  <c r="D3245" i="5"/>
  <c r="D3241" i="5"/>
  <c r="D3237" i="5"/>
  <c r="D3229" i="5"/>
  <c r="D3221" i="5"/>
  <c r="D3213" i="5"/>
  <c r="D3209" i="5"/>
  <c r="D3205" i="5"/>
  <c r="D3201" i="5"/>
  <c r="D3197" i="5"/>
  <c r="D3193" i="5"/>
  <c r="D3189" i="5"/>
  <c r="D3185" i="5"/>
  <c r="D3181" i="5"/>
  <c r="D3177" i="5"/>
  <c r="D3173" i="5"/>
  <c r="D3169" i="5"/>
  <c r="D3165" i="5"/>
  <c r="D3161" i="5"/>
  <c r="D3157" i="5"/>
  <c r="D3153" i="5"/>
  <c r="D3149" i="5"/>
  <c r="D3145" i="5"/>
  <c r="D3141" i="5"/>
  <c r="D3137" i="5"/>
  <c r="D3133" i="5"/>
  <c r="D3129" i="5"/>
  <c r="D3125" i="5"/>
  <c r="D3121" i="5"/>
  <c r="D3117" i="5"/>
  <c r="D3113" i="5"/>
  <c r="D3109" i="5"/>
  <c r="D3105" i="5"/>
  <c r="D3101" i="5"/>
  <c r="D3097" i="5"/>
  <c r="D3093" i="5"/>
  <c r="D3089" i="5"/>
  <c r="D3085" i="5"/>
  <c r="D3081" i="5"/>
  <c r="D3077" i="5"/>
  <c r="D3073" i="5"/>
  <c r="D3069" i="5"/>
  <c r="D3065" i="5"/>
  <c r="D3061" i="5"/>
  <c r="D3057" i="5"/>
  <c r="D3053" i="5"/>
  <c r="D3049" i="5"/>
  <c r="D3045" i="5"/>
  <c r="D3041" i="5"/>
  <c r="D3037" i="5"/>
  <c r="D3033" i="5"/>
  <c r="D3029" i="5"/>
  <c r="D3025" i="5"/>
  <c r="D3021" i="5"/>
  <c r="D3017" i="5"/>
  <c r="D3013" i="5"/>
  <c r="D3009" i="5"/>
  <c r="D3005" i="5"/>
  <c r="D3001" i="5"/>
  <c r="D2997" i="5"/>
  <c r="D2993" i="5"/>
  <c r="D2989" i="5"/>
  <c r="D2985" i="5"/>
  <c r="D2981" i="5"/>
  <c r="D2977" i="5"/>
  <c r="D2973" i="5"/>
  <c r="D2969" i="5"/>
  <c r="D2965" i="5"/>
  <c r="D2961" i="5"/>
  <c r="D2957" i="5"/>
  <c r="D2953" i="5"/>
  <c r="D2949" i="5"/>
  <c r="D2945" i="5"/>
  <c r="D2941" i="5"/>
  <c r="D2937" i="5"/>
  <c r="D2933" i="5"/>
  <c r="D2929" i="5"/>
  <c r="D2925" i="5"/>
  <c r="D2921" i="5"/>
  <c r="D2917" i="5"/>
  <c r="D2913" i="5"/>
  <c r="D2909" i="5"/>
  <c r="D2905" i="5"/>
  <c r="D2901" i="5"/>
  <c r="D2897" i="5"/>
  <c r="D2893" i="5"/>
  <c r="D2889" i="5"/>
  <c r="D2885" i="5"/>
  <c r="D2881" i="5"/>
  <c r="D2877" i="5"/>
  <c r="D2873" i="5"/>
  <c r="D2869" i="5"/>
  <c r="D2865" i="5"/>
  <c r="D2861" i="5"/>
  <c r="D2857" i="5"/>
  <c r="D2853" i="5"/>
  <c r="D2849" i="5"/>
  <c r="D2845" i="5"/>
  <c r="D2841" i="5"/>
  <c r="D2837" i="5"/>
  <c r="D2833" i="5"/>
  <c r="D2829" i="5"/>
  <c r="D2825" i="5"/>
  <c r="D2821" i="5"/>
  <c r="D2817" i="5"/>
  <c r="D2813" i="5"/>
  <c r="D2809" i="5"/>
  <c r="D2805" i="5"/>
  <c r="D2801" i="5"/>
  <c r="D2797" i="5"/>
  <c r="D2793" i="5"/>
  <c r="D2789" i="5"/>
  <c r="D2785" i="5"/>
  <c r="D2781" i="5"/>
  <c r="D2777" i="5"/>
  <c r="D2773" i="5"/>
  <c r="D2769" i="5"/>
  <c r="D2765" i="5"/>
  <c r="D2761" i="5"/>
  <c r="D2757" i="5"/>
  <c r="D2753" i="5"/>
  <c r="D2749" i="5"/>
  <c r="D2745" i="5"/>
  <c r="D2741" i="5"/>
  <c r="D2737" i="5"/>
  <c r="D2733" i="5"/>
  <c r="D2729" i="5"/>
  <c r="D2725" i="5"/>
  <c r="D2721" i="5"/>
  <c r="D2717" i="5"/>
  <c r="D2713" i="5"/>
  <c r="D2709" i="5"/>
  <c r="D2705" i="5"/>
  <c r="D2701" i="5"/>
  <c r="D2697" i="5"/>
  <c r="D2693" i="5"/>
  <c r="D2689" i="5"/>
  <c r="D2685" i="5"/>
  <c r="D2681" i="5"/>
  <c r="D2677" i="5"/>
  <c r="D2673" i="5"/>
  <c r="D2669" i="5"/>
  <c r="D2665" i="5"/>
  <c r="D2661" i="5"/>
  <c r="D2657" i="5"/>
  <c r="D2653" i="5"/>
  <c r="D2649" i="5"/>
  <c r="D2645" i="5"/>
  <c r="D2641" i="5"/>
  <c r="D2637" i="5"/>
  <c r="D2633" i="5"/>
  <c r="D2629" i="5"/>
  <c r="D2625" i="5"/>
  <c r="D2621" i="5"/>
  <c r="D2617" i="5"/>
  <c r="D2613" i="5"/>
  <c r="D2609" i="5"/>
  <c r="D2605" i="5"/>
  <c r="D2601" i="5"/>
  <c r="D2597" i="5"/>
  <c r="D2593" i="5"/>
  <c r="D2589" i="5"/>
  <c r="D2585" i="5"/>
  <c r="D2581" i="5"/>
  <c r="D2577" i="5"/>
  <c r="D2573" i="5"/>
  <c r="D2569" i="5"/>
  <c r="D2565" i="5"/>
  <c r="D2561" i="5"/>
  <c r="D2557" i="5"/>
  <c r="D2553" i="5"/>
  <c r="D2549" i="5"/>
  <c r="D2545" i="5"/>
  <c r="D2541" i="5"/>
  <c r="D2537" i="5"/>
  <c r="D2533" i="5"/>
  <c r="D2529" i="5"/>
  <c r="D2525" i="5"/>
  <c r="D2521" i="5"/>
  <c r="D2517" i="5"/>
  <c r="D2513" i="5"/>
  <c r="D2509" i="5"/>
  <c r="D2505" i="5"/>
  <c r="D2501" i="5"/>
  <c r="D2497" i="5"/>
  <c r="D2493" i="5"/>
  <c r="D2489" i="5"/>
  <c r="D2485" i="5"/>
  <c r="D2481" i="5"/>
  <c r="D2477" i="5"/>
  <c r="D2473" i="5"/>
  <c r="D2469" i="5"/>
  <c r="D2465" i="5"/>
  <c r="D2461" i="5"/>
  <c r="D2457" i="5"/>
  <c r="D2453" i="5"/>
  <c r="D2449" i="5"/>
  <c r="D2445" i="5"/>
  <c r="D2441" i="5"/>
  <c r="D2437" i="5"/>
  <c r="D2433" i="5"/>
  <c r="D2429" i="5"/>
  <c r="D2425" i="5"/>
  <c r="D2421" i="5"/>
  <c r="D2417" i="5"/>
  <c r="D2413" i="5"/>
  <c r="D2409" i="5"/>
  <c r="D2405" i="5"/>
  <c r="D2401" i="5"/>
  <c r="D2397" i="5"/>
  <c r="D2393" i="5"/>
  <c r="D2389" i="5"/>
  <c r="D2385" i="5"/>
  <c r="D2381" i="5"/>
  <c r="D2377" i="5"/>
  <c r="D2373" i="5"/>
  <c r="D2369" i="5"/>
  <c r="D2365" i="5"/>
  <c r="D2361" i="5"/>
  <c r="D2357" i="5"/>
  <c r="D2353" i="5"/>
  <c r="D2349" i="5"/>
  <c r="D2345" i="5"/>
  <c r="D2341" i="5"/>
  <c r="D2337" i="5"/>
  <c r="D2333" i="5"/>
  <c r="D2329" i="5"/>
  <c r="D2325" i="5"/>
  <c r="D2321" i="5"/>
  <c r="D2317" i="5"/>
  <c r="D2313" i="5"/>
  <c r="D2309" i="5"/>
  <c r="D2305" i="5"/>
  <c r="D2301" i="5"/>
  <c r="D2297" i="5"/>
  <c r="D2293" i="5"/>
  <c r="D2289" i="5"/>
  <c r="D2285" i="5"/>
  <c r="D2281" i="5"/>
  <c r="D2277" i="5"/>
  <c r="D2273" i="5"/>
  <c r="D2269" i="5"/>
  <c r="D2265" i="5"/>
  <c r="D2261" i="5"/>
  <c r="D2257" i="5"/>
  <c r="D2253" i="5"/>
  <c r="D2249" i="5"/>
  <c r="D2245" i="5"/>
  <c r="D2241" i="5"/>
  <c r="D2237" i="5"/>
  <c r="D2233" i="5"/>
  <c r="D2229" i="5"/>
  <c r="D2225" i="5"/>
  <c r="D2221" i="5"/>
  <c r="D2217" i="5"/>
  <c r="D2213" i="5"/>
  <c r="D2209" i="5"/>
  <c r="D2205" i="5"/>
  <c r="D2201" i="5"/>
  <c r="D2197" i="5"/>
  <c r="D2193" i="5"/>
  <c r="D2189" i="5"/>
  <c r="D2185" i="5"/>
  <c r="D2181" i="5"/>
  <c r="D2177" i="5"/>
  <c r="D2173" i="5"/>
  <c r="D2169" i="5"/>
  <c r="D2165" i="5"/>
  <c r="D2161" i="5"/>
  <c r="D2157" i="5"/>
  <c r="D2153" i="5"/>
  <c r="D2149" i="5"/>
  <c r="D2145" i="5"/>
  <c r="D2141" i="5"/>
  <c r="D2137" i="5"/>
  <c r="D2133" i="5"/>
  <c r="D2129" i="5"/>
  <c r="D2125" i="5"/>
  <c r="D2121" i="5"/>
  <c r="D2117" i="5"/>
  <c r="D2113" i="5"/>
  <c r="D2109" i="5"/>
  <c r="D2105" i="5"/>
  <c r="D2101" i="5"/>
  <c r="D2097" i="5"/>
  <c r="D2093" i="5"/>
  <c r="D2089" i="5"/>
  <c r="D2085" i="5"/>
  <c r="D2081" i="5"/>
  <c r="D2077" i="5"/>
  <c r="D2073" i="5"/>
  <c r="D2069" i="5"/>
  <c r="D2065" i="5"/>
  <c r="D2061" i="5"/>
  <c r="D2057" i="5"/>
  <c r="D2053" i="5"/>
  <c r="D2049" i="5"/>
  <c r="D2045" i="5"/>
  <c r="D2041" i="5"/>
  <c r="D2037" i="5"/>
  <c r="D2033" i="5"/>
  <c r="D2029" i="5"/>
  <c r="D2025" i="5"/>
  <c r="D2021" i="5"/>
  <c r="D2017" i="5"/>
  <c r="D2013" i="5"/>
  <c r="D2009" i="5"/>
  <c r="D2005" i="5"/>
  <c r="D2001" i="5"/>
  <c r="D1997" i="5"/>
  <c r="D1993" i="5"/>
  <c r="D1989" i="5"/>
  <c r="D1985" i="5"/>
  <c r="D1981" i="5"/>
  <c r="D1977" i="5"/>
  <c r="D1973" i="5"/>
  <c r="D1969" i="5"/>
  <c r="D1965" i="5"/>
  <c r="D1961" i="5"/>
  <c r="D1957" i="5"/>
  <c r="D1953" i="5"/>
  <c r="D1949" i="5"/>
  <c r="D1945" i="5"/>
  <c r="D1941" i="5"/>
  <c r="D1937" i="5"/>
  <c r="D1933" i="5"/>
  <c r="D1929" i="5"/>
  <c r="D1925" i="5"/>
  <c r="D1921" i="5"/>
  <c r="D1917" i="5"/>
  <c r="D1913" i="5"/>
  <c r="D1909" i="5"/>
  <c r="D1905" i="5"/>
  <c r="D1901" i="5"/>
  <c r="D1897" i="5"/>
  <c r="D1893" i="5"/>
  <c r="D1889" i="5"/>
  <c r="D1885" i="5"/>
  <c r="D1881" i="5"/>
  <c r="D1877" i="5"/>
  <c r="D1873" i="5"/>
  <c r="D1869" i="5"/>
  <c r="D1865" i="5"/>
  <c r="D1861" i="5"/>
  <c r="D1857" i="5"/>
  <c r="D1853" i="5"/>
  <c r="D1849" i="5"/>
  <c r="D1845" i="5"/>
  <c r="D1841" i="5"/>
  <c r="D1837" i="5"/>
  <c r="D1833" i="5"/>
  <c r="D1829" i="5"/>
  <c r="D1825" i="5"/>
  <c r="D1821" i="5"/>
  <c r="D1817" i="5"/>
  <c r="D1813" i="5"/>
  <c r="D1809" i="5"/>
  <c r="D1805" i="5"/>
  <c r="D1801" i="5"/>
  <c r="D1797" i="5"/>
  <c r="D1793" i="5"/>
  <c r="D1789" i="5"/>
  <c r="D1785" i="5"/>
  <c r="D1781" i="5"/>
  <c r="D1777" i="5"/>
  <c r="D1773" i="5"/>
  <c r="D1769" i="5"/>
  <c r="D1765" i="5"/>
  <c r="D1761" i="5"/>
  <c r="D1757" i="5"/>
  <c r="D1753" i="5"/>
  <c r="D1749" i="5"/>
  <c r="D1745" i="5"/>
  <c r="D1741" i="5"/>
  <c r="D1737" i="5"/>
  <c r="D1733" i="5"/>
  <c r="D1729" i="5"/>
  <c r="D1725" i="5"/>
  <c r="D1721" i="5"/>
  <c r="D1717" i="5"/>
  <c r="D1713" i="5"/>
  <c r="D1709" i="5"/>
  <c r="D1705" i="5"/>
  <c r="D1701" i="5"/>
  <c r="D1697" i="5"/>
  <c r="D1693" i="5"/>
  <c r="D1689" i="5"/>
  <c r="D1685" i="5"/>
  <c r="D1681" i="5"/>
  <c r="D1677" i="5"/>
  <c r="D1673" i="5"/>
  <c r="D1669" i="5"/>
  <c r="D1665" i="5"/>
  <c r="D1661" i="5"/>
  <c r="D1657" i="5"/>
  <c r="D1653" i="5"/>
  <c r="D1649" i="5"/>
  <c r="D1645" i="5"/>
  <c r="D1641" i="5"/>
  <c r="D1637" i="5"/>
  <c r="D1633" i="5"/>
  <c r="D1629" i="5"/>
  <c r="D1625" i="5"/>
  <c r="D1621" i="5"/>
  <c r="D1617" i="5"/>
  <c r="D1613" i="5"/>
  <c r="D1609" i="5"/>
  <c r="D1605" i="5"/>
  <c r="D1601" i="5"/>
  <c r="D1597" i="5"/>
  <c r="D1593" i="5"/>
  <c r="D1589" i="5"/>
  <c r="D1585" i="5"/>
  <c r="D1581" i="5"/>
  <c r="D1577" i="5"/>
  <c r="D1573" i="5"/>
  <c r="D1569" i="5"/>
  <c r="D1565" i="5"/>
  <c r="D1561" i="5"/>
  <c r="D1557" i="5"/>
  <c r="D1553" i="5"/>
  <c r="D1549" i="5"/>
  <c r="D1545" i="5"/>
  <c r="D1541" i="5"/>
  <c r="D1537" i="5"/>
  <c r="D1533" i="5"/>
  <c r="D1529" i="5"/>
  <c r="D1525" i="5"/>
  <c r="D1521" i="5"/>
  <c r="D1517" i="5"/>
  <c r="D1513" i="5"/>
  <c r="D1509" i="5"/>
  <c r="D1505" i="5"/>
  <c r="D1501" i="5"/>
  <c r="D1497" i="5"/>
  <c r="D1493" i="5"/>
  <c r="D1489" i="5"/>
  <c r="D1485" i="5"/>
  <c r="D1481" i="5"/>
  <c r="D1477" i="5"/>
  <c r="D1473" i="5"/>
  <c r="D1469" i="5"/>
  <c r="D1465" i="5"/>
  <c r="D1461" i="5"/>
  <c r="D1457" i="5"/>
  <c r="D1453" i="5"/>
  <c r="D1449" i="5"/>
  <c r="D1445" i="5"/>
  <c r="D1441" i="5"/>
  <c r="D1437" i="5"/>
  <c r="D1433" i="5"/>
  <c r="D1429" i="5"/>
  <c r="D1425" i="5"/>
  <c r="D1421" i="5"/>
  <c r="D1417" i="5"/>
  <c r="D1413" i="5"/>
  <c r="D1409" i="5"/>
  <c r="D1405" i="5"/>
  <c r="D1401" i="5"/>
  <c r="D1397" i="5"/>
  <c r="D1393" i="5"/>
  <c r="D1389" i="5"/>
  <c r="D1385" i="5"/>
  <c r="D1381" i="5"/>
  <c r="D1377" i="5"/>
  <c r="D1373" i="5"/>
  <c r="D1369" i="5"/>
  <c r="D1365" i="5"/>
  <c r="D1361" i="5"/>
  <c r="D1357" i="5"/>
  <c r="D1353" i="5"/>
  <c r="D1349" i="5"/>
  <c r="D1345" i="5"/>
  <c r="D1341" i="5"/>
  <c r="D1337" i="5"/>
  <c r="D1333" i="5"/>
  <c r="D1329" i="5"/>
  <c r="D1325" i="5"/>
  <c r="D1321" i="5"/>
  <c r="D1317" i="5"/>
  <c r="D1313" i="5"/>
  <c r="D1309" i="5"/>
  <c r="D1305" i="5"/>
  <c r="D1301" i="5"/>
  <c r="D1297" i="5"/>
  <c r="D1293" i="5"/>
  <c r="D1289" i="5"/>
  <c r="D1285" i="5"/>
  <c r="D1281" i="5"/>
  <c r="D1277" i="5"/>
  <c r="D1273" i="5"/>
  <c r="D1269" i="5"/>
  <c r="D1265" i="5"/>
  <c r="D1261" i="5"/>
  <c r="D1257" i="5"/>
  <c r="D1253" i="5"/>
  <c r="D1249" i="5"/>
  <c r="D1245" i="5"/>
  <c r="D1241" i="5"/>
  <c r="D1237" i="5"/>
  <c r="D1233" i="5"/>
  <c r="D1229" i="5"/>
  <c r="D1225" i="5"/>
  <c r="D1221" i="5"/>
  <c r="D1217" i="5"/>
  <c r="D1213" i="5"/>
  <c r="D1209" i="5"/>
  <c r="D1205" i="5"/>
  <c r="D1201" i="5"/>
  <c r="D1197" i="5"/>
  <c r="D1193" i="5"/>
  <c r="D1189" i="5"/>
  <c r="D1185" i="5"/>
  <c r="D1181" i="5"/>
  <c r="D1177" i="5"/>
  <c r="D1173" i="5"/>
  <c r="D1169" i="5"/>
  <c r="D1165" i="5"/>
  <c r="D1161" i="5"/>
  <c r="D1157" i="5"/>
  <c r="D1153" i="5"/>
  <c r="D1149" i="5"/>
  <c r="D1145" i="5"/>
  <c r="D1141" i="5"/>
  <c r="D1137" i="5"/>
  <c r="D1133" i="5"/>
  <c r="D1129" i="5"/>
  <c r="D1125" i="5"/>
  <c r="D1121" i="5"/>
  <c r="D1117" i="5"/>
  <c r="D1113" i="5"/>
  <c r="D1109" i="5"/>
  <c r="D1105" i="5"/>
  <c r="D1101" i="5"/>
  <c r="D1097" i="5"/>
  <c r="D1093" i="5"/>
  <c r="D1089" i="5"/>
  <c r="D1085" i="5"/>
  <c r="D1081" i="5"/>
  <c r="D1077" i="5"/>
  <c r="D1073" i="5"/>
  <c r="D1069" i="5"/>
  <c r="D1065" i="5"/>
  <c r="D1061" i="5"/>
  <c r="D1057" i="5"/>
  <c r="D1053" i="5"/>
  <c r="D1049" i="5"/>
  <c r="D1045" i="5"/>
  <c r="D1041" i="5"/>
  <c r="D1037" i="5"/>
  <c r="D1033" i="5"/>
  <c r="D1029" i="5"/>
  <c r="D1025" i="5"/>
  <c r="D1021" i="5"/>
  <c r="D1017" i="5"/>
  <c r="D1013" i="5"/>
  <c r="D1009" i="5"/>
  <c r="D1005" i="5"/>
  <c r="D1001" i="5"/>
  <c r="D997" i="5"/>
  <c r="D993" i="5"/>
  <c r="D989" i="5"/>
  <c r="D985" i="5"/>
  <c r="D981" i="5"/>
  <c r="D977" i="5"/>
  <c r="D973" i="5"/>
  <c r="D969" i="5"/>
  <c r="D965" i="5"/>
  <c r="D961" i="5"/>
  <c r="D957" i="5"/>
  <c r="D953" i="5"/>
  <c r="D949" i="5"/>
  <c r="D945" i="5"/>
  <c r="D941" i="5"/>
  <c r="D937" i="5"/>
  <c r="D933" i="5"/>
  <c r="D929" i="5"/>
  <c r="D925" i="5"/>
  <c r="D921" i="5"/>
  <c r="D917" i="5"/>
  <c r="D913" i="5"/>
  <c r="D909" i="5"/>
  <c r="D905" i="5"/>
  <c r="D901" i="5"/>
  <c r="D897" i="5"/>
  <c r="D893" i="5"/>
  <c r="D889" i="5"/>
  <c r="D885" i="5"/>
  <c r="D881" i="5"/>
  <c r="D877" i="5"/>
  <c r="D873" i="5"/>
  <c r="D869" i="5"/>
  <c r="D865" i="5"/>
  <c r="D861" i="5"/>
  <c r="D857" i="5"/>
  <c r="D853" i="5"/>
  <c r="D849" i="5"/>
  <c r="D845" i="5"/>
  <c r="D841" i="5"/>
  <c r="D837" i="5"/>
  <c r="D833" i="5"/>
  <c r="D829" i="5"/>
  <c r="D825" i="5"/>
  <c r="D821" i="5"/>
  <c r="D817" i="5"/>
  <c r="D813" i="5"/>
  <c r="D809" i="5"/>
  <c r="D805" i="5"/>
  <c r="D801" i="5"/>
  <c r="D797" i="5"/>
  <c r="D793" i="5"/>
  <c r="D789" i="5"/>
  <c r="D785" i="5"/>
  <c r="D781" i="5"/>
  <c r="D777" i="5"/>
  <c r="D773" i="5"/>
  <c r="D769" i="5"/>
  <c r="D765" i="5"/>
  <c r="D761" i="5"/>
  <c r="D757" i="5"/>
  <c r="D753" i="5"/>
  <c r="D749" i="5"/>
  <c r="D745" i="5"/>
  <c r="D741" i="5"/>
  <c r="D737" i="5"/>
  <c r="D733" i="5"/>
  <c r="D729" i="5"/>
  <c r="D725" i="5"/>
  <c r="D721" i="5"/>
  <c r="D717" i="5"/>
  <c r="D713" i="5"/>
  <c r="D709" i="5"/>
  <c r="D705" i="5"/>
  <c r="D701" i="5"/>
  <c r="D697" i="5"/>
  <c r="D693" i="5"/>
  <c r="D689" i="5"/>
  <c r="D685" i="5"/>
  <c r="D681" i="5"/>
  <c r="D677" i="5"/>
  <c r="D673" i="5"/>
  <c r="D669" i="5"/>
  <c r="D665" i="5"/>
  <c r="D661" i="5"/>
  <c r="D657" i="5"/>
  <c r="D653" i="5"/>
  <c r="D649" i="5"/>
  <c r="D645" i="5"/>
  <c r="D641" i="5"/>
  <c r="D637" i="5"/>
  <c r="D633" i="5"/>
  <c r="D629" i="5"/>
  <c r="D625" i="5"/>
  <c r="D621" i="5"/>
  <c r="D617" i="5"/>
  <c r="D613" i="5"/>
  <c r="D609" i="5"/>
  <c r="D605" i="5"/>
  <c r="D601" i="5"/>
  <c r="D597" i="5"/>
  <c r="D593" i="5"/>
  <c r="D589" i="5"/>
  <c r="D585" i="5"/>
  <c r="D581" i="5"/>
  <c r="D577" i="5"/>
  <c r="D573" i="5"/>
  <c r="D569" i="5"/>
  <c r="D565" i="5"/>
  <c r="D561" i="5"/>
  <c r="D557" i="5"/>
  <c r="D553" i="5"/>
  <c r="D549" i="5"/>
  <c r="D545" i="5"/>
  <c r="D541" i="5"/>
  <c r="D537" i="5"/>
  <c r="D533" i="5"/>
  <c r="D529" i="5"/>
  <c r="D525" i="5"/>
  <c r="D521" i="5"/>
  <c r="D517" i="5"/>
  <c r="D513" i="5"/>
  <c r="D509" i="5"/>
  <c r="D505" i="5"/>
  <c r="D501" i="5"/>
  <c r="D497" i="5"/>
  <c r="D493" i="5"/>
  <c r="D489" i="5"/>
  <c r="D485" i="5"/>
  <c r="D481" i="5"/>
  <c r="D477" i="5"/>
  <c r="D473" i="5"/>
  <c r="D469" i="5"/>
  <c r="D465" i="5"/>
  <c r="D461" i="5"/>
  <c r="D457" i="5"/>
  <c r="D453" i="5"/>
  <c r="D449" i="5"/>
  <c r="D445" i="5"/>
  <c r="D441" i="5"/>
  <c r="D437" i="5"/>
  <c r="D433" i="5"/>
  <c r="D429" i="5"/>
  <c r="D425" i="5"/>
  <c r="D421" i="5"/>
  <c r="D417" i="5"/>
  <c r="D413" i="5"/>
  <c r="D409" i="5"/>
  <c r="D405" i="5"/>
  <c r="D401" i="5"/>
  <c r="D397" i="5"/>
  <c r="D393" i="5"/>
  <c r="D389" i="5"/>
  <c r="D385" i="5"/>
  <c r="D381" i="5"/>
  <c r="D377" i="5"/>
  <c r="D373" i="5"/>
  <c r="D369" i="5"/>
  <c r="D365" i="5"/>
  <c r="D361" i="5"/>
  <c r="D357" i="5"/>
  <c r="D353" i="5"/>
  <c r="D349" i="5"/>
  <c r="D345" i="5"/>
  <c r="D341" i="5"/>
  <c r="D337" i="5"/>
  <c r="D333" i="5"/>
  <c r="D329" i="5"/>
  <c r="D325" i="5"/>
  <c r="D321" i="5"/>
  <c r="D317" i="5"/>
  <c r="D313" i="5"/>
  <c r="D309" i="5"/>
  <c r="D305" i="5"/>
  <c r="D301" i="5"/>
  <c r="D297" i="5"/>
  <c r="D293" i="5"/>
  <c r="D289" i="5"/>
  <c r="D285" i="5"/>
  <c r="D281" i="5"/>
  <c r="D277" i="5"/>
  <c r="D273" i="5"/>
  <c r="D269" i="5"/>
  <c r="D265" i="5"/>
  <c r="D261" i="5"/>
  <c r="D257" i="5"/>
  <c r="D253" i="5"/>
  <c r="D249" i="5"/>
  <c r="D245" i="5"/>
  <c r="D241" i="5"/>
  <c r="D237" i="5"/>
  <c r="D233" i="5"/>
  <c r="D229" i="5"/>
  <c r="D225" i="5"/>
  <c r="D221" i="5"/>
  <c r="D217" i="5"/>
  <c r="D213" i="5"/>
  <c r="D209" i="5"/>
  <c r="D205" i="5"/>
  <c r="D201" i="5"/>
  <c r="D197" i="5"/>
  <c r="D193" i="5"/>
  <c r="D189" i="5"/>
  <c r="D185" i="5"/>
  <c r="D181" i="5"/>
  <c r="D177" i="5"/>
  <c r="D173" i="5"/>
  <c r="D169" i="5"/>
  <c r="D165" i="5"/>
  <c r="D161" i="5"/>
  <c r="D157" i="5"/>
  <c r="D153" i="5"/>
  <c r="D149" i="5"/>
  <c r="D145" i="5"/>
  <c r="D3581" i="5"/>
  <c r="D3565" i="5"/>
  <c r="D3553" i="5"/>
  <c r="D3537" i="5"/>
  <c r="D3521" i="5"/>
  <c r="D3505" i="5"/>
  <c r="D3493" i="5"/>
  <c r="D3469" i="5"/>
  <c r="D3457" i="5"/>
  <c r="D3445" i="5"/>
  <c r="D3425" i="5"/>
  <c r="D3417" i="5"/>
  <c r="D3401" i="5"/>
  <c r="D3381" i="5"/>
  <c r="D3369" i="5"/>
  <c r="D3357" i="5"/>
  <c r="D3337" i="5"/>
  <c r="D3317" i="5"/>
  <c r="D3305" i="5"/>
  <c r="D3289" i="5"/>
  <c r="D3277" i="5"/>
  <c r="D3261" i="5"/>
  <c r="D3233" i="5"/>
  <c r="D3580" i="5"/>
  <c r="D3564" i="5"/>
  <c r="D3552" i="5"/>
  <c r="D3536" i="5"/>
  <c r="D3520" i="5"/>
  <c r="D3508" i="5"/>
  <c r="D3488" i="5"/>
  <c r="D3476" i="5"/>
  <c r="D3460" i="5"/>
  <c r="D3444" i="5"/>
  <c r="D3432" i="5"/>
  <c r="D3416" i="5"/>
  <c r="D3400" i="5"/>
  <c r="D3388" i="5"/>
  <c r="D3376" i="5"/>
  <c r="D3364" i="5"/>
  <c r="D3344" i="5"/>
  <c r="D3332" i="5"/>
  <c r="D3316" i="5"/>
  <c r="D3300" i="5"/>
  <c r="D3288" i="5"/>
  <c r="D3276" i="5"/>
  <c r="D3256" i="5"/>
  <c r="D3244" i="5"/>
  <c r="D3224" i="5"/>
  <c r="D3212" i="5"/>
  <c r="D3200" i="5"/>
  <c r="D3184" i="5"/>
  <c r="D3168" i="5"/>
  <c r="D3156" i="5"/>
  <c r="D3144" i="5"/>
  <c r="D3132" i="5"/>
  <c r="D3120" i="5"/>
  <c r="D3100" i="5"/>
  <c r="D3088" i="5"/>
  <c r="D3076" i="5"/>
  <c r="D3068" i="5"/>
  <c r="D3056" i="5"/>
  <c r="D3048" i="5"/>
  <c r="D3044" i="5"/>
  <c r="D3040" i="5"/>
  <c r="D3036" i="5"/>
  <c r="D3032" i="5"/>
  <c r="D3028" i="5"/>
  <c r="D3024" i="5"/>
  <c r="D3020" i="5"/>
  <c r="D3016" i="5"/>
  <c r="D3012" i="5"/>
  <c r="D3008" i="5"/>
  <c r="D3004" i="5"/>
  <c r="D2992" i="5"/>
  <c r="D2988" i="5"/>
  <c r="D2984" i="5"/>
  <c r="D2980" i="5"/>
  <c r="D2976" i="5"/>
  <c r="D2972" i="5"/>
  <c r="D2968" i="5"/>
  <c r="D2964" i="5"/>
  <c r="D2960" i="5"/>
  <c r="D2956" i="5"/>
  <c r="D2952" i="5"/>
  <c r="D2948" i="5"/>
  <c r="D2944" i="5"/>
  <c r="D2940" i="5"/>
  <c r="D2936" i="5"/>
  <c r="D2932" i="5"/>
  <c r="D2928" i="5"/>
  <c r="D2924" i="5"/>
  <c r="D2920" i="5"/>
  <c r="D2916" i="5"/>
  <c r="D2912" i="5"/>
  <c r="D2908" i="5"/>
  <c r="D2904" i="5"/>
  <c r="D2900" i="5"/>
  <c r="D2896" i="5"/>
  <c r="D2892" i="5"/>
  <c r="D2888" i="5"/>
  <c r="D2884" i="5"/>
  <c r="D2880" i="5"/>
  <c r="D2876" i="5"/>
  <c r="D2872" i="5"/>
  <c r="D2868" i="5"/>
  <c r="D2864" i="5"/>
  <c r="D2860" i="5"/>
  <c r="D2856" i="5"/>
  <c r="D2852" i="5"/>
  <c r="D2848" i="5"/>
  <c r="D2844" i="5"/>
  <c r="D2840" i="5"/>
  <c r="D2836" i="5"/>
  <c r="D2832" i="5"/>
  <c r="D2828" i="5"/>
  <c r="D2824" i="5"/>
  <c r="D2820" i="5"/>
  <c r="D2816" i="5"/>
  <c r="D2812" i="5"/>
  <c r="D2808" i="5"/>
  <c r="D2804" i="5"/>
  <c r="D2800" i="5"/>
  <c r="D2796" i="5"/>
  <c r="D2792" i="5"/>
  <c r="D2788" i="5"/>
  <c r="D2784" i="5"/>
  <c r="D2780" i="5"/>
  <c r="D2776" i="5"/>
  <c r="D2772" i="5"/>
  <c r="D2768" i="5"/>
  <c r="D2764" i="5"/>
  <c r="D2760" i="5"/>
  <c r="D2756" i="5"/>
  <c r="D2752" i="5"/>
  <c r="D2748" i="5"/>
  <c r="D2744" i="5"/>
  <c r="D2740" i="5"/>
  <c r="D2736" i="5"/>
  <c r="D2732" i="5"/>
  <c r="D2728" i="5"/>
  <c r="D2724" i="5"/>
  <c r="D2720" i="5"/>
  <c r="D2716" i="5"/>
  <c r="D2712" i="5"/>
  <c r="D2708" i="5"/>
  <c r="D2704" i="5"/>
  <c r="D2700" i="5"/>
  <c r="D2696" i="5"/>
  <c r="D2692" i="5"/>
  <c r="D2688" i="5"/>
  <c r="D2684" i="5"/>
  <c r="D2680" i="5"/>
  <c r="D2676" i="5"/>
  <c r="D2672" i="5"/>
  <c r="D2668" i="5"/>
  <c r="D2664" i="5"/>
  <c r="D2660" i="5"/>
  <c r="D2656" i="5"/>
  <c r="D2652" i="5"/>
  <c r="D2648" i="5"/>
  <c r="D2644" i="5"/>
  <c r="D2640" i="5"/>
  <c r="D2636" i="5"/>
  <c r="D2632" i="5"/>
  <c r="D2628" i="5"/>
  <c r="D2624" i="5"/>
  <c r="D2620" i="5"/>
  <c r="D2616" i="5"/>
  <c r="D2612" i="5"/>
  <c r="D2608" i="5"/>
  <c r="D2604" i="5"/>
  <c r="D2600" i="5"/>
  <c r="D2596" i="5"/>
  <c r="D2592" i="5"/>
  <c r="D2588" i="5"/>
  <c r="D2584" i="5"/>
  <c r="D2580" i="5"/>
  <c r="D2576" i="5"/>
  <c r="D2572" i="5"/>
  <c r="D2568" i="5"/>
  <c r="D2564" i="5"/>
  <c r="D2560" i="5"/>
  <c r="D2556" i="5"/>
  <c r="D2552" i="5"/>
  <c r="D2548" i="5"/>
  <c r="D2544" i="5"/>
  <c r="D2540" i="5"/>
  <c r="D2536" i="5"/>
  <c r="D2532" i="5"/>
  <c r="D2528" i="5"/>
  <c r="D2524" i="5"/>
  <c r="D2520" i="5"/>
  <c r="D2516" i="5"/>
  <c r="D2512" i="5"/>
  <c r="D2508" i="5"/>
  <c r="D2504" i="5"/>
  <c r="D2500" i="5"/>
  <c r="D2496" i="5"/>
  <c r="D2492" i="5"/>
  <c r="D2488" i="5"/>
  <c r="D2484" i="5"/>
  <c r="D2480" i="5"/>
  <c r="D2476" i="5"/>
  <c r="D2472" i="5"/>
  <c r="D2468" i="5"/>
  <c r="D2464" i="5"/>
  <c r="D2460" i="5"/>
  <c r="D2456" i="5"/>
  <c r="D2452" i="5"/>
  <c r="D2448" i="5"/>
  <c r="D2444" i="5"/>
  <c r="D2440" i="5"/>
  <c r="D2436" i="5"/>
  <c r="D2432" i="5"/>
  <c r="D2428" i="5"/>
  <c r="D2424" i="5"/>
  <c r="D2420" i="5"/>
  <c r="D2416" i="5"/>
  <c r="D2412" i="5"/>
  <c r="D2408" i="5"/>
  <c r="D2404" i="5"/>
  <c r="D2400" i="5"/>
  <c r="D2396" i="5"/>
  <c r="D2392" i="5"/>
  <c r="D2388" i="5"/>
  <c r="D2384" i="5"/>
  <c r="D2380" i="5"/>
  <c r="D2376" i="5"/>
  <c r="D2372" i="5"/>
  <c r="D2368" i="5"/>
  <c r="D2364" i="5"/>
  <c r="D2360" i="5"/>
  <c r="D2356" i="5"/>
  <c r="D2352" i="5"/>
  <c r="D2348" i="5"/>
  <c r="D2344" i="5"/>
  <c r="D2340" i="5"/>
  <c r="D2336" i="5"/>
  <c r="D2332" i="5"/>
  <c r="D2328" i="5"/>
  <c r="D2324" i="5"/>
  <c r="D2320" i="5"/>
  <c r="D2316" i="5"/>
  <c r="D2312" i="5"/>
  <c r="D2308" i="5"/>
  <c r="D2304" i="5"/>
  <c r="D2300" i="5"/>
  <c r="D2296" i="5"/>
  <c r="D2292" i="5"/>
  <c r="D2288" i="5"/>
  <c r="D2284" i="5"/>
  <c r="D2280" i="5"/>
  <c r="D2276" i="5"/>
  <c r="D2272" i="5"/>
  <c r="D2268" i="5"/>
  <c r="D2264" i="5"/>
  <c r="D2260" i="5"/>
  <c r="D2256" i="5"/>
  <c r="D2252" i="5"/>
  <c r="D2248" i="5"/>
  <c r="D2244" i="5"/>
  <c r="D2240" i="5"/>
  <c r="D2236" i="5"/>
  <c r="D2232" i="5"/>
  <c r="D2228" i="5"/>
  <c r="D2224" i="5"/>
  <c r="D2220" i="5"/>
  <c r="D2216" i="5"/>
  <c r="D2212" i="5"/>
  <c r="D2208" i="5"/>
  <c r="D2204" i="5"/>
  <c r="D2200" i="5"/>
  <c r="D2196" i="5"/>
  <c r="D2192" i="5"/>
  <c r="D2188" i="5"/>
  <c r="D2184" i="5"/>
  <c r="D2180" i="5"/>
  <c r="D2176" i="5"/>
  <c r="D2172" i="5"/>
  <c r="D2168" i="5"/>
  <c r="D2164" i="5"/>
  <c r="D2160" i="5"/>
  <c r="D2156" i="5"/>
  <c r="D2152" i="5"/>
  <c r="D2148" i="5"/>
  <c r="D2144" i="5"/>
  <c r="D2140" i="5"/>
  <c r="D2136" i="5"/>
  <c r="D2132" i="5"/>
  <c r="D2128" i="5"/>
  <c r="D2124" i="5"/>
  <c r="D2120" i="5"/>
  <c r="D2116" i="5"/>
  <c r="D2112" i="5"/>
  <c r="D2108" i="5"/>
  <c r="D2104" i="5"/>
  <c r="D2100" i="5"/>
  <c r="D2096" i="5"/>
  <c r="D2092" i="5"/>
  <c r="D2088" i="5"/>
  <c r="D2084" i="5"/>
  <c r="D2080" i="5"/>
  <c r="D2076" i="5"/>
  <c r="D2072" i="5"/>
  <c r="D2068" i="5"/>
  <c r="D2064" i="5"/>
  <c r="D2060" i="5"/>
  <c r="D2056" i="5"/>
  <c r="D2052" i="5"/>
  <c r="D2048" i="5"/>
  <c r="D2044" i="5"/>
  <c r="D2040" i="5"/>
  <c r="D2036" i="5"/>
  <c r="D2032" i="5"/>
  <c r="D2028" i="5"/>
  <c r="D2024" i="5"/>
  <c r="D2020" i="5"/>
  <c r="D2016" i="5"/>
  <c r="D2012" i="5"/>
  <c r="D2008" i="5"/>
  <c r="D2004" i="5"/>
  <c r="D2000" i="5"/>
  <c r="D1996" i="5"/>
  <c r="D1992" i="5"/>
  <c r="D1988" i="5"/>
  <c r="D1984" i="5"/>
  <c r="D1980" i="5"/>
  <c r="D1976" i="5"/>
  <c r="D1972" i="5"/>
  <c r="D1968" i="5"/>
  <c r="D1964" i="5"/>
  <c r="D1960" i="5"/>
  <c r="D1956" i="5"/>
  <c r="D1952" i="5"/>
  <c r="D1948" i="5"/>
  <c r="D1944" i="5"/>
  <c r="D1940" i="5"/>
  <c r="D1936" i="5"/>
  <c r="D1932" i="5"/>
  <c r="D1928" i="5"/>
  <c r="D1924" i="5"/>
  <c r="D1920" i="5"/>
  <c r="D1916" i="5"/>
  <c r="D1912" i="5"/>
  <c r="D1908" i="5"/>
  <c r="D1904" i="5"/>
  <c r="D1900" i="5"/>
  <c r="D1896" i="5"/>
  <c r="D1892" i="5"/>
  <c r="D1888" i="5"/>
  <c r="D1884" i="5"/>
  <c r="D1880" i="5"/>
  <c r="D1876" i="5"/>
  <c r="D1872" i="5"/>
  <c r="D1868" i="5"/>
  <c r="D1864" i="5"/>
  <c r="D1860" i="5"/>
  <c r="D1856" i="5"/>
  <c r="D1852" i="5"/>
  <c r="D1848" i="5"/>
  <c r="D1844" i="5"/>
  <c r="D1840" i="5"/>
  <c r="D1836" i="5"/>
  <c r="D1832" i="5"/>
  <c r="D1828" i="5"/>
  <c r="D1824" i="5"/>
  <c r="D1820" i="5"/>
  <c r="D1816" i="5"/>
  <c r="D1812" i="5"/>
  <c r="D1808" i="5"/>
  <c r="D1804" i="5"/>
  <c r="D1800" i="5"/>
  <c r="D1796" i="5"/>
  <c r="D1792" i="5"/>
  <c r="D1788" i="5"/>
  <c r="D1784" i="5"/>
  <c r="D1780" i="5"/>
  <c r="D1776" i="5"/>
  <c r="D1772" i="5"/>
  <c r="D1768" i="5"/>
  <c r="D1764" i="5"/>
  <c r="D1760" i="5"/>
  <c r="D1756" i="5"/>
  <c r="D1752" i="5"/>
  <c r="D1748" i="5"/>
  <c r="D1744" i="5"/>
  <c r="D1740" i="5"/>
  <c r="D1736" i="5"/>
  <c r="D1732" i="5"/>
  <c r="D1728" i="5"/>
  <c r="D1724" i="5"/>
  <c r="D1720" i="5"/>
  <c r="D1716" i="5"/>
  <c r="D1712" i="5"/>
  <c r="D1708" i="5"/>
  <c r="D1704" i="5"/>
  <c r="D1700" i="5"/>
  <c r="D1696" i="5"/>
  <c r="D1692" i="5"/>
  <c r="D1688" i="5"/>
  <c r="D1684" i="5"/>
  <c r="D1680" i="5"/>
  <c r="D1676" i="5"/>
  <c r="D1672" i="5"/>
  <c r="D1668" i="5"/>
  <c r="D1664" i="5"/>
  <c r="D1660" i="5"/>
  <c r="D1656" i="5"/>
  <c r="D1652" i="5"/>
  <c r="D1648" i="5"/>
  <c r="D1644" i="5"/>
  <c r="D1640" i="5"/>
  <c r="D1636" i="5"/>
  <c r="D1632" i="5"/>
  <c r="D1628" i="5"/>
  <c r="D1624" i="5"/>
  <c r="D1620" i="5"/>
  <c r="D1616" i="5"/>
  <c r="D1612" i="5"/>
  <c r="D1608" i="5"/>
  <c r="D1604" i="5"/>
  <c r="D1600" i="5"/>
  <c r="D1596" i="5"/>
  <c r="D1592" i="5"/>
  <c r="D1588" i="5"/>
  <c r="D1584" i="5"/>
  <c r="D1580" i="5"/>
  <c r="D1576" i="5"/>
  <c r="D1572" i="5"/>
  <c r="D1568" i="5"/>
  <c r="D1564" i="5"/>
  <c r="D1560" i="5"/>
  <c r="D1556" i="5"/>
  <c r="D1552" i="5"/>
  <c r="D1548" i="5"/>
  <c r="D1544" i="5"/>
  <c r="D1540" i="5"/>
  <c r="D1536" i="5"/>
  <c r="D1532" i="5"/>
  <c r="D1528" i="5"/>
  <c r="D1524" i="5"/>
  <c r="D1520" i="5"/>
  <c r="D1516" i="5"/>
  <c r="D1512" i="5"/>
  <c r="D1508" i="5"/>
  <c r="D1504" i="5"/>
  <c r="D1500" i="5"/>
  <c r="D1496" i="5"/>
  <c r="D1492" i="5"/>
  <c r="D1488" i="5"/>
  <c r="D1484" i="5"/>
  <c r="D1480" i="5"/>
  <c r="D1476" i="5"/>
  <c r="D1472" i="5"/>
  <c r="D1468" i="5"/>
  <c r="D1464" i="5"/>
  <c r="D1460" i="5"/>
  <c r="D1456" i="5"/>
  <c r="D1452" i="5"/>
  <c r="D1448" i="5"/>
  <c r="D1444" i="5"/>
  <c r="D1440" i="5"/>
  <c r="D1436" i="5"/>
  <c r="D1432" i="5"/>
  <c r="D1428" i="5"/>
  <c r="D1424" i="5"/>
  <c r="D1420" i="5"/>
  <c r="D1416" i="5"/>
  <c r="D1412" i="5"/>
  <c r="D1408" i="5"/>
  <c r="D1404" i="5"/>
  <c r="D1400" i="5"/>
  <c r="D1396" i="5"/>
  <c r="D1392" i="5"/>
  <c r="D1388" i="5"/>
  <c r="D1384" i="5"/>
  <c r="D1380" i="5"/>
  <c r="D1376" i="5"/>
  <c r="D1372" i="5"/>
  <c r="D1368" i="5"/>
  <c r="D1364" i="5"/>
  <c r="D1360" i="5"/>
  <c r="D1356" i="5"/>
  <c r="D1352" i="5"/>
  <c r="D1348" i="5"/>
  <c r="D1344" i="5"/>
  <c r="D1340" i="5"/>
  <c r="D1336" i="5"/>
  <c r="D1332" i="5"/>
  <c r="D1328" i="5"/>
  <c r="D1324" i="5"/>
  <c r="D1320" i="5"/>
  <c r="D1316" i="5"/>
  <c r="D1312" i="5"/>
  <c r="D1308" i="5"/>
  <c r="D1304" i="5"/>
  <c r="D1300" i="5"/>
  <c r="D1296" i="5"/>
  <c r="D1292" i="5"/>
  <c r="D1288" i="5"/>
  <c r="D1284" i="5"/>
  <c r="D1280" i="5"/>
  <c r="D1276" i="5"/>
  <c r="D1272" i="5"/>
  <c r="D1268" i="5"/>
  <c r="D1264" i="5"/>
  <c r="D1260" i="5"/>
  <c r="D1256" i="5"/>
  <c r="D1252" i="5"/>
  <c r="D1248" i="5"/>
  <c r="D1244" i="5"/>
  <c r="D1240" i="5"/>
  <c r="D1236" i="5"/>
  <c r="D1232" i="5"/>
  <c r="D1228" i="5"/>
  <c r="D1224" i="5"/>
  <c r="D1220" i="5"/>
  <c r="D1216" i="5"/>
  <c r="D1212" i="5"/>
  <c r="D1208" i="5"/>
  <c r="D1204" i="5"/>
  <c r="D1200" i="5"/>
  <c r="D1196" i="5"/>
  <c r="D1192" i="5"/>
  <c r="D1188" i="5"/>
  <c r="D1184" i="5"/>
  <c r="D1180" i="5"/>
  <c r="D1176" i="5"/>
  <c r="D1172" i="5"/>
  <c r="D1168" i="5"/>
  <c r="D1164" i="5"/>
  <c r="D1160" i="5"/>
  <c r="D1156" i="5"/>
  <c r="D1152" i="5"/>
  <c r="D1148" i="5"/>
  <c r="D1144" i="5"/>
  <c r="D1140" i="5"/>
  <c r="D1136" i="5"/>
  <c r="D1132" i="5"/>
  <c r="D1128" i="5"/>
  <c r="D1124" i="5"/>
  <c r="D1120" i="5"/>
  <c r="D1116" i="5"/>
  <c r="D1112" i="5"/>
  <c r="D1108" i="5"/>
  <c r="D1104" i="5"/>
  <c r="D1100" i="5"/>
  <c r="D1096" i="5"/>
  <c r="D1092" i="5"/>
  <c r="D1088" i="5"/>
  <c r="D1084" i="5"/>
  <c r="D1080" i="5"/>
  <c r="D1076" i="5"/>
  <c r="D1072" i="5"/>
  <c r="D1068" i="5"/>
  <c r="D1064" i="5"/>
  <c r="D1060" i="5"/>
  <c r="D1056" i="5"/>
  <c r="D1052" i="5"/>
  <c r="D1048" i="5"/>
  <c r="D1044" i="5"/>
  <c r="D1040" i="5"/>
  <c r="D1036" i="5"/>
  <c r="D1032" i="5"/>
  <c r="D1028" i="5"/>
  <c r="D1024" i="5"/>
  <c r="D1020" i="5"/>
  <c r="D1016" i="5"/>
  <c r="D1012" i="5"/>
  <c r="D1008" i="5"/>
  <c r="D1004" i="5"/>
  <c r="D1000" i="5"/>
  <c r="D996" i="5"/>
  <c r="D992" i="5"/>
  <c r="D988" i="5"/>
  <c r="D984" i="5"/>
  <c r="D980" i="5"/>
  <c r="D976" i="5"/>
  <c r="D972" i="5"/>
  <c r="D968" i="5"/>
  <c r="D964" i="5"/>
  <c r="D960" i="5"/>
  <c r="D956" i="5"/>
  <c r="D952" i="5"/>
  <c r="D948" i="5"/>
  <c r="D944" i="5"/>
  <c r="D940" i="5"/>
  <c r="D936" i="5"/>
  <c r="D932" i="5"/>
  <c r="D928" i="5"/>
  <c r="D924" i="5"/>
  <c r="D920" i="5"/>
  <c r="D916" i="5"/>
  <c r="D912" i="5"/>
  <c r="D908" i="5"/>
  <c r="D904" i="5"/>
  <c r="D900" i="5"/>
  <c r="D896" i="5"/>
  <c r="D892" i="5"/>
  <c r="D888" i="5"/>
  <c r="D884" i="5"/>
  <c r="D880" i="5"/>
  <c r="D876" i="5"/>
  <c r="D872" i="5"/>
  <c r="D868" i="5"/>
  <c r="D864" i="5"/>
  <c r="D860" i="5"/>
  <c r="D856" i="5"/>
  <c r="D852" i="5"/>
  <c r="D848" i="5"/>
  <c r="D844" i="5"/>
  <c r="D840" i="5"/>
  <c r="D836" i="5"/>
  <c r="D832" i="5"/>
  <c r="D828" i="5"/>
  <c r="D824" i="5"/>
  <c r="D820" i="5"/>
  <c r="D816" i="5"/>
  <c r="D812" i="5"/>
  <c r="D808" i="5"/>
  <c r="D804" i="5"/>
  <c r="D800" i="5"/>
  <c r="D796" i="5"/>
  <c r="D792" i="5"/>
  <c r="D788" i="5"/>
  <c r="D784" i="5"/>
  <c r="D780" i="5"/>
  <c r="D776" i="5"/>
  <c r="D772" i="5"/>
  <c r="D768" i="5"/>
  <c r="D764" i="5"/>
  <c r="D760" i="5"/>
  <c r="D756" i="5"/>
  <c r="D752" i="5"/>
  <c r="D748" i="5"/>
  <c r="D744" i="5"/>
  <c r="D740" i="5"/>
  <c r="D736" i="5"/>
  <c r="D732" i="5"/>
  <c r="D728" i="5"/>
  <c r="D724" i="5"/>
  <c r="D720" i="5"/>
  <c r="D716" i="5"/>
  <c r="D712" i="5"/>
  <c r="D708" i="5"/>
  <c r="D704" i="5"/>
  <c r="D700" i="5"/>
  <c r="D696" i="5"/>
  <c r="D692" i="5"/>
  <c r="D688" i="5"/>
  <c r="D684" i="5"/>
  <c r="D680" i="5"/>
  <c r="D676" i="5"/>
  <c r="D672" i="5"/>
  <c r="D668" i="5"/>
  <c r="D664" i="5"/>
  <c r="D660" i="5"/>
  <c r="D656" i="5"/>
  <c r="D652" i="5"/>
  <c r="D648" i="5"/>
  <c r="D644" i="5"/>
  <c r="D640" i="5"/>
  <c r="D636" i="5"/>
  <c r="D632" i="5"/>
  <c r="D628" i="5"/>
  <c r="D624" i="5"/>
  <c r="D620" i="5"/>
  <c r="D616" i="5"/>
  <c r="D612" i="5"/>
  <c r="D608" i="5"/>
  <c r="D604" i="5"/>
  <c r="D600" i="5"/>
  <c r="D596" i="5"/>
  <c r="D592" i="5"/>
  <c r="D588" i="5"/>
  <c r="D584" i="5"/>
  <c r="D580" i="5"/>
  <c r="D576" i="5"/>
  <c r="D572" i="5"/>
  <c r="D568" i="5"/>
  <c r="D564" i="5"/>
  <c r="D560" i="5"/>
  <c r="D556" i="5"/>
  <c r="D552" i="5"/>
  <c r="D548" i="5"/>
  <c r="D544" i="5"/>
  <c r="D540" i="5"/>
  <c r="D536" i="5"/>
  <c r="D532" i="5"/>
  <c r="D528" i="5"/>
  <c r="D524" i="5"/>
  <c r="D520" i="5"/>
  <c r="D516" i="5"/>
  <c r="D512" i="5"/>
  <c r="D508" i="5"/>
  <c r="D504" i="5"/>
  <c r="D500" i="5"/>
  <c r="D496" i="5"/>
  <c r="D492" i="5"/>
  <c r="D488" i="5"/>
  <c r="D484" i="5"/>
  <c r="D480" i="5"/>
  <c r="D476" i="5"/>
  <c r="D472" i="5"/>
  <c r="D468" i="5"/>
  <c r="D464" i="5"/>
  <c r="D460" i="5"/>
  <c r="D456" i="5"/>
  <c r="D452" i="5"/>
  <c r="D448" i="5"/>
  <c r="D444" i="5"/>
  <c r="D440" i="5"/>
  <c r="D436" i="5"/>
  <c r="D432" i="5"/>
  <c r="D428" i="5"/>
  <c r="D424" i="5"/>
  <c r="D420" i="5"/>
  <c r="D416" i="5"/>
  <c r="D412" i="5"/>
  <c r="D408" i="5"/>
  <c r="D404" i="5"/>
  <c r="D400" i="5"/>
  <c r="D396" i="5"/>
  <c r="D392" i="5"/>
  <c r="D388" i="5"/>
  <c r="D384" i="5"/>
  <c r="D380" i="5"/>
  <c r="D376" i="5"/>
  <c r="D372" i="5"/>
  <c r="D368" i="5"/>
  <c r="D364" i="5"/>
  <c r="D360" i="5"/>
  <c r="D356" i="5"/>
  <c r="D352" i="5"/>
  <c r="D348" i="5"/>
  <c r="D344" i="5"/>
  <c r="D340" i="5"/>
  <c r="D336" i="5"/>
  <c r="D3573" i="5"/>
  <c r="D3557" i="5"/>
  <c r="D3549" i="5"/>
  <c r="D3533" i="5"/>
  <c r="D3513" i="5"/>
  <c r="D3509" i="5"/>
  <c r="D3485" i="5"/>
  <c r="D3473" i="5"/>
  <c r="D3465" i="5"/>
  <c r="D3441" i="5"/>
  <c r="D3429" i="5"/>
  <c r="D3413" i="5"/>
  <c r="D3405" i="5"/>
  <c r="D3389" i="5"/>
  <c r="D3377" i="5"/>
  <c r="D3361" i="5"/>
  <c r="D3349" i="5"/>
  <c r="D3333" i="5"/>
  <c r="D3321" i="5"/>
  <c r="D3301" i="5"/>
  <c r="D3285" i="5"/>
  <c r="D3273" i="5"/>
  <c r="D3592" i="5"/>
  <c r="D3584" i="5"/>
  <c r="D3572" i="5"/>
  <c r="D3556" i="5"/>
  <c r="D3544" i="5"/>
  <c r="D3532" i="5"/>
  <c r="D3524" i="5"/>
  <c r="D3512" i="5"/>
  <c r="D3500" i="5"/>
  <c r="D3492" i="5"/>
  <c r="D3480" i="5"/>
  <c r="D3468" i="5"/>
  <c r="D3456" i="5"/>
  <c r="D3448" i="5"/>
  <c r="D3436" i="5"/>
  <c r="D3424" i="5"/>
  <c r="D3412" i="5"/>
  <c r="D3404" i="5"/>
  <c r="D3392" i="5"/>
  <c r="D3380" i="5"/>
  <c r="D3368" i="5"/>
  <c r="D3356" i="5"/>
  <c r="D3352" i="5"/>
  <c r="D3340" i="5"/>
  <c r="D3328" i="5"/>
  <c r="D3320" i="5"/>
  <c r="D3308" i="5"/>
  <c r="D3296" i="5"/>
  <c r="D3284" i="5"/>
  <c r="D3272" i="5"/>
  <c r="D3264" i="5"/>
  <c r="D3248" i="5"/>
  <c r="D3236" i="5"/>
  <c r="D3228" i="5"/>
  <c r="D3216" i="5"/>
  <c r="D3208" i="5"/>
  <c r="D3196" i="5"/>
  <c r="D3188" i="5"/>
  <c r="D3176" i="5"/>
  <c r="D3164" i="5"/>
  <c r="D3152" i="5"/>
  <c r="D3136" i="5"/>
  <c r="D3124" i="5"/>
  <c r="D3112" i="5"/>
  <c r="D3108" i="5"/>
  <c r="D3096" i="5"/>
  <c r="D3084" i="5"/>
  <c r="D3072" i="5"/>
  <c r="D3060" i="5"/>
  <c r="D3052" i="5"/>
  <c r="D2996" i="5"/>
  <c r="D3587" i="5"/>
  <c r="D3579" i="5"/>
  <c r="D3571" i="5"/>
  <c r="D3563" i="5"/>
  <c r="D3555" i="5"/>
  <c r="D3543" i="5"/>
  <c r="D3535" i="5"/>
  <c r="D3527" i="5"/>
  <c r="D3515" i="5"/>
  <c r="D3507" i="5"/>
  <c r="D3499" i="5"/>
  <c r="D3487" i="5"/>
  <c r="D3479" i="5"/>
  <c r="D3471" i="5"/>
  <c r="D3459" i="5"/>
  <c r="D3451" i="5"/>
  <c r="D3443" i="5"/>
  <c r="D3431" i="5"/>
  <c r="D3423" i="5"/>
  <c r="D3415" i="5"/>
  <c r="D3403" i="5"/>
  <c r="D3391" i="5"/>
  <c r="D3383" i="5"/>
  <c r="D3375" i="5"/>
  <c r="D3367" i="5"/>
  <c r="D3355" i="5"/>
  <c r="D3347" i="5"/>
  <c r="D3339" i="5"/>
  <c r="D3327" i="5"/>
  <c r="D3319" i="5"/>
  <c r="D3311" i="5"/>
  <c r="D3303" i="5"/>
  <c r="D3295" i="5"/>
  <c r="D3287" i="5"/>
  <c r="D3275" i="5"/>
  <c r="D3263" i="5"/>
  <c r="D3255" i="5"/>
  <c r="D3247" i="5"/>
  <c r="D3239" i="5"/>
  <c r="D3231" i="5"/>
  <c r="D3223" i="5"/>
  <c r="D3211" i="5"/>
  <c r="D3203" i="5"/>
  <c r="D3195" i="5"/>
  <c r="D3187" i="5"/>
  <c r="D3175" i="5"/>
  <c r="D3167" i="5"/>
  <c r="D3159" i="5"/>
  <c r="D3147" i="5"/>
  <c r="D3139" i="5"/>
  <c r="D3131" i="5"/>
  <c r="D3119" i="5"/>
  <c r="D3111" i="5"/>
  <c r="D3103" i="5"/>
  <c r="D3095" i="5"/>
  <c r="D3087" i="5"/>
  <c r="D3075" i="5"/>
  <c r="D3067" i="5"/>
  <c r="D3055" i="5"/>
  <c r="D3047" i="5"/>
  <c r="D3039" i="5"/>
  <c r="D3031" i="5"/>
  <c r="D3019" i="5"/>
  <c r="D3011" i="5"/>
  <c r="D3003" i="5"/>
  <c r="D2995" i="5"/>
  <c r="D2987" i="5"/>
  <c r="D2975" i="5"/>
  <c r="D2967" i="5"/>
  <c r="D2959" i="5"/>
  <c r="D2951" i="5"/>
  <c r="D2939" i="5"/>
  <c r="D2931" i="5"/>
  <c r="D2923" i="5"/>
  <c r="D2911" i="5"/>
  <c r="D2903" i="5"/>
  <c r="D2895" i="5"/>
  <c r="D2883" i="5"/>
  <c r="D2875" i="5"/>
  <c r="D2863" i="5"/>
  <c r="D2855" i="5"/>
  <c r="D2847" i="5"/>
  <c r="D2839" i="5"/>
  <c r="D2827" i="5"/>
  <c r="D2819" i="5"/>
  <c r="D2815" i="5"/>
  <c r="D2807" i="5"/>
  <c r="D2803" i="5"/>
  <c r="D2799" i="5"/>
  <c r="D2795" i="5"/>
  <c r="D2791" i="5"/>
  <c r="D2787" i="5"/>
  <c r="D2783" i="5"/>
  <c r="D2779" i="5"/>
  <c r="D2775" i="5"/>
  <c r="D2771" i="5"/>
  <c r="D2767" i="5"/>
  <c r="D2763" i="5"/>
  <c r="D2759" i="5"/>
  <c r="D2755" i="5"/>
  <c r="D2751" i="5"/>
  <c r="D2747" i="5"/>
  <c r="D2743" i="5"/>
  <c r="D2735" i="5"/>
  <c r="D2731" i="5"/>
  <c r="D2727" i="5"/>
  <c r="D2723" i="5"/>
  <c r="D2719" i="5"/>
  <c r="D2715" i="5"/>
  <c r="D2711" i="5"/>
  <c r="D2707" i="5"/>
  <c r="D2703" i="5"/>
  <c r="D2699" i="5"/>
  <c r="D2695" i="5"/>
  <c r="D2691" i="5"/>
  <c r="D2687" i="5"/>
  <c r="D2683" i="5"/>
  <c r="D2679" i="5"/>
  <c r="D2675" i="5"/>
  <c r="D2671" i="5"/>
  <c r="D2667" i="5"/>
  <c r="D2663" i="5"/>
  <c r="D2659" i="5"/>
  <c r="D2655" i="5"/>
  <c r="D2651" i="5"/>
  <c r="D2647" i="5"/>
  <c r="D2643" i="5"/>
  <c r="D2639" i="5"/>
  <c r="D2635" i="5"/>
  <c r="D2631" i="5"/>
  <c r="D2627" i="5"/>
  <c r="D2623" i="5"/>
  <c r="D2619" i="5"/>
  <c r="D2615" i="5"/>
  <c r="D2611" i="5"/>
  <c r="D2607" i="5"/>
  <c r="D2603" i="5"/>
  <c r="D2599" i="5"/>
  <c r="D2595" i="5"/>
  <c r="D2591" i="5"/>
  <c r="D2587" i="5"/>
  <c r="D2583" i="5"/>
  <c r="D2579" i="5"/>
  <c r="D2575" i="5"/>
  <c r="D2571" i="5"/>
  <c r="D2567" i="5"/>
  <c r="D2563" i="5"/>
  <c r="D2559" i="5"/>
  <c r="D2555" i="5"/>
  <c r="D2551" i="5"/>
  <c r="D2547" i="5"/>
  <c r="D2543" i="5"/>
  <c r="D2539" i="5"/>
  <c r="D2535" i="5"/>
  <c r="D2531" i="5"/>
  <c r="D2527" i="5"/>
  <c r="D2523" i="5"/>
  <c r="D2519" i="5"/>
  <c r="D2515" i="5"/>
  <c r="D2511" i="5"/>
  <c r="D2507" i="5"/>
  <c r="D2503" i="5"/>
  <c r="D2499" i="5"/>
  <c r="D2495" i="5"/>
  <c r="D2491" i="5"/>
  <c r="D2487" i="5"/>
  <c r="D2483" i="5"/>
  <c r="D2479" i="5"/>
  <c r="D2475" i="5"/>
  <c r="D2471" i="5"/>
  <c r="D2467" i="5"/>
  <c r="D2463" i="5"/>
  <c r="D2459" i="5"/>
  <c r="D2455" i="5"/>
  <c r="D2451" i="5"/>
  <c r="D2447" i="5"/>
  <c r="D2443" i="5"/>
  <c r="D2439" i="5"/>
  <c r="D2435" i="5"/>
  <c r="D2431" i="5"/>
  <c r="D2427" i="5"/>
  <c r="D2423" i="5"/>
  <c r="D2419" i="5"/>
  <c r="D2415" i="5"/>
  <c r="D2411" i="5"/>
  <c r="D2407" i="5"/>
  <c r="D2403" i="5"/>
  <c r="D2399" i="5"/>
  <c r="D2395" i="5"/>
  <c r="D2391" i="5"/>
  <c r="D2387" i="5"/>
  <c r="D2383" i="5"/>
  <c r="D2379" i="5"/>
  <c r="D2375" i="5"/>
  <c r="D2371" i="5"/>
  <c r="D2367" i="5"/>
  <c r="D2363" i="5"/>
  <c r="D2359" i="5"/>
  <c r="D2355" i="5"/>
  <c r="D2351" i="5"/>
  <c r="D2347" i="5"/>
  <c r="D2343" i="5"/>
  <c r="D2339" i="5"/>
  <c r="D2335" i="5"/>
  <c r="D2331" i="5"/>
  <c r="D2327" i="5"/>
  <c r="D2323" i="5"/>
  <c r="D2319" i="5"/>
  <c r="D2315" i="5"/>
  <c r="D2311" i="5"/>
  <c r="D2307" i="5"/>
  <c r="D2303" i="5"/>
  <c r="D2299" i="5"/>
  <c r="D2295" i="5"/>
  <c r="D2291" i="5"/>
  <c r="D2287" i="5"/>
  <c r="D2283" i="5"/>
  <c r="D2279" i="5"/>
  <c r="D2275" i="5"/>
  <c r="D2271" i="5"/>
  <c r="D2267" i="5"/>
  <c r="D2263" i="5"/>
  <c r="D2259" i="5"/>
  <c r="D2255" i="5"/>
  <c r="D2251" i="5"/>
  <c r="D2247" i="5"/>
  <c r="D2243" i="5"/>
  <c r="D2239" i="5"/>
  <c r="D2235" i="5"/>
  <c r="D2231" i="5"/>
  <c r="D2227" i="5"/>
  <c r="D2223" i="5"/>
  <c r="D2219" i="5"/>
  <c r="D2215" i="5"/>
  <c r="D2211" i="5"/>
  <c r="D2207" i="5"/>
  <c r="D2203" i="5"/>
  <c r="D2199" i="5"/>
  <c r="D2195" i="5"/>
  <c r="D2191" i="5"/>
  <c r="D2187" i="5"/>
  <c r="D2183" i="5"/>
  <c r="D2179" i="5"/>
  <c r="D2175" i="5"/>
  <c r="D2171" i="5"/>
  <c r="D2167" i="5"/>
  <c r="D2163" i="5"/>
  <c r="D2159" i="5"/>
  <c r="D2155" i="5"/>
  <c r="D2151" i="5"/>
  <c r="D2147" i="5"/>
  <c r="D2143" i="5"/>
  <c r="D2139" i="5"/>
  <c r="D2135" i="5"/>
  <c r="D2131" i="5"/>
  <c r="D2127" i="5"/>
  <c r="D2123" i="5"/>
  <c r="D2119" i="5"/>
  <c r="D2115" i="5"/>
  <c r="D2111" i="5"/>
  <c r="D2107" i="5"/>
  <c r="D2103" i="5"/>
  <c r="D2099" i="5"/>
  <c r="D2095" i="5"/>
  <c r="D2091" i="5"/>
  <c r="D2087" i="5"/>
  <c r="D2083" i="5"/>
  <c r="D2079" i="5"/>
  <c r="D2075" i="5"/>
  <c r="D2071" i="5"/>
  <c r="D2067" i="5"/>
  <c r="D2063" i="5"/>
  <c r="D2059" i="5"/>
  <c r="D2055" i="5"/>
  <c r="D2051" i="5"/>
  <c r="D2047" i="5"/>
  <c r="D2043" i="5"/>
  <c r="D2039" i="5"/>
  <c r="D2035" i="5"/>
  <c r="D2031" i="5"/>
  <c r="D2027" i="5"/>
  <c r="D2023" i="5"/>
  <c r="D2019" i="5"/>
  <c r="D2015" i="5"/>
  <c r="D2011" i="5"/>
  <c r="D2007" i="5"/>
  <c r="D2003" i="5"/>
  <c r="D1999" i="5"/>
  <c r="D1995" i="5"/>
  <c r="D1991" i="5"/>
  <c r="D1987" i="5"/>
  <c r="D1983" i="5"/>
  <c r="D1979" i="5"/>
  <c r="D1975" i="5"/>
  <c r="D1971" i="5"/>
  <c r="D1967" i="5"/>
  <c r="D1963" i="5"/>
  <c r="D1959" i="5"/>
  <c r="D1955" i="5"/>
  <c r="D1951" i="5"/>
  <c r="D1947" i="5"/>
  <c r="D1943" i="5"/>
  <c r="D1939" i="5"/>
  <c r="D1935" i="5"/>
  <c r="D1931" i="5"/>
  <c r="D1927" i="5"/>
  <c r="D1923" i="5"/>
  <c r="D1919" i="5"/>
  <c r="D1915" i="5"/>
  <c r="D1911" i="5"/>
  <c r="D1907" i="5"/>
  <c r="D1903" i="5"/>
  <c r="D1899" i="5"/>
  <c r="D1895" i="5"/>
  <c r="D1891" i="5"/>
  <c r="D1887" i="5"/>
  <c r="D1883" i="5"/>
  <c r="D1879" i="5"/>
  <c r="D1875" i="5"/>
  <c r="D1871" i="5"/>
  <c r="D1867" i="5"/>
  <c r="D1863" i="5"/>
  <c r="D1859" i="5"/>
  <c r="D1855" i="5"/>
  <c r="D1851" i="5"/>
  <c r="D1847" i="5"/>
  <c r="D1843" i="5"/>
  <c r="D1839" i="5"/>
  <c r="D1835" i="5"/>
  <c r="D1831" i="5"/>
  <c r="D1827" i="5"/>
  <c r="D1823" i="5"/>
  <c r="D1819" i="5"/>
  <c r="D1815" i="5"/>
  <c r="D1811" i="5"/>
  <c r="D1807" i="5"/>
  <c r="D1803" i="5"/>
  <c r="D1799" i="5"/>
  <c r="D1795" i="5"/>
  <c r="D1791" i="5"/>
  <c r="D1787" i="5"/>
  <c r="D1783" i="5"/>
  <c r="D1779" i="5"/>
  <c r="D1775" i="5"/>
  <c r="D1771" i="5"/>
  <c r="D1767" i="5"/>
  <c r="D1763" i="5"/>
  <c r="D1759" i="5"/>
  <c r="D1755" i="5"/>
  <c r="D1751" i="5"/>
  <c r="D1747" i="5"/>
  <c r="D1743" i="5"/>
  <c r="D1739" i="5"/>
  <c r="D1735" i="5"/>
  <c r="D1731" i="5"/>
  <c r="D1727" i="5"/>
  <c r="D1723" i="5"/>
  <c r="D1719" i="5"/>
  <c r="D1715" i="5"/>
  <c r="D1711" i="5"/>
  <c r="D1707" i="5"/>
  <c r="D1703" i="5"/>
  <c r="D1699" i="5"/>
  <c r="D1695" i="5"/>
  <c r="D1691" i="5"/>
  <c r="D1687" i="5"/>
  <c r="D1683" i="5"/>
  <c r="D1679" i="5"/>
  <c r="D1675" i="5"/>
  <c r="D1671" i="5"/>
  <c r="D1667" i="5"/>
  <c r="D1663" i="5"/>
  <c r="D1659" i="5"/>
  <c r="D1655" i="5"/>
  <c r="D1651" i="5"/>
  <c r="D1647" i="5"/>
  <c r="D1643" i="5"/>
  <c r="D1639" i="5"/>
  <c r="D1635" i="5"/>
  <c r="D1631" i="5"/>
  <c r="D1627" i="5"/>
  <c r="D1623" i="5"/>
  <c r="D1619" i="5"/>
  <c r="D1615" i="5"/>
  <c r="D1611" i="5"/>
  <c r="D1607" i="5"/>
  <c r="D1603" i="5"/>
  <c r="D1599" i="5"/>
  <c r="D1595" i="5"/>
  <c r="D1591" i="5"/>
  <c r="D1587" i="5"/>
  <c r="D1583" i="5"/>
  <c r="D1579" i="5"/>
  <c r="D1575" i="5"/>
  <c r="D1571" i="5"/>
  <c r="D1567" i="5"/>
  <c r="D1563" i="5"/>
  <c r="D1559" i="5"/>
  <c r="D1555" i="5"/>
  <c r="D1551" i="5"/>
  <c r="D1547" i="5"/>
  <c r="D1543" i="5"/>
  <c r="D1539" i="5"/>
  <c r="D1535" i="5"/>
  <c r="D1531" i="5"/>
  <c r="D1527" i="5"/>
  <c r="D1523" i="5"/>
  <c r="D1519" i="5"/>
  <c r="D1515" i="5"/>
  <c r="D1511" i="5"/>
  <c r="D1507" i="5"/>
  <c r="D1503" i="5"/>
  <c r="D1499" i="5"/>
  <c r="D1495" i="5"/>
  <c r="D1491" i="5"/>
  <c r="D1487" i="5"/>
  <c r="D1483" i="5"/>
  <c r="D1479" i="5"/>
  <c r="D1475" i="5"/>
  <c r="D1471" i="5"/>
  <c r="D1467" i="5"/>
  <c r="D1463" i="5"/>
  <c r="D1459" i="5"/>
  <c r="D1455" i="5"/>
  <c r="D1451" i="5"/>
  <c r="D1447" i="5"/>
  <c r="D1443" i="5"/>
  <c r="D1439" i="5"/>
  <c r="D1435" i="5"/>
  <c r="D1431" i="5"/>
  <c r="D1427" i="5"/>
  <c r="D1423" i="5"/>
  <c r="D1419" i="5"/>
  <c r="D1415" i="5"/>
  <c r="D1411" i="5"/>
  <c r="D1407" i="5"/>
  <c r="D1403" i="5"/>
  <c r="D1399" i="5"/>
  <c r="D1395" i="5"/>
  <c r="D1391" i="5"/>
  <c r="D1387" i="5"/>
  <c r="D1383" i="5"/>
  <c r="D1379" i="5"/>
  <c r="D1375" i="5"/>
  <c r="D1371" i="5"/>
  <c r="D1367" i="5"/>
  <c r="D1363" i="5"/>
  <c r="D1359" i="5"/>
  <c r="D1355" i="5"/>
  <c r="D1351" i="5"/>
  <c r="D1347" i="5"/>
  <c r="D1343" i="5"/>
  <c r="D1339" i="5"/>
  <c r="D1335" i="5"/>
  <c r="D1331" i="5"/>
  <c r="D1327" i="5"/>
  <c r="D1323" i="5"/>
  <c r="D1319" i="5"/>
  <c r="D1315" i="5"/>
  <c r="D1311" i="5"/>
  <c r="D1307" i="5"/>
  <c r="D1303" i="5"/>
  <c r="D1299" i="5"/>
  <c r="D1295" i="5"/>
  <c r="D1291" i="5"/>
  <c r="D1287" i="5"/>
  <c r="D1283" i="5"/>
  <c r="D1279" i="5"/>
  <c r="D1275" i="5"/>
  <c r="D1271" i="5"/>
  <c r="D1267" i="5"/>
  <c r="D1263" i="5"/>
  <c r="D1259" i="5"/>
  <c r="D1255" i="5"/>
  <c r="D1251" i="5"/>
  <c r="D1247" i="5"/>
  <c r="D1243" i="5"/>
  <c r="D1239" i="5"/>
  <c r="D1235" i="5"/>
  <c r="D1231" i="5"/>
  <c r="D1227" i="5"/>
  <c r="D1223" i="5"/>
  <c r="D1219" i="5"/>
  <c r="D1215" i="5"/>
  <c r="D1211" i="5"/>
  <c r="D1207" i="5"/>
  <c r="D1203" i="5"/>
  <c r="D1199" i="5"/>
  <c r="D1195" i="5"/>
  <c r="D1191" i="5"/>
  <c r="D1187" i="5"/>
  <c r="D1183" i="5"/>
  <c r="D1179" i="5"/>
  <c r="D1175" i="5"/>
  <c r="D1171" i="5"/>
  <c r="D1167" i="5"/>
  <c r="D1163" i="5"/>
  <c r="D1159" i="5"/>
  <c r="D1155" i="5"/>
  <c r="D1151" i="5"/>
  <c r="D1147" i="5"/>
  <c r="D1143" i="5"/>
  <c r="D1139" i="5"/>
  <c r="D1135" i="5"/>
  <c r="D1131" i="5"/>
  <c r="D1127" i="5"/>
  <c r="D1123" i="5"/>
  <c r="D1119" i="5"/>
  <c r="D1115" i="5"/>
  <c r="D1111" i="5"/>
  <c r="D1107" i="5"/>
  <c r="D1103" i="5"/>
  <c r="D1099" i="5"/>
  <c r="D1095" i="5"/>
  <c r="D1091" i="5"/>
  <c r="D1087" i="5"/>
  <c r="D1083" i="5"/>
  <c r="D1079" i="5"/>
  <c r="D1075" i="5"/>
  <c r="D1071" i="5"/>
  <c r="D1067" i="5"/>
  <c r="D1063" i="5"/>
  <c r="D1059" i="5"/>
  <c r="D1055" i="5"/>
  <c r="D1051" i="5"/>
  <c r="D1047" i="5"/>
  <c r="D1043" i="5"/>
  <c r="D1039" i="5"/>
  <c r="D1035" i="5"/>
  <c r="D1031" i="5"/>
  <c r="D1027" i="5"/>
  <c r="D1023" i="5"/>
  <c r="D1019" i="5"/>
  <c r="D1015" i="5"/>
  <c r="D1011" i="5"/>
  <c r="D1007" i="5"/>
  <c r="D1003" i="5"/>
  <c r="D999" i="5"/>
  <c r="D995" i="5"/>
  <c r="D991" i="5"/>
  <c r="D987" i="5"/>
  <c r="D983" i="5"/>
  <c r="D979" i="5"/>
  <c r="D975" i="5"/>
  <c r="D971" i="5"/>
  <c r="D967" i="5"/>
  <c r="D963" i="5"/>
  <c r="D959" i="5"/>
  <c r="D955" i="5"/>
  <c r="D951" i="5"/>
  <c r="D947" i="5"/>
  <c r="D943" i="5"/>
  <c r="D939" i="5"/>
  <c r="D935" i="5"/>
  <c r="D931" i="5"/>
  <c r="D927" i="5"/>
  <c r="D923" i="5"/>
  <c r="D919" i="5"/>
  <c r="D915" i="5"/>
  <c r="D911" i="5"/>
  <c r="D907" i="5"/>
  <c r="D903" i="5"/>
  <c r="D899" i="5"/>
  <c r="D895" i="5"/>
  <c r="D891" i="5"/>
  <c r="D887" i="5"/>
  <c r="D883" i="5"/>
  <c r="D879" i="5"/>
  <c r="D875" i="5"/>
  <c r="D871" i="5"/>
  <c r="D867" i="5"/>
  <c r="D863" i="5"/>
  <c r="D859" i="5"/>
  <c r="D855" i="5"/>
  <c r="D851" i="5"/>
  <c r="D847" i="5"/>
  <c r="D843" i="5"/>
  <c r="D839" i="5"/>
  <c r="D835" i="5"/>
  <c r="D831" i="5"/>
  <c r="D827" i="5"/>
  <c r="D823" i="5"/>
  <c r="D819" i="5"/>
  <c r="D815" i="5"/>
  <c r="D811" i="5"/>
  <c r="D807" i="5"/>
  <c r="D803" i="5"/>
  <c r="D799" i="5"/>
  <c r="D795" i="5"/>
  <c r="D791" i="5"/>
  <c r="D787" i="5"/>
  <c r="D783" i="5"/>
  <c r="D779" i="5"/>
  <c r="D775" i="5"/>
  <c r="D771" i="5"/>
  <c r="D767" i="5"/>
  <c r="D763" i="5"/>
  <c r="D759" i="5"/>
  <c r="D755" i="5"/>
  <c r="D751" i="5"/>
  <c r="D747" i="5"/>
  <c r="D743" i="5"/>
  <c r="D739" i="5"/>
  <c r="D735" i="5"/>
  <c r="D731" i="5"/>
  <c r="D727" i="5"/>
  <c r="D723" i="5"/>
  <c r="D719" i="5"/>
  <c r="D715" i="5"/>
  <c r="D711" i="5"/>
  <c r="D707" i="5"/>
  <c r="D703" i="5"/>
  <c r="D699" i="5"/>
  <c r="D695" i="5"/>
  <c r="D691" i="5"/>
  <c r="D687" i="5"/>
  <c r="D683" i="5"/>
  <c r="D679" i="5"/>
  <c r="D675" i="5"/>
  <c r="D671" i="5"/>
  <c r="D667" i="5"/>
  <c r="D663" i="5"/>
  <c r="D659" i="5"/>
  <c r="D655" i="5"/>
  <c r="D651" i="5"/>
  <c r="D647" i="5"/>
  <c r="D643" i="5"/>
  <c r="D639" i="5"/>
  <c r="D635" i="5"/>
  <c r="D631" i="5"/>
  <c r="D627" i="5"/>
  <c r="D623" i="5"/>
  <c r="D619" i="5"/>
  <c r="D615" i="5"/>
  <c r="D611" i="5"/>
  <c r="D607" i="5"/>
  <c r="D603" i="5"/>
  <c r="D599" i="5"/>
  <c r="D595" i="5"/>
  <c r="D591" i="5"/>
  <c r="D587" i="5"/>
  <c r="D583" i="5"/>
  <c r="D579" i="5"/>
  <c r="D575" i="5"/>
  <c r="D571" i="5"/>
  <c r="D567" i="5"/>
  <c r="D563" i="5"/>
  <c r="D559" i="5"/>
  <c r="D555" i="5"/>
  <c r="D551" i="5"/>
  <c r="D547" i="5"/>
  <c r="D543" i="5"/>
  <c r="D539" i="5"/>
  <c r="D535" i="5"/>
  <c r="D531" i="5"/>
  <c r="D527" i="5"/>
  <c r="D523" i="5"/>
  <c r="D519" i="5"/>
  <c r="D515" i="5"/>
  <c r="D511" i="5"/>
  <c r="D507" i="5"/>
  <c r="D503" i="5"/>
  <c r="D499" i="5"/>
  <c r="D495" i="5"/>
  <c r="D491" i="5"/>
  <c r="D487" i="5"/>
  <c r="D483" i="5"/>
  <c r="D479" i="5"/>
  <c r="D475" i="5"/>
  <c r="D471" i="5"/>
  <c r="D467" i="5"/>
  <c r="D463" i="5"/>
  <c r="D459" i="5"/>
  <c r="D455" i="5"/>
  <c r="D451" i="5"/>
  <c r="D447" i="5"/>
  <c r="D443" i="5"/>
  <c r="D439" i="5"/>
  <c r="D435" i="5"/>
  <c r="D431" i="5"/>
  <c r="D427" i="5"/>
  <c r="D423" i="5"/>
  <c r="D419" i="5"/>
  <c r="D415" i="5"/>
  <c r="D411" i="5"/>
  <c r="D407" i="5"/>
  <c r="D403" i="5"/>
  <c r="D399" i="5"/>
  <c r="D395" i="5"/>
  <c r="D391" i="5"/>
  <c r="D387" i="5"/>
  <c r="D383" i="5"/>
  <c r="D379" i="5"/>
  <c r="D375" i="5"/>
  <c r="D371" i="5"/>
  <c r="D367" i="5"/>
  <c r="D363" i="5"/>
  <c r="D359" i="5"/>
  <c r="D355" i="5"/>
  <c r="D351" i="5"/>
  <c r="D347" i="5"/>
  <c r="D343" i="5"/>
  <c r="D339" i="5"/>
  <c r="D335" i="5"/>
  <c r="D331" i="5"/>
  <c r="D327" i="5"/>
  <c r="D323" i="5"/>
  <c r="D319" i="5"/>
  <c r="D1154" i="5"/>
  <c r="D1150" i="5"/>
  <c r="D1146" i="5"/>
  <c r="D1142" i="5"/>
  <c r="D1138" i="5"/>
  <c r="D1134" i="5"/>
  <c r="D1130" i="5"/>
  <c r="D1126" i="5"/>
  <c r="D1122" i="5"/>
  <c r="D1118" i="5"/>
  <c r="D1114" i="5"/>
  <c r="D1110" i="5"/>
  <c r="D1106" i="5"/>
  <c r="D1102" i="5"/>
  <c r="D1098" i="5"/>
  <c r="D1094" i="5"/>
  <c r="D1090" i="5"/>
  <c r="D1086" i="5"/>
  <c r="D1082" i="5"/>
  <c r="D1078" i="5"/>
  <c r="D1074" i="5"/>
  <c r="D1070" i="5"/>
  <c r="D1066" i="5"/>
  <c r="D1062" i="5"/>
  <c r="D1058" i="5"/>
  <c r="D1054" i="5"/>
  <c r="D1050" i="5"/>
  <c r="D1046" i="5"/>
  <c r="D1042" i="5"/>
  <c r="D1038" i="5"/>
  <c r="D1034" i="5"/>
  <c r="D1030" i="5"/>
  <c r="D1026" i="5"/>
  <c r="D1022" i="5"/>
  <c r="D1018" i="5"/>
  <c r="D1014" i="5"/>
  <c r="D1010" i="5"/>
  <c r="D1006" i="5"/>
  <c r="D1002" i="5"/>
  <c r="D998" i="5"/>
  <c r="D994" i="5"/>
  <c r="D990" i="5"/>
  <c r="D986" i="5"/>
  <c r="D982" i="5"/>
  <c r="D978" i="5"/>
  <c r="D974" i="5"/>
  <c r="D970" i="5"/>
  <c r="D966" i="5"/>
  <c r="D962" i="5"/>
  <c r="D958" i="5"/>
  <c r="D954" i="5"/>
  <c r="D950" i="5"/>
  <c r="D946" i="5"/>
  <c r="D942" i="5"/>
  <c r="D938" i="5"/>
  <c r="D934" i="5"/>
  <c r="D930" i="5"/>
  <c r="D926" i="5"/>
  <c r="D922" i="5"/>
  <c r="D918" i="5"/>
  <c r="D914" i="5"/>
  <c r="D910" i="5"/>
  <c r="D906" i="5"/>
  <c r="D902" i="5"/>
  <c r="D898" i="5"/>
  <c r="D894" i="5"/>
  <c r="D890" i="5"/>
  <c r="D886" i="5"/>
  <c r="D882" i="5"/>
  <c r="D878" i="5"/>
  <c r="D874" i="5"/>
  <c r="D870" i="5"/>
  <c r="D866" i="5"/>
  <c r="D862" i="5"/>
  <c r="D858" i="5"/>
  <c r="D854" i="5"/>
  <c r="D850" i="5"/>
  <c r="D846" i="5"/>
  <c r="D842" i="5"/>
  <c r="D838" i="5"/>
  <c r="D834" i="5"/>
  <c r="D830" i="5"/>
  <c r="D826" i="5"/>
  <c r="D822" i="5"/>
  <c r="D818" i="5"/>
  <c r="D814" i="5"/>
  <c r="D810" i="5"/>
  <c r="D806" i="5"/>
  <c r="D802" i="5"/>
  <c r="D798" i="5"/>
  <c r="D794" i="5"/>
  <c r="D790" i="5"/>
  <c r="D786" i="5"/>
  <c r="D782" i="5"/>
  <c r="D778" i="5"/>
  <c r="D774" i="5"/>
  <c r="D770" i="5"/>
  <c r="D766" i="5"/>
  <c r="D762" i="5"/>
  <c r="D758" i="5"/>
  <c r="D754" i="5"/>
  <c r="D750" i="5"/>
  <c r="D746" i="5"/>
  <c r="D742" i="5"/>
  <c r="D738" i="5"/>
  <c r="D734" i="5"/>
  <c r="D730" i="5"/>
  <c r="D726" i="5"/>
  <c r="D722" i="5"/>
  <c r="D718" i="5"/>
  <c r="D714" i="5"/>
  <c r="D710" i="5"/>
  <c r="D706" i="5"/>
  <c r="D702" i="5"/>
  <c r="D698" i="5"/>
  <c r="D694" i="5"/>
  <c r="D690" i="5"/>
  <c r="D686" i="5"/>
  <c r="D682" i="5"/>
  <c r="D678" i="5"/>
  <c r="D674" i="5"/>
  <c r="D670" i="5"/>
  <c r="D666" i="5"/>
  <c r="D662" i="5"/>
  <c r="D658" i="5"/>
  <c r="D654" i="5"/>
  <c r="D650" i="5"/>
  <c r="D646" i="5"/>
  <c r="D642" i="5"/>
  <c r="D638" i="5"/>
  <c r="D634" i="5"/>
  <c r="D630" i="5"/>
  <c r="D626" i="5"/>
  <c r="D622" i="5"/>
  <c r="D618" i="5"/>
  <c r="D614" i="5"/>
  <c r="D610" i="5"/>
  <c r="D606" i="5"/>
  <c r="D602" i="5"/>
  <c r="D598" i="5"/>
  <c r="D594" i="5"/>
  <c r="D590" i="5"/>
  <c r="D586" i="5"/>
  <c r="D582" i="5"/>
  <c r="D578" i="5"/>
  <c r="D574" i="5"/>
  <c r="D570" i="5"/>
  <c r="D566" i="5"/>
  <c r="D562" i="5"/>
  <c r="D558" i="5"/>
  <c r="D554" i="5"/>
  <c r="D550" i="5"/>
  <c r="D546" i="5"/>
  <c r="D542" i="5"/>
  <c r="D538" i="5"/>
  <c r="D534" i="5"/>
  <c r="D530" i="5"/>
  <c r="D526" i="5"/>
  <c r="D522" i="5"/>
  <c r="D518" i="5"/>
  <c r="D514" i="5"/>
  <c r="D510" i="5"/>
  <c r="D506" i="5"/>
  <c r="D502" i="5"/>
  <c r="D498" i="5"/>
  <c r="D494" i="5"/>
  <c r="D490" i="5"/>
  <c r="D486" i="5"/>
  <c r="D482" i="5"/>
  <c r="D478" i="5"/>
  <c r="D474" i="5"/>
  <c r="D470" i="5"/>
  <c r="D466" i="5"/>
  <c r="D462" i="5"/>
  <c r="D458" i="5"/>
  <c r="D454" i="5"/>
  <c r="D450" i="5"/>
  <c r="D446" i="5"/>
  <c r="D442" i="5"/>
  <c r="D438" i="5"/>
  <c r="D434" i="5"/>
  <c r="D430" i="5"/>
  <c r="D426" i="5"/>
  <c r="D422" i="5"/>
  <c r="D418" i="5"/>
  <c r="D414" i="5"/>
  <c r="D410" i="5"/>
  <c r="D406" i="5"/>
  <c r="D402" i="5"/>
  <c r="D398" i="5"/>
  <c r="D394" i="5"/>
  <c r="D390" i="5"/>
  <c r="D386" i="5"/>
  <c r="D382" i="5"/>
  <c r="D378" i="5"/>
  <c r="D374" i="5"/>
  <c r="D370" i="5"/>
  <c r="D366" i="5"/>
  <c r="D362" i="5"/>
  <c r="D358" i="5"/>
  <c r="D354" i="5"/>
  <c r="D350" i="5"/>
  <c r="D346" i="5"/>
  <c r="D342" i="5"/>
  <c r="D338" i="5"/>
  <c r="D334" i="5"/>
  <c r="D330" i="5"/>
  <c r="D326" i="5"/>
  <c r="D322" i="5"/>
  <c r="D318" i="5"/>
  <c r="D314" i="5"/>
  <c r="D310" i="5"/>
  <c r="D306" i="5"/>
  <c r="D302" i="5"/>
  <c r="D298" i="5"/>
  <c r="D294" i="5"/>
  <c r="D290" i="5"/>
  <c r="D286" i="5"/>
  <c r="D282" i="5"/>
  <c r="D278" i="5"/>
  <c r="D274" i="5"/>
  <c r="D270" i="5"/>
  <c r="D266" i="5"/>
  <c r="D262" i="5"/>
  <c r="D258" i="5"/>
  <c r="D254" i="5"/>
  <c r="D250" i="5"/>
  <c r="D246" i="5"/>
  <c r="D242" i="5"/>
  <c r="D238" i="5"/>
  <c r="D234" i="5"/>
  <c r="D230" i="5"/>
  <c r="D226" i="5"/>
  <c r="D222" i="5"/>
  <c r="D218" i="5"/>
  <c r="D214" i="5"/>
  <c r="D210" i="5"/>
  <c r="D206" i="5"/>
  <c r="D202" i="5"/>
  <c r="D198" i="5"/>
  <c r="D194" i="5"/>
  <c r="D190" i="5"/>
  <c r="D186" i="5"/>
  <c r="D182" i="5"/>
  <c r="D178" i="5"/>
  <c r="D174" i="5"/>
  <c r="D170" i="5"/>
  <c r="D166" i="5"/>
  <c r="D162" i="5"/>
  <c r="D158" i="5"/>
  <c r="D154" i="5"/>
  <c r="D150" i="5"/>
  <c r="D146" i="5"/>
  <c r="G3592" i="5"/>
  <c r="G3588" i="5"/>
  <c r="G3584" i="5"/>
  <c r="G3580" i="5"/>
  <c r="G3576" i="5"/>
  <c r="G3572" i="5"/>
  <c r="G3568" i="5"/>
  <c r="G3564" i="5"/>
  <c r="G3560" i="5"/>
  <c r="G3556" i="5"/>
  <c r="G3552" i="5"/>
  <c r="G3548" i="5"/>
  <c r="G3544" i="5"/>
  <c r="G3540" i="5"/>
  <c r="G3536" i="5"/>
  <c r="G3532" i="5"/>
  <c r="G3528" i="5"/>
  <c r="G3524" i="5"/>
  <c r="G3520" i="5"/>
  <c r="G3516" i="5"/>
  <c r="G3512" i="5"/>
  <c r="G3508" i="5"/>
  <c r="G3504" i="5"/>
  <c r="G3500" i="5"/>
  <c r="G3496" i="5"/>
  <c r="G3492" i="5"/>
  <c r="G3488" i="5"/>
  <c r="G3484" i="5"/>
  <c r="G3480" i="5"/>
  <c r="G3476" i="5"/>
  <c r="G3472" i="5"/>
  <c r="G3468" i="5"/>
  <c r="G3464" i="5"/>
  <c r="G3460" i="5"/>
  <c r="G3456" i="5"/>
  <c r="G3452" i="5"/>
  <c r="G3448" i="5"/>
  <c r="G3444" i="5"/>
  <c r="G3440" i="5"/>
  <c r="G3436" i="5"/>
  <c r="G3432" i="5"/>
  <c r="G3428" i="5"/>
  <c r="G3424" i="5"/>
  <c r="G3420" i="5"/>
  <c r="G3416" i="5"/>
  <c r="G3412" i="5"/>
  <c r="G3408" i="5"/>
  <c r="G3404" i="5"/>
  <c r="G3400" i="5"/>
  <c r="G3396" i="5"/>
  <c r="G3392" i="5"/>
  <c r="G3388" i="5"/>
  <c r="G3384" i="5"/>
  <c r="G3380" i="5"/>
  <c r="G3376" i="5"/>
  <c r="G3372" i="5"/>
  <c r="G3368" i="5"/>
  <c r="G3364" i="5"/>
  <c r="G3360" i="5"/>
  <c r="G3356" i="5"/>
  <c r="G3352" i="5"/>
  <c r="G3348" i="5"/>
  <c r="G3344" i="5"/>
  <c r="G3340" i="5"/>
  <c r="G3336" i="5"/>
  <c r="G3332" i="5"/>
  <c r="G3328" i="5"/>
  <c r="G3324" i="5"/>
  <c r="G3320" i="5"/>
  <c r="G3316" i="5"/>
  <c r="G3312" i="5"/>
  <c r="G3308" i="5"/>
  <c r="G3304" i="5"/>
  <c r="G3300" i="5"/>
  <c r="G3296" i="5"/>
  <c r="G3292" i="5"/>
  <c r="G3288" i="5"/>
  <c r="G3284" i="5"/>
  <c r="G3280" i="5"/>
  <c r="G3276" i="5"/>
  <c r="G3272" i="5"/>
  <c r="G3268" i="5"/>
  <c r="G3264" i="5"/>
  <c r="G3260" i="5"/>
  <c r="G3256" i="5"/>
  <c r="G3252" i="5"/>
  <c r="G3248" i="5"/>
  <c r="G3244" i="5"/>
  <c r="G3240" i="5"/>
  <c r="G3236" i="5"/>
  <c r="G3232" i="5"/>
  <c r="G3228" i="5"/>
  <c r="G3224" i="5"/>
  <c r="G3220" i="5"/>
  <c r="G3216" i="5"/>
  <c r="G3212" i="5"/>
  <c r="G3208" i="5"/>
  <c r="G3204" i="5"/>
  <c r="G3200" i="5"/>
  <c r="G3196" i="5"/>
  <c r="G3192" i="5"/>
  <c r="G3188" i="5"/>
  <c r="G3184" i="5"/>
  <c r="G3180" i="5"/>
  <c r="G3176" i="5"/>
  <c r="G3172" i="5"/>
  <c r="G3168" i="5"/>
  <c r="G3164" i="5"/>
  <c r="G3160" i="5"/>
  <c r="G3156" i="5"/>
  <c r="G3152" i="5"/>
  <c r="G3148" i="5"/>
  <c r="G3144" i="5"/>
  <c r="G3140" i="5"/>
  <c r="G3136" i="5"/>
  <c r="G3132" i="5"/>
  <c r="G3128" i="5"/>
  <c r="G3124" i="5"/>
  <c r="G3120" i="5"/>
  <c r="G3116" i="5"/>
  <c r="G3112" i="5"/>
  <c r="G3108" i="5"/>
  <c r="G3104" i="5"/>
  <c r="G3100" i="5"/>
  <c r="G3096" i="5"/>
  <c r="G3092" i="5"/>
  <c r="G3088" i="5"/>
  <c r="G3084" i="5"/>
  <c r="G3080" i="5"/>
  <c r="G3076" i="5"/>
  <c r="G3072" i="5"/>
  <c r="G3068" i="5"/>
  <c r="G3064" i="5"/>
  <c r="G3060" i="5"/>
  <c r="G3056" i="5"/>
  <c r="G3052" i="5"/>
  <c r="G3048" i="5"/>
  <c r="G3044" i="5"/>
  <c r="G3040" i="5"/>
  <c r="G3036" i="5"/>
  <c r="G3032" i="5"/>
  <c r="G3028" i="5"/>
  <c r="G3024" i="5"/>
  <c r="G3020" i="5"/>
  <c r="G3016" i="5"/>
  <c r="G3012" i="5"/>
  <c r="G3008" i="5"/>
  <c r="G3004" i="5"/>
  <c r="G3000" i="5"/>
  <c r="G2996" i="5"/>
  <c r="G2992" i="5"/>
  <c r="G2988" i="5"/>
  <c r="G2984" i="5"/>
  <c r="G2980" i="5"/>
  <c r="G2976" i="5"/>
  <c r="G2972" i="5"/>
  <c r="G2968" i="5"/>
  <c r="G2964" i="5"/>
  <c r="G2960" i="5"/>
  <c r="G2956" i="5"/>
  <c r="G2952" i="5"/>
  <c r="G2948" i="5"/>
  <c r="G2944" i="5"/>
  <c r="G2940" i="5"/>
  <c r="G2936" i="5"/>
  <c r="G2932" i="5"/>
  <c r="G2928" i="5"/>
  <c r="G2924" i="5"/>
  <c r="G2920" i="5"/>
  <c r="G2916" i="5"/>
  <c r="G2912" i="5"/>
  <c r="G2908" i="5"/>
  <c r="G2904" i="5"/>
  <c r="G2900" i="5"/>
  <c r="G2896" i="5"/>
  <c r="G2892" i="5"/>
  <c r="G2888" i="5"/>
  <c r="G2884" i="5"/>
  <c r="G2880" i="5"/>
  <c r="G2876" i="5"/>
  <c r="G2872" i="5"/>
  <c r="G2868" i="5"/>
  <c r="G2864" i="5"/>
  <c r="G2860" i="5"/>
  <c r="G2856" i="5"/>
  <c r="G2852" i="5"/>
  <c r="G2848" i="5"/>
  <c r="G2844" i="5"/>
  <c r="G2840" i="5"/>
  <c r="G2836" i="5"/>
  <c r="G2832" i="5"/>
  <c r="G2828" i="5"/>
  <c r="G2824" i="5"/>
  <c r="G2820" i="5"/>
  <c r="G2816" i="5"/>
  <c r="G2812" i="5"/>
  <c r="G2808" i="5"/>
  <c r="G2804" i="5"/>
  <c r="G2800" i="5"/>
  <c r="G2796" i="5"/>
  <c r="G2792" i="5"/>
  <c r="G2788" i="5"/>
  <c r="G2784" i="5"/>
  <c r="G2780" i="5"/>
  <c r="G2776" i="5"/>
  <c r="G2772" i="5"/>
  <c r="G2768" i="5"/>
  <c r="G2764" i="5"/>
  <c r="G2760" i="5"/>
  <c r="G2756" i="5"/>
  <c r="G2752" i="5"/>
  <c r="G2748" i="5"/>
  <c r="G2744" i="5"/>
  <c r="G2740" i="5"/>
  <c r="G2736" i="5"/>
  <c r="G2732" i="5"/>
  <c r="G2728" i="5"/>
  <c r="G2724" i="5"/>
  <c r="G2720" i="5"/>
  <c r="G2716" i="5"/>
  <c r="G2712" i="5"/>
  <c r="G2708" i="5"/>
  <c r="G2704" i="5"/>
  <c r="G2700" i="5"/>
  <c r="G2696" i="5"/>
  <c r="G2692" i="5"/>
  <c r="G2688" i="5"/>
  <c r="G2684" i="5"/>
  <c r="G2680" i="5"/>
  <c r="G2676" i="5"/>
  <c r="G2672" i="5"/>
  <c r="G2668" i="5"/>
  <c r="G2664" i="5"/>
  <c r="G2660" i="5"/>
  <c r="G2656" i="5"/>
  <c r="G2652" i="5"/>
  <c r="G2648" i="5"/>
  <c r="G2644" i="5"/>
  <c r="G2640" i="5"/>
  <c r="G2636" i="5"/>
  <c r="G2632" i="5"/>
  <c r="G2628" i="5"/>
  <c r="G2624" i="5"/>
  <c r="G2620" i="5"/>
  <c r="G2616" i="5"/>
  <c r="G2612" i="5"/>
  <c r="G2608" i="5"/>
  <c r="G2604" i="5"/>
  <c r="G2600" i="5"/>
  <c r="G2596" i="5"/>
  <c r="G2592" i="5"/>
  <c r="G2588" i="5"/>
  <c r="G2584" i="5"/>
  <c r="G2580" i="5"/>
  <c r="G2576" i="5"/>
  <c r="G2572" i="5"/>
  <c r="G2568" i="5"/>
  <c r="G2564" i="5"/>
  <c r="G2560" i="5"/>
  <c r="G2556" i="5"/>
  <c r="G2552" i="5"/>
  <c r="G2548" i="5"/>
  <c r="G2544" i="5"/>
  <c r="G2540" i="5"/>
  <c r="G2536" i="5"/>
  <c r="G2532" i="5"/>
  <c r="G2528" i="5"/>
  <c r="G2524" i="5"/>
  <c r="G2520" i="5"/>
  <c r="G2516" i="5"/>
  <c r="G2512" i="5"/>
  <c r="G2508" i="5"/>
  <c r="G2504" i="5"/>
  <c r="G2500" i="5"/>
  <c r="G2496" i="5"/>
  <c r="G2492" i="5"/>
  <c r="G2488" i="5"/>
  <c r="G2484" i="5"/>
  <c r="G2480" i="5"/>
  <c r="G2476" i="5"/>
  <c r="G2472" i="5"/>
  <c r="G2468" i="5"/>
  <c r="G2464" i="5"/>
  <c r="G2460" i="5"/>
  <c r="G2456" i="5"/>
  <c r="G2452" i="5"/>
  <c r="G2448" i="5"/>
  <c r="G2444" i="5"/>
  <c r="G2440" i="5"/>
  <c r="G2436" i="5"/>
  <c r="G2432" i="5"/>
  <c r="G2428" i="5"/>
  <c r="G2424" i="5"/>
  <c r="G2420" i="5"/>
  <c r="G2416" i="5"/>
  <c r="G2412" i="5"/>
  <c r="G2408" i="5"/>
  <c r="G2404" i="5"/>
  <c r="G2400" i="5"/>
  <c r="G2396" i="5"/>
  <c r="G2392" i="5"/>
  <c r="G2388" i="5"/>
  <c r="G2384" i="5"/>
  <c r="G2380" i="5"/>
  <c r="G2376" i="5"/>
  <c r="G2372" i="5"/>
  <c r="G2368" i="5"/>
  <c r="G2364" i="5"/>
  <c r="G2360" i="5"/>
  <c r="G2356" i="5"/>
  <c r="G2352" i="5"/>
  <c r="G2348" i="5"/>
  <c r="G2344" i="5"/>
  <c r="G2340" i="5"/>
  <c r="G2336" i="5"/>
  <c r="G2332" i="5"/>
  <c r="G2328" i="5"/>
  <c r="G2324" i="5"/>
  <c r="G2320" i="5"/>
  <c r="G2316" i="5"/>
  <c r="G2312" i="5"/>
  <c r="G2308" i="5"/>
  <c r="G2304" i="5"/>
  <c r="G2300" i="5"/>
  <c r="G2296" i="5"/>
  <c r="G2292" i="5"/>
  <c r="G2288" i="5"/>
  <c r="G2284" i="5"/>
  <c r="G2280" i="5"/>
  <c r="G2276" i="5"/>
  <c r="G2272" i="5"/>
  <c r="G2268" i="5"/>
  <c r="G2264" i="5"/>
  <c r="G2260" i="5"/>
  <c r="G2256" i="5"/>
  <c r="G2252" i="5"/>
  <c r="G2248" i="5"/>
  <c r="G2244" i="5"/>
  <c r="G2240" i="5"/>
  <c r="G2236" i="5"/>
  <c r="G2232" i="5"/>
  <c r="G2228" i="5"/>
  <c r="G2224" i="5"/>
  <c r="G2220" i="5"/>
  <c r="G2216" i="5"/>
  <c r="G2212" i="5"/>
  <c r="G2208" i="5"/>
  <c r="G2204" i="5"/>
  <c r="G2200" i="5"/>
  <c r="G2196" i="5"/>
  <c r="G2192" i="5"/>
  <c r="G2188" i="5"/>
  <c r="G2184" i="5"/>
  <c r="G2180" i="5"/>
  <c r="G2176" i="5"/>
  <c r="G2172" i="5"/>
  <c r="G2168" i="5"/>
  <c r="G2164" i="5"/>
  <c r="G2160" i="5"/>
  <c r="G2156" i="5"/>
  <c r="G2152" i="5"/>
  <c r="G2148" i="5"/>
  <c r="G2144" i="5"/>
  <c r="G2140" i="5"/>
  <c r="G2136" i="5"/>
  <c r="G2132" i="5"/>
  <c r="G2128" i="5"/>
  <c r="G2124" i="5"/>
  <c r="G2120" i="5"/>
  <c r="G2116" i="5"/>
  <c r="G2112" i="5"/>
  <c r="G2108" i="5"/>
  <c r="G2104" i="5"/>
  <c r="G2100" i="5"/>
  <c r="G2096" i="5"/>
  <c r="G2092" i="5"/>
  <c r="G2088" i="5"/>
  <c r="G2084" i="5"/>
  <c r="G2080" i="5"/>
  <c r="G2076" i="5"/>
  <c r="G2072" i="5"/>
  <c r="G2068" i="5"/>
  <c r="G2064" i="5"/>
  <c r="G2060" i="5"/>
  <c r="G2056" i="5"/>
  <c r="G2052" i="5"/>
  <c r="G2048" i="5"/>
  <c r="G2044" i="5"/>
  <c r="G2040" i="5"/>
  <c r="G2036" i="5"/>
  <c r="G2032" i="5"/>
  <c r="G2028" i="5"/>
  <c r="G2024" i="5"/>
  <c r="G2020" i="5"/>
  <c r="G2016" i="5"/>
  <c r="G2012" i="5"/>
  <c r="G2008" i="5"/>
  <c r="G2004" i="5"/>
  <c r="G2000" i="5"/>
  <c r="G1996" i="5"/>
  <c r="G1992" i="5"/>
  <c r="G1988" i="5"/>
  <c r="G1984" i="5"/>
  <c r="G1980" i="5"/>
  <c r="G1976" i="5"/>
  <c r="G1972" i="5"/>
  <c r="G1968" i="5"/>
  <c r="G1964" i="5"/>
  <c r="G1960" i="5"/>
  <c r="G1956" i="5"/>
  <c r="G1952" i="5"/>
  <c r="G1948" i="5"/>
  <c r="G1944" i="5"/>
  <c r="G1940" i="5"/>
  <c r="G1936" i="5"/>
  <c r="G1932" i="5"/>
  <c r="G1928" i="5"/>
  <c r="G1924" i="5"/>
  <c r="G1920" i="5"/>
  <c r="G1916" i="5"/>
  <c r="G1912" i="5"/>
  <c r="G1908" i="5"/>
  <c r="G1904" i="5"/>
  <c r="G1900" i="5"/>
  <c r="G1896" i="5"/>
  <c r="G1892" i="5"/>
  <c r="G1888" i="5"/>
  <c r="G1884" i="5"/>
  <c r="G1880" i="5"/>
  <c r="G1876" i="5"/>
  <c r="G1872" i="5"/>
  <c r="G1868" i="5"/>
  <c r="G1864" i="5"/>
  <c r="G1860" i="5"/>
  <c r="G1856" i="5"/>
  <c r="G1852" i="5"/>
  <c r="G1848" i="5"/>
  <c r="G1844" i="5"/>
  <c r="G1840" i="5"/>
  <c r="G1836" i="5"/>
  <c r="G1832" i="5"/>
  <c r="G1828" i="5"/>
  <c r="G1824" i="5"/>
  <c r="G1820" i="5"/>
  <c r="G1816" i="5"/>
  <c r="G1812" i="5"/>
  <c r="G1808" i="5"/>
  <c r="G1804" i="5"/>
  <c r="G1800" i="5"/>
  <c r="G1796" i="5"/>
  <c r="G1792" i="5"/>
  <c r="G1788" i="5"/>
  <c r="G1784" i="5"/>
  <c r="G1780" i="5"/>
  <c r="G1776" i="5"/>
  <c r="G1772" i="5"/>
  <c r="G1768" i="5"/>
  <c r="G1764" i="5"/>
  <c r="G1760" i="5"/>
  <c r="G1756" i="5"/>
  <c r="G1752" i="5"/>
  <c r="G1748" i="5"/>
  <c r="G1744" i="5"/>
  <c r="G1740" i="5"/>
  <c r="G1736" i="5"/>
  <c r="G1732" i="5"/>
  <c r="G1728" i="5"/>
  <c r="G1724" i="5"/>
  <c r="G1720" i="5"/>
  <c r="G1716" i="5"/>
  <c r="G1712" i="5"/>
  <c r="G1708" i="5"/>
  <c r="G1704" i="5"/>
  <c r="G1700" i="5"/>
  <c r="G1696" i="5"/>
  <c r="G1692" i="5"/>
  <c r="G1688" i="5"/>
  <c r="G1684" i="5"/>
  <c r="G1680" i="5"/>
  <c r="G1676" i="5"/>
  <c r="G1672" i="5"/>
  <c r="G1668" i="5"/>
  <c r="G1664" i="5"/>
  <c r="G1660" i="5"/>
  <c r="G1656" i="5"/>
  <c r="G1652" i="5"/>
  <c r="G1648" i="5"/>
  <c r="G1644" i="5"/>
  <c r="G1640" i="5"/>
  <c r="G1636" i="5"/>
  <c r="G1632" i="5"/>
  <c r="G1628" i="5"/>
  <c r="G1624" i="5"/>
  <c r="G1620" i="5"/>
  <c r="G1616" i="5"/>
  <c r="G1612" i="5"/>
  <c r="G1608" i="5"/>
  <c r="G1604" i="5"/>
  <c r="G1600" i="5"/>
  <c r="G1596" i="5"/>
  <c r="G1592" i="5"/>
  <c r="G1588" i="5"/>
  <c r="G1584" i="5"/>
  <c r="G1580" i="5"/>
  <c r="G1576" i="5"/>
  <c r="G1572" i="5"/>
  <c r="G1568" i="5"/>
  <c r="G1564" i="5"/>
  <c r="G1560" i="5"/>
  <c r="G1556" i="5"/>
  <c r="G1552" i="5"/>
  <c r="G1548" i="5"/>
  <c r="G1544" i="5"/>
  <c r="G1540" i="5"/>
  <c r="G1536" i="5"/>
  <c r="G1532" i="5"/>
  <c r="G1528" i="5"/>
  <c r="G1524" i="5"/>
  <c r="G1520" i="5"/>
  <c r="G1516" i="5"/>
  <c r="G1512" i="5"/>
  <c r="G1508" i="5"/>
  <c r="G1504" i="5"/>
  <c r="G1500" i="5"/>
  <c r="G1496" i="5"/>
  <c r="G1492" i="5"/>
  <c r="G1488" i="5"/>
  <c r="G1484" i="5"/>
  <c r="G1480" i="5"/>
  <c r="G1476" i="5"/>
  <c r="G1472" i="5"/>
  <c r="G1468" i="5"/>
  <c r="G1464" i="5"/>
  <c r="G1460" i="5"/>
  <c r="G1456" i="5"/>
  <c r="G1452" i="5"/>
  <c r="G1448" i="5"/>
  <c r="G1444" i="5"/>
  <c r="G1440" i="5"/>
  <c r="G1436" i="5"/>
  <c r="G1432" i="5"/>
  <c r="G1428" i="5"/>
  <c r="G1424" i="5"/>
  <c r="G1420" i="5"/>
  <c r="G1416" i="5"/>
  <c r="G1412" i="5"/>
  <c r="G1408" i="5"/>
  <c r="G1404" i="5"/>
  <c r="G1400" i="5"/>
  <c r="G1396" i="5"/>
  <c r="G1392" i="5"/>
  <c r="G1388" i="5"/>
  <c r="G1384" i="5"/>
  <c r="G1380" i="5"/>
  <c r="G1376" i="5"/>
  <c r="G1372" i="5"/>
  <c r="G1368" i="5"/>
  <c r="G1364" i="5"/>
  <c r="G1360" i="5"/>
  <c r="G1356" i="5"/>
  <c r="G1352" i="5"/>
  <c r="G1348" i="5"/>
  <c r="G1344" i="5"/>
  <c r="G1340" i="5"/>
  <c r="G1336" i="5"/>
  <c r="G1332" i="5"/>
  <c r="G1328" i="5"/>
  <c r="G1324" i="5"/>
  <c r="G1320" i="5"/>
  <c r="G1316" i="5"/>
  <c r="G1312" i="5"/>
  <c r="G1308" i="5"/>
  <c r="G1304" i="5"/>
  <c r="G1300" i="5"/>
  <c r="G1296" i="5"/>
  <c r="G1292" i="5"/>
  <c r="G1288" i="5"/>
  <c r="G1284" i="5"/>
  <c r="G1280" i="5"/>
  <c r="G1276" i="5"/>
  <c r="G1272" i="5"/>
  <c r="G1268" i="5"/>
  <c r="G1264" i="5"/>
  <c r="G1260" i="5"/>
  <c r="G1256" i="5"/>
  <c r="G1252" i="5"/>
  <c r="G1248" i="5"/>
  <c r="G1244" i="5"/>
  <c r="G1240" i="5"/>
  <c r="G1236" i="5"/>
  <c r="G1232" i="5"/>
  <c r="G1228" i="5"/>
  <c r="G1224" i="5"/>
  <c r="G1220" i="5"/>
  <c r="G1216" i="5"/>
  <c r="G1212" i="5"/>
  <c r="G1208" i="5"/>
  <c r="G1204" i="5"/>
  <c r="G1200" i="5"/>
  <c r="G1196" i="5"/>
  <c r="G1192" i="5"/>
  <c r="G1188" i="5"/>
  <c r="G1184" i="5"/>
  <c r="G1180" i="5"/>
  <c r="G1176" i="5"/>
  <c r="G1172" i="5"/>
  <c r="G1168" i="5"/>
  <c r="G1164" i="5"/>
  <c r="G1160" i="5"/>
  <c r="G1156" i="5"/>
  <c r="G1152" i="5"/>
  <c r="G1148" i="5"/>
  <c r="G1144" i="5"/>
  <c r="G1140" i="5"/>
  <c r="G1136" i="5"/>
  <c r="G1132" i="5"/>
  <c r="G1128" i="5"/>
  <c r="G1124" i="5"/>
  <c r="G1120" i="5"/>
  <c r="G1116" i="5"/>
  <c r="G1112" i="5"/>
  <c r="G1108" i="5"/>
  <c r="G1104" i="5"/>
  <c r="G1100" i="5"/>
  <c r="G1096" i="5"/>
  <c r="G1092" i="5"/>
  <c r="G1088" i="5"/>
  <c r="G1084" i="5"/>
  <c r="G1080" i="5"/>
  <c r="G1076" i="5"/>
  <c r="G1072" i="5"/>
  <c r="G1068" i="5"/>
  <c r="G1064" i="5"/>
  <c r="G1060" i="5"/>
  <c r="G1056" i="5"/>
  <c r="G1052" i="5"/>
  <c r="G1048" i="5"/>
  <c r="G1044" i="5"/>
  <c r="G1040" i="5"/>
  <c r="G1036" i="5"/>
  <c r="G1032" i="5"/>
  <c r="G1028" i="5"/>
  <c r="G1024" i="5"/>
  <c r="G1020" i="5"/>
  <c r="G1016" i="5"/>
  <c r="G1012" i="5"/>
  <c r="G1008" i="5"/>
  <c r="G1004" i="5"/>
  <c r="G1000" i="5"/>
  <c r="G996" i="5"/>
  <c r="G992" i="5"/>
  <c r="G988" i="5"/>
  <c r="G984" i="5"/>
  <c r="G980" i="5"/>
  <c r="G976" i="5"/>
  <c r="G972" i="5"/>
  <c r="G968" i="5"/>
  <c r="G964" i="5"/>
  <c r="G960" i="5"/>
  <c r="G956" i="5"/>
  <c r="G952" i="5"/>
  <c r="G948" i="5"/>
  <c r="G944" i="5"/>
  <c r="G940" i="5"/>
  <c r="G936" i="5"/>
  <c r="G932" i="5"/>
  <c r="G928" i="5"/>
  <c r="G924" i="5"/>
  <c r="G920" i="5"/>
  <c r="G916" i="5"/>
  <c r="G912" i="5"/>
  <c r="G908" i="5"/>
  <c r="G904" i="5"/>
  <c r="G900" i="5"/>
  <c r="G896" i="5"/>
  <c r="G892" i="5"/>
  <c r="G888" i="5"/>
  <c r="G884" i="5"/>
  <c r="G880" i="5"/>
  <c r="G876" i="5"/>
  <c r="G872" i="5"/>
  <c r="G868" i="5"/>
  <c r="G864" i="5"/>
  <c r="G860" i="5"/>
  <c r="G856" i="5"/>
  <c r="G852" i="5"/>
  <c r="G848" i="5"/>
  <c r="G844" i="5"/>
  <c r="G840" i="5"/>
  <c r="G836" i="5"/>
  <c r="G832" i="5"/>
  <c r="G828" i="5"/>
  <c r="G824" i="5"/>
  <c r="G820" i="5"/>
  <c r="G816" i="5"/>
  <c r="G812" i="5"/>
  <c r="G808" i="5"/>
  <c r="G804" i="5"/>
  <c r="G800" i="5"/>
  <c r="G796" i="5"/>
  <c r="G792" i="5"/>
  <c r="G788" i="5"/>
  <c r="G784" i="5"/>
  <c r="G780" i="5"/>
  <c r="G776" i="5"/>
  <c r="G772" i="5"/>
  <c r="G768" i="5"/>
  <c r="G764" i="5"/>
  <c r="G760" i="5"/>
  <c r="G756" i="5"/>
  <c r="G752" i="5"/>
  <c r="G748" i="5"/>
  <c r="G744" i="5"/>
  <c r="G740" i="5"/>
  <c r="G736" i="5"/>
  <c r="G732" i="5"/>
  <c r="G728" i="5"/>
  <c r="G724" i="5"/>
  <c r="G720" i="5"/>
  <c r="G716" i="5"/>
  <c r="G712" i="5"/>
  <c r="G708" i="5"/>
  <c r="G704" i="5"/>
  <c r="G700" i="5"/>
  <c r="G696" i="5"/>
  <c r="G692" i="5"/>
  <c r="G688" i="5"/>
  <c r="G684" i="5"/>
  <c r="G680" i="5"/>
  <c r="G676" i="5"/>
  <c r="G672" i="5"/>
  <c r="G668" i="5"/>
  <c r="G664" i="5"/>
  <c r="G660" i="5"/>
  <c r="G656" i="5"/>
  <c r="G652" i="5"/>
  <c r="G648" i="5"/>
  <c r="G644" i="5"/>
  <c r="G640" i="5"/>
  <c r="G636" i="5"/>
  <c r="G632" i="5"/>
  <c r="G628" i="5"/>
  <c r="G624" i="5"/>
  <c r="G620" i="5"/>
  <c r="G616" i="5"/>
  <c r="G612" i="5"/>
  <c r="G608" i="5"/>
  <c r="G604" i="5"/>
  <c r="G600" i="5"/>
  <c r="G596" i="5"/>
  <c r="G592" i="5"/>
  <c r="G588" i="5"/>
  <c r="G584" i="5"/>
  <c r="G580" i="5"/>
  <c r="G576" i="5"/>
  <c r="G572" i="5"/>
  <c r="G568" i="5"/>
  <c r="G564" i="5"/>
  <c r="G560" i="5"/>
  <c r="G556" i="5"/>
  <c r="G552" i="5"/>
  <c r="G548" i="5"/>
  <c r="G544" i="5"/>
  <c r="G540" i="5"/>
  <c r="G536" i="5"/>
  <c r="G532" i="5"/>
  <c r="G528" i="5"/>
  <c r="G524" i="5"/>
  <c r="G520" i="5"/>
  <c r="G516" i="5"/>
  <c r="G512" i="5"/>
  <c r="G508" i="5"/>
  <c r="G504" i="5"/>
  <c r="G500" i="5"/>
  <c r="G496" i="5"/>
  <c r="G492" i="5"/>
  <c r="G488" i="5"/>
  <c r="G484" i="5"/>
  <c r="G480" i="5"/>
  <c r="G476" i="5"/>
  <c r="G472" i="5"/>
  <c r="G468" i="5"/>
  <c r="G464" i="5"/>
  <c r="G460" i="5"/>
  <c r="G456" i="5"/>
  <c r="G452" i="5"/>
  <c r="G448" i="5"/>
  <c r="G444" i="5"/>
  <c r="G440" i="5"/>
  <c r="G436" i="5"/>
  <c r="G432" i="5"/>
  <c r="G428" i="5"/>
  <c r="G424" i="5"/>
  <c r="G420" i="5"/>
  <c r="G416" i="5"/>
  <c r="G412" i="5"/>
  <c r="G408" i="5"/>
  <c r="G404" i="5"/>
  <c r="G400" i="5"/>
  <c r="G396" i="5"/>
  <c r="G392" i="5"/>
  <c r="G388" i="5"/>
  <c r="G384" i="5"/>
  <c r="G380" i="5"/>
  <c r="G376" i="5"/>
  <c r="G372" i="5"/>
  <c r="G368" i="5"/>
  <c r="G364" i="5"/>
  <c r="G360" i="5"/>
  <c r="G356" i="5"/>
  <c r="G352" i="5"/>
  <c r="G348" i="5"/>
  <c r="G344" i="5"/>
  <c r="G340" i="5"/>
  <c r="G336" i="5"/>
  <c r="G332" i="5"/>
  <c r="G328" i="5"/>
  <c r="G324" i="5"/>
  <c r="G320" i="5"/>
  <c r="G316" i="5"/>
  <c r="G312" i="5"/>
  <c r="G308" i="5"/>
  <c r="G304" i="5"/>
  <c r="G300" i="5"/>
  <c r="G296" i="5"/>
  <c r="G292" i="5"/>
  <c r="G288" i="5"/>
  <c r="G284" i="5"/>
  <c r="G280" i="5"/>
  <c r="G276" i="5"/>
  <c r="G272" i="5"/>
  <c r="G268" i="5"/>
  <c r="G264" i="5"/>
  <c r="G260" i="5"/>
  <c r="G256" i="5"/>
  <c r="G252" i="5"/>
  <c r="G248" i="5"/>
  <c r="G244" i="5"/>
  <c r="G240" i="5"/>
  <c r="G236" i="5"/>
  <c r="G232" i="5"/>
  <c r="G228" i="5"/>
  <c r="G224" i="5"/>
  <c r="G220" i="5"/>
  <c r="G216" i="5"/>
  <c r="G212" i="5"/>
  <c r="G208" i="5"/>
  <c r="G204" i="5"/>
  <c r="G200" i="5"/>
  <c r="G196" i="5"/>
  <c r="G192" i="5"/>
  <c r="G188" i="5"/>
  <c r="G184" i="5"/>
  <c r="G180" i="5"/>
  <c r="G176" i="5"/>
  <c r="G172" i="5"/>
  <c r="G168" i="5"/>
  <c r="G164" i="5"/>
  <c r="G160" i="5"/>
  <c r="G156" i="5"/>
  <c r="G152" i="5"/>
  <c r="G148" i="5"/>
  <c r="J3590" i="5"/>
  <c r="J3586" i="5"/>
  <c r="J3582" i="5"/>
  <c r="J3578" i="5"/>
  <c r="J3574" i="5"/>
  <c r="J3570" i="5"/>
  <c r="J3566" i="5"/>
  <c r="J3562" i="5"/>
  <c r="J3558" i="5"/>
  <c r="J3554" i="5"/>
  <c r="J3550" i="5"/>
  <c r="J3546" i="5"/>
  <c r="J3542" i="5"/>
  <c r="J3538" i="5"/>
  <c r="J3534" i="5"/>
  <c r="J3530" i="5"/>
  <c r="J3526" i="5"/>
  <c r="J3522" i="5"/>
  <c r="J3518" i="5"/>
  <c r="J3514" i="5"/>
  <c r="J3510" i="5"/>
  <c r="J3506" i="5"/>
  <c r="J3502" i="5"/>
  <c r="J3498" i="5"/>
  <c r="J3494" i="5"/>
  <c r="J3490" i="5"/>
  <c r="J3486" i="5"/>
  <c r="J3482" i="5"/>
  <c r="J3478" i="5"/>
  <c r="J3474" i="5"/>
  <c r="J3470" i="5"/>
  <c r="J3466" i="5"/>
  <c r="J3462" i="5"/>
  <c r="J3458" i="5"/>
  <c r="J3454" i="5"/>
  <c r="J3450" i="5"/>
  <c r="J3446" i="5"/>
  <c r="J3442" i="5"/>
  <c r="J3438" i="5"/>
  <c r="J3434" i="5"/>
  <c r="J3430" i="5"/>
  <c r="J3426" i="5"/>
  <c r="J3422" i="5"/>
  <c r="J3418" i="5"/>
  <c r="J3414" i="5"/>
  <c r="J3410" i="5"/>
  <c r="J3406" i="5"/>
  <c r="J3402" i="5"/>
  <c r="J3398" i="5"/>
  <c r="J3394" i="5"/>
  <c r="J3390" i="5"/>
  <c r="J3386" i="5"/>
  <c r="J3382" i="5"/>
  <c r="J3378" i="5"/>
  <c r="J3374" i="5"/>
  <c r="J3370" i="5"/>
  <c r="J3366" i="5"/>
  <c r="J3362" i="5"/>
  <c r="J3358" i="5"/>
  <c r="J3354" i="5"/>
  <c r="J3350" i="5"/>
  <c r="J3346" i="5"/>
  <c r="J3342" i="5"/>
  <c r="J3338" i="5"/>
  <c r="J3334" i="5"/>
  <c r="J3330" i="5"/>
  <c r="J3326" i="5"/>
  <c r="J3322" i="5"/>
  <c r="J3318" i="5"/>
  <c r="J3314" i="5"/>
  <c r="J3310" i="5"/>
  <c r="J3306" i="5"/>
  <c r="J3302" i="5"/>
  <c r="J3298" i="5"/>
  <c r="J3294" i="5"/>
  <c r="J3290" i="5"/>
  <c r="J3286" i="5"/>
  <c r="J3282" i="5"/>
  <c r="J3278" i="5"/>
  <c r="J3274" i="5"/>
  <c r="J3270" i="5"/>
  <c r="J3266" i="5"/>
  <c r="J3262" i="5"/>
  <c r="J3258" i="5"/>
  <c r="J3254" i="5"/>
  <c r="J3250" i="5"/>
  <c r="J3246" i="5"/>
  <c r="J3242" i="5"/>
  <c r="J3238" i="5"/>
  <c r="J3234" i="5"/>
  <c r="J3230" i="5"/>
  <c r="J3226" i="5"/>
  <c r="J3222" i="5"/>
  <c r="J3218" i="5"/>
  <c r="J3214" i="5"/>
  <c r="J3210" i="5"/>
  <c r="J3206" i="5"/>
  <c r="J3202" i="5"/>
  <c r="J3198" i="5"/>
  <c r="J3194" i="5"/>
  <c r="J3190" i="5"/>
  <c r="J3186" i="5"/>
  <c r="J3182" i="5"/>
  <c r="J3178" i="5"/>
  <c r="J3174" i="5"/>
  <c r="J3170" i="5"/>
  <c r="J3166" i="5"/>
  <c r="J3162" i="5"/>
  <c r="J3158" i="5"/>
  <c r="J3154" i="5"/>
  <c r="J3150" i="5"/>
  <c r="J3146" i="5"/>
  <c r="J3142" i="5"/>
  <c r="J3138" i="5"/>
  <c r="J3134" i="5"/>
  <c r="J3130" i="5"/>
  <c r="J3126" i="5"/>
  <c r="J3122" i="5"/>
  <c r="J3118" i="5"/>
  <c r="J3114" i="5"/>
  <c r="J3110" i="5"/>
  <c r="J3106" i="5"/>
  <c r="J3102" i="5"/>
  <c r="J3098" i="5"/>
  <c r="J3094" i="5"/>
  <c r="J3090" i="5"/>
  <c r="J3086" i="5"/>
  <c r="J3082" i="5"/>
  <c r="J3078" i="5"/>
  <c r="J3074" i="5"/>
  <c r="J3070" i="5"/>
  <c r="J3066" i="5"/>
  <c r="J3062" i="5"/>
  <c r="J3058" i="5"/>
  <c r="J3054" i="5"/>
  <c r="J3050" i="5"/>
  <c r="J3046" i="5"/>
  <c r="J3042" i="5"/>
  <c r="J3038" i="5"/>
  <c r="J3034" i="5"/>
  <c r="J3030" i="5"/>
  <c r="J3026" i="5"/>
  <c r="J3022" i="5"/>
  <c r="J3018" i="5"/>
  <c r="J3014" i="5"/>
  <c r="J3010" i="5"/>
  <c r="J3006" i="5"/>
  <c r="J3002" i="5"/>
  <c r="J2998" i="5"/>
  <c r="J2994" i="5"/>
  <c r="J2990" i="5"/>
  <c r="J2986" i="5"/>
  <c r="J2982" i="5"/>
  <c r="J2978" i="5"/>
  <c r="J2974" i="5"/>
  <c r="J2970" i="5"/>
  <c r="J2966" i="5"/>
  <c r="J2962" i="5"/>
  <c r="J2958" i="5"/>
  <c r="J2954" i="5"/>
  <c r="J2950" i="5"/>
  <c r="J2946" i="5"/>
  <c r="J2942" i="5"/>
  <c r="J2938" i="5"/>
  <c r="J2934" i="5"/>
  <c r="J2930" i="5"/>
  <c r="J2926" i="5"/>
  <c r="J2922" i="5"/>
  <c r="J2918" i="5"/>
  <c r="J2914" i="5"/>
  <c r="J2910" i="5"/>
  <c r="J2906" i="5"/>
  <c r="J2902" i="5"/>
  <c r="J2898" i="5"/>
  <c r="J2894" i="5"/>
  <c r="J2890" i="5"/>
  <c r="J2886" i="5"/>
  <c r="J2882" i="5"/>
  <c r="J2878" i="5"/>
  <c r="J2874" i="5"/>
  <c r="J2870" i="5"/>
  <c r="J2866" i="5"/>
  <c r="J2862" i="5"/>
  <c r="J2858" i="5"/>
  <c r="J2854" i="5"/>
  <c r="J2850" i="5"/>
  <c r="J2842" i="5"/>
  <c r="J2838" i="5"/>
  <c r="J2834" i="5"/>
  <c r="J2830" i="5"/>
  <c r="J2826" i="5"/>
  <c r="J2822" i="5"/>
  <c r="J2818" i="5"/>
  <c r="J2814" i="5"/>
  <c r="J2810" i="5"/>
  <c r="J2806" i="5"/>
  <c r="J2802" i="5"/>
  <c r="J2798" i="5"/>
  <c r="J2794" i="5"/>
  <c r="J2790" i="5"/>
  <c r="J2786" i="5"/>
  <c r="J2782" i="5"/>
  <c r="J2778" i="5"/>
  <c r="J2774" i="5"/>
  <c r="J2770" i="5"/>
  <c r="J2766" i="5"/>
  <c r="J2762" i="5"/>
  <c r="J2758" i="5"/>
  <c r="J2754" i="5"/>
  <c r="J2750" i="5"/>
  <c r="J2746" i="5"/>
  <c r="J2742" i="5"/>
  <c r="J2738" i="5"/>
  <c r="J2734" i="5"/>
  <c r="J2730" i="5"/>
  <c r="J2726" i="5"/>
  <c r="J2722" i="5"/>
  <c r="J2718" i="5"/>
  <c r="J2714" i="5"/>
  <c r="J2710" i="5"/>
  <c r="J2706" i="5"/>
  <c r="J2702" i="5"/>
  <c r="J2698" i="5"/>
  <c r="J2694" i="5"/>
  <c r="J2690" i="5"/>
  <c r="J2686" i="5"/>
  <c r="J2682" i="5"/>
  <c r="J2678" i="5"/>
  <c r="J2674" i="5"/>
  <c r="J2670" i="5"/>
  <c r="J2666" i="5"/>
  <c r="J2662" i="5"/>
  <c r="J2658" i="5"/>
  <c r="J2654" i="5"/>
  <c r="J2650" i="5"/>
  <c r="J2646" i="5"/>
  <c r="J2642" i="5"/>
  <c r="J2638" i="5"/>
  <c r="J2634" i="5"/>
  <c r="J2630" i="5"/>
  <c r="J2626" i="5"/>
  <c r="J2622" i="5"/>
  <c r="J2618" i="5"/>
  <c r="J2614" i="5"/>
  <c r="J2610" i="5"/>
  <c r="J2606" i="5"/>
  <c r="J2602" i="5"/>
  <c r="J2598" i="5"/>
  <c r="J2594" i="5"/>
  <c r="G3591" i="5"/>
  <c r="G3587" i="5"/>
  <c r="G3583" i="5"/>
  <c r="G3579" i="5"/>
  <c r="G3575" i="5"/>
  <c r="G3571" i="5"/>
  <c r="G3567" i="5"/>
  <c r="G3563" i="5"/>
  <c r="G3559" i="5"/>
  <c r="G3555" i="5"/>
  <c r="G3551" i="5"/>
  <c r="G3547" i="5"/>
  <c r="G3543" i="5"/>
  <c r="G3539" i="5"/>
  <c r="G3535" i="5"/>
  <c r="G3531" i="5"/>
  <c r="G3527" i="5"/>
  <c r="G3523" i="5"/>
  <c r="G3519" i="5"/>
  <c r="G3515" i="5"/>
  <c r="G3511" i="5"/>
  <c r="G3507" i="5"/>
  <c r="G3503" i="5"/>
  <c r="G3499" i="5"/>
  <c r="G3495" i="5"/>
  <c r="G3491" i="5"/>
  <c r="G3487" i="5"/>
  <c r="G3483" i="5"/>
  <c r="G3479" i="5"/>
  <c r="G3475" i="5"/>
  <c r="G3471" i="5"/>
  <c r="G3467" i="5"/>
  <c r="G3463" i="5"/>
  <c r="G3459" i="5"/>
  <c r="G3455" i="5"/>
  <c r="G3451" i="5"/>
  <c r="G3447" i="5"/>
  <c r="G3443" i="5"/>
  <c r="G3439" i="5"/>
  <c r="G3435" i="5"/>
  <c r="G3431" i="5"/>
  <c r="G3427" i="5"/>
  <c r="G3423" i="5"/>
  <c r="G3419" i="5"/>
  <c r="G3415" i="5"/>
  <c r="G3411" i="5"/>
  <c r="G3407" i="5"/>
  <c r="G3403" i="5"/>
  <c r="G3399" i="5"/>
  <c r="G3395" i="5"/>
  <c r="G3391" i="5"/>
  <c r="G3387" i="5"/>
  <c r="G3383" i="5"/>
  <c r="G3379" i="5"/>
  <c r="G3375" i="5"/>
  <c r="G3371" i="5"/>
  <c r="G3367" i="5"/>
  <c r="G3363" i="5"/>
  <c r="G3359" i="5"/>
  <c r="G3355" i="5"/>
  <c r="G3351" i="5"/>
  <c r="G3347" i="5"/>
  <c r="G3343" i="5"/>
  <c r="G3339" i="5"/>
  <c r="G3335" i="5"/>
  <c r="G3331" i="5"/>
  <c r="G3327" i="5"/>
  <c r="G3323" i="5"/>
  <c r="G3319" i="5"/>
  <c r="G3315" i="5"/>
  <c r="G3311" i="5"/>
  <c r="G3307" i="5"/>
  <c r="G3303" i="5"/>
  <c r="G3299" i="5"/>
  <c r="G3295" i="5"/>
  <c r="G3291" i="5"/>
  <c r="G3287" i="5"/>
  <c r="G3283" i="5"/>
  <c r="G3279" i="5"/>
  <c r="G3275" i="5"/>
  <c r="G3271" i="5"/>
  <c r="G3267" i="5"/>
  <c r="G3263" i="5"/>
  <c r="G3259" i="5"/>
  <c r="G3255" i="5"/>
  <c r="G3251" i="5"/>
  <c r="G3247" i="5"/>
  <c r="G3243" i="5"/>
  <c r="G3239" i="5"/>
  <c r="G3235" i="5"/>
  <c r="G3231" i="5"/>
  <c r="G3227" i="5"/>
  <c r="G3223" i="5"/>
  <c r="G3219" i="5"/>
  <c r="G3215" i="5"/>
  <c r="G3211" i="5"/>
  <c r="G3207" i="5"/>
  <c r="G3203" i="5"/>
  <c r="G3199" i="5"/>
  <c r="G3195" i="5"/>
  <c r="G3191" i="5"/>
  <c r="G3187" i="5"/>
  <c r="G3183" i="5"/>
  <c r="G3179" i="5"/>
  <c r="G3175" i="5"/>
  <c r="G3171" i="5"/>
  <c r="G3167" i="5"/>
  <c r="G3163" i="5"/>
  <c r="G3159" i="5"/>
  <c r="G3155" i="5"/>
  <c r="G3151" i="5"/>
  <c r="G3147" i="5"/>
  <c r="G3143" i="5"/>
  <c r="G3139" i="5"/>
  <c r="G3135" i="5"/>
  <c r="G3131" i="5"/>
  <c r="G3127" i="5"/>
  <c r="G3123" i="5"/>
  <c r="G3119" i="5"/>
  <c r="G3115" i="5"/>
  <c r="G3111" i="5"/>
  <c r="G3107" i="5"/>
  <c r="G3103" i="5"/>
  <c r="G3099" i="5"/>
  <c r="G3095" i="5"/>
  <c r="G3091" i="5"/>
  <c r="G3087" i="5"/>
  <c r="G3083" i="5"/>
  <c r="G3079" i="5"/>
  <c r="G3075" i="5"/>
  <c r="G3071" i="5"/>
  <c r="G3067" i="5"/>
  <c r="G3063" i="5"/>
  <c r="G3059" i="5"/>
  <c r="G3055" i="5"/>
  <c r="G3051" i="5"/>
  <c r="G3047" i="5"/>
  <c r="G3043" i="5"/>
  <c r="G3039" i="5"/>
  <c r="G3035" i="5"/>
  <c r="G3031" i="5"/>
  <c r="G3027" i="5"/>
  <c r="G3023" i="5"/>
  <c r="G3019" i="5"/>
  <c r="G3015" i="5"/>
  <c r="G3011" i="5"/>
  <c r="G3007" i="5"/>
  <c r="G3003" i="5"/>
  <c r="G2999" i="5"/>
  <c r="G2995" i="5"/>
  <c r="G2991" i="5"/>
  <c r="G2987" i="5"/>
  <c r="G2983" i="5"/>
  <c r="G2979" i="5"/>
  <c r="G2975" i="5"/>
  <c r="G2971" i="5"/>
  <c r="G2967" i="5"/>
  <c r="G2963" i="5"/>
  <c r="G2959" i="5"/>
  <c r="G2955" i="5"/>
  <c r="G2951" i="5"/>
  <c r="G2947" i="5"/>
  <c r="G2943" i="5"/>
  <c r="G2939" i="5"/>
  <c r="G2935" i="5"/>
  <c r="G2931" i="5"/>
  <c r="G2927" i="5"/>
  <c r="G2923" i="5"/>
  <c r="G2919" i="5"/>
  <c r="G2915" i="5"/>
  <c r="G2911" i="5"/>
  <c r="G2907" i="5"/>
  <c r="G2903" i="5"/>
  <c r="G2899" i="5"/>
  <c r="G2895" i="5"/>
  <c r="G2891" i="5"/>
  <c r="G2887" i="5"/>
  <c r="G2883" i="5"/>
  <c r="G2879" i="5"/>
  <c r="G2875" i="5"/>
  <c r="G2871" i="5"/>
  <c r="G2867" i="5"/>
  <c r="G2863" i="5"/>
  <c r="G2859" i="5"/>
  <c r="G2855" i="5"/>
  <c r="G2851" i="5"/>
  <c r="G2847" i="5"/>
  <c r="G2843" i="5"/>
  <c r="G2839" i="5"/>
  <c r="G2835" i="5"/>
  <c r="G2831" i="5"/>
  <c r="G2827" i="5"/>
  <c r="G2823" i="5"/>
  <c r="G2819" i="5"/>
  <c r="G2815" i="5"/>
  <c r="G2811" i="5"/>
  <c r="G2807" i="5"/>
  <c r="G2803" i="5"/>
  <c r="G2799" i="5"/>
  <c r="G2795" i="5"/>
  <c r="G2791" i="5"/>
  <c r="G2787" i="5"/>
  <c r="G2783" i="5"/>
  <c r="G2779" i="5"/>
  <c r="G2775" i="5"/>
  <c r="G2771" i="5"/>
  <c r="G2767" i="5"/>
  <c r="G2763" i="5"/>
  <c r="G2759" i="5"/>
  <c r="G2755" i="5"/>
  <c r="G2751" i="5"/>
  <c r="G2747" i="5"/>
  <c r="G2743" i="5"/>
  <c r="G2739" i="5"/>
  <c r="G2735" i="5"/>
  <c r="G2731" i="5"/>
  <c r="G2727" i="5"/>
  <c r="G2723" i="5"/>
  <c r="G2719" i="5"/>
  <c r="G2715" i="5"/>
  <c r="G2711" i="5"/>
  <c r="G2707" i="5"/>
  <c r="G2703" i="5"/>
  <c r="G2699" i="5"/>
  <c r="G2695" i="5"/>
  <c r="G2691" i="5"/>
  <c r="G2687" i="5"/>
  <c r="G2683" i="5"/>
  <c r="G2679" i="5"/>
  <c r="G2675" i="5"/>
  <c r="G2671" i="5"/>
  <c r="G2667" i="5"/>
  <c r="G2663" i="5"/>
  <c r="G2659" i="5"/>
  <c r="G2655" i="5"/>
  <c r="G2651" i="5"/>
  <c r="G2647" i="5"/>
  <c r="G2643" i="5"/>
  <c r="G2639" i="5"/>
  <c r="G2635" i="5"/>
  <c r="G2631" i="5"/>
  <c r="G2627" i="5"/>
  <c r="G2623" i="5"/>
  <c r="G2619" i="5"/>
  <c r="G2615" i="5"/>
  <c r="G2611" i="5"/>
  <c r="G2607" i="5"/>
  <c r="G2603" i="5"/>
  <c r="G2599" i="5"/>
  <c r="G2595" i="5"/>
  <c r="G2591" i="5"/>
  <c r="G2587" i="5"/>
  <c r="G2583" i="5"/>
  <c r="G2579" i="5"/>
  <c r="G2575" i="5"/>
  <c r="G2571" i="5"/>
  <c r="G2567" i="5"/>
  <c r="G2563" i="5"/>
  <c r="G2559" i="5"/>
  <c r="G2555" i="5"/>
  <c r="G2551" i="5"/>
  <c r="G2547" i="5"/>
  <c r="G2543" i="5"/>
  <c r="G2539" i="5"/>
  <c r="G2535" i="5"/>
  <c r="G2531" i="5"/>
  <c r="G2527" i="5"/>
  <c r="G2523" i="5"/>
  <c r="G2519" i="5"/>
  <c r="G2515" i="5"/>
  <c r="G2511" i="5"/>
  <c r="G2507" i="5"/>
  <c r="G2503" i="5"/>
  <c r="G2499" i="5"/>
  <c r="G2495" i="5"/>
  <c r="G2491" i="5"/>
  <c r="G2487" i="5"/>
  <c r="G2483" i="5"/>
  <c r="G2479" i="5"/>
  <c r="G2475" i="5"/>
  <c r="G2471" i="5"/>
  <c r="G2467" i="5"/>
  <c r="G2463" i="5"/>
  <c r="G2459" i="5"/>
  <c r="G2455" i="5"/>
  <c r="G2451" i="5"/>
  <c r="G2447" i="5"/>
  <c r="G2443" i="5"/>
  <c r="G2439" i="5"/>
  <c r="G2435" i="5"/>
  <c r="G2431" i="5"/>
  <c r="G2427" i="5"/>
  <c r="G2423" i="5"/>
  <c r="G2419" i="5"/>
  <c r="G2415" i="5"/>
  <c r="G2411" i="5"/>
  <c r="G2407" i="5"/>
  <c r="G2403" i="5"/>
  <c r="G2399" i="5"/>
  <c r="G2395" i="5"/>
  <c r="G2391" i="5"/>
  <c r="G2387" i="5"/>
  <c r="G2383" i="5"/>
  <c r="G2379" i="5"/>
  <c r="G2375" i="5"/>
  <c r="G2371" i="5"/>
  <c r="G2367" i="5"/>
  <c r="G2363" i="5"/>
  <c r="G2359" i="5"/>
  <c r="G2355" i="5"/>
  <c r="G2351" i="5"/>
  <c r="G2347" i="5"/>
  <c r="G2343" i="5"/>
  <c r="G2339" i="5"/>
  <c r="G2335" i="5"/>
  <c r="G2331" i="5"/>
  <c r="G2327" i="5"/>
  <c r="G2323" i="5"/>
  <c r="G2319" i="5"/>
  <c r="G2315" i="5"/>
  <c r="G2311" i="5"/>
  <c r="G2307" i="5"/>
  <c r="G2303" i="5"/>
  <c r="G2299" i="5"/>
  <c r="G2295" i="5"/>
  <c r="G2291" i="5"/>
  <c r="G2287" i="5"/>
  <c r="G2283" i="5"/>
  <c r="G2279" i="5"/>
  <c r="G2275" i="5"/>
  <c r="G2271" i="5"/>
  <c r="G2267" i="5"/>
  <c r="G2263" i="5"/>
  <c r="G2259" i="5"/>
  <c r="G2255" i="5"/>
  <c r="G2251" i="5"/>
  <c r="G2247" i="5"/>
  <c r="G2243" i="5"/>
  <c r="G2239" i="5"/>
  <c r="G2235" i="5"/>
  <c r="G2231" i="5"/>
  <c r="G2227" i="5"/>
  <c r="G2223" i="5"/>
  <c r="G2219" i="5"/>
  <c r="G2215" i="5"/>
  <c r="G2211" i="5"/>
  <c r="G2207" i="5"/>
  <c r="G2203" i="5"/>
  <c r="G2199" i="5"/>
  <c r="G2195" i="5"/>
  <c r="G2191" i="5"/>
  <c r="G2187" i="5"/>
  <c r="G2183" i="5"/>
  <c r="G2179" i="5"/>
  <c r="G2175" i="5"/>
  <c r="G2171" i="5"/>
  <c r="G2167" i="5"/>
  <c r="G2163" i="5"/>
  <c r="G2159" i="5"/>
  <c r="G2155" i="5"/>
  <c r="G2151" i="5"/>
  <c r="G2147" i="5"/>
  <c r="G2143" i="5"/>
  <c r="G2139" i="5"/>
  <c r="G2135" i="5"/>
  <c r="G2131" i="5"/>
  <c r="G2127" i="5"/>
  <c r="G2123" i="5"/>
  <c r="G2119" i="5"/>
  <c r="G2115" i="5"/>
  <c r="G2111" i="5"/>
  <c r="G2107" i="5"/>
  <c r="G2103" i="5"/>
  <c r="G2099" i="5"/>
  <c r="G2095" i="5"/>
  <c r="G2091" i="5"/>
  <c r="G2087" i="5"/>
  <c r="G2083" i="5"/>
  <c r="G2079" i="5"/>
  <c r="G2075" i="5"/>
  <c r="G2071" i="5"/>
  <c r="G2067" i="5"/>
  <c r="G2063" i="5"/>
  <c r="G2059" i="5"/>
  <c r="G2055" i="5"/>
  <c r="G2051" i="5"/>
  <c r="G2047" i="5"/>
  <c r="G2043" i="5"/>
  <c r="G2039" i="5"/>
  <c r="G2035" i="5"/>
  <c r="G2031" i="5"/>
  <c r="G2027" i="5"/>
  <c r="G2023" i="5"/>
  <c r="G2019" i="5"/>
  <c r="G2015" i="5"/>
  <c r="G2011" i="5"/>
  <c r="G2007" i="5"/>
  <c r="G2003" i="5"/>
  <c r="G1999" i="5"/>
  <c r="G1995" i="5"/>
  <c r="G1991" i="5"/>
  <c r="G1987" i="5"/>
  <c r="G1983" i="5"/>
  <c r="G1979" i="5"/>
  <c r="G1975" i="5"/>
  <c r="G1971" i="5"/>
  <c r="G1967" i="5"/>
  <c r="G1963" i="5"/>
  <c r="G1959" i="5"/>
  <c r="G1955" i="5"/>
  <c r="G1951" i="5"/>
  <c r="G1947" i="5"/>
  <c r="G1943" i="5"/>
  <c r="G1939" i="5"/>
  <c r="G1935" i="5"/>
  <c r="G1931" i="5"/>
  <c r="G1927" i="5"/>
  <c r="G1923" i="5"/>
  <c r="G1919" i="5"/>
  <c r="G1915" i="5"/>
  <c r="G1911" i="5"/>
  <c r="G1907" i="5"/>
  <c r="G1903" i="5"/>
  <c r="G1899" i="5"/>
  <c r="G1895" i="5"/>
  <c r="G1891" i="5"/>
  <c r="G1887" i="5"/>
  <c r="G1883" i="5"/>
  <c r="G1879" i="5"/>
  <c r="G1875" i="5"/>
  <c r="G1871" i="5"/>
  <c r="G1867" i="5"/>
  <c r="G1863" i="5"/>
  <c r="G1859" i="5"/>
  <c r="G1855" i="5"/>
  <c r="G1851" i="5"/>
  <c r="G1847" i="5"/>
  <c r="G1843" i="5"/>
  <c r="G1839" i="5"/>
  <c r="G1835" i="5"/>
  <c r="G1831" i="5"/>
  <c r="G1827" i="5"/>
  <c r="G1823" i="5"/>
  <c r="G1819" i="5"/>
  <c r="G1815" i="5"/>
  <c r="G1811" i="5"/>
  <c r="G1807" i="5"/>
  <c r="G1803" i="5"/>
  <c r="G1799" i="5"/>
  <c r="G1795" i="5"/>
  <c r="G1791" i="5"/>
  <c r="G1787" i="5"/>
  <c r="G1783" i="5"/>
  <c r="G1779" i="5"/>
  <c r="G1775" i="5"/>
  <c r="G1771" i="5"/>
  <c r="G1767" i="5"/>
  <c r="G1763" i="5"/>
  <c r="G1759" i="5"/>
  <c r="G1755" i="5"/>
  <c r="G1751" i="5"/>
  <c r="G1747" i="5"/>
  <c r="G1743" i="5"/>
  <c r="G1739" i="5"/>
  <c r="G1735" i="5"/>
  <c r="G1731" i="5"/>
  <c r="G1727" i="5"/>
  <c r="G1723" i="5"/>
  <c r="G1719" i="5"/>
  <c r="G1715" i="5"/>
  <c r="G1711" i="5"/>
  <c r="G1707" i="5"/>
  <c r="G1703" i="5"/>
  <c r="G1699" i="5"/>
  <c r="G1695" i="5"/>
  <c r="G1691" i="5"/>
  <c r="G1687" i="5"/>
  <c r="G1683" i="5"/>
  <c r="G1679" i="5"/>
  <c r="G1675" i="5"/>
  <c r="G1671" i="5"/>
  <c r="G1667" i="5"/>
  <c r="G1663" i="5"/>
  <c r="G1659" i="5"/>
  <c r="G1655" i="5"/>
  <c r="G1651" i="5"/>
  <c r="G1647" i="5"/>
  <c r="G1643" i="5"/>
  <c r="G1639" i="5"/>
  <c r="G1635" i="5"/>
  <c r="G1631" i="5"/>
  <c r="G1627" i="5"/>
  <c r="G1623" i="5"/>
  <c r="G1619" i="5"/>
  <c r="G1615" i="5"/>
  <c r="G1611" i="5"/>
  <c r="G1607" i="5"/>
  <c r="G1603" i="5"/>
  <c r="G1599" i="5"/>
  <c r="G1595" i="5"/>
  <c r="G1591" i="5"/>
  <c r="G1587" i="5"/>
  <c r="G1583" i="5"/>
  <c r="G1579" i="5"/>
  <c r="G1575" i="5"/>
  <c r="G1571" i="5"/>
  <c r="G1567" i="5"/>
  <c r="G1563" i="5"/>
  <c r="G1559" i="5"/>
  <c r="G1555" i="5"/>
  <c r="G1551" i="5"/>
  <c r="G1547" i="5"/>
  <c r="G1543" i="5"/>
  <c r="G1539" i="5"/>
  <c r="G1535" i="5"/>
  <c r="G1531" i="5"/>
  <c r="G1527" i="5"/>
  <c r="G1523" i="5"/>
  <c r="G1519" i="5"/>
  <c r="G1515" i="5"/>
  <c r="G1511" i="5"/>
  <c r="G1507" i="5"/>
  <c r="G1503" i="5"/>
  <c r="G1499" i="5"/>
  <c r="G1495" i="5"/>
  <c r="G1491" i="5"/>
  <c r="G1487" i="5"/>
  <c r="G1483" i="5"/>
  <c r="G1479" i="5"/>
  <c r="G1475" i="5"/>
  <c r="G1471" i="5"/>
  <c r="G1467" i="5"/>
  <c r="G1463" i="5"/>
  <c r="G1459" i="5"/>
  <c r="G1455" i="5"/>
  <c r="G1451" i="5"/>
  <c r="G1447" i="5"/>
  <c r="G1443" i="5"/>
  <c r="G1439" i="5"/>
  <c r="G1435" i="5"/>
  <c r="G1431" i="5"/>
  <c r="G1427" i="5"/>
  <c r="G1423" i="5"/>
  <c r="G1419" i="5"/>
  <c r="G1415" i="5"/>
  <c r="G1411" i="5"/>
  <c r="G1407" i="5"/>
  <c r="G1403" i="5"/>
  <c r="G1399" i="5"/>
  <c r="G1395" i="5"/>
  <c r="G1391" i="5"/>
  <c r="G1387" i="5"/>
  <c r="G1383" i="5"/>
  <c r="G1379" i="5"/>
  <c r="G1375" i="5"/>
  <c r="G1371" i="5"/>
  <c r="G1367" i="5"/>
  <c r="G1363" i="5"/>
  <c r="G1359" i="5"/>
  <c r="G1355" i="5"/>
  <c r="G1351" i="5"/>
  <c r="G1347" i="5"/>
  <c r="G1343" i="5"/>
  <c r="G1339" i="5"/>
  <c r="G1335" i="5"/>
  <c r="G1331" i="5"/>
  <c r="G1327" i="5"/>
  <c r="G1323" i="5"/>
  <c r="G1319" i="5"/>
  <c r="G1315" i="5"/>
  <c r="G1311" i="5"/>
  <c r="G1307" i="5"/>
  <c r="G1303" i="5"/>
  <c r="G1299" i="5"/>
  <c r="G1295" i="5"/>
  <c r="G1291" i="5"/>
  <c r="G1287" i="5"/>
  <c r="G1283" i="5"/>
  <c r="G1279" i="5"/>
  <c r="G1275" i="5"/>
  <c r="G1271" i="5"/>
  <c r="G1267" i="5"/>
  <c r="G1263" i="5"/>
  <c r="G1259" i="5"/>
  <c r="G1255" i="5"/>
  <c r="G1251" i="5"/>
  <c r="G1247" i="5"/>
  <c r="G1243" i="5"/>
  <c r="G1239" i="5"/>
  <c r="G1235" i="5"/>
  <c r="G1231" i="5"/>
  <c r="G1227" i="5"/>
  <c r="G1223" i="5"/>
  <c r="G1219" i="5"/>
  <c r="G1215" i="5"/>
  <c r="G1211" i="5"/>
  <c r="G1207" i="5"/>
  <c r="G1203" i="5"/>
  <c r="G1199" i="5"/>
  <c r="G1195" i="5"/>
  <c r="G1191" i="5"/>
  <c r="G1187" i="5"/>
  <c r="G1183" i="5"/>
  <c r="G1179" i="5"/>
  <c r="G1175" i="5"/>
  <c r="G1171" i="5"/>
  <c r="G1167" i="5"/>
  <c r="G1163" i="5"/>
  <c r="G1159" i="5"/>
  <c r="G1155" i="5"/>
  <c r="G1151" i="5"/>
  <c r="G1147" i="5"/>
  <c r="G1143" i="5"/>
  <c r="G1139" i="5"/>
  <c r="G1135" i="5"/>
  <c r="G1131" i="5"/>
  <c r="G1127" i="5"/>
  <c r="G1123" i="5"/>
  <c r="G1119" i="5"/>
  <c r="G1115" i="5"/>
  <c r="G1111" i="5"/>
  <c r="G1107" i="5"/>
  <c r="G1103" i="5"/>
  <c r="G1099" i="5"/>
  <c r="G1095" i="5"/>
  <c r="G1091" i="5"/>
  <c r="G1087" i="5"/>
  <c r="G1083" i="5"/>
  <c r="G1079" i="5"/>
  <c r="G1075" i="5"/>
  <c r="G1071" i="5"/>
  <c r="G1067" i="5"/>
  <c r="G1063" i="5"/>
  <c r="G1059" i="5"/>
  <c r="G1055" i="5"/>
  <c r="G1051" i="5"/>
  <c r="G1047" i="5"/>
  <c r="G1043" i="5"/>
  <c r="G1039" i="5"/>
  <c r="G1035" i="5"/>
  <c r="G1031" i="5"/>
  <c r="G1027" i="5"/>
  <c r="G1023" i="5"/>
  <c r="G1019" i="5"/>
  <c r="G1015" i="5"/>
  <c r="G1011" i="5"/>
  <c r="G1007" i="5"/>
  <c r="G1003" i="5"/>
  <c r="G999" i="5"/>
  <c r="G995" i="5"/>
  <c r="G991" i="5"/>
  <c r="G987" i="5"/>
  <c r="G983" i="5"/>
  <c r="G979" i="5"/>
  <c r="G975" i="5"/>
  <c r="G971" i="5"/>
  <c r="G967" i="5"/>
  <c r="G963" i="5"/>
  <c r="G959" i="5"/>
  <c r="G955" i="5"/>
  <c r="G951" i="5"/>
  <c r="G947" i="5"/>
  <c r="G943" i="5"/>
  <c r="G939" i="5"/>
  <c r="G935" i="5"/>
  <c r="G931" i="5"/>
  <c r="G927" i="5"/>
  <c r="G923" i="5"/>
  <c r="G919" i="5"/>
  <c r="G915" i="5"/>
  <c r="G911" i="5"/>
  <c r="G907" i="5"/>
  <c r="G903" i="5"/>
  <c r="G899" i="5"/>
  <c r="G895" i="5"/>
  <c r="G891" i="5"/>
  <c r="G887" i="5"/>
  <c r="G883" i="5"/>
  <c r="G879" i="5"/>
  <c r="G875" i="5"/>
  <c r="G871" i="5"/>
  <c r="G867" i="5"/>
  <c r="G863" i="5"/>
  <c r="G859" i="5"/>
  <c r="G855" i="5"/>
  <c r="G851" i="5"/>
  <c r="G847" i="5"/>
  <c r="G843" i="5"/>
  <c r="G839" i="5"/>
  <c r="G835" i="5"/>
  <c r="G831" i="5"/>
  <c r="G827" i="5"/>
  <c r="G823" i="5"/>
  <c r="G819" i="5"/>
  <c r="G815" i="5"/>
  <c r="G811" i="5"/>
  <c r="G807" i="5"/>
  <c r="G803" i="5"/>
  <c r="G799" i="5"/>
  <c r="G795" i="5"/>
  <c r="G791" i="5"/>
  <c r="G787" i="5"/>
  <c r="G783" i="5"/>
  <c r="G779" i="5"/>
  <c r="G775" i="5"/>
  <c r="G771" i="5"/>
  <c r="G767" i="5"/>
  <c r="G763" i="5"/>
  <c r="G759" i="5"/>
  <c r="G755" i="5"/>
  <c r="G751" i="5"/>
  <c r="G747" i="5"/>
  <c r="G743" i="5"/>
  <c r="G739" i="5"/>
  <c r="G735" i="5"/>
  <c r="G731" i="5"/>
  <c r="G727" i="5"/>
  <c r="G723" i="5"/>
  <c r="G719" i="5"/>
  <c r="G715" i="5"/>
  <c r="G711" i="5"/>
  <c r="G707" i="5"/>
  <c r="G703" i="5"/>
  <c r="G699" i="5"/>
  <c r="G695" i="5"/>
  <c r="G691" i="5"/>
  <c r="G687" i="5"/>
  <c r="G683" i="5"/>
  <c r="G679" i="5"/>
  <c r="G675" i="5"/>
  <c r="G671" i="5"/>
  <c r="G667" i="5"/>
  <c r="G663" i="5"/>
  <c r="G659" i="5"/>
  <c r="G655" i="5"/>
  <c r="G651" i="5"/>
  <c r="G647" i="5"/>
  <c r="G643" i="5"/>
  <c r="G639" i="5"/>
  <c r="G635" i="5"/>
  <c r="G631" i="5"/>
  <c r="G627" i="5"/>
  <c r="G623" i="5"/>
  <c r="G619" i="5"/>
  <c r="G615" i="5"/>
  <c r="G611" i="5"/>
  <c r="G607" i="5"/>
  <c r="G603" i="5"/>
  <c r="G599" i="5"/>
  <c r="G595" i="5"/>
  <c r="G591" i="5"/>
  <c r="G587" i="5"/>
  <c r="G583" i="5"/>
  <c r="G579" i="5"/>
  <c r="G575" i="5"/>
  <c r="G571" i="5"/>
  <c r="G567" i="5"/>
  <c r="G563" i="5"/>
  <c r="G559" i="5"/>
  <c r="G555" i="5"/>
  <c r="G551" i="5"/>
  <c r="G547" i="5"/>
  <c r="G543" i="5"/>
  <c r="G539" i="5"/>
  <c r="G535" i="5"/>
  <c r="G531" i="5"/>
  <c r="G527" i="5"/>
  <c r="G523" i="5"/>
  <c r="G519" i="5"/>
  <c r="G515" i="5"/>
  <c r="G511" i="5"/>
  <c r="G507" i="5"/>
  <c r="G503" i="5"/>
  <c r="G499" i="5"/>
  <c r="G495" i="5"/>
  <c r="G491" i="5"/>
  <c r="G487" i="5"/>
  <c r="G483" i="5"/>
  <c r="G479" i="5"/>
  <c r="G475" i="5"/>
  <c r="G471" i="5"/>
  <c r="G467" i="5"/>
  <c r="G463" i="5"/>
  <c r="G459" i="5"/>
  <c r="G455" i="5"/>
  <c r="G451" i="5"/>
  <c r="G447" i="5"/>
  <c r="G443" i="5"/>
  <c r="G439" i="5"/>
  <c r="G435" i="5"/>
  <c r="G431" i="5"/>
  <c r="G427" i="5"/>
  <c r="G423" i="5"/>
  <c r="G419" i="5"/>
  <c r="G415" i="5"/>
  <c r="G411" i="5"/>
  <c r="G407" i="5"/>
  <c r="G403" i="5"/>
  <c r="G399" i="5"/>
  <c r="G395" i="5"/>
  <c r="G391" i="5"/>
  <c r="G387" i="5"/>
  <c r="G383" i="5"/>
  <c r="G379" i="5"/>
  <c r="G375" i="5"/>
  <c r="G371" i="5"/>
  <c r="G367" i="5"/>
  <c r="G363" i="5"/>
  <c r="G359" i="5"/>
  <c r="G355" i="5"/>
  <c r="G351" i="5"/>
  <c r="G347" i="5"/>
  <c r="G343" i="5"/>
  <c r="G339" i="5"/>
  <c r="G335" i="5"/>
  <c r="G331" i="5"/>
  <c r="G327" i="5"/>
  <c r="G323" i="5"/>
  <c r="G319" i="5"/>
  <c r="G315" i="5"/>
  <c r="G311" i="5"/>
  <c r="G307" i="5"/>
  <c r="G303" i="5"/>
  <c r="G299" i="5"/>
  <c r="G295" i="5"/>
  <c r="G291" i="5"/>
  <c r="G287" i="5"/>
  <c r="G283" i="5"/>
  <c r="G279" i="5"/>
  <c r="G275" i="5"/>
  <c r="G271" i="5"/>
  <c r="G267" i="5"/>
  <c r="G263" i="5"/>
  <c r="G259" i="5"/>
  <c r="G255" i="5"/>
  <c r="G251" i="5"/>
  <c r="G247" i="5"/>
  <c r="G243" i="5"/>
  <c r="G239" i="5"/>
  <c r="G235" i="5"/>
  <c r="G231" i="5"/>
  <c r="G227" i="5"/>
  <c r="G223" i="5"/>
  <c r="G219" i="5"/>
  <c r="G215" i="5"/>
  <c r="G211" i="5"/>
  <c r="G207" i="5"/>
  <c r="G203" i="5"/>
  <c r="G199" i="5"/>
  <c r="G195" i="5"/>
  <c r="G191" i="5"/>
  <c r="G187" i="5"/>
  <c r="G183" i="5"/>
  <c r="G179" i="5"/>
  <c r="G175" i="5"/>
  <c r="G171" i="5"/>
  <c r="G167" i="5"/>
  <c r="G163" i="5"/>
  <c r="G159" i="5"/>
  <c r="G155" i="5"/>
  <c r="G151" i="5"/>
  <c r="G147" i="5"/>
  <c r="J3589" i="5"/>
  <c r="J3585" i="5"/>
  <c r="J3581" i="5"/>
  <c r="J3577" i="5"/>
  <c r="J3573" i="5"/>
  <c r="J3569" i="5"/>
  <c r="J3565" i="5"/>
  <c r="J3561" i="5"/>
  <c r="J3557" i="5"/>
  <c r="J3553" i="5"/>
  <c r="J3549" i="5"/>
  <c r="J3545" i="5"/>
  <c r="J3541" i="5"/>
  <c r="J3537" i="5"/>
  <c r="J3533" i="5"/>
  <c r="J3529" i="5"/>
  <c r="J3525" i="5"/>
  <c r="J3521" i="5"/>
  <c r="J3517" i="5"/>
  <c r="J3513" i="5"/>
  <c r="J3509" i="5"/>
  <c r="J3505" i="5"/>
  <c r="J3501" i="5"/>
  <c r="J3497" i="5"/>
  <c r="J3493" i="5"/>
  <c r="J3489" i="5"/>
  <c r="J3485" i="5"/>
  <c r="J3481" i="5"/>
  <c r="J3477" i="5"/>
  <c r="J3473" i="5"/>
  <c r="J3469" i="5"/>
  <c r="J3465" i="5"/>
  <c r="J3461" i="5"/>
  <c r="J3457" i="5"/>
  <c r="J3453" i="5"/>
  <c r="J3449" i="5"/>
  <c r="J3445" i="5"/>
  <c r="J3441" i="5"/>
  <c r="J3437" i="5"/>
  <c r="J3433" i="5"/>
  <c r="J3429" i="5"/>
  <c r="J3425" i="5"/>
  <c r="J3421" i="5"/>
  <c r="J3417" i="5"/>
  <c r="J3413" i="5"/>
  <c r="J3409" i="5"/>
  <c r="J3405" i="5"/>
  <c r="J3401" i="5"/>
  <c r="J3397" i="5"/>
  <c r="J3393" i="5"/>
  <c r="J3389" i="5"/>
  <c r="J3385" i="5"/>
  <c r="J3381" i="5"/>
  <c r="J3377" i="5"/>
  <c r="J3373" i="5"/>
  <c r="J3369" i="5"/>
  <c r="J3365" i="5"/>
  <c r="J3361" i="5"/>
  <c r="J3357" i="5"/>
  <c r="J3353" i="5"/>
  <c r="J3349" i="5"/>
  <c r="J3345" i="5"/>
  <c r="J3341" i="5"/>
  <c r="J3337" i="5"/>
  <c r="J3333" i="5"/>
  <c r="J3329" i="5"/>
  <c r="J3325" i="5"/>
  <c r="J3321" i="5"/>
  <c r="J3317" i="5"/>
  <c r="J3313" i="5"/>
  <c r="J3309" i="5"/>
  <c r="J3305" i="5"/>
  <c r="J3301" i="5"/>
  <c r="J3297" i="5"/>
  <c r="J3293" i="5"/>
  <c r="J3289" i="5"/>
  <c r="J3285" i="5"/>
  <c r="J3281" i="5"/>
  <c r="J3277" i="5"/>
  <c r="J3273" i="5"/>
  <c r="J3269" i="5"/>
  <c r="J3265" i="5"/>
  <c r="J3261" i="5"/>
  <c r="J3257" i="5"/>
  <c r="J3253" i="5"/>
  <c r="J3249" i="5"/>
  <c r="J3245" i="5"/>
  <c r="J3241" i="5"/>
  <c r="J3233" i="5"/>
  <c r="J3229" i="5"/>
  <c r="J3225" i="5"/>
  <c r="J3221" i="5"/>
  <c r="J3217" i="5"/>
  <c r="J3213" i="5"/>
  <c r="J3209" i="5"/>
  <c r="J3205" i="5"/>
  <c r="J3201" i="5"/>
  <c r="J3197" i="5"/>
  <c r="J3193" i="5"/>
  <c r="J3189" i="5"/>
  <c r="J3185" i="5"/>
  <c r="J3181" i="5"/>
  <c r="J3177" i="5"/>
  <c r="J3173" i="5"/>
  <c r="J3169" i="5"/>
  <c r="J3165" i="5"/>
  <c r="J3161" i="5"/>
  <c r="J3157" i="5"/>
  <c r="J3153" i="5"/>
  <c r="J3149" i="5"/>
  <c r="J3145" i="5"/>
  <c r="J3141" i="5"/>
  <c r="J3137" i="5"/>
  <c r="J3133" i="5"/>
  <c r="J3129" i="5"/>
  <c r="J3125" i="5"/>
  <c r="J3121" i="5"/>
  <c r="J3117" i="5"/>
  <c r="J3113" i="5"/>
  <c r="J3109" i="5"/>
  <c r="J3105" i="5"/>
  <c r="J3101" i="5"/>
  <c r="J3097" i="5"/>
  <c r="J3093" i="5"/>
  <c r="J3089" i="5"/>
  <c r="J3085" i="5"/>
  <c r="J3081" i="5"/>
  <c r="J3077" i="5"/>
  <c r="J3073" i="5"/>
  <c r="J3069" i="5"/>
  <c r="J3065" i="5"/>
  <c r="J3061" i="5"/>
  <c r="J3057" i="5"/>
  <c r="J3053" i="5"/>
  <c r="J3049" i="5"/>
  <c r="J3045" i="5"/>
  <c r="J3041" i="5"/>
  <c r="J3037" i="5"/>
  <c r="J3033" i="5"/>
  <c r="J3029" i="5"/>
  <c r="J3025" i="5"/>
  <c r="J3021" i="5"/>
  <c r="J3017" i="5"/>
  <c r="J3013" i="5"/>
  <c r="J3009" i="5"/>
  <c r="J3005" i="5"/>
  <c r="J3001" i="5"/>
  <c r="X2" i="8"/>
  <c r="J2997" i="5"/>
  <c r="J2993" i="5"/>
  <c r="J2989" i="5"/>
  <c r="J2985" i="5"/>
  <c r="J2981" i="5"/>
  <c r="J2977" i="5"/>
  <c r="J2973" i="5"/>
  <c r="J2969" i="5"/>
  <c r="J2965" i="5"/>
  <c r="J2961" i="5"/>
  <c r="J2957" i="5"/>
  <c r="J2953" i="5"/>
  <c r="J2949" i="5"/>
  <c r="J2945" i="5"/>
  <c r="J2941" i="5"/>
  <c r="J2937" i="5"/>
  <c r="J2933" i="5"/>
  <c r="J2929" i="5"/>
  <c r="J2925" i="5"/>
  <c r="J2921" i="5"/>
  <c r="J2917" i="5"/>
  <c r="J2913" i="5"/>
  <c r="J2909" i="5"/>
  <c r="J2905" i="5"/>
  <c r="J2901" i="5"/>
  <c r="J2897" i="5"/>
  <c r="J2893" i="5"/>
  <c r="J2889" i="5"/>
  <c r="J2885" i="5"/>
  <c r="J2881" i="5"/>
  <c r="J2877" i="5"/>
  <c r="J2873" i="5"/>
  <c r="J2869" i="5"/>
  <c r="J2865" i="5"/>
  <c r="J2861" i="5"/>
  <c r="J2857" i="5"/>
  <c r="J2853" i="5"/>
  <c r="J2849" i="5"/>
  <c r="J2845" i="5"/>
  <c r="J2841" i="5"/>
  <c r="J2837" i="5"/>
  <c r="J2833" i="5"/>
  <c r="J2829" i="5"/>
  <c r="J2825" i="5"/>
  <c r="J2821" i="5"/>
  <c r="J2817" i="5"/>
  <c r="J2813" i="5"/>
  <c r="J2809" i="5"/>
  <c r="J2805" i="5"/>
  <c r="J2801" i="5"/>
  <c r="J2797" i="5"/>
  <c r="J2793" i="5"/>
  <c r="J2789" i="5"/>
  <c r="J2785" i="5"/>
  <c r="J2781" i="5"/>
  <c r="J2777" i="5"/>
  <c r="J2773" i="5"/>
  <c r="J2769" i="5"/>
  <c r="J2765" i="5"/>
  <c r="J2761" i="5"/>
  <c r="J2757" i="5"/>
  <c r="J2753" i="5"/>
  <c r="J2749" i="5"/>
  <c r="J2745" i="5"/>
  <c r="J2741" i="5"/>
  <c r="J2737" i="5"/>
  <c r="J2733" i="5"/>
  <c r="J2729" i="5"/>
  <c r="J2725" i="5"/>
  <c r="J2721" i="5"/>
  <c r="J2717" i="5"/>
  <c r="J2713" i="5"/>
  <c r="J2709" i="5"/>
  <c r="J2705" i="5"/>
  <c r="J2701" i="5"/>
  <c r="J2697" i="5"/>
  <c r="J2693" i="5"/>
  <c r="J2689" i="5"/>
  <c r="J2685" i="5"/>
  <c r="J2681" i="5"/>
  <c r="J2677" i="5"/>
  <c r="J2673" i="5"/>
  <c r="J2669" i="5"/>
  <c r="J2665" i="5"/>
  <c r="J2661" i="5"/>
  <c r="J2657" i="5"/>
  <c r="J2653" i="5"/>
  <c r="J2649" i="5"/>
  <c r="J2645" i="5"/>
  <c r="J2641" i="5"/>
  <c r="J2637" i="5"/>
  <c r="J2633" i="5"/>
  <c r="J2629" i="5"/>
  <c r="J2625" i="5"/>
  <c r="J2621" i="5"/>
  <c r="J2617" i="5"/>
  <c r="J2613" i="5"/>
  <c r="J2609" i="5"/>
  <c r="J2605" i="5"/>
  <c r="J2601" i="5"/>
  <c r="J2597" i="5"/>
  <c r="J2593" i="5"/>
  <c r="J2589" i="5"/>
  <c r="J2585" i="5"/>
  <c r="J2581" i="5"/>
  <c r="J2577" i="5"/>
  <c r="J2573" i="5"/>
  <c r="J2569" i="5"/>
  <c r="J2565" i="5"/>
  <c r="J2561" i="5"/>
  <c r="J2557" i="5"/>
  <c r="J2553" i="5"/>
  <c r="J2549" i="5"/>
  <c r="J2545" i="5"/>
  <c r="J2541" i="5"/>
  <c r="J2537" i="5"/>
  <c r="J2533" i="5"/>
  <c r="J2529" i="5"/>
  <c r="J2525" i="5"/>
  <c r="J2521" i="5"/>
  <c r="J2517" i="5"/>
  <c r="J2513" i="5"/>
  <c r="J2509" i="5"/>
  <c r="J2505" i="5"/>
  <c r="J2501" i="5"/>
  <c r="J2497" i="5"/>
  <c r="J2493" i="5"/>
  <c r="J2489" i="5"/>
  <c r="J2485" i="5"/>
  <c r="J2481" i="5"/>
  <c r="J2477" i="5"/>
  <c r="J2473" i="5"/>
  <c r="J2469" i="5"/>
  <c r="J2465" i="5"/>
  <c r="J2461" i="5"/>
  <c r="J2457" i="5"/>
  <c r="J2453" i="5"/>
  <c r="J2449" i="5"/>
  <c r="J2445" i="5"/>
  <c r="J2441" i="5"/>
  <c r="J2437" i="5"/>
  <c r="J2433" i="5"/>
  <c r="J2429" i="5"/>
  <c r="J2425" i="5"/>
  <c r="J2421" i="5"/>
  <c r="J2417" i="5"/>
  <c r="J2413" i="5"/>
  <c r="J2409" i="5"/>
  <c r="J2405" i="5"/>
  <c r="J2401" i="5"/>
  <c r="J2397" i="5"/>
  <c r="J2393" i="5"/>
  <c r="J2389" i="5"/>
  <c r="J2385" i="5"/>
  <c r="J2381" i="5"/>
  <c r="J2377" i="5"/>
  <c r="J2373" i="5"/>
  <c r="J2369" i="5"/>
  <c r="J2365" i="5"/>
  <c r="J2361" i="5"/>
  <c r="J2357" i="5"/>
  <c r="J2353" i="5"/>
  <c r="J2349" i="5"/>
  <c r="J2345" i="5"/>
  <c r="J2341" i="5"/>
  <c r="J2337" i="5"/>
  <c r="J2333" i="5"/>
  <c r="J2329" i="5"/>
  <c r="J2325" i="5"/>
  <c r="J2321" i="5"/>
  <c r="J2317" i="5"/>
  <c r="J2313" i="5"/>
  <c r="J2309" i="5"/>
  <c r="J2305" i="5"/>
  <c r="J2301" i="5"/>
  <c r="J2297" i="5"/>
  <c r="J2293" i="5"/>
  <c r="J2289" i="5"/>
  <c r="J2285" i="5"/>
  <c r="J2281" i="5"/>
  <c r="J2277" i="5"/>
  <c r="J2273" i="5"/>
  <c r="J2269" i="5"/>
  <c r="J2265" i="5"/>
  <c r="J2261" i="5"/>
  <c r="J2257" i="5"/>
  <c r="J2253" i="5"/>
  <c r="J2249" i="5"/>
  <c r="J2245" i="5"/>
  <c r="J2241" i="5"/>
  <c r="J2237" i="5"/>
  <c r="J2233" i="5"/>
  <c r="J2229" i="5"/>
  <c r="J2225" i="5"/>
  <c r="J2221" i="5"/>
  <c r="J2217" i="5"/>
  <c r="J2213" i="5"/>
  <c r="J2209" i="5"/>
  <c r="J2205" i="5"/>
  <c r="J2201" i="5"/>
  <c r="J2197" i="5"/>
  <c r="J2193" i="5"/>
  <c r="J2189" i="5"/>
  <c r="J2185" i="5"/>
  <c r="J2181" i="5"/>
  <c r="J2177" i="5"/>
  <c r="J2173" i="5"/>
  <c r="J2169" i="5"/>
  <c r="J2165" i="5"/>
  <c r="J2161" i="5"/>
  <c r="J2157" i="5"/>
  <c r="J2153" i="5"/>
  <c r="D332" i="5"/>
  <c r="D328" i="5"/>
  <c r="D324" i="5"/>
  <c r="D320" i="5"/>
  <c r="D316" i="5"/>
  <c r="D312" i="5"/>
  <c r="D308" i="5"/>
  <c r="D304" i="5"/>
  <c r="D300" i="5"/>
  <c r="D296" i="5"/>
  <c r="D292" i="5"/>
  <c r="D288" i="5"/>
  <c r="D284" i="5"/>
  <c r="D280" i="5"/>
  <c r="D276" i="5"/>
  <c r="D272" i="5"/>
  <c r="D268" i="5"/>
  <c r="D264" i="5"/>
  <c r="D260" i="5"/>
  <c r="D256" i="5"/>
  <c r="D252" i="5"/>
  <c r="D248" i="5"/>
  <c r="D244" i="5"/>
  <c r="D240" i="5"/>
  <c r="D236" i="5"/>
  <c r="D232" i="5"/>
  <c r="D228" i="5"/>
  <c r="D224" i="5"/>
  <c r="D220" i="5"/>
  <c r="D216" i="5"/>
  <c r="D212" i="5"/>
  <c r="D208" i="5"/>
  <c r="D204" i="5"/>
  <c r="D200" i="5"/>
  <c r="D196" i="5"/>
  <c r="D192" i="5"/>
  <c r="D188" i="5"/>
  <c r="D184" i="5"/>
  <c r="D180" i="5"/>
  <c r="D176" i="5"/>
  <c r="D172" i="5"/>
  <c r="D168" i="5"/>
  <c r="D164" i="5"/>
  <c r="D160" i="5"/>
  <c r="D156" i="5"/>
  <c r="D152" i="5"/>
  <c r="D148" i="5"/>
  <c r="G3590" i="5"/>
  <c r="G3586" i="5"/>
  <c r="G3582" i="5"/>
  <c r="G3578" i="5"/>
  <c r="G3574" i="5"/>
  <c r="G3570" i="5"/>
  <c r="G3566" i="5"/>
  <c r="G3562" i="5"/>
  <c r="G3558" i="5"/>
  <c r="G3554" i="5"/>
  <c r="G3550" i="5"/>
  <c r="G3546" i="5"/>
  <c r="G3542" i="5"/>
  <c r="G3538" i="5"/>
  <c r="G3534" i="5"/>
  <c r="G3530" i="5"/>
  <c r="G3526" i="5"/>
  <c r="G3522" i="5"/>
  <c r="G3518" i="5"/>
  <c r="G3514" i="5"/>
  <c r="G3510" i="5"/>
  <c r="G3506" i="5"/>
  <c r="G3502" i="5"/>
  <c r="G3498" i="5"/>
  <c r="G3494" i="5"/>
  <c r="G3490" i="5"/>
  <c r="G3486" i="5"/>
  <c r="G3482" i="5"/>
  <c r="G3478" i="5"/>
  <c r="G3474" i="5"/>
  <c r="G3470" i="5"/>
  <c r="G3466" i="5"/>
  <c r="G3462" i="5"/>
  <c r="G3458" i="5"/>
  <c r="G3454" i="5"/>
  <c r="G3450" i="5"/>
  <c r="G3446" i="5"/>
  <c r="G3442" i="5"/>
  <c r="G3438" i="5"/>
  <c r="G3434" i="5"/>
  <c r="G3430" i="5"/>
  <c r="G3426" i="5"/>
  <c r="G3422" i="5"/>
  <c r="G3418" i="5"/>
  <c r="G3414" i="5"/>
  <c r="G3410" i="5"/>
  <c r="G3406" i="5"/>
  <c r="G3402" i="5"/>
  <c r="G3398" i="5"/>
  <c r="G3394" i="5"/>
  <c r="G3390" i="5"/>
  <c r="G3386" i="5"/>
  <c r="G3382" i="5"/>
  <c r="G3378" i="5"/>
  <c r="G3374" i="5"/>
  <c r="G3370" i="5"/>
  <c r="G3366" i="5"/>
  <c r="G3362" i="5"/>
  <c r="G3358" i="5"/>
  <c r="G3354" i="5"/>
  <c r="G3350" i="5"/>
  <c r="G3346" i="5"/>
  <c r="G3342" i="5"/>
  <c r="G3338" i="5"/>
  <c r="G3334" i="5"/>
  <c r="G3330" i="5"/>
  <c r="G3326" i="5"/>
  <c r="G3322" i="5"/>
  <c r="G3318" i="5"/>
  <c r="G3314" i="5"/>
  <c r="G3310" i="5"/>
  <c r="G3306" i="5"/>
  <c r="G3302" i="5"/>
  <c r="G3298" i="5"/>
  <c r="G3294" i="5"/>
  <c r="G3290" i="5"/>
  <c r="G3286" i="5"/>
  <c r="G3282" i="5"/>
  <c r="G3278" i="5"/>
  <c r="G3274" i="5"/>
  <c r="G3270" i="5"/>
  <c r="G3266" i="5"/>
  <c r="G3262" i="5"/>
  <c r="G3258" i="5"/>
  <c r="G3254" i="5"/>
  <c r="G3250" i="5"/>
  <c r="G3246" i="5"/>
  <c r="G3242" i="5"/>
  <c r="G3238" i="5"/>
  <c r="G3234" i="5"/>
  <c r="G3230" i="5"/>
  <c r="G3226" i="5"/>
  <c r="G3222" i="5"/>
  <c r="G3218" i="5"/>
  <c r="G3214" i="5"/>
  <c r="G3210" i="5"/>
  <c r="G3206" i="5"/>
  <c r="G3202" i="5"/>
  <c r="G3198" i="5"/>
  <c r="G3194" i="5"/>
  <c r="G3190" i="5"/>
  <c r="G3186" i="5"/>
  <c r="G3182" i="5"/>
  <c r="G3178" i="5"/>
  <c r="G3174" i="5"/>
  <c r="G3170" i="5"/>
  <c r="G3166" i="5"/>
  <c r="G3162" i="5"/>
  <c r="G3158" i="5"/>
  <c r="G3154" i="5"/>
  <c r="G3150" i="5"/>
  <c r="G3146" i="5"/>
  <c r="G3142" i="5"/>
  <c r="G3138" i="5"/>
  <c r="G3134" i="5"/>
  <c r="G3126" i="5"/>
  <c r="G3122" i="5"/>
  <c r="G3118" i="5"/>
  <c r="G3114" i="5"/>
  <c r="G3110" i="5"/>
  <c r="G3106" i="5"/>
  <c r="G3102" i="5"/>
  <c r="G3098" i="5"/>
  <c r="G3094" i="5"/>
  <c r="G3090" i="5"/>
  <c r="G3086" i="5"/>
  <c r="G3082" i="5"/>
  <c r="G3078" i="5"/>
  <c r="G3074" i="5"/>
  <c r="G3070" i="5"/>
  <c r="G3066" i="5"/>
  <c r="G3062" i="5"/>
  <c r="G3058" i="5"/>
  <c r="G3054" i="5"/>
  <c r="G3050" i="5"/>
  <c r="G3046" i="5"/>
  <c r="G3042" i="5"/>
  <c r="G3038" i="5"/>
  <c r="G3034" i="5"/>
  <c r="G3030" i="5"/>
  <c r="G3026" i="5"/>
  <c r="G3022" i="5"/>
  <c r="G3018" i="5"/>
  <c r="G3014" i="5"/>
  <c r="G3010" i="5"/>
  <c r="G3006" i="5"/>
  <c r="G3002" i="5"/>
  <c r="G2998" i="5"/>
  <c r="G2994" i="5"/>
  <c r="G2990" i="5"/>
  <c r="G2986" i="5"/>
  <c r="G2982" i="5"/>
  <c r="G2978" i="5"/>
  <c r="G2974" i="5"/>
  <c r="G2970" i="5"/>
  <c r="G2966" i="5"/>
  <c r="G2962" i="5"/>
  <c r="G2958" i="5"/>
  <c r="G2954" i="5"/>
  <c r="G2950" i="5"/>
  <c r="G2946" i="5"/>
  <c r="G2942" i="5"/>
  <c r="G2938" i="5"/>
  <c r="G2934" i="5"/>
  <c r="G2930" i="5"/>
  <c r="G2926" i="5"/>
  <c r="G2922" i="5"/>
  <c r="G2918" i="5"/>
  <c r="G2914" i="5"/>
  <c r="G2910" i="5"/>
  <c r="G2906" i="5"/>
  <c r="G2902" i="5"/>
  <c r="G2898" i="5"/>
  <c r="G2894" i="5"/>
  <c r="G2890" i="5"/>
  <c r="G2886" i="5"/>
  <c r="G2882" i="5"/>
  <c r="G2878" i="5"/>
  <c r="G2874" i="5"/>
  <c r="G2870" i="5"/>
  <c r="G2866" i="5"/>
  <c r="G2862" i="5"/>
  <c r="G2858" i="5"/>
  <c r="G2854" i="5"/>
  <c r="G2850" i="5"/>
  <c r="G2846" i="5"/>
  <c r="G2842" i="5"/>
  <c r="G2838" i="5"/>
  <c r="G2834" i="5"/>
  <c r="G2830" i="5"/>
  <c r="G2826" i="5"/>
  <c r="G2822" i="5"/>
  <c r="G2818" i="5"/>
  <c r="G2814" i="5"/>
  <c r="G2810" i="5"/>
  <c r="G2806" i="5"/>
  <c r="G2802" i="5"/>
  <c r="G2798" i="5"/>
  <c r="G2794" i="5"/>
  <c r="G2790" i="5"/>
  <c r="G2786" i="5"/>
  <c r="G2782" i="5"/>
  <c r="G2778" i="5"/>
  <c r="G2774" i="5"/>
  <c r="G2770" i="5"/>
  <c r="G2766" i="5"/>
  <c r="G2762" i="5"/>
  <c r="G2758" i="5"/>
  <c r="G2754" i="5"/>
  <c r="G2750" i="5"/>
  <c r="G2746" i="5"/>
  <c r="G2742" i="5"/>
  <c r="G2738" i="5"/>
  <c r="G2734" i="5"/>
  <c r="G2730" i="5"/>
  <c r="G2726" i="5"/>
  <c r="G2722" i="5"/>
  <c r="G2718" i="5"/>
  <c r="G2714" i="5"/>
  <c r="G2710" i="5"/>
  <c r="G2706" i="5"/>
  <c r="G2702" i="5"/>
  <c r="G2698" i="5"/>
  <c r="G2694" i="5"/>
  <c r="G2690" i="5"/>
  <c r="G2686" i="5"/>
  <c r="G2682" i="5"/>
  <c r="G2678" i="5"/>
  <c r="G2674" i="5"/>
  <c r="G2670" i="5"/>
  <c r="G2666" i="5"/>
  <c r="G2662" i="5"/>
  <c r="G2658" i="5"/>
  <c r="G2654" i="5"/>
  <c r="G2650" i="5"/>
  <c r="G2646" i="5"/>
  <c r="G2642" i="5"/>
  <c r="G2638" i="5"/>
  <c r="G2634" i="5"/>
  <c r="G2630" i="5"/>
  <c r="G2626" i="5"/>
  <c r="G2622" i="5"/>
  <c r="G2618" i="5"/>
  <c r="G2614" i="5"/>
  <c r="G2610" i="5"/>
  <c r="G2606" i="5"/>
  <c r="G2602" i="5"/>
  <c r="G2598" i="5"/>
  <c r="G2594" i="5"/>
  <c r="G2590" i="5"/>
  <c r="G2586" i="5"/>
  <c r="G2582" i="5"/>
  <c r="G2578" i="5"/>
  <c r="G2574" i="5"/>
  <c r="G2570" i="5"/>
  <c r="G2566" i="5"/>
  <c r="G2562" i="5"/>
  <c r="G2558" i="5"/>
  <c r="G2554" i="5"/>
  <c r="G2550" i="5"/>
  <c r="G2546" i="5"/>
  <c r="G2542" i="5"/>
  <c r="G2538" i="5"/>
  <c r="G2534" i="5"/>
  <c r="G2530" i="5"/>
  <c r="G2526" i="5"/>
  <c r="G2522" i="5"/>
  <c r="G2518" i="5"/>
  <c r="G2514" i="5"/>
  <c r="G2510" i="5"/>
  <c r="G2506" i="5"/>
  <c r="G2502" i="5"/>
  <c r="G2498" i="5"/>
  <c r="G2494" i="5"/>
  <c r="G2490" i="5"/>
  <c r="G2486" i="5"/>
  <c r="G2482" i="5"/>
  <c r="G2478" i="5"/>
  <c r="G2474" i="5"/>
  <c r="G2470" i="5"/>
  <c r="G2466" i="5"/>
  <c r="G2462" i="5"/>
  <c r="G2458" i="5"/>
  <c r="G2454" i="5"/>
  <c r="G2450" i="5"/>
  <c r="G2446" i="5"/>
  <c r="G2442" i="5"/>
  <c r="G2438" i="5"/>
  <c r="G2434" i="5"/>
  <c r="G2430" i="5"/>
  <c r="G2426" i="5"/>
  <c r="G2422" i="5"/>
  <c r="G2418" i="5"/>
  <c r="G2414" i="5"/>
  <c r="G2410" i="5"/>
  <c r="G2406" i="5"/>
  <c r="G2402" i="5"/>
  <c r="G2398" i="5"/>
  <c r="G2394" i="5"/>
  <c r="G2390" i="5"/>
  <c r="G2386" i="5"/>
  <c r="G2382" i="5"/>
  <c r="G2378" i="5"/>
  <c r="G2374" i="5"/>
  <c r="G2370" i="5"/>
  <c r="G2366" i="5"/>
  <c r="G2362" i="5"/>
  <c r="G2358" i="5"/>
  <c r="G2354" i="5"/>
  <c r="G2350" i="5"/>
  <c r="G2346" i="5"/>
  <c r="G2342" i="5"/>
  <c r="G2338" i="5"/>
  <c r="G2334" i="5"/>
  <c r="G2330" i="5"/>
  <c r="G2326" i="5"/>
  <c r="G2322" i="5"/>
  <c r="G2318" i="5"/>
  <c r="G2314" i="5"/>
  <c r="G2310" i="5"/>
  <c r="G2306" i="5"/>
  <c r="G2302" i="5"/>
  <c r="G2298" i="5"/>
  <c r="G2294" i="5"/>
  <c r="G2290" i="5"/>
  <c r="G2286" i="5"/>
  <c r="G2282" i="5"/>
  <c r="G2278" i="5"/>
  <c r="G2274" i="5"/>
  <c r="G2270" i="5"/>
  <c r="G2266" i="5"/>
  <c r="G2262" i="5"/>
  <c r="G2258" i="5"/>
  <c r="G2254" i="5"/>
  <c r="G2250" i="5"/>
  <c r="G2246" i="5"/>
  <c r="G2242" i="5"/>
  <c r="G2238" i="5"/>
  <c r="G2234" i="5"/>
  <c r="G2230" i="5"/>
  <c r="G2226" i="5"/>
  <c r="G2222" i="5"/>
  <c r="G2218" i="5"/>
  <c r="G2214" i="5"/>
  <c r="G2210" i="5"/>
  <c r="G2206" i="5"/>
  <c r="G2202" i="5"/>
  <c r="G2198" i="5"/>
  <c r="G2194" i="5"/>
  <c r="G2190" i="5"/>
  <c r="G2186" i="5"/>
  <c r="G2182" i="5"/>
  <c r="G2178" i="5"/>
  <c r="G2174" i="5"/>
  <c r="G2170" i="5"/>
  <c r="G2166" i="5"/>
  <c r="G2162" i="5"/>
  <c r="G2158" i="5"/>
  <c r="G2154" i="5"/>
  <c r="G2150" i="5"/>
  <c r="G2146" i="5"/>
  <c r="G2142" i="5"/>
  <c r="G2138" i="5"/>
  <c r="G2134" i="5"/>
  <c r="G2130" i="5"/>
  <c r="G2126" i="5"/>
  <c r="G2122" i="5"/>
  <c r="G2118" i="5"/>
  <c r="G2114" i="5"/>
  <c r="G2110" i="5"/>
  <c r="G2106" i="5"/>
  <c r="G2102" i="5"/>
  <c r="G2098" i="5"/>
  <c r="G2094" i="5"/>
  <c r="G2090" i="5"/>
  <c r="G2086" i="5"/>
  <c r="G2082" i="5"/>
  <c r="G2078" i="5"/>
  <c r="G2074" i="5"/>
  <c r="G2070" i="5"/>
  <c r="G2066" i="5"/>
  <c r="G2062" i="5"/>
  <c r="G2058" i="5"/>
  <c r="G2054" i="5"/>
  <c r="G2050" i="5"/>
  <c r="G2046" i="5"/>
  <c r="G2042" i="5"/>
  <c r="G2038" i="5"/>
  <c r="G2034" i="5"/>
  <c r="G2030" i="5"/>
  <c r="G2026" i="5"/>
  <c r="G2022" i="5"/>
  <c r="G2018" i="5"/>
  <c r="G2014" i="5"/>
  <c r="G2010" i="5"/>
  <c r="G2006" i="5"/>
  <c r="G2002" i="5"/>
  <c r="G1998" i="5"/>
  <c r="G1994" i="5"/>
  <c r="G1990" i="5"/>
  <c r="G1986" i="5"/>
  <c r="G1982" i="5"/>
  <c r="G1978" i="5"/>
  <c r="G1974" i="5"/>
  <c r="G1970" i="5"/>
  <c r="G1966" i="5"/>
  <c r="G1962" i="5"/>
  <c r="G1958" i="5"/>
  <c r="G1954" i="5"/>
  <c r="G1950" i="5"/>
  <c r="G1946" i="5"/>
  <c r="G1942" i="5"/>
  <c r="G1938" i="5"/>
  <c r="G1934" i="5"/>
  <c r="G1930" i="5"/>
  <c r="G1926" i="5"/>
  <c r="G1922" i="5"/>
  <c r="G1918" i="5"/>
  <c r="G1914" i="5"/>
  <c r="G1910" i="5"/>
  <c r="G1906" i="5"/>
  <c r="G1902" i="5"/>
  <c r="G1898" i="5"/>
  <c r="G1894" i="5"/>
  <c r="G1890" i="5"/>
  <c r="G1886" i="5"/>
  <c r="G1882" i="5"/>
  <c r="G1878" i="5"/>
  <c r="G1874" i="5"/>
  <c r="G1870" i="5"/>
  <c r="G1866" i="5"/>
  <c r="G1862" i="5"/>
  <c r="G1858" i="5"/>
  <c r="G1854" i="5"/>
  <c r="G1850" i="5"/>
  <c r="G1846" i="5"/>
  <c r="G1842" i="5"/>
  <c r="G1838" i="5"/>
  <c r="G1834" i="5"/>
  <c r="G1830" i="5"/>
  <c r="G1826" i="5"/>
  <c r="G1822" i="5"/>
  <c r="G1818" i="5"/>
  <c r="G1814" i="5"/>
  <c r="G1810" i="5"/>
  <c r="G1806" i="5"/>
  <c r="G1802" i="5"/>
  <c r="G1798" i="5"/>
  <c r="G1794" i="5"/>
  <c r="G1790" i="5"/>
  <c r="G1786" i="5"/>
  <c r="G1782" i="5"/>
  <c r="G1778" i="5"/>
  <c r="G1774" i="5"/>
  <c r="G1770" i="5"/>
  <c r="G1766" i="5"/>
  <c r="G1762" i="5"/>
  <c r="G1758" i="5"/>
  <c r="G1754" i="5"/>
  <c r="G1750" i="5"/>
  <c r="G1746" i="5"/>
  <c r="G1742" i="5"/>
  <c r="G1738" i="5"/>
  <c r="G1734" i="5"/>
  <c r="G1730" i="5"/>
  <c r="G1726" i="5"/>
  <c r="G1722" i="5"/>
  <c r="G1718" i="5"/>
  <c r="G1714" i="5"/>
  <c r="G1710" i="5"/>
  <c r="G1706" i="5"/>
  <c r="G1702" i="5"/>
  <c r="G1698" i="5"/>
  <c r="G1694" i="5"/>
  <c r="G1690" i="5"/>
  <c r="G1686" i="5"/>
  <c r="G1682" i="5"/>
  <c r="G1678" i="5"/>
  <c r="G1674" i="5"/>
  <c r="G1670" i="5"/>
  <c r="G1666" i="5"/>
  <c r="G1662" i="5"/>
  <c r="G1658" i="5"/>
  <c r="G1654" i="5"/>
  <c r="G1650" i="5"/>
  <c r="G1646" i="5"/>
  <c r="G1642" i="5"/>
  <c r="G1638" i="5"/>
  <c r="G1634" i="5"/>
  <c r="G1630" i="5"/>
  <c r="G1626" i="5"/>
  <c r="G1622" i="5"/>
  <c r="G1618" i="5"/>
  <c r="G1614" i="5"/>
  <c r="G1610" i="5"/>
  <c r="G1606" i="5"/>
  <c r="G1602" i="5"/>
  <c r="G1598" i="5"/>
  <c r="G1594" i="5"/>
  <c r="G1590" i="5"/>
  <c r="G1586" i="5"/>
  <c r="G1582" i="5"/>
  <c r="G1578" i="5"/>
  <c r="G1574" i="5"/>
  <c r="G1570" i="5"/>
  <c r="G1566" i="5"/>
  <c r="G1562" i="5"/>
  <c r="G1558" i="5"/>
  <c r="G1554" i="5"/>
  <c r="G1550" i="5"/>
  <c r="G1546" i="5"/>
  <c r="G1542" i="5"/>
  <c r="G1538" i="5"/>
  <c r="G1534" i="5"/>
  <c r="G1530" i="5"/>
  <c r="G1526" i="5"/>
  <c r="G1522" i="5"/>
  <c r="G1518" i="5"/>
  <c r="G1514" i="5"/>
  <c r="G1510" i="5"/>
  <c r="G1506" i="5"/>
  <c r="G1502" i="5"/>
  <c r="G1498" i="5"/>
  <c r="G1494" i="5"/>
  <c r="G1490" i="5"/>
  <c r="G1486" i="5"/>
  <c r="G1482" i="5"/>
  <c r="G1478" i="5"/>
  <c r="G1474" i="5"/>
  <c r="G1470" i="5"/>
  <c r="G1466" i="5"/>
  <c r="G1462" i="5"/>
  <c r="G1458" i="5"/>
  <c r="G1454" i="5"/>
  <c r="G1450" i="5"/>
  <c r="G1446" i="5"/>
  <c r="G1442" i="5"/>
  <c r="G1438" i="5"/>
  <c r="G1434" i="5"/>
  <c r="G1430" i="5"/>
  <c r="G1426" i="5"/>
  <c r="G1422" i="5"/>
  <c r="G1418" i="5"/>
  <c r="G1414" i="5"/>
  <c r="G1410" i="5"/>
  <c r="G1406" i="5"/>
  <c r="G1402" i="5"/>
  <c r="G1398" i="5"/>
  <c r="G1394" i="5"/>
  <c r="G1390" i="5"/>
  <c r="G1386" i="5"/>
  <c r="G1382" i="5"/>
  <c r="G1378" i="5"/>
  <c r="G1374" i="5"/>
  <c r="G1370" i="5"/>
  <c r="G1366" i="5"/>
  <c r="G1362" i="5"/>
  <c r="G1358" i="5"/>
  <c r="G1354" i="5"/>
  <c r="G1350" i="5"/>
  <c r="G1346" i="5"/>
  <c r="G1342" i="5"/>
  <c r="G1338" i="5"/>
  <c r="G1334" i="5"/>
  <c r="G1330" i="5"/>
  <c r="G1326" i="5"/>
  <c r="G1322" i="5"/>
  <c r="G1318" i="5"/>
  <c r="G1314" i="5"/>
  <c r="G1310" i="5"/>
  <c r="G1306" i="5"/>
  <c r="G1302" i="5"/>
  <c r="G1298" i="5"/>
  <c r="G1294" i="5"/>
  <c r="G1290" i="5"/>
  <c r="G1286" i="5"/>
  <c r="G1282" i="5"/>
  <c r="G1278" i="5"/>
  <c r="G1274" i="5"/>
  <c r="G1270" i="5"/>
  <c r="G1266" i="5"/>
  <c r="G1262" i="5"/>
  <c r="G1258" i="5"/>
  <c r="G1254" i="5"/>
  <c r="G1250" i="5"/>
  <c r="G1246" i="5"/>
  <c r="G1242" i="5"/>
  <c r="G1238" i="5"/>
  <c r="G1234" i="5"/>
  <c r="G1230" i="5"/>
  <c r="G1226" i="5"/>
  <c r="G1222" i="5"/>
  <c r="G1218" i="5"/>
  <c r="G1214" i="5"/>
  <c r="G1210" i="5"/>
  <c r="G1206" i="5"/>
  <c r="G1202" i="5"/>
  <c r="G1198" i="5"/>
  <c r="G1194" i="5"/>
  <c r="G1190" i="5"/>
  <c r="G1186" i="5"/>
  <c r="G1182" i="5"/>
  <c r="G1178" i="5"/>
  <c r="G1174" i="5"/>
  <c r="G1170" i="5"/>
  <c r="G1166" i="5"/>
  <c r="G1162" i="5"/>
  <c r="G1158" i="5"/>
  <c r="G1154" i="5"/>
  <c r="G1150" i="5"/>
  <c r="G1146" i="5"/>
  <c r="G1142" i="5"/>
  <c r="G1138" i="5"/>
  <c r="G1134" i="5"/>
  <c r="G1130" i="5"/>
  <c r="G1126" i="5"/>
  <c r="G1122" i="5"/>
  <c r="G1118" i="5"/>
  <c r="G1114" i="5"/>
  <c r="G1110" i="5"/>
  <c r="G1106" i="5"/>
  <c r="G1102" i="5"/>
  <c r="G1098" i="5"/>
  <c r="G1094" i="5"/>
  <c r="G1090" i="5"/>
  <c r="G1086" i="5"/>
  <c r="G1082" i="5"/>
  <c r="G1078" i="5"/>
  <c r="G1074" i="5"/>
  <c r="G1070" i="5"/>
  <c r="G1066" i="5"/>
  <c r="G1062" i="5"/>
  <c r="G1058" i="5"/>
  <c r="G1054" i="5"/>
  <c r="G1050" i="5"/>
  <c r="G1046" i="5"/>
  <c r="G1042" i="5"/>
  <c r="G1038" i="5"/>
  <c r="G1034" i="5"/>
  <c r="G1030" i="5"/>
  <c r="G1026" i="5"/>
  <c r="G1022" i="5"/>
  <c r="G1018" i="5"/>
  <c r="G1014" i="5"/>
  <c r="G1010" i="5"/>
  <c r="G1006" i="5"/>
  <c r="G1002" i="5"/>
  <c r="G998" i="5"/>
  <c r="G994" i="5"/>
  <c r="G990" i="5"/>
  <c r="G986" i="5"/>
  <c r="G982" i="5"/>
  <c r="G978" i="5"/>
  <c r="G974" i="5"/>
  <c r="G970" i="5"/>
  <c r="G966" i="5"/>
  <c r="G962" i="5"/>
  <c r="G958" i="5"/>
  <c r="G954" i="5"/>
  <c r="G950" i="5"/>
  <c r="G946" i="5"/>
  <c r="G942" i="5"/>
  <c r="G938" i="5"/>
  <c r="G934" i="5"/>
  <c r="G930" i="5"/>
  <c r="G926" i="5"/>
  <c r="G922" i="5"/>
  <c r="G918" i="5"/>
  <c r="G914" i="5"/>
  <c r="G910" i="5"/>
  <c r="G906" i="5"/>
  <c r="G902" i="5"/>
  <c r="G898" i="5"/>
  <c r="G894" i="5"/>
  <c r="G890" i="5"/>
  <c r="G886" i="5"/>
  <c r="G882" i="5"/>
  <c r="G878" i="5"/>
  <c r="G874" i="5"/>
  <c r="G870" i="5"/>
  <c r="G866" i="5"/>
  <c r="G862" i="5"/>
  <c r="G858" i="5"/>
  <c r="G854" i="5"/>
  <c r="G850" i="5"/>
  <c r="G846" i="5"/>
  <c r="G842" i="5"/>
  <c r="G838" i="5"/>
  <c r="G834" i="5"/>
  <c r="G830" i="5"/>
  <c r="G826" i="5"/>
  <c r="G822" i="5"/>
  <c r="G818" i="5"/>
  <c r="G814" i="5"/>
  <c r="G810" i="5"/>
  <c r="G806" i="5"/>
  <c r="G802" i="5"/>
  <c r="G798" i="5"/>
  <c r="G794" i="5"/>
  <c r="G790" i="5"/>
  <c r="G786" i="5"/>
  <c r="G782" i="5"/>
  <c r="G778" i="5"/>
  <c r="G774" i="5"/>
  <c r="G770" i="5"/>
  <c r="G766" i="5"/>
  <c r="G762" i="5"/>
  <c r="G758" i="5"/>
  <c r="G754" i="5"/>
  <c r="G750" i="5"/>
  <c r="G746" i="5"/>
  <c r="G742" i="5"/>
  <c r="G738" i="5"/>
  <c r="G734" i="5"/>
  <c r="G730" i="5"/>
  <c r="G726" i="5"/>
  <c r="G722" i="5"/>
  <c r="G718" i="5"/>
  <c r="G714" i="5"/>
  <c r="G710" i="5"/>
  <c r="G706" i="5"/>
  <c r="G702" i="5"/>
  <c r="G698" i="5"/>
  <c r="G694" i="5"/>
  <c r="G690" i="5"/>
  <c r="G686" i="5"/>
  <c r="G682" i="5"/>
  <c r="G678" i="5"/>
  <c r="G674" i="5"/>
  <c r="G670" i="5"/>
  <c r="G666" i="5"/>
  <c r="G662" i="5"/>
  <c r="G658" i="5"/>
  <c r="G654" i="5"/>
  <c r="G650" i="5"/>
  <c r="G646" i="5"/>
  <c r="G642" i="5"/>
  <c r="G638" i="5"/>
  <c r="G634" i="5"/>
  <c r="G630" i="5"/>
  <c r="G626" i="5"/>
  <c r="G622" i="5"/>
  <c r="G618" i="5"/>
  <c r="G614" i="5"/>
  <c r="G610" i="5"/>
  <c r="G606" i="5"/>
  <c r="G602" i="5"/>
  <c r="G598" i="5"/>
  <c r="G594" i="5"/>
  <c r="G590" i="5"/>
  <c r="G586" i="5"/>
  <c r="G582" i="5"/>
  <c r="G578" i="5"/>
  <c r="G574" i="5"/>
  <c r="G570" i="5"/>
  <c r="G566" i="5"/>
  <c r="G562" i="5"/>
  <c r="G558" i="5"/>
  <c r="G554" i="5"/>
  <c r="G550" i="5"/>
  <c r="G546" i="5"/>
  <c r="G542" i="5"/>
  <c r="G538" i="5"/>
  <c r="G534" i="5"/>
  <c r="G530" i="5"/>
  <c r="G526" i="5"/>
  <c r="G522" i="5"/>
  <c r="G518" i="5"/>
  <c r="G514" i="5"/>
  <c r="G510" i="5"/>
  <c r="G506" i="5"/>
  <c r="G502" i="5"/>
  <c r="G498" i="5"/>
  <c r="G494" i="5"/>
  <c r="G490" i="5"/>
  <c r="G486" i="5"/>
  <c r="G482" i="5"/>
  <c r="G478" i="5"/>
  <c r="G474" i="5"/>
  <c r="G470" i="5"/>
  <c r="G466" i="5"/>
  <c r="G462" i="5"/>
  <c r="G458" i="5"/>
  <c r="G454" i="5"/>
  <c r="G450" i="5"/>
  <c r="G446" i="5"/>
  <c r="G442" i="5"/>
  <c r="G438" i="5"/>
  <c r="G434" i="5"/>
  <c r="G430" i="5"/>
  <c r="G426" i="5"/>
  <c r="G422" i="5"/>
  <c r="G418" i="5"/>
  <c r="G414" i="5"/>
  <c r="G410" i="5"/>
  <c r="G406" i="5"/>
  <c r="G402" i="5"/>
  <c r="G398" i="5"/>
  <c r="G394" i="5"/>
  <c r="G390" i="5"/>
  <c r="G386" i="5"/>
  <c r="G382" i="5"/>
  <c r="G378" i="5"/>
  <c r="G374" i="5"/>
  <c r="G370" i="5"/>
  <c r="G366" i="5"/>
  <c r="G362" i="5"/>
  <c r="G358" i="5"/>
  <c r="G354" i="5"/>
  <c r="G350" i="5"/>
  <c r="G346" i="5"/>
  <c r="G342" i="5"/>
  <c r="G338" i="5"/>
  <c r="G334" i="5"/>
  <c r="G330" i="5"/>
  <c r="G326" i="5"/>
  <c r="G322" i="5"/>
  <c r="G318" i="5"/>
  <c r="G314" i="5"/>
  <c r="G310" i="5"/>
  <c r="G306" i="5"/>
  <c r="G302" i="5"/>
  <c r="G298" i="5"/>
  <c r="G294" i="5"/>
  <c r="G290" i="5"/>
  <c r="G286" i="5"/>
  <c r="G282" i="5"/>
  <c r="G278" i="5"/>
  <c r="G274" i="5"/>
  <c r="G270" i="5"/>
  <c r="G266" i="5"/>
  <c r="G262" i="5"/>
  <c r="G258" i="5"/>
  <c r="G254" i="5"/>
  <c r="G250" i="5"/>
  <c r="G246" i="5"/>
  <c r="G242" i="5"/>
  <c r="G238" i="5"/>
  <c r="G234" i="5"/>
  <c r="G230" i="5"/>
  <c r="G226" i="5"/>
  <c r="G222" i="5"/>
  <c r="G218" i="5"/>
  <c r="G214" i="5"/>
  <c r="G210" i="5"/>
  <c r="G206" i="5"/>
  <c r="G202" i="5"/>
  <c r="G198" i="5"/>
  <c r="G194" i="5"/>
  <c r="G190" i="5"/>
  <c r="G186" i="5"/>
  <c r="G182" i="5"/>
  <c r="G178" i="5"/>
  <c r="G174" i="5"/>
  <c r="G170" i="5"/>
  <c r="G166" i="5"/>
  <c r="G162" i="5"/>
  <c r="G158" i="5"/>
  <c r="G154" i="5"/>
  <c r="G150" i="5"/>
  <c r="G146" i="5"/>
  <c r="J3592" i="5"/>
  <c r="J3588" i="5"/>
  <c r="J3584" i="5"/>
  <c r="J3580" i="5"/>
  <c r="J3576" i="5"/>
  <c r="J3572" i="5"/>
  <c r="J3568" i="5"/>
  <c r="J3564" i="5"/>
  <c r="J3560" i="5"/>
  <c r="J3556" i="5"/>
  <c r="J3552" i="5"/>
  <c r="J3548" i="5"/>
  <c r="J3544" i="5"/>
  <c r="J3540" i="5"/>
  <c r="J3536" i="5"/>
  <c r="J3532" i="5"/>
  <c r="J3528" i="5"/>
  <c r="J3524" i="5"/>
  <c r="J3520" i="5"/>
  <c r="J3516" i="5"/>
  <c r="J3512" i="5"/>
  <c r="J3508" i="5"/>
  <c r="J3504" i="5"/>
  <c r="J3500" i="5"/>
  <c r="J3496" i="5"/>
  <c r="J3492" i="5"/>
  <c r="J3484" i="5"/>
  <c r="J3480" i="5"/>
  <c r="J3476" i="5"/>
  <c r="J3472" i="5"/>
  <c r="J3468" i="5"/>
  <c r="J3464" i="5"/>
  <c r="J3460" i="5"/>
  <c r="J3456" i="5"/>
  <c r="J3452" i="5"/>
  <c r="J3448" i="5"/>
  <c r="J3444" i="5"/>
  <c r="J3440" i="5"/>
  <c r="J3436" i="5"/>
  <c r="J3432" i="5"/>
  <c r="J3428" i="5"/>
  <c r="J3424" i="5"/>
  <c r="J3420" i="5"/>
  <c r="J3416" i="5"/>
  <c r="J3412" i="5"/>
  <c r="J3408" i="5"/>
  <c r="J3400" i="5"/>
  <c r="J3396" i="5"/>
  <c r="J3392" i="5"/>
  <c r="J3388" i="5"/>
  <c r="J3384" i="5"/>
  <c r="J3380" i="5"/>
  <c r="J3376" i="5"/>
  <c r="J3372" i="5"/>
  <c r="J3368" i="5"/>
  <c r="J3364" i="5"/>
  <c r="J3360" i="5"/>
  <c r="J3356" i="5"/>
  <c r="J3352" i="5"/>
  <c r="J3348" i="5"/>
  <c r="J3344" i="5"/>
  <c r="J3340" i="5"/>
  <c r="J3336" i="5"/>
  <c r="J3332" i="5"/>
  <c r="J3328" i="5"/>
  <c r="J3324" i="5"/>
  <c r="J3320" i="5"/>
  <c r="J3316" i="5"/>
  <c r="J3312" i="5"/>
  <c r="J3308" i="5"/>
  <c r="J3304" i="5"/>
  <c r="J3300" i="5"/>
  <c r="J3296" i="5"/>
  <c r="J3292" i="5"/>
  <c r="J3288" i="5"/>
  <c r="J3284" i="5"/>
  <c r="J3280" i="5"/>
  <c r="J3276" i="5"/>
  <c r="J3272" i="5"/>
  <c r="J3268" i="5"/>
  <c r="J3264" i="5"/>
  <c r="J3260" i="5"/>
  <c r="J3256" i="5"/>
  <c r="J3252" i="5"/>
  <c r="J3248" i="5"/>
  <c r="J3244" i="5"/>
  <c r="J3240" i="5"/>
  <c r="J3236" i="5"/>
  <c r="J3232" i="5"/>
  <c r="J3228" i="5"/>
  <c r="J3224" i="5"/>
  <c r="J3220" i="5"/>
  <c r="J3216" i="5"/>
  <c r="J3212" i="5"/>
  <c r="J3208" i="5"/>
  <c r="J3204" i="5"/>
  <c r="J3200" i="5"/>
  <c r="J3196" i="5"/>
  <c r="J3192" i="5"/>
  <c r="J3188" i="5"/>
  <c r="J3184" i="5"/>
  <c r="J3180" i="5"/>
  <c r="J3176" i="5"/>
  <c r="J3172" i="5"/>
  <c r="J3164" i="5"/>
  <c r="J3160" i="5"/>
  <c r="J3156" i="5"/>
  <c r="J3152" i="5"/>
  <c r="J3148" i="5"/>
  <c r="J3144" i="5"/>
  <c r="J3140" i="5"/>
  <c r="J3136" i="5"/>
  <c r="J3132" i="5"/>
  <c r="J3128" i="5"/>
  <c r="J3124" i="5"/>
  <c r="J3120" i="5"/>
  <c r="J3116" i="5"/>
  <c r="J3112" i="5"/>
  <c r="J3108" i="5"/>
  <c r="J3104" i="5"/>
  <c r="J3100" i="5"/>
  <c r="J3096" i="5"/>
  <c r="J3092" i="5"/>
  <c r="J3088" i="5"/>
  <c r="J3084" i="5"/>
  <c r="J3080" i="5"/>
  <c r="J3076" i="5"/>
  <c r="J3072" i="5"/>
  <c r="J3068" i="5"/>
  <c r="J3064" i="5"/>
  <c r="J3060" i="5"/>
  <c r="J3056" i="5"/>
  <c r="J3052" i="5"/>
  <c r="J3048" i="5"/>
  <c r="J3044" i="5"/>
  <c r="J3040" i="5"/>
  <c r="J3036" i="5"/>
  <c r="J3032" i="5"/>
  <c r="J3028" i="5"/>
  <c r="J3024" i="5"/>
  <c r="J3020" i="5"/>
  <c r="J3016" i="5"/>
  <c r="J3012" i="5"/>
  <c r="J3008" i="5"/>
  <c r="J3004" i="5"/>
  <c r="J3000" i="5"/>
  <c r="J2996" i="5"/>
  <c r="J2992" i="5"/>
  <c r="J2988" i="5"/>
  <c r="J2984" i="5"/>
  <c r="J2980" i="5"/>
  <c r="J2976" i="5"/>
  <c r="X17" i="8"/>
  <c r="J2972" i="5"/>
  <c r="J2968" i="5"/>
  <c r="J2964" i="5"/>
  <c r="J2960" i="5"/>
  <c r="J2956" i="5"/>
  <c r="J2952" i="5"/>
  <c r="J2948" i="5"/>
  <c r="J2944" i="5"/>
  <c r="J2940" i="5"/>
  <c r="J2936" i="5"/>
  <c r="J2932" i="5"/>
  <c r="J2928" i="5"/>
  <c r="J2924" i="5"/>
  <c r="J2920" i="5"/>
  <c r="J2916" i="5"/>
  <c r="J2912" i="5"/>
  <c r="J2908" i="5"/>
  <c r="J2904" i="5"/>
  <c r="J2900" i="5"/>
  <c r="J2896" i="5"/>
  <c r="J2892" i="5"/>
  <c r="J2888" i="5"/>
  <c r="J2884" i="5"/>
  <c r="J2880" i="5"/>
  <c r="J2876" i="5"/>
  <c r="J2872" i="5"/>
  <c r="J2868" i="5"/>
  <c r="J2864" i="5"/>
  <c r="J2860" i="5"/>
  <c r="J2856" i="5"/>
  <c r="J2852" i="5"/>
  <c r="J2848" i="5"/>
  <c r="J2844" i="5"/>
  <c r="J2840" i="5"/>
  <c r="J2836" i="5"/>
  <c r="J2832" i="5"/>
  <c r="J2828" i="5"/>
  <c r="J2824" i="5"/>
  <c r="J2820" i="5"/>
  <c r="J2816" i="5"/>
  <c r="J2812" i="5"/>
  <c r="J2808" i="5"/>
  <c r="J2804" i="5"/>
  <c r="J2800" i="5"/>
  <c r="J2796" i="5"/>
  <c r="J2792" i="5"/>
  <c r="J2788" i="5"/>
  <c r="J2784" i="5"/>
  <c r="J2780" i="5"/>
  <c r="J2776" i="5"/>
  <c r="J2772" i="5"/>
  <c r="J2768" i="5"/>
  <c r="J2764" i="5"/>
  <c r="J2760" i="5"/>
  <c r="J2756" i="5"/>
  <c r="J2752" i="5"/>
  <c r="J2748" i="5"/>
  <c r="J2744" i="5"/>
  <c r="J2740" i="5"/>
  <c r="J2736" i="5"/>
  <c r="J2732" i="5"/>
  <c r="J2728" i="5"/>
  <c r="J2724" i="5"/>
  <c r="J2720" i="5"/>
  <c r="J2716" i="5"/>
  <c r="J2712" i="5"/>
  <c r="J2708" i="5"/>
  <c r="J2704" i="5"/>
  <c r="J2700" i="5"/>
  <c r="J2696" i="5"/>
  <c r="J2692" i="5"/>
  <c r="J2688" i="5"/>
  <c r="J2684" i="5"/>
  <c r="J2680" i="5"/>
  <c r="J2676" i="5"/>
  <c r="J2672" i="5"/>
  <c r="J2668" i="5"/>
  <c r="J2664" i="5"/>
  <c r="J2660" i="5"/>
  <c r="J2656" i="5"/>
  <c r="J2652" i="5"/>
  <c r="J2648" i="5"/>
  <c r="J2644" i="5"/>
  <c r="J2640" i="5"/>
  <c r="J2636" i="5"/>
  <c r="J2632" i="5"/>
  <c r="J2628" i="5"/>
  <c r="J2624" i="5"/>
  <c r="J2620" i="5"/>
  <c r="J2616" i="5"/>
  <c r="J2612" i="5"/>
  <c r="J2608" i="5"/>
  <c r="J2604" i="5"/>
  <c r="J2600" i="5"/>
  <c r="J2596" i="5"/>
  <c r="J2592" i="5"/>
  <c r="J2588" i="5"/>
  <c r="J2584" i="5"/>
  <c r="J2580" i="5"/>
  <c r="J2576" i="5"/>
  <c r="J2572" i="5"/>
  <c r="J2568" i="5"/>
  <c r="J2564" i="5"/>
  <c r="J2560" i="5"/>
  <c r="J2556" i="5"/>
  <c r="J2552" i="5"/>
  <c r="J2548" i="5"/>
  <c r="J2544" i="5"/>
  <c r="J2540" i="5"/>
  <c r="J2536" i="5"/>
  <c r="J2532" i="5"/>
  <c r="J2528" i="5"/>
  <c r="J2524" i="5"/>
  <c r="J2520" i="5"/>
  <c r="J2516" i="5"/>
  <c r="J2512" i="5"/>
  <c r="J2508" i="5"/>
  <c r="J2504" i="5"/>
  <c r="J2500" i="5"/>
  <c r="J2496" i="5"/>
  <c r="J2492" i="5"/>
  <c r="J2488" i="5"/>
  <c r="J2484" i="5"/>
  <c r="J2480" i="5"/>
  <c r="J2476" i="5"/>
  <c r="J2472" i="5"/>
  <c r="J2468" i="5"/>
  <c r="J2464" i="5"/>
  <c r="J2460" i="5"/>
  <c r="J2456" i="5"/>
  <c r="J2452" i="5"/>
  <c r="J2448" i="5"/>
  <c r="J2444" i="5"/>
  <c r="J2440" i="5"/>
  <c r="J2436" i="5"/>
  <c r="J2432" i="5"/>
  <c r="J2428" i="5"/>
  <c r="J2424" i="5"/>
  <c r="J2420" i="5"/>
  <c r="J2416" i="5"/>
  <c r="J2412" i="5"/>
  <c r="J2408" i="5"/>
  <c r="J2404" i="5"/>
  <c r="J2400" i="5"/>
  <c r="J2396" i="5"/>
  <c r="J2392" i="5"/>
  <c r="J2388" i="5"/>
  <c r="J2384" i="5"/>
  <c r="J2380" i="5"/>
  <c r="J2376" i="5"/>
  <c r="J2372" i="5"/>
  <c r="J2368" i="5"/>
  <c r="J2364" i="5"/>
  <c r="J2360" i="5"/>
  <c r="J2356" i="5"/>
  <c r="J2352" i="5"/>
  <c r="J2348" i="5"/>
  <c r="J2344" i="5"/>
  <c r="J2340" i="5"/>
  <c r="J2336" i="5"/>
  <c r="J2332" i="5"/>
  <c r="J2328" i="5"/>
  <c r="J2324" i="5"/>
  <c r="J2320" i="5"/>
  <c r="J2316" i="5"/>
  <c r="J2312" i="5"/>
  <c r="J2308" i="5"/>
  <c r="J2304" i="5"/>
  <c r="J2300" i="5"/>
  <c r="J2296" i="5"/>
  <c r="J2292" i="5"/>
  <c r="J2288" i="5"/>
  <c r="J2284" i="5"/>
  <c r="J2280" i="5"/>
  <c r="J2276" i="5"/>
  <c r="J2272" i="5"/>
  <c r="J2268" i="5"/>
  <c r="J2264" i="5"/>
  <c r="J2260" i="5"/>
  <c r="J2256" i="5"/>
  <c r="J2252" i="5"/>
  <c r="J2248" i="5"/>
  <c r="J2244" i="5"/>
  <c r="J2240" i="5"/>
  <c r="J2236" i="5"/>
  <c r="J2232" i="5"/>
  <c r="J2228" i="5"/>
  <c r="J2224" i="5"/>
  <c r="J2220" i="5"/>
  <c r="J2216" i="5"/>
  <c r="J2212" i="5"/>
  <c r="J2208" i="5"/>
  <c r="J2204" i="5"/>
  <c r="J2200" i="5"/>
  <c r="J2196" i="5"/>
  <c r="J2192" i="5"/>
  <c r="J2188" i="5"/>
  <c r="J2184" i="5"/>
  <c r="J2180" i="5"/>
  <c r="J2176" i="5"/>
  <c r="J2172" i="5"/>
  <c r="J2168" i="5"/>
  <c r="J2164" i="5"/>
  <c r="J2160" i="5"/>
  <c r="D315" i="5"/>
  <c r="D311" i="5"/>
  <c r="D307" i="5"/>
  <c r="D303" i="5"/>
  <c r="D299" i="5"/>
  <c r="D295" i="5"/>
  <c r="D291" i="5"/>
  <c r="D287" i="5"/>
  <c r="D283" i="5"/>
  <c r="D279" i="5"/>
  <c r="D275" i="5"/>
  <c r="D271" i="5"/>
  <c r="D267" i="5"/>
  <c r="D263" i="5"/>
  <c r="D259" i="5"/>
  <c r="D255" i="5"/>
  <c r="D251" i="5"/>
  <c r="D247" i="5"/>
  <c r="D243" i="5"/>
  <c r="D239" i="5"/>
  <c r="D235" i="5"/>
  <c r="D231" i="5"/>
  <c r="D227" i="5"/>
  <c r="D223" i="5"/>
  <c r="D219" i="5"/>
  <c r="D215" i="5"/>
  <c r="D211" i="5"/>
  <c r="D207" i="5"/>
  <c r="D203" i="5"/>
  <c r="D199" i="5"/>
  <c r="D195" i="5"/>
  <c r="D191" i="5"/>
  <c r="D187" i="5"/>
  <c r="D183" i="5"/>
  <c r="D179" i="5"/>
  <c r="D175" i="5"/>
  <c r="D171" i="5"/>
  <c r="D167" i="5"/>
  <c r="D163" i="5"/>
  <c r="D159" i="5"/>
  <c r="D155" i="5"/>
  <c r="D151" i="5"/>
  <c r="D147" i="5"/>
  <c r="G3589" i="5"/>
  <c r="G3585" i="5"/>
  <c r="G3581" i="5"/>
  <c r="G3577" i="5"/>
  <c r="G3573" i="5"/>
  <c r="G3569" i="5"/>
  <c r="G3565" i="5"/>
  <c r="G3561" i="5"/>
  <c r="G3557" i="5"/>
  <c r="G3553" i="5"/>
  <c r="G3549" i="5"/>
  <c r="G3545" i="5"/>
  <c r="G3541" i="5"/>
  <c r="G3537" i="5"/>
  <c r="G3533" i="5"/>
  <c r="G3529" i="5"/>
  <c r="G3525" i="5"/>
  <c r="G3521" i="5"/>
  <c r="G3517" i="5"/>
  <c r="G3513" i="5"/>
  <c r="G3509" i="5"/>
  <c r="G3505" i="5"/>
  <c r="G3497" i="5"/>
  <c r="G3493" i="5"/>
  <c r="G3489" i="5"/>
  <c r="G3485" i="5"/>
  <c r="G3481" i="5"/>
  <c r="G3477" i="5"/>
  <c r="G3473" i="5"/>
  <c r="G3469" i="5"/>
  <c r="G3465" i="5"/>
  <c r="G3461" i="5"/>
  <c r="G3457" i="5"/>
  <c r="G3453" i="5"/>
  <c r="G3449" i="5"/>
  <c r="G3445" i="5"/>
  <c r="G3441" i="5"/>
  <c r="G3437" i="5"/>
  <c r="G3433" i="5"/>
  <c r="G3429" i="5"/>
  <c r="G3425" i="5"/>
  <c r="G3421" i="5"/>
  <c r="G3417" i="5"/>
  <c r="G3413" i="5"/>
  <c r="G3409" i="5"/>
  <c r="G3405" i="5"/>
  <c r="G3401" i="5"/>
  <c r="G3397" i="5"/>
  <c r="G3393" i="5"/>
  <c r="G3389" i="5"/>
  <c r="G3385" i="5"/>
  <c r="G3381" i="5"/>
  <c r="G3377" i="5"/>
  <c r="G3373" i="5"/>
  <c r="G3369" i="5"/>
  <c r="G3365" i="5"/>
  <c r="G3361" i="5"/>
  <c r="G3357" i="5"/>
  <c r="G3353" i="5"/>
  <c r="G3349" i="5"/>
  <c r="G3345" i="5"/>
  <c r="G3341" i="5"/>
  <c r="G3337" i="5"/>
  <c r="G3333" i="5"/>
  <c r="G3329" i="5"/>
  <c r="G3325" i="5"/>
  <c r="G3321" i="5"/>
  <c r="G3317" i="5"/>
  <c r="G3313" i="5"/>
  <c r="G3309" i="5"/>
  <c r="G3305" i="5"/>
  <c r="G3301" i="5"/>
  <c r="G3297" i="5"/>
  <c r="G3293" i="5"/>
  <c r="G3289" i="5"/>
  <c r="G3285" i="5"/>
  <c r="G3281" i="5"/>
  <c r="G3277" i="5"/>
  <c r="G3273" i="5"/>
  <c r="G3269" i="5"/>
  <c r="G3265" i="5"/>
  <c r="G3261" i="5"/>
  <c r="G3257" i="5"/>
  <c r="G3253" i="5"/>
  <c r="G3249" i="5"/>
  <c r="G3245" i="5"/>
  <c r="G3241" i="5"/>
  <c r="G3237" i="5"/>
  <c r="G3233" i="5"/>
  <c r="G3229" i="5"/>
  <c r="G3225" i="5"/>
  <c r="G3221" i="5"/>
  <c r="G3217" i="5"/>
  <c r="G3213" i="5"/>
  <c r="G3209" i="5"/>
  <c r="G3205" i="5"/>
  <c r="G3201" i="5"/>
  <c r="G3197" i="5"/>
  <c r="G3193" i="5"/>
  <c r="G3189" i="5"/>
  <c r="G3185" i="5"/>
  <c r="G3181" i="5"/>
  <c r="G3177" i="5"/>
  <c r="G3173" i="5"/>
  <c r="G3169" i="5"/>
  <c r="G3165" i="5"/>
  <c r="G3161" i="5"/>
  <c r="G3157" i="5"/>
  <c r="G3153" i="5"/>
  <c r="G3149" i="5"/>
  <c r="G3145" i="5"/>
  <c r="G3141" i="5"/>
  <c r="G3137" i="5"/>
  <c r="G3133" i="5"/>
  <c r="G3129" i="5"/>
  <c r="G3125" i="5"/>
  <c r="G3121" i="5"/>
  <c r="G3117" i="5"/>
  <c r="G3113" i="5"/>
  <c r="G3109" i="5"/>
  <c r="G3105" i="5"/>
  <c r="G3101" i="5"/>
  <c r="G3097" i="5"/>
  <c r="G3093" i="5"/>
  <c r="G3089" i="5"/>
  <c r="G3085" i="5"/>
  <c r="G3081" i="5"/>
  <c r="G3077" i="5"/>
  <c r="G3073" i="5"/>
  <c r="G3069" i="5"/>
  <c r="G3065" i="5"/>
  <c r="G3061" i="5"/>
  <c r="G3057" i="5"/>
  <c r="G3053" i="5"/>
  <c r="G3049" i="5"/>
  <c r="G3045" i="5"/>
  <c r="G3041" i="5"/>
  <c r="G3037" i="5"/>
  <c r="G3033" i="5"/>
  <c r="G3029" i="5"/>
  <c r="G3025" i="5"/>
  <c r="G3021" i="5"/>
  <c r="G3017" i="5"/>
  <c r="G3013" i="5"/>
  <c r="G3009" i="5"/>
  <c r="G3005" i="5"/>
  <c r="G3001" i="5"/>
  <c r="G2997" i="5"/>
  <c r="G2993" i="5"/>
  <c r="G2989" i="5"/>
  <c r="G2985" i="5"/>
  <c r="G2981" i="5"/>
  <c r="G2977" i="5"/>
  <c r="G2973" i="5"/>
  <c r="G2969" i="5"/>
  <c r="G2965" i="5"/>
  <c r="G2961" i="5"/>
  <c r="G2957" i="5"/>
  <c r="G2953" i="5"/>
  <c r="G2949" i="5"/>
  <c r="G2945" i="5"/>
  <c r="G2941" i="5"/>
  <c r="G2937" i="5"/>
  <c r="G2933" i="5"/>
  <c r="G2929" i="5"/>
  <c r="G2925" i="5"/>
  <c r="G2921" i="5"/>
  <c r="G2917" i="5"/>
  <c r="G2913" i="5"/>
  <c r="G2909" i="5"/>
  <c r="G2905" i="5"/>
  <c r="G2901" i="5"/>
  <c r="G2897" i="5"/>
  <c r="G2893" i="5"/>
  <c r="G2889" i="5"/>
  <c r="G2885" i="5"/>
  <c r="G2881" i="5"/>
  <c r="G2877" i="5"/>
  <c r="G2873" i="5"/>
  <c r="G2869" i="5"/>
  <c r="G2865" i="5"/>
  <c r="G2861" i="5"/>
  <c r="G2857" i="5"/>
  <c r="G2853" i="5"/>
  <c r="G2849" i="5"/>
  <c r="G2845" i="5"/>
  <c r="G2841" i="5"/>
  <c r="G2837" i="5"/>
  <c r="G2833" i="5"/>
  <c r="G2829" i="5"/>
  <c r="G2825" i="5"/>
  <c r="G2821" i="5"/>
  <c r="G2817" i="5"/>
  <c r="G2813" i="5"/>
  <c r="G2809" i="5"/>
  <c r="G2805" i="5"/>
  <c r="G2801" i="5"/>
  <c r="G2797" i="5"/>
  <c r="G2793" i="5"/>
  <c r="G2789" i="5"/>
  <c r="G2785" i="5"/>
  <c r="G2781" i="5"/>
  <c r="G2777" i="5"/>
  <c r="G2773" i="5"/>
  <c r="G2769" i="5"/>
  <c r="G2765" i="5"/>
  <c r="G2761" i="5"/>
  <c r="G2757" i="5"/>
  <c r="G2753" i="5"/>
  <c r="G2749" i="5"/>
  <c r="G2745" i="5"/>
  <c r="G2741" i="5"/>
  <c r="G2737" i="5"/>
  <c r="G2733" i="5"/>
  <c r="G2729" i="5"/>
  <c r="G2725" i="5"/>
  <c r="G2721" i="5"/>
  <c r="G2717" i="5"/>
  <c r="G2713" i="5"/>
  <c r="G2709" i="5"/>
  <c r="G2705" i="5"/>
  <c r="G2701" i="5"/>
  <c r="G2697" i="5"/>
  <c r="G2693" i="5"/>
  <c r="G2689" i="5"/>
  <c r="G2685" i="5"/>
  <c r="G2681" i="5"/>
  <c r="G2677" i="5"/>
  <c r="G2673" i="5"/>
  <c r="G2669" i="5"/>
  <c r="G2665" i="5"/>
  <c r="G2661" i="5"/>
  <c r="G2657" i="5"/>
  <c r="G2653" i="5"/>
  <c r="G2649" i="5"/>
  <c r="G2645" i="5"/>
  <c r="G2641" i="5"/>
  <c r="G2637" i="5"/>
  <c r="G2633" i="5"/>
  <c r="G2629" i="5"/>
  <c r="G2625" i="5"/>
  <c r="G2621" i="5"/>
  <c r="G2617" i="5"/>
  <c r="G2613" i="5"/>
  <c r="G2609" i="5"/>
  <c r="G2605" i="5"/>
  <c r="G2601" i="5"/>
  <c r="G2597" i="5"/>
  <c r="G2593" i="5"/>
  <c r="G2589" i="5"/>
  <c r="G2585" i="5"/>
  <c r="G2581" i="5"/>
  <c r="G2577" i="5"/>
  <c r="G2573" i="5"/>
  <c r="G2569" i="5"/>
  <c r="G2565" i="5"/>
  <c r="G2561" i="5"/>
  <c r="G2557" i="5"/>
  <c r="G2553" i="5"/>
  <c r="G2549" i="5"/>
  <c r="G2545" i="5"/>
  <c r="G2541" i="5"/>
  <c r="G2537" i="5"/>
  <c r="G2533" i="5"/>
  <c r="G2529" i="5"/>
  <c r="G2525" i="5"/>
  <c r="G2521" i="5"/>
  <c r="G2517" i="5"/>
  <c r="G2513" i="5"/>
  <c r="G2509" i="5"/>
  <c r="G2505" i="5"/>
  <c r="G2501" i="5"/>
  <c r="G2497" i="5"/>
  <c r="G2493" i="5"/>
  <c r="G2489" i="5"/>
  <c r="G2485" i="5"/>
  <c r="G2481" i="5"/>
  <c r="G2477" i="5"/>
  <c r="G2473" i="5"/>
  <c r="G2469" i="5"/>
  <c r="G2465" i="5"/>
  <c r="G2461" i="5"/>
  <c r="G2457" i="5"/>
  <c r="G2453" i="5"/>
  <c r="G2449" i="5"/>
  <c r="G2445" i="5"/>
  <c r="G2441" i="5"/>
  <c r="G2437" i="5"/>
  <c r="G2433" i="5"/>
  <c r="G2429" i="5"/>
  <c r="G2425" i="5"/>
  <c r="G2421" i="5"/>
  <c r="G2417" i="5"/>
  <c r="G2413" i="5"/>
  <c r="G2409" i="5"/>
  <c r="G2405" i="5"/>
  <c r="G2401" i="5"/>
  <c r="G2397" i="5"/>
  <c r="G2393" i="5"/>
  <c r="G2389" i="5"/>
  <c r="G2385" i="5"/>
  <c r="G2381" i="5"/>
  <c r="G2377" i="5"/>
  <c r="G2373" i="5"/>
  <c r="G2369" i="5"/>
  <c r="G2365" i="5"/>
  <c r="G2361" i="5"/>
  <c r="G2357" i="5"/>
  <c r="G2353" i="5"/>
  <c r="G2349" i="5"/>
  <c r="G2345" i="5"/>
  <c r="G2341" i="5"/>
  <c r="G2337" i="5"/>
  <c r="G2333" i="5"/>
  <c r="G2329" i="5"/>
  <c r="G2325" i="5"/>
  <c r="G2321" i="5"/>
  <c r="G2317" i="5"/>
  <c r="G2313" i="5"/>
  <c r="G2309" i="5"/>
  <c r="G2305" i="5"/>
  <c r="G2301" i="5"/>
  <c r="G2297" i="5"/>
  <c r="G2293" i="5"/>
  <c r="G2289" i="5"/>
  <c r="G2285" i="5"/>
  <c r="G2281" i="5"/>
  <c r="G2277" i="5"/>
  <c r="G2273" i="5"/>
  <c r="G2269" i="5"/>
  <c r="G2265" i="5"/>
  <c r="G2261" i="5"/>
  <c r="G2257" i="5"/>
  <c r="G2253" i="5"/>
  <c r="G2249" i="5"/>
  <c r="G2245" i="5"/>
  <c r="G2241" i="5"/>
  <c r="G2237" i="5"/>
  <c r="G2233" i="5"/>
  <c r="G2229" i="5"/>
  <c r="G2225" i="5"/>
  <c r="G2221" i="5"/>
  <c r="G2217" i="5"/>
  <c r="G2213" i="5"/>
  <c r="G2209" i="5"/>
  <c r="G2205" i="5"/>
  <c r="G2201" i="5"/>
  <c r="G2197" i="5"/>
  <c r="G2193" i="5"/>
  <c r="G2189" i="5"/>
  <c r="G2185" i="5"/>
  <c r="G2181" i="5"/>
  <c r="G2177" i="5"/>
  <c r="G2173" i="5"/>
  <c r="G2169" i="5"/>
  <c r="G2165" i="5"/>
  <c r="G2161" i="5"/>
  <c r="G2157" i="5"/>
  <c r="G2153" i="5"/>
  <c r="G2149" i="5"/>
  <c r="G2145" i="5"/>
  <c r="G2141" i="5"/>
  <c r="G2137" i="5"/>
  <c r="G2133" i="5"/>
  <c r="G2129" i="5"/>
  <c r="G2125" i="5"/>
  <c r="G2121" i="5"/>
  <c r="G2117" i="5"/>
  <c r="G2113" i="5"/>
  <c r="G2109" i="5"/>
  <c r="G2105" i="5"/>
  <c r="G2101" i="5"/>
  <c r="G2097" i="5"/>
  <c r="G2093" i="5"/>
  <c r="G2089" i="5"/>
  <c r="G2085" i="5"/>
  <c r="G2081" i="5"/>
  <c r="G2077" i="5"/>
  <c r="G2073" i="5"/>
  <c r="G2069" i="5"/>
  <c r="G2065" i="5"/>
  <c r="G2061" i="5"/>
  <c r="G2057" i="5"/>
  <c r="G2053" i="5"/>
  <c r="G2049" i="5"/>
  <c r="G2045" i="5"/>
  <c r="G2041" i="5"/>
  <c r="G2037" i="5"/>
  <c r="G2033" i="5"/>
  <c r="G2029" i="5"/>
  <c r="G2025" i="5"/>
  <c r="G2021" i="5"/>
  <c r="G2017" i="5"/>
  <c r="G2013" i="5"/>
  <c r="G2009" i="5"/>
  <c r="G2005" i="5"/>
  <c r="G2001" i="5"/>
  <c r="G1997" i="5"/>
  <c r="G1993" i="5"/>
  <c r="G1989" i="5"/>
  <c r="G1985" i="5"/>
  <c r="G1981" i="5"/>
  <c r="G1977" i="5"/>
  <c r="G1973" i="5"/>
  <c r="G1969" i="5"/>
  <c r="G1965" i="5"/>
  <c r="G1961" i="5"/>
  <c r="G1957" i="5"/>
  <c r="G1953" i="5"/>
  <c r="G1949" i="5"/>
  <c r="G1945" i="5"/>
  <c r="G1941" i="5"/>
  <c r="G1937" i="5"/>
  <c r="G1933" i="5"/>
  <c r="G1929" i="5"/>
  <c r="G1925" i="5"/>
  <c r="G1921" i="5"/>
  <c r="G1917" i="5"/>
  <c r="G1913" i="5"/>
  <c r="G1909" i="5"/>
  <c r="G1905" i="5"/>
  <c r="G1901" i="5"/>
  <c r="G1897" i="5"/>
  <c r="G1893" i="5"/>
  <c r="G1889" i="5"/>
  <c r="G1885" i="5"/>
  <c r="G1881" i="5"/>
  <c r="G1877" i="5"/>
  <c r="G1873" i="5"/>
  <c r="G1869" i="5"/>
  <c r="G1865" i="5"/>
  <c r="G1861" i="5"/>
  <c r="G1857" i="5"/>
  <c r="G1853" i="5"/>
  <c r="G1849" i="5"/>
  <c r="G1845" i="5"/>
  <c r="G1841" i="5"/>
  <c r="G1837" i="5"/>
  <c r="G1833" i="5"/>
  <c r="G1829" i="5"/>
  <c r="G1825" i="5"/>
  <c r="G1821" i="5"/>
  <c r="G1817" i="5"/>
  <c r="G1813" i="5"/>
  <c r="G1809" i="5"/>
  <c r="G1805" i="5"/>
  <c r="G1801" i="5"/>
  <c r="G1797" i="5"/>
  <c r="G1793" i="5"/>
  <c r="G1789" i="5"/>
  <c r="G1785" i="5"/>
  <c r="G1781" i="5"/>
  <c r="G1777" i="5"/>
  <c r="G1773" i="5"/>
  <c r="G1769" i="5"/>
  <c r="G1765" i="5"/>
  <c r="G1761" i="5"/>
  <c r="G1757" i="5"/>
  <c r="G1753" i="5"/>
  <c r="G1749" i="5"/>
  <c r="G1745" i="5"/>
  <c r="G1741" i="5"/>
  <c r="G1737" i="5"/>
  <c r="G1733" i="5"/>
  <c r="G1729" i="5"/>
  <c r="G1725" i="5"/>
  <c r="G1721" i="5"/>
  <c r="G1717" i="5"/>
  <c r="G1713" i="5"/>
  <c r="G1709" i="5"/>
  <c r="G1705" i="5"/>
  <c r="G1701" i="5"/>
  <c r="G1697" i="5"/>
  <c r="G1693" i="5"/>
  <c r="G1689" i="5"/>
  <c r="G1685" i="5"/>
  <c r="G1681" i="5"/>
  <c r="G1677" i="5"/>
  <c r="G1673" i="5"/>
  <c r="G1669" i="5"/>
  <c r="G1665" i="5"/>
  <c r="G1661" i="5"/>
  <c r="G1657" i="5"/>
  <c r="G1653" i="5"/>
  <c r="G1649" i="5"/>
  <c r="G1645" i="5"/>
  <c r="G1641" i="5"/>
  <c r="G1637" i="5"/>
  <c r="G1633" i="5"/>
  <c r="G1629" i="5"/>
  <c r="G1625" i="5"/>
  <c r="G1621" i="5"/>
  <c r="G1617" i="5"/>
  <c r="G1613" i="5"/>
  <c r="G1609" i="5"/>
  <c r="G1605" i="5"/>
  <c r="G1601" i="5"/>
  <c r="G1597" i="5"/>
  <c r="G1593" i="5"/>
  <c r="G1589" i="5"/>
  <c r="G1585" i="5"/>
  <c r="G1581" i="5"/>
  <c r="G1577" i="5"/>
  <c r="G1573" i="5"/>
  <c r="G1569" i="5"/>
  <c r="G1565" i="5"/>
  <c r="G1561" i="5"/>
  <c r="G1557" i="5"/>
  <c r="G1553" i="5"/>
  <c r="G1549" i="5"/>
  <c r="G1545" i="5"/>
  <c r="G1541" i="5"/>
  <c r="G1537" i="5"/>
  <c r="G1533" i="5"/>
  <c r="G1529" i="5"/>
  <c r="G1525" i="5"/>
  <c r="G1521" i="5"/>
  <c r="G1517" i="5"/>
  <c r="G1513" i="5"/>
  <c r="G1509" i="5"/>
  <c r="G1505" i="5"/>
  <c r="G1501" i="5"/>
  <c r="G1497" i="5"/>
  <c r="G1493" i="5"/>
  <c r="G1489" i="5"/>
  <c r="G1485" i="5"/>
  <c r="G1481" i="5"/>
  <c r="G1477" i="5"/>
  <c r="G1473" i="5"/>
  <c r="G1469" i="5"/>
  <c r="G1465" i="5"/>
  <c r="G1461" i="5"/>
  <c r="G1457" i="5"/>
  <c r="G1453" i="5"/>
  <c r="G1449" i="5"/>
  <c r="G1445" i="5"/>
  <c r="G1441" i="5"/>
  <c r="G1437" i="5"/>
  <c r="G1433" i="5"/>
  <c r="G1429" i="5"/>
  <c r="G1425" i="5"/>
  <c r="G1421" i="5"/>
  <c r="G1417" i="5"/>
  <c r="G1413" i="5"/>
  <c r="G1409" i="5"/>
  <c r="G1405" i="5"/>
  <c r="G1401" i="5"/>
  <c r="G1397" i="5"/>
  <c r="G1393" i="5"/>
  <c r="G1389" i="5"/>
  <c r="G1385" i="5"/>
  <c r="G1381" i="5"/>
  <c r="G1377" i="5"/>
  <c r="G1373" i="5"/>
  <c r="G1369" i="5"/>
  <c r="G1365" i="5"/>
  <c r="G1361" i="5"/>
  <c r="G1357" i="5"/>
  <c r="G1353" i="5"/>
  <c r="G1349" i="5"/>
  <c r="G1345" i="5"/>
  <c r="G1341" i="5"/>
  <c r="G1337" i="5"/>
  <c r="G1333" i="5"/>
  <c r="G1329" i="5"/>
  <c r="G1325" i="5"/>
  <c r="G1321" i="5"/>
  <c r="G1317" i="5"/>
  <c r="G1313" i="5"/>
  <c r="G1309" i="5"/>
  <c r="G1305" i="5"/>
  <c r="G1301" i="5"/>
  <c r="G1297" i="5"/>
  <c r="G1293" i="5"/>
  <c r="G1289" i="5"/>
  <c r="G1285" i="5"/>
  <c r="G1281" i="5"/>
  <c r="G1277" i="5"/>
  <c r="G1273" i="5"/>
  <c r="G1269" i="5"/>
  <c r="G1265" i="5"/>
  <c r="G1261" i="5"/>
  <c r="G1257" i="5"/>
  <c r="G1253" i="5"/>
  <c r="G1249" i="5"/>
  <c r="G1245" i="5"/>
  <c r="G1241" i="5"/>
  <c r="G1237" i="5"/>
  <c r="G1233" i="5"/>
  <c r="G1229" i="5"/>
  <c r="G1225" i="5"/>
  <c r="G1221" i="5"/>
  <c r="G1217" i="5"/>
  <c r="G1213" i="5"/>
  <c r="G1209" i="5"/>
  <c r="G1205" i="5"/>
  <c r="G1201" i="5"/>
  <c r="G1197" i="5"/>
  <c r="G1193" i="5"/>
  <c r="G1189" i="5"/>
  <c r="G1185" i="5"/>
  <c r="G1181" i="5"/>
  <c r="G1177" i="5"/>
  <c r="G1173" i="5"/>
  <c r="G1169" i="5"/>
  <c r="G1165" i="5"/>
  <c r="G1161" i="5"/>
  <c r="G1157" i="5"/>
  <c r="G1153" i="5"/>
  <c r="G1149" i="5"/>
  <c r="G1145" i="5"/>
  <c r="G1141" i="5"/>
  <c r="G1137" i="5"/>
  <c r="G1133" i="5"/>
  <c r="G1129" i="5"/>
  <c r="G1125" i="5"/>
  <c r="G1121" i="5"/>
  <c r="G1117" i="5"/>
  <c r="G1113" i="5"/>
  <c r="G1109" i="5"/>
  <c r="G1105" i="5"/>
  <c r="G1101" i="5"/>
  <c r="G1097" i="5"/>
  <c r="G1093" i="5"/>
  <c r="G1089" i="5"/>
  <c r="G1085" i="5"/>
  <c r="G1081" i="5"/>
  <c r="G1077" i="5"/>
  <c r="G1073" i="5"/>
  <c r="G1069" i="5"/>
  <c r="G1065" i="5"/>
  <c r="G1061" i="5"/>
  <c r="G1057" i="5"/>
  <c r="G1053" i="5"/>
  <c r="G1049" i="5"/>
  <c r="G1045" i="5"/>
  <c r="G1041" i="5"/>
  <c r="G1037" i="5"/>
  <c r="G1033" i="5"/>
  <c r="G1029" i="5"/>
  <c r="G1025" i="5"/>
  <c r="G1021" i="5"/>
  <c r="G1017" i="5"/>
  <c r="G1013" i="5"/>
  <c r="G1009" i="5"/>
  <c r="G1005" i="5"/>
  <c r="G1001" i="5"/>
  <c r="G997" i="5"/>
  <c r="G993" i="5"/>
  <c r="G989" i="5"/>
  <c r="G985" i="5"/>
  <c r="G981" i="5"/>
  <c r="G977" i="5"/>
  <c r="G973" i="5"/>
  <c r="G969" i="5"/>
  <c r="G965" i="5"/>
  <c r="G961" i="5"/>
  <c r="G957" i="5"/>
  <c r="G953" i="5"/>
  <c r="G949" i="5"/>
  <c r="G945" i="5"/>
  <c r="G941" i="5"/>
  <c r="G937" i="5"/>
  <c r="G933" i="5"/>
  <c r="G929" i="5"/>
  <c r="G925" i="5"/>
  <c r="G921" i="5"/>
  <c r="G917" i="5"/>
  <c r="G913" i="5"/>
  <c r="G909" i="5"/>
  <c r="G905" i="5"/>
  <c r="G901" i="5"/>
  <c r="G897" i="5"/>
  <c r="G893" i="5"/>
  <c r="G889" i="5"/>
  <c r="G885" i="5"/>
  <c r="G881" i="5"/>
  <c r="G877" i="5"/>
  <c r="G873" i="5"/>
  <c r="G869" i="5"/>
  <c r="G865" i="5"/>
  <c r="G861" i="5"/>
  <c r="G857" i="5"/>
  <c r="G853" i="5"/>
  <c r="G849" i="5"/>
  <c r="G845" i="5"/>
  <c r="G841" i="5"/>
  <c r="G837" i="5"/>
  <c r="G833" i="5"/>
  <c r="G829" i="5"/>
  <c r="G825" i="5"/>
  <c r="G821" i="5"/>
  <c r="G817" i="5"/>
  <c r="G813" i="5"/>
  <c r="G809" i="5"/>
  <c r="G805" i="5"/>
  <c r="G801" i="5"/>
  <c r="G797" i="5"/>
  <c r="G793" i="5"/>
  <c r="G789" i="5"/>
  <c r="G785" i="5"/>
  <c r="G781" i="5"/>
  <c r="G777" i="5"/>
  <c r="G773" i="5"/>
  <c r="G769" i="5"/>
  <c r="G765" i="5"/>
  <c r="G761" i="5"/>
  <c r="G757" i="5"/>
  <c r="G753" i="5"/>
  <c r="G749" i="5"/>
  <c r="G745" i="5"/>
  <c r="G741" i="5"/>
  <c r="G737" i="5"/>
  <c r="G733" i="5"/>
  <c r="G729" i="5"/>
  <c r="G725" i="5"/>
  <c r="G721" i="5"/>
  <c r="G717" i="5"/>
  <c r="G713" i="5"/>
  <c r="G709" i="5"/>
  <c r="G705" i="5"/>
  <c r="G701" i="5"/>
  <c r="G697" i="5"/>
  <c r="G693" i="5"/>
  <c r="G689" i="5"/>
  <c r="G685" i="5"/>
  <c r="G681" i="5"/>
  <c r="G677" i="5"/>
  <c r="G673" i="5"/>
  <c r="G669" i="5"/>
  <c r="G665" i="5"/>
  <c r="G661" i="5"/>
  <c r="G657" i="5"/>
  <c r="G653" i="5"/>
  <c r="G649" i="5"/>
  <c r="G645" i="5"/>
  <c r="G641" i="5"/>
  <c r="G637" i="5"/>
  <c r="G633" i="5"/>
  <c r="G629" i="5"/>
  <c r="G625" i="5"/>
  <c r="G621" i="5"/>
  <c r="G617" i="5"/>
  <c r="G613" i="5"/>
  <c r="G609" i="5"/>
  <c r="G605" i="5"/>
  <c r="G601" i="5"/>
  <c r="G597" i="5"/>
  <c r="G593" i="5"/>
  <c r="G589" i="5"/>
  <c r="G585" i="5"/>
  <c r="G581" i="5"/>
  <c r="G577" i="5"/>
  <c r="G573" i="5"/>
  <c r="G569" i="5"/>
  <c r="G565" i="5"/>
  <c r="G561" i="5"/>
  <c r="G557" i="5"/>
  <c r="G553" i="5"/>
  <c r="G549" i="5"/>
  <c r="G545" i="5"/>
  <c r="G541" i="5"/>
  <c r="G537" i="5"/>
  <c r="G533" i="5"/>
  <c r="G529" i="5"/>
  <c r="G525" i="5"/>
  <c r="G521" i="5"/>
  <c r="G517" i="5"/>
  <c r="G513" i="5"/>
  <c r="G509" i="5"/>
  <c r="G505" i="5"/>
  <c r="G501" i="5"/>
  <c r="G497" i="5"/>
  <c r="G493" i="5"/>
  <c r="G489" i="5"/>
  <c r="G485" i="5"/>
  <c r="G481" i="5"/>
  <c r="G477" i="5"/>
  <c r="G473" i="5"/>
  <c r="G469" i="5"/>
  <c r="G465" i="5"/>
  <c r="G461" i="5"/>
  <c r="G457" i="5"/>
  <c r="G453" i="5"/>
  <c r="G449" i="5"/>
  <c r="G445" i="5"/>
  <c r="G441" i="5"/>
  <c r="G437" i="5"/>
  <c r="G433" i="5"/>
  <c r="G429" i="5"/>
  <c r="G425" i="5"/>
  <c r="G421" i="5"/>
  <c r="G417" i="5"/>
  <c r="G413" i="5"/>
  <c r="G409" i="5"/>
  <c r="G405" i="5"/>
  <c r="G401" i="5"/>
  <c r="G397" i="5"/>
  <c r="G393" i="5"/>
  <c r="G389" i="5"/>
  <c r="G385" i="5"/>
  <c r="G381" i="5"/>
  <c r="G377" i="5"/>
  <c r="G373" i="5"/>
  <c r="G369" i="5"/>
  <c r="G365" i="5"/>
  <c r="G361" i="5"/>
  <c r="G357" i="5"/>
  <c r="G353" i="5"/>
  <c r="G349" i="5"/>
  <c r="G345" i="5"/>
  <c r="G341" i="5"/>
  <c r="G337" i="5"/>
  <c r="G333" i="5"/>
  <c r="G329" i="5"/>
  <c r="G325" i="5"/>
  <c r="G321" i="5"/>
  <c r="G317" i="5"/>
  <c r="G313" i="5"/>
  <c r="G309" i="5"/>
  <c r="G305" i="5"/>
  <c r="G301" i="5"/>
  <c r="G297" i="5"/>
  <c r="G293" i="5"/>
  <c r="G289" i="5"/>
  <c r="G285" i="5"/>
  <c r="G281" i="5"/>
  <c r="G277" i="5"/>
  <c r="G273" i="5"/>
  <c r="G269" i="5"/>
  <c r="G265" i="5"/>
  <c r="G261" i="5"/>
  <c r="G257" i="5"/>
  <c r="G253" i="5"/>
  <c r="G249" i="5"/>
  <c r="G245" i="5"/>
  <c r="G241" i="5"/>
  <c r="G237" i="5"/>
  <c r="G233" i="5"/>
  <c r="G229" i="5"/>
  <c r="G225" i="5"/>
  <c r="G221" i="5"/>
  <c r="G217" i="5"/>
  <c r="G213" i="5"/>
  <c r="G209" i="5"/>
  <c r="G205" i="5"/>
  <c r="G201" i="5"/>
  <c r="G197" i="5"/>
  <c r="G193" i="5"/>
  <c r="G189" i="5"/>
  <c r="G185" i="5"/>
  <c r="G181" i="5"/>
  <c r="G177" i="5"/>
  <c r="G173" i="5"/>
  <c r="G169" i="5"/>
  <c r="G165" i="5"/>
  <c r="G161" i="5"/>
  <c r="G157" i="5"/>
  <c r="G153" i="5"/>
  <c r="G149" i="5"/>
  <c r="G145" i="5"/>
  <c r="J3591" i="5"/>
  <c r="J3587" i="5"/>
  <c r="J3583" i="5"/>
  <c r="J3579" i="5"/>
  <c r="J3575" i="5"/>
  <c r="J3571" i="5"/>
  <c r="J3567" i="5"/>
  <c r="J3563" i="5"/>
  <c r="J3559" i="5"/>
  <c r="J3555" i="5"/>
  <c r="J3551" i="5"/>
  <c r="J3547" i="5"/>
  <c r="J3543" i="5"/>
  <c r="J3539" i="5"/>
  <c r="J3535" i="5"/>
  <c r="J3531" i="5"/>
  <c r="J3527" i="5"/>
  <c r="J3523" i="5"/>
  <c r="J3519" i="5"/>
  <c r="J3515" i="5"/>
  <c r="J3511" i="5"/>
  <c r="J3507" i="5"/>
  <c r="J3503" i="5"/>
  <c r="J3499" i="5"/>
  <c r="J3495" i="5"/>
  <c r="J3491" i="5"/>
  <c r="J3487" i="5"/>
  <c r="J3483" i="5"/>
  <c r="J3479" i="5"/>
  <c r="J3475" i="5"/>
  <c r="J3471" i="5"/>
  <c r="J3467" i="5"/>
  <c r="J3463" i="5"/>
  <c r="J3459" i="5"/>
  <c r="J3455" i="5"/>
  <c r="J3451" i="5"/>
  <c r="J3447" i="5"/>
  <c r="J3443" i="5"/>
  <c r="J3439" i="5"/>
  <c r="J3435" i="5"/>
  <c r="J3431" i="5"/>
  <c r="J3427" i="5"/>
  <c r="J3419" i="5"/>
  <c r="J3415" i="5"/>
  <c r="J3411" i="5"/>
  <c r="J3407" i="5"/>
  <c r="J3403" i="5"/>
  <c r="J3399" i="5"/>
  <c r="J3395" i="5"/>
  <c r="J3391" i="5"/>
  <c r="J3387" i="5"/>
  <c r="J3383" i="5"/>
  <c r="J3379" i="5"/>
  <c r="J3375" i="5"/>
  <c r="J3371" i="5"/>
  <c r="J3367" i="5"/>
  <c r="J3363" i="5"/>
  <c r="J3359" i="5"/>
  <c r="J3355" i="5"/>
  <c r="J3351" i="5"/>
  <c r="J3347" i="5"/>
  <c r="J3343" i="5"/>
  <c r="J3339" i="5"/>
  <c r="J3335" i="5"/>
  <c r="J3331" i="5"/>
  <c r="J3327" i="5"/>
  <c r="J3323" i="5"/>
  <c r="J3319" i="5"/>
  <c r="J3315" i="5"/>
  <c r="J3311" i="5"/>
  <c r="J3307" i="5"/>
  <c r="J3303" i="5"/>
  <c r="J3299" i="5"/>
  <c r="J3295" i="5"/>
  <c r="J3291" i="5"/>
  <c r="J3287" i="5"/>
  <c r="J3283" i="5"/>
  <c r="J3279" i="5"/>
  <c r="J3275" i="5"/>
  <c r="J3271" i="5"/>
  <c r="J3267" i="5"/>
  <c r="J3263" i="5"/>
  <c r="J3259" i="5"/>
  <c r="J3255" i="5"/>
  <c r="J3251" i="5"/>
  <c r="J3247" i="5"/>
  <c r="J3243" i="5"/>
  <c r="J3239" i="5"/>
  <c r="J3235" i="5"/>
  <c r="J3231" i="5"/>
  <c r="J3227" i="5"/>
  <c r="J3223" i="5"/>
  <c r="J3219" i="5"/>
  <c r="J3215" i="5"/>
  <c r="J3211" i="5"/>
  <c r="J3207" i="5"/>
  <c r="J3203" i="5"/>
  <c r="J3199" i="5"/>
  <c r="J3195" i="5"/>
  <c r="J3191" i="5"/>
  <c r="J3187" i="5"/>
  <c r="J3183" i="5"/>
  <c r="J3179" i="5"/>
  <c r="J3175" i="5"/>
  <c r="J3171" i="5"/>
  <c r="J3167" i="5"/>
  <c r="J3163" i="5"/>
  <c r="J3159" i="5"/>
  <c r="J3155" i="5"/>
  <c r="J3151" i="5"/>
  <c r="J3147" i="5"/>
  <c r="J3143" i="5"/>
  <c r="J3139" i="5"/>
  <c r="J3135" i="5"/>
  <c r="J3131" i="5"/>
  <c r="J3127" i="5"/>
  <c r="J3123" i="5"/>
  <c r="J3119" i="5"/>
  <c r="J3115" i="5"/>
  <c r="J3111" i="5"/>
  <c r="J3107" i="5"/>
  <c r="J3103" i="5"/>
  <c r="J3099" i="5"/>
  <c r="J3095" i="5"/>
  <c r="J3091" i="5"/>
  <c r="J3087" i="5"/>
  <c r="J3083" i="5"/>
  <c r="J3079" i="5"/>
  <c r="J3075" i="5"/>
  <c r="J3071" i="5"/>
  <c r="J3067" i="5"/>
  <c r="J3063" i="5"/>
  <c r="J3059" i="5"/>
  <c r="J3055" i="5"/>
  <c r="J3051" i="5"/>
  <c r="J3047" i="5"/>
  <c r="J3043" i="5"/>
  <c r="J3039" i="5"/>
  <c r="J3035" i="5"/>
  <c r="J3031" i="5"/>
  <c r="J3027" i="5"/>
  <c r="J3023" i="5"/>
  <c r="J3019" i="5"/>
  <c r="J3015" i="5"/>
  <c r="J3011" i="5"/>
  <c r="J3007" i="5"/>
  <c r="J3003" i="5"/>
  <c r="J2999" i="5"/>
  <c r="J2995" i="5"/>
  <c r="J2991" i="5"/>
  <c r="J2987" i="5"/>
  <c r="J2983" i="5"/>
  <c r="J2979" i="5"/>
  <c r="J2975" i="5"/>
  <c r="J2971" i="5"/>
  <c r="J2967" i="5"/>
  <c r="J2963" i="5"/>
  <c r="J2959" i="5"/>
  <c r="J2955" i="5"/>
  <c r="J2951" i="5"/>
  <c r="J2947" i="5"/>
  <c r="J2943" i="5"/>
  <c r="J2939" i="5"/>
  <c r="J2935" i="5"/>
  <c r="J2931" i="5"/>
  <c r="J2927" i="5"/>
  <c r="J2923" i="5"/>
  <c r="J2919" i="5"/>
  <c r="J2915" i="5"/>
  <c r="J2911" i="5"/>
  <c r="J2907" i="5"/>
  <c r="J2903" i="5"/>
  <c r="J2899" i="5"/>
  <c r="J2895" i="5"/>
  <c r="J2891" i="5"/>
  <c r="J2887" i="5"/>
  <c r="J2883" i="5"/>
  <c r="J2879" i="5"/>
  <c r="J2875" i="5"/>
  <c r="J2871" i="5"/>
  <c r="J2867" i="5"/>
  <c r="J2863" i="5"/>
  <c r="J2859" i="5"/>
  <c r="J2855" i="5"/>
  <c r="J2851" i="5"/>
  <c r="J2847" i="5"/>
  <c r="J2843" i="5"/>
  <c r="J2839" i="5"/>
  <c r="J2835" i="5"/>
  <c r="J2831" i="5"/>
  <c r="J2827" i="5"/>
  <c r="J2823" i="5"/>
  <c r="J2819" i="5"/>
  <c r="J2815" i="5"/>
  <c r="J2811" i="5"/>
  <c r="J2807" i="5"/>
  <c r="J2803" i="5"/>
  <c r="J2799" i="5"/>
  <c r="J2795" i="5"/>
  <c r="J2791" i="5"/>
  <c r="J2787" i="5"/>
  <c r="J2783" i="5"/>
  <c r="J2779" i="5"/>
  <c r="J2775" i="5"/>
  <c r="J2771" i="5"/>
  <c r="J2767" i="5"/>
  <c r="J2763" i="5"/>
  <c r="J2759" i="5"/>
  <c r="J2755" i="5"/>
  <c r="J2751" i="5"/>
  <c r="J2747" i="5"/>
  <c r="J2743" i="5"/>
  <c r="J2739" i="5"/>
  <c r="J2735" i="5"/>
  <c r="J2731" i="5"/>
  <c r="J2727" i="5"/>
  <c r="J2723" i="5"/>
  <c r="J2719" i="5"/>
  <c r="J2715" i="5"/>
  <c r="J2711" i="5"/>
  <c r="J2707" i="5"/>
  <c r="J2703" i="5"/>
  <c r="J2699" i="5"/>
  <c r="J2695" i="5"/>
  <c r="J2691" i="5"/>
  <c r="J2687" i="5"/>
  <c r="J2683" i="5"/>
  <c r="J2679" i="5"/>
  <c r="J2675" i="5"/>
  <c r="J2671" i="5"/>
  <c r="J2667" i="5"/>
  <c r="J2663" i="5"/>
  <c r="J2659" i="5"/>
  <c r="J2655" i="5"/>
  <c r="J2651" i="5"/>
  <c r="J2647" i="5"/>
  <c r="J2643" i="5"/>
  <c r="J2639" i="5"/>
  <c r="J2635" i="5"/>
  <c r="J2631" i="5"/>
  <c r="J2627" i="5"/>
  <c r="J2623" i="5"/>
  <c r="J2619" i="5"/>
  <c r="J2615" i="5"/>
  <c r="J2611" i="5"/>
  <c r="J2607" i="5"/>
  <c r="J2603" i="5"/>
  <c r="J2599" i="5"/>
  <c r="J2595" i="5"/>
  <c r="J2591" i="5"/>
  <c r="J2587" i="5"/>
  <c r="J2583" i="5"/>
  <c r="J2579" i="5"/>
  <c r="J2575" i="5"/>
  <c r="J2571" i="5"/>
  <c r="J2567" i="5"/>
  <c r="J2563" i="5"/>
  <c r="J2559" i="5"/>
  <c r="J2555" i="5"/>
  <c r="J2551" i="5"/>
  <c r="J2547" i="5"/>
  <c r="J2543" i="5"/>
  <c r="J2539" i="5"/>
  <c r="J2535" i="5"/>
  <c r="J2531" i="5"/>
  <c r="J2527" i="5"/>
  <c r="J2523" i="5"/>
  <c r="J2519" i="5"/>
  <c r="J2515" i="5"/>
  <c r="J2511" i="5"/>
  <c r="J2507" i="5"/>
  <c r="J2503" i="5"/>
  <c r="J2499" i="5"/>
  <c r="J2495" i="5"/>
  <c r="J2491" i="5"/>
  <c r="J2487" i="5"/>
  <c r="J2483" i="5"/>
  <c r="J2479" i="5"/>
  <c r="J2475" i="5"/>
  <c r="J2471" i="5"/>
  <c r="J2467" i="5"/>
  <c r="J2463" i="5"/>
  <c r="J2459" i="5"/>
  <c r="J2455" i="5"/>
  <c r="J2451" i="5"/>
  <c r="J2447" i="5"/>
  <c r="J2443" i="5"/>
  <c r="J2439" i="5"/>
  <c r="J2435" i="5"/>
  <c r="J2431" i="5"/>
  <c r="J2427" i="5"/>
  <c r="J2423" i="5"/>
  <c r="J2419" i="5"/>
  <c r="J2415" i="5"/>
  <c r="J2411" i="5"/>
  <c r="J2407" i="5"/>
  <c r="J2403" i="5"/>
  <c r="J2399" i="5"/>
  <c r="J2395" i="5"/>
  <c r="J2391" i="5"/>
  <c r="J2387" i="5"/>
  <c r="J2383" i="5"/>
  <c r="J2379" i="5"/>
  <c r="J2375" i="5"/>
  <c r="J2371" i="5"/>
  <c r="J2367" i="5"/>
  <c r="J2363" i="5"/>
  <c r="J2359" i="5"/>
  <c r="J2355" i="5"/>
  <c r="J2351" i="5"/>
  <c r="J2347" i="5"/>
  <c r="J2343" i="5"/>
  <c r="J2339" i="5"/>
  <c r="J2335" i="5"/>
  <c r="J2331" i="5"/>
  <c r="J2327" i="5"/>
  <c r="J2323" i="5"/>
  <c r="J2319" i="5"/>
  <c r="J2315" i="5"/>
  <c r="J2311" i="5"/>
  <c r="J2307" i="5"/>
  <c r="J2303" i="5"/>
  <c r="J2299" i="5"/>
  <c r="J2295" i="5"/>
  <c r="J2291" i="5"/>
  <c r="J2287" i="5"/>
  <c r="J2283" i="5"/>
  <c r="J2279" i="5"/>
  <c r="J2275" i="5"/>
  <c r="J2271" i="5"/>
  <c r="J2267" i="5"/>
  <c r="J2263" i="5"/>
  <c r="J2259" i="5"/>
  <c r="J2255" i="5"/>
  <c r="J2251" i="5"/>
  <c r="J2247" i="5"/>
  <c r="J2243" i="5"/>
  <c r="J2239" i="5"/>
  <c r="J2590" i="5"/>
  <c r="J2586" i="5"/>
  <c r="J2582" i="5"/>
  <c r="J2578" i="5"/>
  <c r="J2574" i="5"/>
  <c r="J2570" i="5"/>
  <c r="J2566" i="5"/>
  <c r="J2562" i="5"/>
  <c r="J2558" i="5"/>
  <c r="J2554" i="5"/>
  <c r="J2550" i="5"/>
  <c r="J2546" i="5"/>
  <c r="J2542" i="5"/>
  <c r="J2538" i="5"/>
  <c r="J2534" i="5"/>
  <c r="J2530" i="5"/>
  <c r="J2526" i="5"/>
  <c r="J2522" i="5"/>
  <c r="J2518" i="5"/>
  <c r="J2514" i="5"/>
  <c r="J2510" i="5"/>
  <c r="J2506" i="5"/>
  <c r="J2502" i="5"/>
  <c r="J2498" i="5"/>
  <c r="J2494" i="5"/>
  <c r="J2490" i="5"/>
  <c r="J2486" i="5"/>
  <c r="J2482" i="5"/>
  <c r="J2478" i="5"/>
  <c r="J2474" i="5"/>
  <c r="J2470" i="5"/>
  <c r="J2466" i="5"/>
  <c r="J2462" i="5"/>
  <c r="J2458" i="5"/>
  <c r="J2454" i="5"/>
  <c r="J2450" i="5"/>
  <c r="J2446" i="5"/>
  <c r="J2442" i="5"/>
  <c r="J2438" i="5"/>
  <c r="J2434" i="5"/>
  <c r="J2430" i="5"/>
  <c r="J2426" i="5"/>
  <c r="J2422" i="5"/>
  <c r="J2418" i="5"/>
  <c r="J2414" i="5"/>
  <c r="J2410" i="5"/>
  <c r="J2406" i="5"/>
  <c r="J2402" i="5"/>
  <c r="J2398" i="5"/>
  <c r="J2394" i="5"/>
  <c r="J2390" i="5"/>
  <c r="J2386" i="5"/>
  <c r="J2382" i="5"/>
  <c r="J2378" i="5"/>
  <c r="J2374" i="5"/>
  <c r="J2370" i="5"/>
  <c r="J2366" i="5"/>
  <c r="J2362" i="5"/>
  <c r="J2358" i="5"/>
  <c r="J2354" i="5"/>
  <c r="J2350" i="5"/>
  <c r="J2346" i="5"/>
  <c r="J2342" i="5"/>
  <c r="J2338" i="5"/>
  <c r="J2334" i="5"/>
  <c r="J2330" i="5"/>
  <c r="J2326" i="5"/>
  <c r="J2322" i="5"/>
  <c r="J2318" i="5"/>
  <c r="J2314" i="5"/>
  <c r="J2310" i="5"/>
  <c r="J2306" i="5"/>
  <c r="J2302" i="5"/>
  <c r="J2298" i="5"/>
  <c r="J2294" i="5"/>
  <c r="J2290" i="5"/>
  <c r="J2286" i="5"/>
  <c r="J2282" i="5"/>
  <c r="J2278" i="5"/>
  <c r="J2274" i="5"/>
  <c r="J2270" i="5"/>
  <c r="J2266" i="5"/>
  <c r="J2262" i="5"/>
  <c r="J2258" i="5"/>
  <c r="J2254" i="5"/>
  <c r="J2250" i="5"/>
  <c r="J2246" i="5"/>
  <c r="J2242" i="5"/>
  <c r="J2238" i="5"/>
  <c r="J2234" i="5"/>
  <c r="J2230" i="5"/>
  <c r="J2226" i="5"/>
  <c r="J2222" i="5"/>
  <c r="J2218" i="5"/>
  <c r="J2214" i="5"/>
  <c r="J2210" i="5"/>
  <c r="J2206" i="5"/>
  <c r="J2202" i="5"/>
  <c r="J2198" i="5"/>
  <c r="J2194" i="5"/>
  <c r="J2190" i="5"/>
  <c r="J2186" i="5"/>
  <c r="J2182" i="5"/>
  <c r="J2178" i="5"/>
  <c r="J2174" i="5"/>
  <c r="J2170" i="5"/>
  <c r="J2166" i="5"/>
  <c r="J2162" i="5"/>
  <c r="J2158" i="5"/>
  <c r="J2154" i="5"/>
  <c r="J2150" i="5"/>
  <c r="J2146" i="5"/>
  <c r="J2142" i="5"/>
  <c r="J2138" i="5"/>
  <c r="J2134" i="5"/>
  <c r="J2130" i="5"/>
  <c r="J2126" i="5"/>
  <c r="J2122" i="5"/>
  <c r="J2118" i="5"/>
  <c r="J2114" i="5"/>
  <c r="J2110" i="5"/>
  <c r="J2106" i="5"/>
  <c r="J2102" i="5"/>
  <c r="J2098" i="5"/>
  <c r="J2094" i="5"/>
  <c r="J2090" i="5"/>
  <c r="J2086" i="5"/>
  <c r="J2082" i="5"/>
  <c r="J2078" i="5"/>
  <c r="J2074" i="5"/>
  <c r="J2070" i="5"/>
  <c r="J2066" i="5"/>
  <c r="J2062" i="5"/>
  <c r="J2058" i="5"/>
  <c r="J2054" i="5"/>
  <c r="J2050" i="5"/>
  <c r="J2046" i="5"/>
  <c r="J2042" i="5"/>
  <c r="J2038" i="5"/>
  <c r="J2034" i="5"/>
  <c r="J2030" i="5"/>
  <c r="J2026" i="5"/>
  <c r="J2022" i="5"/>
  <c r="J2018" i="5"/>
  <c r="J2014" i="5"/>
  <c r="J2010" i="5"/>
  <c r="J2006" i="5"/>
  <c r="J2002" i="5"/>
  <c r="J1998" i="5"/>
  <c r="J1994" i="5"/>
  <c r="J1990" i="5"/>
  <c r="J1986" i="5"/>
  <c r="J1982" i="5"/>
  <c r="J1978" i="5"/>
  <c r="J1974" i="5"/>
  <c r="J1970" i="5"/>
  <c r="J1966" i="5"/>
  <c r="J1962" i="5"/>
  <c r="J1958" i="5"/>
  <c r="J1954" i="5"/>
  <c r="J1950" i="5"/>
  <c r="J1946" i="5"/>
  <c r="J1942" i="5"/>
  <c r="J1938" i="5"/>
  <c r="J1934" i="5"/>
  <c r="J1930" i="5"/>
  <c r="J1926" i="5"/>
  <c r="J1922" i="5"/>
  <c r="J1918" i="5"/>
  <c r="J1914" i="5"/>
  <c r="J1910" i="5"/>
  <c r="J1906" i="5"/>
  <c r="J1902" i="5"/>
  <c r="J1898" i="5"/>
  <c r="J1894" i="5"/>
  <c r="J1890" i="5"/>
  <c r="J1886" i="5"/>
  <c r="J1882" i="5"/>
  <c r="J1878" i="5"/>
  <c r="J1874" i="5"/>
  <c r="J1870" i="5"/>
  <c r="J1866" i="5"/>
  <c r="J1862" i="5"/>
  <c r="J1858" i="5"/>
  <c r="J1854" i="5"/>
  <c r="J1850" i="5"/>
  <c r="J1846" i="5"/>
  <c r="J1842" i="5"/>
  <c r="J1838" i="5"/>
  <c r="J1834" i="5"/>
  <c r="J1830" i="5"/>
  <c r="J1826" i="5"/>
  <c r="J1822" i="5"/>
  <c r="J1818" i="5"/>
  <c r="J1814" i="5"/>
  <c r="J1810" i="5"/>
  <c r="J1806" i="5"/>
  <c r="J1802" i="5"/>
  <c r="J1798" i="5"/>
  <c r="J1794" i="5"/>
  <c r="J1790" i="5"/>
  <c r="J1786" i="5"/>
  <c r="J1782" i="5"/>
  <c r="J1778" i="5"/>
  <c r="J1774" i="5"/>
  <c r="J1770" i="5"/>
  <c r="J1766" i="5"/>
  <c r="J1762" i="5"/>
  <c r="J1758" i="5"/>
  <c r="J1754" i="5"/>
  <c r="J1750" i="5"/>
  <c r="J1746" i="5"/>
  <c r="J1742" i="5"/>
  <c r="J1738" i="5"/>
  <c r="J1734" i="5"/>
  <c r="J1730" i="5"/>
  <c r="J1726" i="5"/>
  <c r="J1722" i="5"/>
  <c r="J1718" i="5"/>
  <c r="J1714" i="5"/>
  <c r="J1710" i="5"/>
  <c r="J1706" i="5"/>
  <c r="J1702" i="5"/>
  <c r="J1698" i="5"/>
  <c r="J1694" i="5"/>
  <c r="J1690" i="5"/>
  <c r="J1686" i="5"/>
  <c r="J1682" i="5"/>
  <c r="J1678" i="5"/>
  <c r="J1674" i="5"/>
  <c r="J1670" i="5"/>
  <c r="J1666" i="5"/>
  <c r="J1662" i="5"/>
  <c r="J1658" i="5"/>
  <c r="J1654" i="5"/>
  <c r="J1650" i="5"/>
  <c r="J1646" i="5"/>
  <c r="J1642" i="5"/>
  <c r="J1638" i="5"/>
  <c r="J1634" i="5"/>
  <c r="J1630" i="5"/>
  <c r="J1626" i="5"/>
  <c r="J1622" i="5"/>
  <c r="J1618" i="5"/>
  <c r="J1614" i="5"/>
  <c r="J1610" i="5"/>
  <c r="J1606" i="5"/>
  <c r="J1602" i="5"/>
  <c r="J1598" i="5"/>
  <c r="J1594" i="5"/>
  <c r="J1590" i="5"/>
  <c r="J1586" i="5"/>
  <c r="J1582" i="5"/>
  <c r="J1578" i="5"/>
  <c r="J1574" i="5"/>
  <c r="J1570" i="5"/>
  <c r="J1566" i="5"/>
  <c r="J1562" i="5"/>
  <c r="J1558" i="5"/>
  <c r="J1554" i="5"/>
  <c r="J1550" i="5"/>
  <c r="J1546" i="5"/>
  <c r="J1542" i="5"/>
  <c r="J1538" i="5"/>
  <c r="J1534" i="5"/>
  <c r="J1530" i="5"/>
  <c r="J1526" i="5"/>
  <c r="J1522" i="5"/>
  <c r="J1518" i="5"/>
  <c r="J1514" i="5"/>
  <c r="J1510" i="5"/>
  <c r="J1506" i="5"/>
  <c r="J1502" i="5"/>
  <c r="J1498" i="5"/>
  <c r="J1494" i="5"/>
  <c r="J1490" i="5"/>
  <c r="J1486" i="5"/>
  <c r="J1482" i="5"/>
  <c r="J1478" i="5"/>
  <c r="J1474" i="5"/>
  <c r="J1470" i="5"/>
  <c r="J1466" i="5"/>
  <c r="J1462" i="5"/>
  <c r="J1458" i="5"/>
  <c r="J1454" i="5"/>
  <c r="J1450" i="5"/>
  <c r="J1446" i="5"/>
  <c r="J1442" i="5"/>
  <c r="J1438" i="5"/>
  <c r="J1434" i="5"/>
  <c r="J1430" i="5"/>
  <c r="J1426" i="5"/>
  <c r="J1422" i="5"/>
  <c r="J1418" i="5"/>
  <c r="J1414" i="5"/>
  <c r="J1410" i="5"/>
  <c r="J1406" i="5"/>
  <c r="J1402" i="5"/>
  <c r="J1398" i="5"/>
  <c r="J1394" i="5"/>
  <c r="J1390" i="5"/>
  <c r="J1386" i="5"/>
  <c r="J1382" i="5"/>
  <c r="J1378" i="5"/>
  <c r="J1374" i="5"/>
  <c r="J1370" i="5"/>
  <c r="J1366" i="5"/>
  <c r="J1362" i="5"/>
  <c r="J1358" i="5"/>
  <c r="J1354" i="5"/>
  <c r="J1350" i="5"/>
  <c r="J1346" i="5"/>
  <c r="J1342" i="5"/>
  <c r="J1338" i="5"/>
  <c r="J1334" i="5"/>
  <c r="J1330" i="5"/>
  <c r="J1326" i="5"/>
  <c r="J1322" i="5"/>
  <c r="J1318" i="5"/>
  <c r="J1314" i="5"/>
  <c r="J1310" i="5"/>
  <c r="J1306" i="5"/>
  <c r="J1302" i="5"/>
  <c r="J1298" i="5"/>
  <c r="J1294" i="5"/>
  <c r="J1290" i="5"/>
  <c r="J1286" i="5"/>
  <c r="J1282" i="5"/>
  <c r="J1278" i="5"/>
  <c r="J1274" i="5"/>
  <c r="J1270" i="5"/>
  <c r="J1266" i="5"/>
  <c r="J1262" i="5"/>
  <c r="J1258" i="5"/>
  <c r="J1254" i="5"/>
  <c r="J1250" i="5"/>
  <c r="J1246" i="5"/>
  <c r="J1242" i="5"/>
  <c r="J1238" i="5"/>
  <c r="J1234" i="5"/>
  <c r="J1230" i="5"/>
  <c r="J1226" i="5"/>
  <c r="J1222" i="5"/>
  <c r="J1218" i="5"/>
  <c r="J1214" i="5"/>
  <c r="J1210" i="5"/>
  <c r="J1206" i="5"/>
  <c r="J1202" i="5"/>
  <c r="J1198" i="5"/>
  <c r="J1194" i="5"/>
  <c r="J1190" i="5"/>
  <c r="J1186" i="5"/>
  <c r="J1182" i="5"/>
  <c r="J1178" i="5"/>
  <c r="J1174" i="5"/>
  <c r="J1170" i="5"/>
  <c r="J1166" i="5"/>
  <c r="J1162" i="5"/>
  <c r="J1158" i="5"/>
  <c r="J1154" i="5"/>
  <c r="J1150" i="5"/>
  <c r="J1146" i="5"/>
  <c r="J1142" i="5"/>
  <c r="J1138" i="5"/>
  <c r="J1134" i="5"/>
  <c r="J1130" i="5"/>
  <c r="J1126" i="5"/>
  <c r="J1122" i="5"/>
  <c r="J1118" i="5"/>
  <c r="J1114" i="5"/>
  <c r="J1110" i="5"/>
  <c r="J1106" i="5"/>
  <c r="J1102" i="5"/>
  <c r="J1098" i="5"/>
  <c r="J1094" i="5"/>
  <c r="J1090" i="5"/>
  <c r="J1086" i="5"/>
  <c r="J1082" i="5"/>
  <c r="J1078" i="5"/>
  <c r="J1074" i="5"/>
  <c r="J1070" i="5"/>
  <c r="J1066" i="5"/>
  <c r="J1062" i="5"/>
  <c r="J1058" i="5"/>
  <c r="J1054" i="5"/>
  <c r="J1050" i="5"/>
  <c r="J1046" i="5"/>
  <c r="J1042" i="5"/>
  <c r="J1038" i="5"/>
  <c r="J1034" i="5"/>
  <c r="J1030" i="5"/>
  <c r="J1026" i="5"/>
  <c r="J1022" i="5"/>
  <c r="J1018" i="5"/>
  <c r="J1014" i="5"/>
  <c r="J1010" i="5"/>
  <c r="J1006" i="5"/>
  <c r="J1002" i="5"/>
  <c r="J998" i="5"/>
  <c r="J994" i="5"/>
  <c r="J990" i="5"/>
  <c r="J986" i="5"/>
  <c r="J982" i="5"/>
  <c r="J978" i="5"/>
  <c r="J974" i="5"/>
  <c r="J970" i="5"/>
  <c r="J966" i="5"/>
  <c r="J962" i="5"/>
  <c r="J958" i="5"/>
  <c r="J954" i="5"/>
  <c r="J950" i="5"/>
  <c r="J946" i="5"/>
  <c r="J942" i="5"/>
  <c r="J938" i="5"/>
  <c r="J934" i="5"/>
  <c r="J930" i="5"/>
  <c r="J926" i="5"/>
  <c r="J922" i="5"/>
  <c r="J918" i="5"/>
  <c r="J914" i="5"/>
  <c r="J910" i="5"/>
  <c r="J906" i="5"/>
  <c r="J902" i="5"/>
  <c r="J898" i="5"/>
  <c r="J894" i="5"/>
  <c r="J890" i="5"/>
  <c r="J886" i="5"/>
  <c r="J882" i="5"/>
  <c r="J878" i="5"/>
  <c r="J874" i="5"/>
  <c r="J870" i="5"/>
  <c r="J866" i="5"/>
  <c r="J862" i="5"/>
  <c r="J858" i="5"/>
  <c r="J854" i="5"/>
  <c r="J850" i="5"/>
  <c r="J846" i="5"/>
  <c r="J842" i="5"/>
  <c r="J838" i="5"/>
  <c r="J834" i="5"/>
  <c r="J830" i="5"/>
  <c r="J826" i="5"/>
  <c r="J822" i="5"/>
  <c r="J818" i="5"/>
  <c r="J814" i="5"/>
  <c r="J810" i="5"/>
  <c r="J806" i="5"/>
  <c r="J802" i="5"/>
  <c r="J798" i="5"/>
  <c r="J794" i="5"/>
  <c r="J790" i="5"/>
  <c r="J786" i="5"/>
  <c r="J782" i="5"/>
  <c r="J778" i="5"/>
  <c r="J774" i="5"/>
  <c r="J770" i="5"/>
  <c r="J766" i="5"/>
  <c r="J762" i="5"/>
  <c r="J758" i="5"/>
  <c r="J754" i="5"/>
  <c r="J750" i="5"/>
  <c r="J746" i="5"/>
  <c r="J742" i="5"/>
  <c r="J738" i="5"/>
  <c r="J734" i="5"/>
  <c r="J730" i="5"/>
  <c r="J726" i="5"/>
  <c r="J722" i="5"/>
  <c r="J718" i="5"/>
  <c r="J714" i="5"/>
  <c r="J710" i="5"/>
  <c r="J706" i="5"/>
  <c r="J702" i="5"/>
  <c r="J698" i="5"/>
  <c r="J694" i="5"/>
  <c r="J690" i="5"/>
  <c r="J686" i="5"/>
  <c r="J682" i="5"/>
  <c r="J678" i="5"/>
  <c r="J674" i="5"/>
  <c r="J670" i="5"/>
  <c r="J666" i="5"/>
  <c r="J662" i="5"/>
  <c r="J658" i="5"/>
  <c r="J654" i="5"/>
  <c r="J650" i="5"/>
  <c r="J646" i="5"/>
  <c r="J642" i="5"/>
  <c r="J638" i="5"/>
  <c r="J634" i="5"/>
  <c r="J630" i="5"/>
  <c r="J626" i="5"/>
  <c r="J622" i="5"/>
  <c r="J618" i="5"/>
  <c r="J614" i="5"/>
  <c r="J610" i="5"/>
  <c r="J606" i="5"/>
  <c r="J602" i="5"/>
  <c r="J598" i="5"/>
  <c r="J594" i="5"/>
  <c r="J590" i="5"/>
  <c r="J586" i="5"/>
  <c r="J582" i="5"/>
  <c r="J578" i="5"/>
  <c r="J574" i="5"/>
  <c r="J570" i="5"/>
  <c r="J566" i="5"/>
  <c r="J562" i="5"/>
  <c r="J558" i="5"/>
  <c r="J554" i="5"/>
  <c r="J550" i="5"/>
  <c r="J546" i="5"/>
  <c r="J542" i="5"/>
  <c r="J538" i="5"/>
  <c r="J534" i="5"/>
  <c r="J530" i="5"/>
  <c r="J526" i="5"/>
  <c r="J522" i="5"/>
  <c r="J518" i="5"/>
  <c r="J514" i="5"/>
  <c r="J510" i="5"/>
  <c r="J506" i="5"/>
  <c r="J502" i="5"/>
  <c r="J498" i="5"/>
  <c r="J494" i="5"/>
  <c r="J490" i="5"/>
  <c r="J486" i="5"/>
  <c r="J482" i="5"/>
  <c r="J478" i="5"/>
  <c r="J474" i="5"/>
  <c r="J470" i="5"/>
  <c r="J466" i="5"/>
  <c r="J462" i="5"/>
  <c r="J458" i="5"/>
  <c r="J454" i="5"/>
  <c r="J450" i="5"/>
  <c r="J446" i="5"/>
  <c r="J442" i="5"/>
  <c r="J438" i="5"/>
  <c r="J434" i="5"/>
  <c r="J430" i="5"/>
  <c r="J426" i="5"/>
  <c r="J422" i="5"/>
  <c r="J418" i="5"/>
  <c r="J414" i="5"/>
  <c r="J410" i="5"/>
  <c r="J406" i="5"/>
  <c r="J402" i="5"/>
  <c r="J398" i="5"/>
  <c r="J394" i="5"/>
  <c r="J390" i="5"/>
  <c r="J386" i="5"/>
  <c r="J382" i="5"/>
  <c r="J378" i="5"/>
  <c r="J374" i="5"/>
  <c r="J370" i="5"/>
  <c r="J366" i="5"/>
  <c r="J362" i="5"/>
  <c r="J358" i="5"/>
  <c r="J354" i="5"/>
  <c r="J350" i="5"/>
  <c r="J346" i="5"/>
  <c r="J342" i="5"/>
  <c r="J338" i="5"/>
  <c r="J334" i="5"/>
  <c r="J330" i="5"/>
  <c r="J326" i="5"/>
  <c r="J322" i="5"/>
  <c r="J318" i="5"/>
  <c r="J314" i="5"/>
  <c r="J310" i="5"/>
  <c r="J306" i="5"/>
  <c r="J302" i="5"/>
  <c r="J298" i="5"/>
  <c r="J294" i="5"/>
  <c r="J290" i="5"/>
  <c r="J286" i="5"/>
  <c r="J282" i="5"/>
  <c r="J278" i="5"/>
  <c r="J274" i="5"/>
  <c r="J270" i="5"/>
  <c r="J266" i="5"/>
  <c r="J262" i="5"/>
  <c r="J258" i="5"/>
  <c r="J254" i="5"/>
  <c r="J250" i="5"/>
  <c r="J246" i="5"/>
  <c r="J242" i="5"/>
  <c r="J238" i="5"/>
  <c r="J234" i="5"/>
  <c r="J230" i="5"/>
  <c r="J226" i="5"/>
  <c r="J222" i="5"/>
  <c r="J218" i="5"/>
  <c r="J214" i="5"/>
  <c r="J210" i="5"/>
  <c r="J206" i="5"/>
  <c r="J202" i="5"/>
  <c r="J198" i="5"/>
  <c r="J194" i="5"/>
  <c r="J190" i="5"/>
  <c r="J186" i="5"/>
  <c r="J182" i="5"/>
  <c r="J178" i="5"/>
  <c r="J174" i="5"/>
  <c r="J170" i="5"/>
  <c r="J166" i="5"/>
  <c r="J162" i="5"/>
  <c r="J158" i="5"/>
  <c r="J154" i="5"/>
  <c r="J150" i="5"/>
  <c r="J146" i="5"/>
  <c r="M3592" i="5"/>
  <c r="M3588" i="5"/>
  <c r="M3584" i="5"/>
  <c r="M3580" i="5"/>
  <c r="M3576" i="5"/>
  <c r="M3572" i="5"/>
  <c r="M3568" i="5"/>
  <c r="M3564" i="5"/>
  <c r="M3560" i="5"/>
  <c r="M3556" i="5"/>
  <c r="M3552" i="5"/>
  <c r="M3548" i="5"/>
  <c r="M3544" i="5"/>
  <c r="M3540" i="5"/>
  <c r="M3536" i="5"/>
  <c r="M3532" i="5"/>
  <c r="M3528" i="5"/>
  <c r="M3524" i="5"/>
  <c r="M3520" i="5"/>
  <c r="M3516" i="5"/>
  <c r="M3512" i="5"/>
  <c r="M3508" i="5"/>
  <c r="M3504" i="5"/>
  <c r="M3500" i="5"/>
  <c r="M3496" i="5"/>
  <c r="M3492" i="5"/>
  <c r="M3484" i="5"/>
  <c r="M3480" i="5"/>
  <c r="M3476" i="5"/>
  <c r="M3472" i="5"/>
  <c r="M3468" i="5"/>
  <c r="M3464" i="5"/>
  <c r="M3460" i="5"/>
  <c r="M3456" i="5"/>
  <c r="M3452" i="5"/>
  <c r="M3448" i="5"/>
  <c r="M3444" i="5"/>
  <c r="M3440" i="5"/>
  <c r="M3436" i="5"/>
  <c r="M3432" i="5"/>
  <c r="M3428" i="5"/>
  <c r="M3424" i="5"/>
  <c r="M3420" i="5"/>
  <c r="M3416" i="5"/>
  <c r="M3412" i="5"/>
  <c r="M3408" i="5"/>
  <c r="M3400" i="5"/>
  <c r="M3396" i="5"/>
  <c r="M3392" i="5"/>
  <c r="M3388" i="5"/>
  <c r="M3384" i="5"/>
  <c r="M3380" i="5"/>
  <c r="M3376" i="5"/>
  <c r="M3372" i="5"/>
  <c r="M3368" i="5"/>
  <c r="M3364" i="5"/>
  <c r="M3360" i="5"/>
  <c r="M3356" i="5"/>
  <c r="M3352" i="5"/>
  <c r="M3348" i="5"/>
  <c r="M3344" i="5"/>
  <c r="M3340" i="5"/>
  <c r="M3336" i="5"/>
  <c r="M3332" i="5"/>
  <c r="M3328" i="5"/>
  <c r="M3324" i="5"/>
  <c r="M3320" i="5"/>
  <c r="M3316" i="5"/>
  <c r="M3312" i="5"/>
  <c r="M3308" i="5"/>
  <c r="M3304" i="5"/>
  <c r="M3300" i="5"/>
  <c r="M3296" i="5"/>
  <c r="M3292" i="5"/>
  <c r="M3288" i="5"/>
  <c r="M3284" i="5"/>
  <c r="M3280" i="5"/>
  <c r="M3276" i="5"/>
  <c r="M3272" i="5"/>
  <c r="M3268" i="5"/>
  <c r="M3264" i="5"/>
  <c r="M3260" i="5"/>
  <c r="M3256" i="5"/>
  <c r="M3252" i="5"/>
  <c r="M3248" i="5"/>
  <c r="M3244" i="5"/>
  <c r="M3240" i="5"/>
  <c r="M3236" i="5"/>
  <c r="M3232" i="5"/>
  <c r="M3228" i="5"/>
  <c r="M3224" i="5"/>
  <c r="M3220" i="5"/>
  <c r="M3216" i="5"/>
  <c r="M3212" i="5"/>
  <c r="M3208" i="5"/>
  <c r="Y10" i="8"/>
  <c r="M3204" i="5"/>
  <c r="M3200" i="5"/>
  <c r="M3196" i="5"/>
  <c r="M3192" i="5"/>
  <c r="M3188" i="5"/>
  <c r="M3184" i="5"/>
  <c r="M3180" i="5"/>
  <c r="M3176" i="5"/>
  <c r="M3172" i="5"/>
  <c r="M3164" i="5"/>
  <c r="M3160" i="5"/>
  <c r="M3156" i="5"/>
  <c r="M3152" i="5"/>
  <c r="M3148" i="5"/>
  <c r="M3144" i="5"/>
  <c r="M3140" i="5"/>
  <c r="M3136" i="5"/>
  <c r="M3132" i="5"/>
  <c r="M3128" i="5"/>
  <c r="M3124" i="5"/>
  <c r="M3120" i="5"/>
  <c r="M3116" i="5"/>
  <c r="M3112" i="5"/>
  <c r="M3108" i="5"/>
  <c r="M3104" i="5"/>
  <c r="M3100" i="5"/>
  <c r="M3096" i="5"/>
  <c r="M3092" i="5"/>
  <c r="M3088" i="5"/>
  <c r="M3084" i="5"/>
  <c r="M3080" i="5"/>
  <c r="M3076" i="5"/>
  <c r="M3072" i="5"/>
  <c r="M3068" i="5"/>
  <c r="M3064" i="5"/>
  <c r="M3060" i="5"/>
  <c r="M3056" i="5"/>
  <c r="M3052" i="5"/>
  <c r="M3048" i="5"/>
  <c r="M3044" i="5"/>
  <c r="M3040" i="5"/>
  <c r="M3036" i="5"/>
  <c r="M3032" i="5"/>
  <c r="M3028" i="5"/>
  <c r="M3024" i="5"/>
  <c r="M3020" i="5"/>
  <c r="M3016" i="5"/>
  <c r="M3012" i="5"/>
  <c r="M3008" i="5"/>
  <c r="M3004" i="5"/>
  <c r="M3000" i="5"/>
  <c r="Y12" i="8"/>
  <c r="J2149" i="5"/>
  <c r="J2145" i="5"/>
  <c r="J2141" i="5"/>
  <c r="J2137" i="5"/>
  <c r="J2133" i="5"/>
  <c r="J2129" i="5"/>
  <c r="J2125" i="5"/>
  <c r="J2121" i="5"/>
  <c r="J2117" i="5"/>
  <c r="J2113" i="5"/>
  <c r="J2109" i="5"/>
  <c r="J2105" i="5"/>
  <c r="J2101" i="5"/>
  <c r="J2097" i="5"/>
  <c r="J2093" i="5"/>
  <c r="J2089" i="5"/>
  <c r="J2085" i="5"/>
  <c r="J2081" i="5"/>
  <c r="J2077" i="5"/>
  <c r="J2073" i="5"/>
  <c r="J2069" i="5"/>
  <c r="J2065" i="5"/>
  <c r="J2061" i="5"/>
  <c r="J2057" i="5"/>
  <c r="J2053" i="5"/>
  <c r="J2049" i="5"/>
  <c r="J2045" i="5"/>
  <c r="J2041" i="5"/>
  <c r="J2037" i="5"/>
  <c r="J2033" i="5"/>
  <c r="J2029" i="5"/>
  <c r="J2025" i="5"/>
  <c r="J2021" i="5"/>
  <c r="J2017" i="5"/>
  <c r="J2013" i="5"/>
  <c r="J2009" i="5"/>
  <c r="J2005" i="5"/>
  <c r="J2001" i="5"/>
  <c r="J1997" i="5"/>
  <c r="J1993" i="5"/>
  <c r="J1989" i="5"/>
  <c r="J1985" i="5"/>
  <c r="J1981" i="5"/>
  <c r="J1977" i="5"/>
  <c r="J1973" i="5"/>
  <c r="J1969" i="5"/>
  <c r="J1965" i="5"/>
  <c r="J1961" i="5"/>
  <c r="J1957" i="5"/>
  <c r="J1953" i="5"/>
  <c r="J1949" i="5"/>
  <c r="J1945" i="5"/>
  <c r="J1941" i="5"/>
  <c r="J1937" i="5"/>
  <c r="J1933" i="5"/>
  <c r="J1929" i="5"/>
  <c r="J1925" i="5"/>
  <c r="J1921" i="5"/>
  <c r="J1917" i="5"/>
  <c r="J1913" i="5"/>
  <c r="J1909" i="5"/>
  <c r="J1905" i="5"/>
  <c r="J1901" i="5"/>
  <c r="J1897" i="5"/>
  <c r="J1893" i="5"/>
  <c r="J1889" i="5"/>
  <c r="J1885" i="5"/>
  <c r="J1881" i="5"/>
  <c r="J1877" i="5"/>
  <c r="J1873" i="5"/>
  <c r="J1869" i="5"/>
  <c r="J1865" i="5"/>
  <c r="J1861" i="5"/>
  <c r="J1857" i="5"/>
  <c r="J1853" i="5"/>
  <c r="J1849" i="5"/>
  <c r="J1845" i="5"/>
  <c r="J1841" i="5"/>
  <c r="J1837" i="5"/>
  <c r="J1833" i="5"/>
  <c r="J1829" i="5"/>
  <c r="J1825" i="5"/>
  <c r="J1821" i="5"/>
  <c r="J1817" i="5"/>
  <c r="J1813" i="5"/>
  <c r="J1809" i="5"/>
  <c r="J1805" i="5"/>
  <c r="J1801" i="5"/>
  <c r="J1797" i="5"/>
  <c r="J1793" i="5"/>
  <c r="J1789" i="5"/>
  <c r="J1785" i="5"/>
  <c r="J1781" i="5"/>
  <c r="J1777" i="5"/>
  <c r="J1773" i="5"/>
  <c r="J1769" i="5"/>
  <c r="J1765" i="5"/>
  <c r="J1761" i="5"/>
  <c r="J1757" i="5"/>
  <c r="J1753" i="5"/>
  <c r="J1749" i="5"/>
  <c r="J1745" i="5"/>
  <c r="J1741" i="5"/>
  <c r="J1737" i="5"/>
  <c r="J1733" i="5"/>
  <c r="J1729" i="5"/>
  <c r="J1725" i="5"/>
  <c r="J1721" i="5"/>
  <c r="J1717" i="5"/>
  <c r="J1713" i="5"/>
  <c r="J1709" i="5"/>
  <c r="J1705" i="5"/>
  <c r="J1701" i="5"/>
  <c r="J1697" i="5"/>
  <c r="J1693" i="5"/>
  <c r="J1689" i="5"/>
  <c r="J1685" i="5"/>
  <c r="J1681" i="5"/>
  <c r="J1677" i="5"/>
  <c r="J1673" i="5"/>
  <c r="J1669" i="5"/>
  <c r="J1665" i="5"/>
  <c r="J1661" i="5"/>
  <c r="J1657" i="5"/>
  <c r="J1653" i="5"/>
  <c r="J1649" i="5"/>
  <c r="J1645" i="5"/>
  <c r="J1641" i="5"/>
  <c r="J1637" i="5"/>
  <c r="J1633" i="5"/>
  <c r="J1629" i="5"/>
  <c r="J1625" i="5"/>
  <c r="J1621" i="5"/>
  <c r="J1617" i="5"/>
  <c r="J1613" i="5"/>
  <c r="J1609" i="5"/>
  <c r="J1605" i="5"/>
  <c r="J1601" i="5"/>
  <c r="J1597" i="5"/>
  <c r="J1593" i="5"/>
  <c r="J1589" i="5"/>
  <c r="J1585" i="5"/>
  <c r="J1581" i="5"/>
  <c r="J1577" i="5"/>
  <c r="J1573" i="5"/>
  <c r="J1569" i="5"/>
  <c r="J1565" i="5"/>
  <c r="J1561" i="5"/>
  <c r="J1557" i="5"/>
  <c r="J1553" i="5"/>
  <c r="J1549" i="5"/>
  <c r="J1545" i="5"/>
  <c r="J1541" i="5"/>
  <c r="J1537" i="5"/>
  <c r="J1533" i="5"/>
  <c r="J1529" i="5"/>
  <c r="J1525" i="5"/>
  <c r="J1521" i="5"/>
  <c r="J1517" i="5"/>
  <c r="J1513" i="5"/>
  <c r="J1509" i="5"/>
  <c r="J1505" i="5"/>
  <c r="J1501" i="5"/>
  <c r="J1497" i="5"/>
  <c r="J1493" i="5"/>
  <c r="J1489" i="5"/>
  <c r="J1485" i="5"/>
  <c r="J1481" i="5"/>
  <c r="J1477" i="5"/>
  <c r="J1473" i="5"/>
  <c r="J1469" i="5"/>
  <c r="J1465" i="5"/>
  <c r="J1461" i="5"/>
  <c r="J1457" i="5"/>
  <c r="J1453" i="5"/>
  <c r="J1449" i="5"/>
  <c r="J1445" i="5"/>
  <c r="J1441" i="5"/>
  <c r="J1437" i="5"/>
  <c r="J1433" i="5"/>
  <c r="J1429" i="5"/>
  <c r="J1425" i="5"/>
  <c r="J1421" i="5"/>
  <c r="J1417" i="5"/>
  <c r="J1413" i="5"/>
  <c r="J1409" i="5"/>
  <c r="J1405" i="5"/>
  <c r="J1401" i="5"/>
  <c r="J1397" i="5"/>
  <c r="J1393" i="5"/>
  <c r="J1389" i="5"/>
  <c r="J1385" i="5"/>
  <c r="J1381" i="5"/>
  <c r="J1377" i="5"/>
  <c r="J1373" i="5"/>
  <c r="J1369" i="5"/>
  <c r="J1365" i="5"/>
  <c r="J1361" i="5"/>
  <c r="J1357" i="5"/>
  <c r="J1353" i="5"/>
  <c r="J1349" i="5"/>
  <c r="J1345" i="5"/>
  <c r="J1341" i="5"/>
  <c r="J1337" i="5"/>
  <c r="J1333" i="5"/>
  <c r="J1329" i="5"/>
  <c r="J1325" i="5"/>
  <c r="J1321" i="5"/>
  <c r="J1317" i="5"/>
  <c r="J1313" i="5"/>
  <c r="J1309" i="5"/>
  <c r="J1305" i="5"/>
  <c r="J1301" i="5"/>
  <c r="J1297" i="5"/>
  <c r="J1293" i="5"/>
  <c r="J1289" i="5"/>
  <c r="J1285" i="5"/>
  <c r="J1281" i="5"/>
  <c r="J1277" i="5"/>
  <c r="J1273" i="5"/>
  <c r="J1269" i="5"/>
  <c r="J1265" i="5"/>
  <c r="J1261" i="5"/>
  <c r="J1257" i="5"/>
  <c r="J1253" i="5"/>
  <c r="J1249" i="5"/>
  <c r="J1245" i="5"/>
  <c r="J1241" i="5"/>
  <c r="J1237" i="5"/>
  <c r="J1233" i="5"/>
  <c r="J1229" i="5"/>
  <c r="J1225" i="5"/>
  <c r="J1221" i="5"/>
  <c r="J1217" i="5"/>
  <c r="J1213" i="5"/>
  <c r="J1209" i="5"/>
  <c r="J1205" i="5"/>
  <c r="J1201" i="5"/>
  <c r="J1197" i="5"/>
  <c r="J1193" i="5"/>
  <c r="J1189" i="5"/>
  <c r="J1185" i="5"/>
  <c r="J1181" i="5"/>
  <c r="J1177" i="5"/>
  <c r="J1173" i="5"/>
  <c r="J1169" i="5"/>
  <c r="J1165" i="5"/>
  <c r="J1161" i="5"/>
  <c r="J1157" i="5"/>
  <c r="J1153" i="5"/>
  <c r="J1149" i="5"/>
  <c r="J1145" i="5"/>
  <c r="J1141" i="5"/>
  <c r="J1137" i="5"/>
  <c r="J1133" i="5"/>
  <c r="J1129" i="5"/>
  <c r="J1125" i="5"/>
  <c r="J1121" i="5"/>
  <c r="J1117" i="5"/>
  <c r="J1113" i="5"/>
  <c r="J1109" i="5"/>
  <c r="J1105" i="5"/>
  <c r="J1101" i="5"/>
  <c r="J1097" i="5"/>
  <c r="J1093" i="5"/>
  <c r="J1089" i="5"/>
  <c r="J1085" i="5"/>
  <c r="J1081" i="5"/>
  <c r="J1077" i="5"/>
  <c r="J1073" i="5"/>
  <c r="J1069" i="5"/>
  <c r="J1065" i="5"/>
  <c r="J1061" i="5"/>
  <c r="J1057" i="5"/>
  <c r="J1053" i="5"/>
  <c r="J1049" i="5"/>
  <c r="J1045" i="5"/>
  <c r="J1041" i="5"/>
  <c r="J1037" i="5"/>
  <c r="J1033" i="5"/>
  <c r="J1029" i="5"/>
  <c r="J1025" i="5"/>
  <c r="J1021" i="5"/>
  <c r="J1017" i="5"/>
  <c r="J1013" i="5"/>
  <c r="J1009" i="5"/>
  <c r="J1005" i="5"/>
  <c r="J1001" i="5"/>
  <c r="J997" i="5"/>
  <c r="J993" i="5"/>
  <c r="J989" i="5"/>
  <c r="J985" i="5"/>
  <c r="J981" i="5"/>
  <c r="J977" i="5"/>
  <c r="J973" i="5"/>
  <c r="J969" i="5"/>
  <c r="J965" i="5"/>
  <c r="J961" i="5"/>
  <c r="J957" i="5"/>
  <c r="J953" i="5"/>
  <c r="J949" i="5"/>
  <c r="J945" i="5"/>
  <c r="J941" i="5"/>
  <c r="J937" i="5"/>
  <c r="J933" i="5"/>
  <c r="J929" i="5"/>
  <c r="J925" i="5"/>
  <c r="J921" i="5"/>
  <c r="J917" i="5"/>
  <c r="J913" i="5"/>
  <c r="J909" i="5"/>
  <c r="J905" i="5"/>
  <c r="J901" i="5"/>
  <c r="J897" i="5"/>
  <c r="J893" i="5"/>
  <c r="J889" i="5"/>
  <c r="J885" i="5"/>
  <c r="J881" i="5"/>
  <c r="J877" i="5"/>
  <c r="J873" i="5"/>
  <c r="J869" i="5"/>
  <c r="J865" i="5"/>
  <c r="J861" i="5"/>
  <c r="J857" i="5"/>
  <c r="J853" i="5"/>
  <c r="J849" i="5"/>
  <c r="J845" i="5"/>
  <c r="J841" i="5"/>
  <c r="J837" i="5"/>
  <c r="J833" i="5"/>
  <c r="J829" i="5"/>
  <c r="J825" i="5"/>
  <c r="J821" i="5"/>
  <c r="J817" i="5"/>
  <c r="J813" i="5"/>
  <c r="J809" i="5"/>
  <c r="J805" i="5"/>
  <c r="J801" i="5"/>
  <c r="J797" i="5"/>
  <c r="J793" i="5"/>
  <c r="J789" i="5"/>
  <c r="J785" i="5"/>
  <c r="J781" i="5"/>
  <c r="J777" i="5"/>
  <c r="J773" i="5"/>
  <c r="J769" i="5"/>
  <c r="J765" i="5"/>
  <c r="J761" i="5"/>
  <c r="J757" i="5"/>
  <c r="J753" i="5"/>
  <c r="J749" i="5"/>
  <c r="J745" i="5"/>
  <c r="J741" i="5"/>
  <c r="J737" i="5"/>
  <c r="J733" i="5"/>
  <c r="J729" i="5"/>
  <c r="J725" i="5"/>
  <c r="J721" i="5"/>
  <c r="J717" i="5"/>
  <c r="J713" i="5"/>
  <c r="J709" i="5"/>
  <c r="J705" i="5"/>
  <c r="J701" i="5"/>
  <c r="J697" i="5"/>
  <c r="J693" i="5"/>
  <c r="J689" i="5"/>
  <c r="J685" i="5"/>
  <c r="J681" i="5"/>
  <c r="J677" i="5"/>
  <c r="J673" i="5"/>
  <c r="J669" i="5"/>
  <c r="J665" i="5"/>
  <c r="J661" i="5"/>
  <c r="J657" i="5"/>
  <c r="J653" i="5"/>
  <c r="J649" i="5"/>
  <c r="J645" i="5"/>
  <c r="J641" i="5"/>
  <c r="J637" i="5"/>
  <c r="J633" i="5"/>
  <c r="J629" i="5"/>
  <c r="J625" i="5"/>
  <c r="J621" i="5"/>
  <c r="J617" i="5"/>
  <c r="J613" i="5"/>
  <c r="J609" i="5"/>
  <c r="J605" i="5"/>
  <c r="J601" i="5"/>
  <c r="J597" i="5"/>
  <c r="J593" i="5"/>
  <c r="J589" i="5"/>
  <c r="J585" i="5"/>
  <c r="J581" i="5"/>
  <c r="J577" i="5"/>
  <c r="J573" i="5"/>
  <c r="J569" i="5"/>
  <c r="J565" i="5"/>
  <c r="J561" i="5"/>
  <c r="J557" i="5"/>
  <c r="J553" i="5"/>
  <c r="J549" i="5"/>
  <c r="J545" i="5"/>
  <c r="J541" i="5"/>
  <c r="J537" i="5"/>
  <c r="J533" i="5"/>
  <c r="J529" i="5"/>
  <c r="J525" i="5"/>
  <c r="J521" i="5"/>
  <c r="J517" i="5"/>
  <c r="J513" i="5"/>
  <c r="J509" i="5"/>
  <c r="J505" i="5"/>
  <c r="J501" i="5"/>
  <c r="J497" i="5"/>
  <c r="J493" i="5"/>
  <c r="J489" i="5"/>
  <c r="J485" i="5"/>
  <c r="J481" i="5"/>
  <c r="J477" i="5"/>
  <c r="J473" i="5"/>
  <c r="J469" i="5"/>
  <c r="J465" i="5"/>
  <c r="J461" i="5"/>
  <c r="J457" i="5"/>
  <c r="J453" i="5"/>
  <c r="J449" i="5"/>
  <c r="J445" i="5"/>
  <c r="J441" i="5"/>
  <c r="J437" i="5"/>
  <c r="J433" i="5"/>
  <c r="J429" i="5"/>
  <c r="J425" i="5"/>
  <c r="J421" i="5"/>
  <c r="J417" i="5"/>
  <c r="J413" i="5"/>
  <c r="J409" i="5"/>
  <c r="J405" i="5"/>
  <c r="J401" i="5"/>
  <c r="J397" i="5"/>
  <c r="J393" i="5"/>
  <c r="J389" i="5"/>
  <c r="J385" i="5"/>
  <c r="J381" i="5"/>
  <c r="J377" i="5"/>
  <c r="J373" i="5"/>
  <c r="J369" i="5"/>
  <c r="J365" i="5"/>
  <c r="J361" i="5"/>
  <c r="J357" i="5"/>
  <c r="J353" i="5"/>
  <c r="J349" i="5"/>
  <c r="J345" i="5"/>
  <c r="J341" i="5"/>
  <c r="J337" i="5"/>
  <c r="J333" i="5"/>
  <c r="J329" i="5"/>
  <c r="J325" i="5"/>
  <c r="J321" i="5"/>
  <c r="J317" i="5"/>
  <c r="J313" i="5"/>
  <c r="J309" i="5"/>
  <c r="J305" i="5"/>
  <c r="J301" i="5"/>
  <c r="J297" i="5"/>
  <c r="J293" i="5"/>
  <c r="J289" i="5"/>
  <c r="J285" i="5"/>
  <c r="J281" i="5"/>
  <c r="J277" i="5"/>
  <c r="J273" i="5"/>
  <c r="J269" i="5"/>
  <c r="J265" i="5"/>
  <c r="J261" i="5"/>
  <c r="J257" i="5"/>
  <c r="J253" i="5"/>
  <c r="J249" i="5"/>
  <c r="J245" i="5"/>
  <c r="J241" i="5"/>
  <c r="J237" i="5"/>
  <c r="J233" i="5"/>
  <c r="J229" i="5"/>
  <c r="J225" i="5"/>
  <c r="J221" i="5"/>
  <c r="J217" i="5"/>
  <c r="J213" i="5"/>
  <c r="J209" i="5"/>
  <c r="J205" i="5"/>
  <c r="J201" i="5"/>
  <c r="J197" i="5"/>
  <c r="J193" i="5"/>
  <c r="J189" i="5"/>
  <c r="J185" i="5"/>
  <c r="J181" i="5"/>
  <c r="J177" i="5"/>
  <c r="J173" i="5"/>
  <c r="J169" i="5"/>
  <c r="J165" i="5"/>
  <c r="J161" i="5"/>
  <c r="J157" i="5"/>
  <c r="J153" i="5"/>
  <c r="J149" i="5"/>
  <c r="J145" i="5"/>
  <c r="M3591" i="5"/>
  <c r="M3587" i="5"/>
  <c r="M3583" i="5"/>
  <c r="M3579" i="5"/>
  <c r="M3575" i="5"/>
  <c r="M3571" i="5"/>
  <c r="M3567" i="5"/>
  <c r="M3563" i="5"/>
  <c r="M3559" i="5"/>
  <c r="M3555" i="5"/>
  <c r="M3551" i="5"/>
  <c r="M3547" i="5"/>
  <c r="M3543" i="5"/>
  <c r="M3539" i="5"/>
  <c r="M3535" i="5"/>
  <c r="M3531" i="5"/>
  <c r="M3527" i="5"/>
  <c r="M3523" i="5"/>
  <c r="M3519" i="5"/>
  <c r="M3515" i="5"/>
  <c r="M3511" i="5"/>
  <c r="M3507" i="5"/>
  <c r="M3503" i="5"/>
  <c r="M3499" i="5"/>
  <c r="M3495" i="5"/>
  <c r="M3491" i="5"/>
  <c r="M3487" i="5"/>
  <c r="M3483" i="5"/>
  <c r="M3479" i="5"/>
  <c r="M3475" i="5"/>
  <c r="M3471" i="5"/>
  <c r="M3467" i="5"/>
  <c r="M3463" i="5"/>
  <c r="M3459" i="5"/>
  <c r="M3455" i="5"/>
  <c r="M3451" i="5"/>
  <c r="M3447" i="5"/>
  <c r="M3443" i="5"/>
  <c r="M3439" i="5"/>
  <c r="M3435" i="5"/>
  <c r="M3431" i="5"/>
  <c r="M3427" i="5"/>
  <c r="M3423" i="5"/>
  <c r="M3419" i="5"/>
  <c r="M3415" i="5"/>
  <c r="M3411" i="5"/>
  <c r="M3407" i="5"/>
  <c r="M3403" i="5"/>
  <c r="M3399" i="5"/>
  <c r="M3395" i="5"/>
  <c r="M3391" i="5"/>
  <c r="M3387" i="5"/>
  <c r="M3383" i="5"/>
  <c r="M3379" i="5"/>
  <c r="M3375" i="5"/>
  <c r="M3371" i="5"/>
  <c r="M3367" i="5"/>
  <c r="M3363" i="5"/>
  <c r="M3359" i="5"/>
  <c r="M3355" i="5"/>
  <c r="M3351" i="5"/>
  <c r="M3347" i="5"/>
  <c r="M3343" i="5"/>
  <c r="M3339" i="5"/>
  <c r="M3335" i="5"/>
  <c r="M3331" i="5"/>
  <c r="M3327" i="5"/>
  <c r="M3323" i="5"/>
  <c r="M3319" i="5"/>
  <c r="M3315" i="5"/>
  <c r="M3311" i="5"/>
  <c r="M3307" i="5"/>
  <c r="M3303" i="5"/>
  <c r="M3299" i="5"/>
  <c r="M3295" i="5"/>
  <c r="M3291" i="5"/>
  <c r="M3287" i="5"/>
  <c r="M3283" i="5"/>
  <c r="M3279" i="5"/>
  <c r="M3275" i="5"/>
  <c r="M3271" i="5"/>
  <c r="M3267" i="5"/>
  <c r="M3263" i="5"/>
  <c r="M3259" i="5"/>
  <c r="M3255" i="5"/>
  <c r="M3251" i="5"/>
  <c r="M3247" i="5"/>
  <c r="M3243" i="5"/>
  <c r="M3239" i="5"/>
  <c r="M3235" i="5"/>
  <c r="M3231" i="5"/>
  <c r="M3227" i="5"/>
  <c r="M3223" i="5"/>
  <c r="M3219" i="5"/>
  <c r="M3215" i="5"/>
  <c r="M3211" i="5"/>
  <c r="M3207" i="5"/>
  <c r="M3203" i="5"/>
  <c r="M3199" i="5"/>
  <c r="M3195" i="5"/>
  <c r="M3191" i="5"/>
  <c r="M3187" i="5"/>
  <c r="M3183" i="5"/>
  <c r="M3179" i="5"/>
  <c r="M3175" i="5"/>
  <c r="M3171" i="5"/>
  <c r="M3167" i="5"/>
  <c r="M3163" i="5"/>
  <c r="M3159" i="5"/>
  <c r="M3155" i="5"/>
  <c r="M3151" i="5"/>
  <c r="M3147" i="5"/>
  <c r="M3143" i="5"/>
  <c r="M3139" i="5"/>
  <c r="M3135" i="5"/>
  <c r="M3131" i="5"/>
  <c r="M3127" i="5"/>
  <c r="M3123" i="5"/>
  <c r="M3119" i="5"/>
  <c r="M3115" i="5"/>
  <c r="M3111" i="5"/>
  <c r="M3107" i="5"/>
  <c r="M3103" i="5"/>
  <c r="M3099" i="5"/>
  <c r="M3095" i="5"/>
  <c r="M3091" i="5"/>
  <c r="M3087" i="5"/>
  <c r="M3083" i="5"/>
  <c r="M3079" i="5"/>
  <c r="M3075" i="5"/>
  <c r="M3071" i="5"/>
  <c r="M3067" i="5"/>
  <c r="M3063" i="5"/>
  <c r="M3059" i="5"/>
  <c r="M3055" i="5"/>
  <c r="M3051" i="5"/>
  <c r="M3047" i="5"/>
  <c r="M3043" i="5"/>
  <c r="M3039" i="5"/>
  <c r="M3035" i="5"/>
  <c r="M3031" i="5"/>
  <c r="M3027" i="5"/>
  <c r="M3023" i="5"/>
  <c r="M3019" i="5"/>
  <c r="M3015" i="5"/>
  <c r="M3011" i="5"/>
  <c r="M3007" i="5"/>
  <c r="M3003" i="5"/>
  <c r="M2999" i="5"/>
  <c r="M2995" i="5"/>
  <c r="M2991" i="5"/>
  <c r="M2987" i="5"/>
  <c r="M2983" i="5"/>
  <c r="M2979" i="5"/>
  <c r="M2975" i="5"/>
  <c r="M2971" i="5"/>
  <c r="M2967" i="5"/>
  <c r="M2963" i="5"/>
  <c r="M2959" i="5"/>
  <c r="M2955" i="5"/>
  <c r="M2951" i="5"/>
  <c r="M2947" i="5"/>
  <c r="M2943" i="5"/>
  <c r="M2939" i="5"/>
  <c r="M2935" i="5"/>
  <c r="M2931" i="5"/>
  <c r="M2927" i="5"/>
  <c r="M2923" i="5"/>
  <c r="M2919" i="5"/>
  <c r="M2915" i="5"/>
  <c r="M2911" i="5"/>
  <c r="M2907" i="5"/>
  <c r="M2903" i="5"/>
  <c r="M2899" i="5"/>
  <c r="M2895" i="5"/>
  <c r="M2891" i="5"/>
  <c r="M2887" i="5"/>
  <c r="M2883" i="5"/>
  <c r="M2879" i="5"/>
  <c r="M2875" i="5"/>
  <c r="J2156" i="5"/>
  <c r="J2152" i="5"/>
  <c r="J2148" i="5"/>
  <c r="J2144" i="5"/>
  <c r="J2140" i="5"/>
  <c r="J2136" i="5"/>
  <c r="J2132" i="5"/>
  <c r="J2128" i="5"/>
  <c r="J2124" i="5"/>
  <c r="J2120" i="5"/>
  <c r="J2116" i="5"/>
  <c r="J2112" i="5"/>
  <c r="J2108" i="5"/>
  <c r="J2104" i="5"/>
  <c r="J2100" i="5"/>
  <c r="J2096" i="5"/>
  <c r="J2092" i="5"/>
  <c r="J2088" i="5"/>
  <c r="J2084" i="5"/>
  <c r="J2080" i="5"/>
  <c r="J2076" i="5"/>
  <c r="J2072" i="5"/>
  <c r="J2068" i="5"/>
  <c r="J2064" i="5"/>
  <c r="J2060" i="5"/>
  <c r="J2056" i="5"/>
  <c r="J2052" i="5"/>
  <c r="J2048" i="5"/>
  <c r="J2044" i="5"/>
  <c r="J2040" i="5"/>
  <c r="J2036" i="5"/>
  <c r="J2032" i="5"/>
  <c r="J2028" i="5"/>
  <c r="J2024" i="5"/>
  <c r="J2020" i="5"/>
  <c r="J2016" i="5"/>
  <c r="J2012" i="5"/>
  <c r="J2008" i="5"/>
  <c r="J2004" i="5"/>
  <c r="J2000" i="5"/>
  <c r="J1996" i="5"/>
  <c r="J1992" i="5"/>
  <c r="J1988" i="5"/>
  <c r="J1984" i="5"/>
  <c r="J1980" i="5"/>
  <c r="J1976" i="5"/>
  <c r="J1972" i="5"/>
  <c r="J1968" i="5"/>
  <c r="J1964" i="5"/>
  <c r="J1960" i="5"/>
  <c r="J1956" i="5"/>
  <c r="J1952" i="5"/>
  <c r="J1948" i="5"/>
  <c r="J1944" i="5"/>
  <c r="J1940" i="5"/>
  <c r="J1936" i="5"/>
  <c r="J1932" i="5"/>
  <c r="J1928" i="5"/>
  <c r="J1924" i="5"/>
  <c r="J1920" i="5"/>
  <c r="J1916" i="5"/>
  <c r="J1912" i="5"/>
  <c r="J1908" i="5"/>
  <c r="J1904" i="5"/>
  <c r="J1900" i="5"/>
  <c r="J1896" i="5"/>
  <c r="J1892" i="5"/>
  <c r="J1888" i="5"/>
  <c r="J1884" i="5"/>
  <c r="J1880" i="5"/>
  <c r="J1876" i="5"/>
  <c r="J1872" i="5"/>
  <c r="J1868" i="5"/>
  <c r="J1864" i="5"/>
  <c r="J1860" i="5"/>
  <c r="J1856" i="5"/>
  <c r="J1852" i="5"/>
  <c r="J1848" i="5"/>
  <c r="J1844" i="5"/>
  <c r="J1840" i="5"/>
  <c r="J1836" i="5"/>
  <c r="J1832" i="5"/>
  <c r="J1828" i="5"/>
  <c r="J1824" i="5"/>
  <c r="J1820" i="5"/>
  <c r="J1816" i="5"/>
  <c r="J1812" i="5"/>
  <c r="J1808" i="5"/>
  <c r="J1804" i="5"/>
  <c r="J1800" i="5"/>
  <c r="J1796" i="5"/>
  <c r="J1792" i="5"/>
  <c r="J1788" i="5"/>
  <c r="J1784" i="5"/>
  <c r="J1780" i="5"/>
  <c r="J1776" i="5"/>
  <c r="J1772" i="5"/>
  <c r="J1768" i="5"/>
  <c r="J1764" i="5"/>
  <c r="J1760" i="5"/>
  <c r="J1756" i="5"/>
  <c r="J1752" i="5"/>
  <c r="J1748" i="5"/>
  <c r="J1744" i="5"/>
  <c r="J1740" i="5"/>
  <c r="J1736" i="5"/>
  <c r="J1732" i="5"/>
  <c r="J1728" i="5"/>
  <c r="J1724" i="5"/>
  <c r="J1720" i="5"/>
  <c r="J1716" i="5"/>
  <c r="J1712" i="5"/>
  <c r="J1708" i="5"/>
  <c r="J1704" i="5"/>
  <c r="J1700" i="5"/>
  <c r="J1696" i="5"/>
  <c r="J1692" i="5"/>
  <c r="J1688" i="5"/>
  <c r="J1684" i="5"/>
  <c r="J1680" i="5"/>
  <c r="J1676" i="5"/>
  <c r="J1672" i="5"/>
  <c r="J1668" i="5"/>
  <c r="J1664" i="5"/>
  <c r="J1660" i="5"/>
  <c r="J1656" i="5"/>
  <c r="J1652" i="5"/>
  <c r="J1648" i="5"/>
  <c r="J1644" i="5"/>
  <c r="J1640" i="5"/>
  <c r="J1636" i="5"/>
  <c r="J1632" i="5"/>
  <c r="J1628" i="5"/>
  <c r="J1624" i="5"/>
  <c r="J1620" i="5"/>
  <c r="J1616" i="5"/>
  <c r="J1612" i="5"/>
  <c r="J1608" i="5"/>
  <c r="J1604" i="5"/>
  <c r="J1600" i="5"/>
  <c r="J1596" i="5"/>
  <c r="J1592" i="5"/>
  <c r="J1588" i="5"/>
  <c r="J1584" i="5"/>
  <c r="J1580" i="5"/>
  <c r="J1576" i="5"/>
  <c r="J1572" i="5"/>
  <c r="J1568" i="5"/>
  <c r="J1564" i="5"/>
  <c r="J1560" i="5"/>
  <c r="J1556" i="5"/>
  <c r="J1552" i="5"/>
  <c r="J1548" i="5"/>
  <c r="J1544" i="5"/>
  <c r="J1540" i="5"/>
  <c r="J1536" i="5"/>
  <c r="J1532" i="5"/>
  <c r="J1528" i="5"/>
  <c r="J1524" i="5"/>
  <c r="J1520" i="5"/>
  <c r="J1516" i="5"/>
  <c r="J1512" i="5"/>
  <c r="J1508" i="5"/>
  <c r="J1504" i="5"/>
  <c r="J1500" i="5"/>
  <c r="J1496" i="5"/>
  <c r="J1492" i="5"/>
  <c r="J1488" i="5"/>
  <c r="J1484" i="5"/>
  <c r="J1480" i="5"/>
  <c r="J1476" i="5"/>
  <c r="J1472" i="5"/>
  <c r="J1468" i="5"/>
  <c r="J1464" i="5"/>
  <c r="J1460" i="5"/>
  <c r="J1456" i="5"/>
  <c r="J1452" i="5"/>
  <c r="J1448" i="5"/>
  <c r="J1444" i="5"/>
  <c r="J1440" i="5"/>
  <c r="J1436" i="5"/>
  <c r="J1432" i="5"/>
  <c r="J1428" i="5"/>
  <c r="J1424" i="5"/>
  <c r="J1420" i="5"/>
  <c r="J1416" i="5"/>
  <c r="J1412" i="5"/>
  <c r="J1408" i="5"/>
  <c r="J1404" i="5"/>
  <c r="J1400" i="5"/>
  <c r="J1396" i="5"/>
  <c r="J1392" i="5"/>
  <c r="J1388" i="5"/>
  <c r="J1384" i="5"/>
  <c r="J1380" i="5"/>
  <c r="J1376" i="5"/>
  <c r="J1372" i="5"/>
  <c r="J1368" i="5"/>
  <c r="J1364" i="5"/>
  <c r="J1360" i="5"/>
  <c r="J1356" i="5"/>
  <c r="J1352" i="5"/>
  <c r="J1348" i="5"/>
  <c r="J1344" i="5"/>
  <c r="J1340" i="5"/>
  <c r="J1336" i="5"/>
  <c r="J1332" i="5"/>
  <c r="J1328" i="5"/>
  <c r="J1324" i="5"/>
  <c r="J1320" i="5"/>
  <c r="J1316" i="5"/>
  <c r="J1312" i="5"/>
  <c r="J1308" i="5"/>
  <c r="J1304" i="5"/>
  <c r="J1300" i="5"/>
  <c r="J1296" i="5"/>
  <c r="J1292" i="5"/>
  <c r="J1288" i="5"/>
  <c r="J1284" i="5"/>
  <c r="J1280" i="5"/>
  <c r="J1276" i="5"/>
  <c r="J1272" i="5"/>
  <c r="J1268" i="5"/>
  <c r="J1264" i="5"/>
  <c r="J1260" i="5"/>
  <c r="J1256" i="5"/>
  <c r="J1252" i="5"/>
  <c r="J1248" i="5"/>
  <c r="J1244" i="5"/>
  <c r="J1240" i="5"/>
  <c r="J1236" i="5"/>
  <c r="J1232" i="5"/>
  <c r="J1228" i="5"/>
  <c r="J1224" i="5"/>
  <c r="J1220" i="5"/>
  <c r="J1216" i="5"/>
  <c r="J1212" i="5"/>
  <c r="J1208" i="5"/>
  <c r="J1204" i="5"/>
  <c r="J1200" i="5"/>
  <c r="J1196" i="5"/>
  <c r="J1192" i="5"/>
  <c r="J1188" i="5"/>
  <c r="J1184" i="5"/>
  <c r="J1180" i="5"/>
  <c r="J1176" i="5"/>
  <c r="J1172" i="5"/>
  <c r="J1168" i="5"/>
  <c r="J1164" i="5"/>
  <c r="J1160" i="5"/>
  <c r="J1156" i="5"/>
  <c r="J1152" i="5"/>
  <c r="J1148" i="5"/>
  <c r="J1144" i="5"/>
  <c r="J1140" i="5"/>
  <c r="J1136" i="5"/>
  <c r="J1132" i="5"/>
  <c r="J1128" i="5"/>
  <c r="J1124" i="5"/>
  <c r="J1120" i="5"/>
  <c r="J1116" i="5"/>
  <c r="J1112" i="5"/>
  <c r="J1108" i="5"/>
  <c r="J1104" i="5"/>
  <c r="J1100" i="5"/>
  <c r="J1096" i="5"/>
  <c r="J1092" i="5"/>
  <c r="J1088" i="5"/>
  <c r="J1084" i="5"/>
  <c r="J1080" i="5"/>
  <c r="J1076" i="5"/>
  <c r="J1072" i="5"/>
  <c r="J1068" i="5"/>
  <c r="J1064" i="5"/>
  <c r="J1060" i="5"/>
  <c r="J1056" i="5"/>
  <c r="J1052" i="5"/>
  <c r="J1048" i="5"/>
  <c r="J1044" i="5"/>
  <c r="J1040" i="5"/>
  <c r="J1036" i="5"/>
  <c r="J1032" i="5"/>
  <c r="J1028" i="5"/>
  <c r="J1024" i="5"/>
  <c r="J1020" i="5"/>
  <c r="J1016" i="5"/>
  <c r="J1012" i="5"/>
  <c r="J1008" i="5"/>
  <c r="J1004" i="5"/>
  <c r="J1000" i="5"/>
  <c r="J996" i="5"/>
  <c r="J992" i="5"/>
  <c r="J988" i="5"/>
  <c r="J984" i="5"/>
  <c r="J980" i="5"/>
  <c r="J976" i="5"/>
  <c r="J972" i="5"/>
  <c r="J968" i="5"/>
  <c r="J964" i="5"/>
  <c r="J960" i="5"/>
  <c r="J956" i="5"/>
  <c r="J952" i="5"/>
  <c r="J948" i="5"/>
  <c r="J944" i="5"/>
  <c r="J940" i="5"/>
  <c r="J936" i="5"/>
  <c r="J932" i="5"/>
  <c r="J928" i="5"/>
  <c r="J924" i="5"/>
  <c r="J920" i="5"/>
  <c r="J916" i="5"/>
  <c r="J912" i="5"/>
  <c r="J908" i="5"/>
  <c r="J904" i="5"/>
  <c r="J900" i="5"/>
  <c r="J896" i="5"/>
  <c r="J892" i="5"/>
  <c r="J888" i="5"/>
  <c r="J884" i="5"/>
  <c r="J880" i="5"/>
  <c r="J876" i="5"/>
  <c r="J872" i="5"/>
  <c r="J868" i="5"/>
  <c r="J864" i="5"/>
  <c r="J860" i="5"/>
  <c r="J856" i="5"/>
  <c r="J852" i="5"/>
  <c r="J848" i="5"/>
  <c r="J844" i="5"/>
  <c r="J840" i="5"/>
  <c r="J836" i="5"/>
  <c r="J832" i="5"/>
  <c r="J828" i="5"/>
  <c r="J824" i="5"/>
  <c r="J820" i="5"/>
  <c r="J816" i="5"/>
  <c r="J812" i="5"/>
  <c r="J808" i="5"/>
  <c r="J804" i="5"/>
  <c r="J800" i="5"/>
  <c r="J796" i="5"/>
  <c r="J792" i="5"/>
  <c r="J788" i="5"/>
  <c r="J784" i="5"/>
  <c r="J780" i="5"/>
  <c r="J776" i="5"/>
  <c r="J772" i="5"/>
  <c r="J768" i="5"/>
  <c r="J764" i="5"/>
  <c r="J760" i="5"/>
  <c r="J756" i="5"/>
  <c r="J752" i="5"/>
  <c r="J748" i="5"/>
  <c r="J744" i="5"/>
  <c r="J740" i="5"/>
  <c r="J736" i="5"/>
  <c r="J732" i="5"/>
  <c r="J728" i="5"/>
  <c r="J724" i="5"/>
  <c r="J720" i="5"/>
  <c r="J716" i="5"/>
  <c r="J712" i="5"/>
  <c r="J708" i="5"/>
  <c r="J704" i="5"/>
  <c r="J700" i="5"/>
  <c r="J696" i="5"/>
  <c r="J692" i="5"/>
  <c r="J688" i="5"/>
  <c r="J684" i="5"/>
  <c r="J680" i="5"/>
  <c r="J676" i="5"/>
  <c r="J672" i="5"/>
  <c r="J668" i="5"/>
  <c r="J664" i="5"/>
  <c r="J660" i="5"/>
  <c r="J656" i="5"/>
  <c r="J652" i="5"/>
  <c r="J648" i="5"/>
  <c r="J644" i="5"/>
  <c r="J640" i="5"/>
  <c r="J636" i="5"/>
  <c r="J632" i="5"/>
  <c r="J628" i="5"/>
  <c r="J624" i="5"/>
  <c r="J620" i="5"/>
  <c r="J616" i="5"/>
  <c r="J612" i="5"/>
  <c r="J608" i="5"/>
  <c r="J604" i="5"/>
  <c r="J600" i="5"/>
  <c r="J596" i="5"/>
  <c r="J592" i="5"/>
  <c r="J588" i="5"/>
  <c r="J584" i="5"/>
  <c r="J580" i="5"/>
  <c r="J576" i="5"/>
  <c r="J572" i="5"/>
  <c r="J568" i="5"/>
  <c r="J564" i="5"/>
  <c r="J560" i="5"/>
  <c r="J556" i="5"/>
  <c r="J552" i="5"/>
  <c r="J548" i="5"/>
  <c r="J544" i="5"/>
  <c r="J540" i="5"/>
  <c r="J536" i="5"/>
  <c r="J532" i="5"/>
  <c r="J528" i="5"/>
  <c r="J524" i="5"/>
  <c r="J520" i="5"/>
  <c r="J516" i="5"/>
  <c r="J512" i="5"/>
  <c r="J508" i="5"/>
  <c r="J504" i="5"/>
  <c r="J500" i="5"/>
  <c r="J496" i="5"/>
  <c r="J492" i="5"/>
  <c r="J488" i="5"/>
  <c r="J484" i="5"/>
  <c r="J480" i="5"/>
  <c r="J476" i="5"/>
  <c r="J472" i="5"/>
  <c r="J468" i="5"/>
  <c r="J464" i="5"/>
  <c r="J460" i="5"/>
  <c r="J456" i="5"/>
  <c r="J452" i="5"/>
  <c r="J448" i="5"/>
  <c r="J444" i="5"/>
  <c r="J440" i="5"/>
  <c r="J436" i="5"/>
  <c r="J432" i="5"/>
  <c r="J428" i="5"/>
  <c r="J424" i="5"/>
  <c r="J420" i="5"/>
  <c r="J416" i="5"/>
  <c r="J412" i="5"/>
  <c r="J408" i="5"/>
  <c r="J404" i="5"/>
  <c r="J400" i="5"/>
  <c r="J396" i="5"/>
  <c r="J392" i="5"/>
  <c r="J388" i="5"/>
  <c r="J384" i="5"/>
  <c r="J380" i="5"/>
  <c r="J376" i="5"/>
  <c r="J372" i="5"/>
  <c r="J368" i="5"/>
  <c r="J364" i="5"/>
  <c r="J360" i="5"/>
  <c r="J356" i="5"/>
  <c r="J352" i="5"/>
  <c r="J348" i="5"/>
  <c r="J344" i="5"/>
  <c r="J340" i="5"/>
  <c r="J336" i="5"/>
  <c r="J332" i="5"/>
  <c r="J328" i="5"/>
  <c r="J324" i="5"/>
  <c r="J320" i="5"/>
  <c r="J316" i="5"/>
  <c r="J312" i="5"/>
  <c r="J308" i="5"/>
  <c r="J304" i="5"/>
  <c r="J300" i="5"/>
  <c r="J296" i="5"/>
  <c r="J292" i="5"/>
  <c r="J288" i="5"/>
  <c r="J284" i="5"/>
  <c r="J280" i="5"/>
  <c r="J276" i="5"/>
  <c r="J272" i="5"/>
  <c r="J268" i="5"/>
  <c r="J264" i="5"/>
  <c r="J260" i="5"/>
  <c r="J256" i="5"/>
  <c r="J252" i="5"/>
  <c r="J248" i="5"/>
  <c r="J244" i="5"/>
  <c r="J240" i="5"/>
  <c r="J236" i="5"/>
  <c r="J232" i="5"/>
  <c r="J228" i="5"/>
  <c r="J224" i="5"/>
  <c r="J220" i="5"/>
  <c r="J216" i="5"/>
  <c r="J212" i="5"/>
  <c r="J208" i="5"/>
  <c r="J204" i="5"/>
  <c r="J200" i="5"/>
  <c r="J196" i="5"/>
  <c r="J192" i="5"/>
  <c r="J188" i="5"/>
  <c r="J184" i="5"/>
  <c r="J180" i="5"/>
  <c r="J176" i="5"/>
  <c r="J172" i="5"/>
  <c r="J168" i="5"/>
  <c r="J164" i="5"/>
  <c r="J160" i="5"/>
  <c r="J156" i="5"/>
  <c r="J152" i="5"/>
  <c r="J148" i="5"/>
  <c r="M3590" i="5"/>
  <c r="M3586" i="5"/>
  <c r="M3582" i="5"/>
  <c r="M3578" i="5"/>
  <c r="M3574" i="5"/>
  <c r="M3570" i="5"/>
  <c r="M3566" i="5"/>
  <c r="M3562" i="5"/>
  <c r="M3558" i="5"/>
  <c r="M3554" i="5"/>
  <c r="M3550" i="5"/>
  <c r="M3546" i="5"/>
  <c r="M3542" i="5"/>
  <c r="M3538" i="5"/>
  <c r="M3534" i="5"/>
  <c r="M3530" i="5"/>
  <c r="M3526" i="5"/>
  <c r="M3522" i="5"/>
  <c r="M3518" i="5"/>
  <c r="M3514" i="5"/>
  <c r="M3510" i="5"/>
  <c r="M3506" i="5"/>
  <c r="M3502" i="5"/>
  <c r="M3498" i="5"/>
  <c r="M3494" i="5"/>
  <c r="M3490" i="5"/>
  <c r="M3486" i="5"/>
  <c r="M3482" i="5"/>
  <c r="M3478" i="5"/>
  <c r="M3474" i="5"/>
  <c r="M3470" i="5"/>
  <c r="M3466" i="5"/>
  <c r="M3462" i="5"/>
  <c r="M3458" i="5"/>
  <c r="M3454" i="5"/>
  <c r="M3450" i="5"/>
  <c r="M3446" i="5"/>
  <c r="M3442" i="5"/>
  <c r="M3438" i="5"/>
  <c r="M3434" i="5"/>
  <c r="M3430" i="5"/>
  <c r="M3426" i="5"/>
  <c r="M3422" i="5"/>
  <c r="M3418" i="5"/>
  <c r="M3414" i="5"/>
  <c r="M3410" i="5"/>
  <c r="M3406" i="5"/>
  <c r="M3402" i="5"/>
  <c r="M3398" i="5"/>
  <c r="M3394" i="5"/>
  <c r="M3390" i="5"/>
  <c r="M3386" i="5"/>
  <c r="M3382" i="5"/>
  <c r="M3378" i="5"/>
  <c r="M3374" i="5"/>
  <c r="M3370" i="5"/>
  <c r="M3366" i="5"/>
  <c r="M3362" i="5"/>
  <c r="M3358" i="5"/>
  <c r="M3354" i="5"/>
  <c r="M3350" i="5"/>
  <c r="M3346" i="5"/>
  <c r="M3342" i="5"/>
  <c r="M3338" i="5"/>
  <c r="M3334" i="5"/>
  <c r="M3330" i="5"/>
  <c r="M3326" i="5"/>
  <c r="M3322" i="5"/>
  <c r="M3318" i="5"/>
  <c r="M3314" i="5"/>
  <c r="M3310" i="5"/>
  <c r="M3306" i="5"/>
  <c r="M3302" i="5"/>
  <c r="M3298" i="5"/>
  <c r="M3294" i="5"/>
  <c r="M3290" i="5"/>
  <c r="M3286" i="5"/>
  <c r="M3282" i="5"/>
  <c r="M3278" i="5"/>
  <c r="M3274" i="5"/>
  <c r="M3270" i="5"/>
  <c r="M3266" i="5"/>
  <c r="M3262" i="5"/>
  <c r="M3258" i="5"/>
  <c r="M3254" i="5"/>
  <c r="M3250" i="5"/>
  <c r="M3246" i="5"/>
  <c r="M3242" i="5"/>
  <c r="M3238" i="5"/>
  <c r="M3234" i="5"/>
  <c r="M3230" i="5"/>
  <c r="M3226" i="5"/>
  <c r="M3222" i="5"/>
  <c r="Y16" i="8"/>
  <c r="M3218" i="5"/>
  <c r="M3214" i="5"/>
  <c r="M3210" i="5"/>
  <c r="M3206" i="5"/>
  <c r="M3202" i="5"/>
  <c r="M3198" i="5"/>
  <c r="M3194" i="5"/>
  <c r="M3190" i="5"/>
  <c r="M3186" i="5"/>
  <c r="M3182" i="5"/>
  <c r="M3178" i="5"/>
  <c r="M3174" i="5"/>
  <c r="M3170" i="5"/>
  <c r="M3166" i="5"/>
  <c r="M3162" i="5"/>
  <c r="M3158" i="5"/>
  <c r="M3154" i="5"/>
  <c r="M3150" i="5"/>
  <c r="M3146" i="5"/>
  <c r="M3142" i="5"/>
  <c r="M3138" i="5"/>
  <c r="M3134" i="5"/>
  <c r="M3126" i="5"/>
  <c r="M3122" i="5"/>
  <c r="M3118" i="5"/>
  <c r="M3114" i="5"/>
  <c r="M3110" i="5"/>
  <c r="M3106" i="5"/>
  <c r="M3102" i="5"/>
  <c r="M3098" i="5"/>
  <c r="M3094" i="5"/>
  <c r="M3090" i="5"/>
  <c r="M3086" i="5"/>
  <c r="M3082" i="5"/>
  <c r="M3078" i="5"/>
  <c r="M3074" i="5"/>
  <c r="M3070" i="5"/>
  <c r="M3066" i="5"/>
  <c r="M3062" i="5"/>
  <c r="M3058" i="5"/>
  <c r="M3054" i="5"/>
  <c r="M3050" i="5"/>
  <c r="M3046" i="5"/>
  <c r="M3042" i="5"/>
  <c r="M3038" i="5"/>
  <c r="M3034" i="5"/>
  <c r="M3030" i="5"/>
  <c r="M3026" i="5"/>
  <c r="M3022" i="5"/>
  <c r="M3018" i="5"/>
  <c r="M3014" i="5"/>
  <c r="M3010" i="5"/>
  <c r="M3006" i="5"/>
  <c r="M3002" i="5"/>
  <c r="M2998" i="5"/>
  <c r="M2994" i="5"/>
  <c r="M2990" i="5"/>
  <c r="M2986" i="5"/>
  <c r="M2982" i="5"/>
  <c r="M2978" i="5"/>
  <c r="M2974" i="5"/>
  <c r="M2970" i="5"/>
  <c r="M2966" i="5"/>
  <c r="M2962" i="5"/>
  <c r="M2958" i="5"/>
  <c r="M2954" i="5"/>
  <c r="M2950" i="5"/>
  <c r="M2946" i="5"/>
  <c r="M2942" i="5"/>
  <c r="M2938" i="5"/>
  <c r="M2934" i="5"/>
  <c r="M2930" i="5"/>
  <c r="M2926" i="5"/>
  <c r="M2922" i="5"/>
  <c r="M2918" i="5"/>
  <c r="M2914" i="5"/>
  <c r="M2910" i="5"/>
  <c r="M2906" i="5"/>
  <c r="M2902" i="5"/>
  <c r="M2898" i="5"/>
  <c r="M2894" i="5"/>
  <c r="M2890" i="5"/>
  <c r="M2886" i="5"/>
  <c r="M2882" i="5"/>
  <c r="M2878" i="5"/>
  <c r="M2874" i="5"/>
  <c r="J2235" i="5"/>
  <c r="J2231" i="5"/>
  <c r="J2227" i="5"/>
  <c r="J2223" i="5"/>
  <c r="J2219" i="5"/>
  <c r="J2215" i="5"/>
  <c r="J2211" i="5"/>
  <c r="J2207" i="5"/>
  <c r="J2203" i="5"/>
  <c r="J2199" i="5"/>
  <c r="J2195" i="5"/>
  <c r="J2191" i="5"/>
  <c r="J2187" i="5"/>
  <c r="J2183" i="5"/>
  <c r="J2179" i="5"/>
  <c r="J2175" i="5"/>
  <c r="J2171" i="5"/>
  <c r="J2167" i="5"/>
  <c r="J2163" i="5"/>
  <c r="J2159" i="5"/>
  <c r="J2155" i="5"/>
  <c r="J2151" i="5"/>
  <c r="J2147" i="5"/>
  <c r="J2143" i="5"/>
  <c r="J2139" i="5"/>
  <c r="J2135" i="5"/>
  <c r="J2131" i="5"/>
  <c r="J2127" i="5"/>
  <c r="J2123" i="5"/>
  <c r="J2119" i="5"/>
  <c r="J2115" i="5"/>
  <c r="J2111" i="5"/>
  <c r="J2107" i="5"/>
  <c r="J2103" i="5"/>
  <c r="J2099" i="5"/>
  <c r="J2095" i="5"/>
  <c r="J2091" i="5"/>
  <c r="J2087" i="5"/>
  <c r="J2083" i="5"/>
  <c r="J2079" i="5"/>
  <c r="J2075" i="5"/>
  <c r="J2071" i="5"/>
  <c r="J2067" i="5"/>
  <c r="J2063" i="5"/>
  <c r="J2059" i="5"/>
  <c r="J2055" i="5"/>
  <c r="J2051" i="5"/>
  <c r="J2047" i="5"/>
  <c r="J2043" i="5"/>
  <c r="J2039" i="5"/>
  <c r="J2035" i="5"/>
  <c r="J2031" i="5"/>
  <c r="J2027" i="5"/>
  <c r="J2023" i="5"/>
  <c r="J2019" i="5"/>
  <c r="J2015" i="5"/>
  <c r="J2011" i="5"/>
  <c r="J2007" i="5"/>
  <c r="J2003" i="5"/>
  <c r="J1999" i="5"/>
  <c r="J1995" i="5"/>
  <c r="J1991" i="5"/>
  <c r="J1987" i="5"/>
  <c r="J1983" i="5"/>
  <c r="J1979" i="5"/>
  <c r="J1975" i="5"/>
  <c r="J1971" i="5"/>
  <c r="J1967" i="5"/>
  <c r="J1963" i="5"/>
  <c r="J1959" i="5"/>
  <c r="J1955" i="5"/>
  <c r="J1951" i="5"/>
  <c r="J1947" i="5"/>
  <c r="J1943" i="5"/>
  <c r="J1939" i="5"/>
  <c r="J1935" i="5"/>
  <c r="J1931" i="5"/>
  <c r="J1927" i="5"/>
  <c r="J1923" i="5"/>
  <c r="J1919" i="5"/>
  <c r="J1915" i="5"/>
  <c r="J1911" i="5"/>
  <c r="J1907" i="5"/>
  <c r="J1903" i="5"/>
  <c r="J1899" i="5"/>
  <c r="J1895" i="5"/>
  <c r="J1891" i="5"/>
  <c r="J1887" i="5"/>
  <c r="J1883" i="5"/>
  <c r="J1879" i="5"/>
  <c r="J1875" i="5"/>
  <c r="J1871" i="5"/>
  <c r="J1867" i="5"/>
  <c r="J1863" i="5"/>
  <c r="J1859" i="5"/>
  <c r="J1855" i="5"/>
  <c r="J1851" i="5"/>
  <c r="J1847" i="5"/>
  <c r="J1843" i="5"/>
  <c r="J1839" i="5"/>
  <c r="J1835" i="5"/>
  <c r="J1831" i="5"/>
  <c r="J1827" i="5"/>
  <c r="J1823" i="5"/>
  <c r="J1819" i="5"/>
  <c r="J1815" i="5"/>
  <c r="J1811" i="5"/>
  <c r="J1807" i="5"/>
  <c r="J1803" i="5"/>
  <c r="J1799" i="5"/>
  <c r="J1795" i="5"/>
  <c r="J1791" i="5"/>
  <c r="J1787" i="5"/>
  <c r="J1783" i="5"/>
  <c r="J1779" i="5"/>
  <c r="J1775" i="5"/>
  <c r="J1771" i="5"/>
  <c r="J1767" i="5"/>
  <c r="J1763" i="5"/>
  <c r="J1759" i="5"/>
  <c r="J1755" i="5"/>
  <c r="J1751" i="5"/>
  <c r="J1747" i="5"/>
  <c r="J1743" i="5"/>
  <c r="J1739" i="5"/>
  <c r="J1735" i="5"/>
  <c r="J1731" i="5"/>
  <c r="J1727" i="5"/>
  <c r="J1723" i="5"/>
  <c r="J1719" i="5"/>
  <c r="J1715" i="5"/>
  <c r="J1711" i="5"/>
  <c r="J1707" i="5"/>
  <c r="J1703" i="5"/>
  <c r="J1699" i="5"/>
  <c r="J1695" i="5"/>
  <c r="J1691" i="5"/>
  <c r="J1687" i="5"/>
  <c r="J1683" i="5"/>
  <c r="J1679" i="5"/>
  <c r="J1675" i="5"/>
  <c r="J1671" i="5"/>
  <c r="J1667" i="5"/>
  <c r="J1663" i="5"/>
  <c r="J1659" i="5"/>
  <c r="J1655" i="5"/>
  <c r="J1651" i="5"/>
  <c r="J1647" i="5"/>
  <c r="J1643" i="5"/>
  <c r="J1639" i="5"/>
  <c r="J1635" i="5"/>
  <c r="J1631" i="5"/>
  <c r="J1627" i="5"/>
  <c r="J1623" i="5"/>
  <c r="J1619" i="5"/>
  <c r="J1615" i="5"/>
  <c r="J1611" i="5"/>
  <c r="J1607" i="5"/>
  <c r="J1603" i="5"/>
  <c r="J1599" i="5"/>
  <c r="J1595" i="5"/>
  <c r="J1591" i="5"/>
  <c r="J1587" i="5"/>
  <c r="J1583" i="5"/>
  <c r="J1579" i="5"/>
  <c r="J1575" i="5"/>
  <c r="J1571" i="5"/>
  <c r="J1567" i="5"/>
  <c r="J1563" i="5"/>
  <c r="J1559" i="5"/>
  <c r="J1555" i="5"/>
  <c r="J1551" i="5"/>
  <c r="J1547" i="5"/>
  <c r="J1543" i="5"/>
  <c r="J1539" i="5"/>
  <c r="J1535" i="5"/>
  <c r="J1531" i="5"/>
  <c r="J1527" i="5"/>
  <c r="J1523" i="5"/>
  <c r="J1519" i="5"/>
  <c r="J1515" i="5"/>
  <c r="J1511" i="5"/>
  <c r="J1507" i="5"/>
  <c r="J1503" i="5"/>
  <c r="J1499" i="5"/>
  <c r="J1495" i="5"/>
  <c r="J1491" i="5"/>
  <c r="J1487" i="5"/>
  <c r="J1483" i="5"/>
  <c r="J1479" i="5"/>
  <c r="J1475" i="5"/>
  <c r="J1471" i="5"/>
  <c r="J1467" i="5"/>
  <c r="J1463" i="5"/>
  <c r="J1459" i="5"/>
  <c r="J1455" i="5"/>
  <c r="J1451" i="5"/>
  <c r="J1447" i="5"/>
  <c r="J1443" i="5"/>
  <c r="J1439" i="5"/>
  <c r="J1435" i="5"/>
  <c r="J1431" i="5"/>
  <c r="J1427" i="5"/>
  <c r="J1423" i="5"/>
  <c r="J1419" i="5"/>
  <c r="J1415" i="5"/>
  <c r="J1411" i="5"/>
  <c r="J1407" i="5"/>
  <c r="J1403" i="5"/>
  <c r="J1399" i="5"/>
  <c r="J1395" i="5"/>
  <c r="J1391" i="5"/>
  <c r="J1387" i="5"/>
  <c r="J1383" i="5"/>
  <c r="J1379" i="5"/>
  <c r="J1375" i="5"/>
  <c r="J1371" i="5"/>
  <c r="J1367" i="5"/>
  <c r="J1363" i="5"/>
  <c r="J1359" i="5"/>
  <c r="J1355" i="5"/>
  <c r="J1351" i="5"/>
  <c r="J1347" i="5"/>
  <c r="J1343" i="5"/>
  <c r="J1339" i="5"/>
  <c r="J1335" i="5"/>
  <c r="J1331" i="5"/>
  <c r="J1327" i="5"/>
  <c r="J1323" i="5"/>
  <c r="J1319" i="5"/>
  <c r="J1315" i="5"/>
  <c r="J1311" i="5"/>
  <c r="J1307" i="5"/>
  <c r="J1303" i="5"/>
  <c r="J1299" i="5"/>
  <c r="J1295" i="5"/>
  <c r="J1291" i="5"/>
  <c r="J1287" i="5"/>
  <c r="J1283" i="5"/>
  <c r="J1279" i="5"/>
  <c r="J1275" i="5"/>
  <c r="J1271" i="5"/>
  <c r="J1267" i="5"/>
  <c r="J1263" i="5"/>
  <c r="J1259" i="5"/>
  <c r="J1255" i="5"/>
  <c r="J1251" i="5"/>
  <c r="J1247" i="5"/>
  <c r="J1243" i="5"/>
  <c r="J1239" i="5"/>
  <c r="J1235" i="5"/>
  <c r="J1231" i="5"/>
  <c r="J1227" i="5"/>
  <c r="J1223" i="5"/>
  <c r="J1219" i="5"/>
  <c r="J1215" i="5"/>
  <c r="J1211" i="5"/>
  <c r="J1207" i="5"/>
  <c r="J1203" i="5"/>
  <c r="J1199" i="5"/>
  <c r="J1195" i="5"/>
  <c r="J1191" i="5"/>
  <c r="J1187" i="5"/>
  <c r="J1183" i="5"/>
  <c r="J1179" i="5"/>
  <c r="J1175" i="5"/>
  <c r="J1171" i="5"/>
  <c r="J1167" i="5"/>
  <c r="J1163" i="5"/>
  <c r="J1159" i="5"/>
  <c r="J1155" i="5"/>
  <c r="J1151" i="5"/>
  <c r="J1147" i="5"/>
  <c r="J1143" i="5"/>
  <c r="J1139" i="5"/>
  <c r="J1135" i="5"/>
  <c r="J1131" i="5"/>
  <c r="J1127" i="5"/>
  <c r="J1123" i="5"/>
  <c r="J1119" i="5"/>
  <c r="J1115" i="5"/>
  <c r="J1111" i="5"/>
  <c r="J1107" i="5"/>
  <c r="J1103" i="5"/>
  <c r="J1099" i="5"/>
  <c r="J1095" i="5"/>
  <c r="J1091" i="5"/>
  <c r="J1087" i="5"/>
  <c r="J1083" i="5"/>
  <c r="J1079" i="5"/>
  <c r="J1075" i="5"/>
  <c r="J1071" i="5"/>
  <c r="J1067" i="5"/>
  <c r="J1063" i="5"/>
  <c r="J1059" i="5"/>
  <c r="J1055" i="5"/>
  <c r="J1051" i="5"/>
  <c r="J1047" i="5"/>
  <c r="J1043" i="5"/>
  <c r="J1039" i="5"/>
  <c r="J1035" i="5"/>
  <c r="J1031" i="5"/>
  <c r="J1027" i="5"/>
  <c r="J1023" i="5"/>
  <c r="J1019" i="5"/>
  <c r="J1015" i="5"/>
  <c r="J1011" i="5"/>
  <c r="J1007" i="5"/>
  <c r="J1003" i="5"/>
  <c r="J999" i="5"/>
  <c r="J995" i="5"/>
  <c r="J991" i="5"/>
  <c r="J987" i="5"/>
  <c r="J983" i="5"/>
  <c r="J979" i="5"/>
  <c r="J975" i="5"/>
  <c r="J971" i="5"/>
  <c r="J967" i="5"/>
  <c r="J963" i="5"/>
  <c r="J959" i="5"/>
  <c r="J955" i="5"/>
  <c r="J951" i="5"/>
  <c r="J947" i="5"/>
  <c r="J943" i="5"/>
  <c r="J939" i="5"/>
  <c r="J935" i="5"/>
  <c r="J931" i="5"/>
  <c r="J927" i="5"/>
  <c r="J923" i="5"/>
  <c r="J919" i="5"/>
  <c r="J915" i="5"/>
  <c r="J911" i="5"/>
  <c r="J907" i="5"/>
  <c r="J903" i="5"/>
  <c r="J899" i="5"/>
  <c r="J895" i="5"/>
  <c r="J891" i="5"/>
  <c r="J887" i="5"/>
  <c r="J883" i="5"/>
  <c r="J879" i="5"/>
  <c r="J875" i="5"/>
  <c r="J871" i="5"/>
  <c r="J867" i="5"/>
  <c r="J863" i="5"/>
  <c r="J859" i="5"/>
  <c r="J855" i="5"/>
  <c r="J851" i="5"/>
  <c r="J847" i="5"/>
  <c r="J843" i="5"/>
  <c r="J839" i="5"/>
  <c r="J835" i="5"/>
  <c r="J831" i="5"/>
  <c r="J827" i="5"/>
  <c r="J823" i="5"/>
  <c r="J819" i="5"/>
  <c r="J815" i="5"/>
  <c r="J811" i="5"/>
  <c r="J807" i="5"/>
  <c r="J803" i="5"/>
  <c r="J799" i="5"/>
  <c r="J795" i="5"/>
  <c r="J791" i="5"/>
  <c r="J787" i="5"/>
  <c r="J783" i="5"/>
  <c r="J779" i="5"/>
  <c r="J775" i="5"/>
  <c r="J771" i="5"/>
  <c r="J767" i="5"/>
  <c r="J763" i="5"/>
  <c r="J759" i="5"/>
  <c r="J755" i="5"/>
  <c r="J751" i="5"/>
  <c r="J747" i="5"/>
  <c r="J743" i="5"/>
  <c r="J739" i="5"/>
  <c r="J735" i="5"/>
  <c r="J731" i="5"/>
  <c r="J727" i="5"/>
  <c r="J723" i="5"/>
  <c r="J719" i="5"/>
  <c r="J715" i="5"/>
  <c r="J711" i="5"/>
  <c r="J707" i="5"/>
  <c r="J703" i="5"/>
  <c r="J699" i="5"/>
  <c r="J695" i="5"/>
  <c r="J691" i="5"/>
  <c r="J687" i="5"/>
  <c r="J683" i="5"/>
  <c r="J679" i="5"/>
  <c r="J675" i="5"/>
  <c r="J671" i="5"/>
  <c r="J667" i="5"/>
  <c r="J663" i="5"/>
  <c r="J659" i="5"/>
  <c r="J655" i="5"/>
  <c r="J651" i="5"/>
  <c r="J647" i="5"/>
  <c r="J643" i="5"/>
  <c r="J639" i="5"/>
  <c r="J635" i="5"/>
  <c r="J631" i="5"/>
  <c r="J627" i="5"/>
  <c r="J623" i="5"/>
  <c r="J619" i="5"/>
  <c r="J615" i="5"/>
  <c r="J611" i="5"/>
  <c r="J607" i="5"/>
  <c r="J603" i="5"/>
  <c r="J599" i="5"/>
  <c r="J595" i="5"/>
  <c r="J591" i="5"/>
  <c r="J587" i="5"/>
  <c r="J583" i="5"/>
  <c r="J579" i="5"/>
  <c r="J575" i="5"/>
  <c r="J571" i="5"/>
  <c r="J567" i="5"/>
  <c r="J563" i="5"/>
  <c r="J559" i="5"/>
  <c r="J555" i="5"/>
  <c r="J551" i="5"/>
  <c r="J547" i="5"/>
  <c r="J543" i="5"/>
  <c r="J539" i="5"/>
  <c r="J535" i="5"/>
  <c r="J531" i="5"/>
  <c r="J527" i="5"/>
  <c r="J523" i="5"/>
  <c r="J519" i="5"/>
  <c r="J515" i="5"/>
  <c r="J511" i="5"/>
  <c r="J507" i="5"/>
  <c r="J503" i="5"/>
  <c r="J499" i="5"/>
  <c r="J495" i="5"/>
  <c r="J491" i="5"/>
  <c r="J487" i="5"/>
  <c r="J483" i="5"/>
  <c r="J479" i="5"/>
  <c r="J475" i="5"/>
  <c r="J471" i="5"/>
  <c r="J467" i="5"/>
  <c r="J463" i="5"/>
  <c r="J459" i="5"/>
  <c r="J455" i="5"/>
  <c r="J451" i="5"/>
  <c r="J447" i="5"/>
  <c r="J443" i="5"/>
  <c r="J439" i="5"/>
  <c r="J435" i="5"/>
  <c r="J431" i="5"/>
  <c r="J427" i="5"/>
  <c r="J423" i="5"/>
  <c r="J419" i="5"/>
  <c r="J415" i="5"/>
  <c r="J411" i="5"/>
  <c r="J407" i="5"/>
  <c r="J403" i="5"/>
  <c r="J399" i="5"/>
  <c r="J395" i="5"/>
  <c r="J391" i="5"/>
  <c r="J387" i="5"/>
  <c r="J383" i="5"/>
  <c r="J379" i="5"/>
  <c r="J375" i="5"/>
  <c r="J371" i="5"/>
  <c r="J367" i="5"/>
  <c r="J363" i="5"/>
  <c r="J359" i="5"/>
  <c r="J355" i="5"/>
  <c r="J351" i="5"/>
  <c r="J347" i="5"/>
  <c r="J343" i="5"/>
  <c r="J339" i="5"/>
  <c r="J335" i="5"/>
  <c r="J331" i="5"/>
  <c r="J327" i="5"/>
  <c r="J323" i="5"/>
  <c r="J319" i="5"/>
  <c r="J315" i="5"/>
  <c r="J311" i="5"/>
  <c r="J307" i="5"/>
  <c r="J303" i="5"/>
  <c r="J299" i="5"/>
  <c r="J295" i="5"/>
  <c r="J291" i="5"/>
  <c r="J287" i="5"/>
  <c r="J283" i="5"/>
  <c r="J279" i="5"/>
  <c r="J275" i="5"/>
  <c r="J271" i="5"/>
  <c r="J267" i="5"/>
  <c r="J263" i="5"/>
  <c r="J259" i="5"/>
  <c r="J255" i="5"/>
  <c r="J251" i="5"/>
  <c r="J247" i="5"/>
  <c r="J243" i="5"/>
  <c r="J239" i="5"/>
  <c r="J235" i="5"/>
  <c r="J231" i="5"/>
  <c r="J227" i="5"/>
  <c r="J223" i="5"/>
  <c r="J219" i="5"/>
  <c r="J215" i="5"/>
  <c r="J211" i="5"/>
  <c r="J207" i="5"/>
  <c r="J203" i="5"/>
  <c r="J199" i="5"/>
  <c r="J195" i="5"/>
  <c r="J191" i="5"/>
  <c r="J187" i="5"/>
  <c r="J183" i="5"/>
  <c r="J179" i="5"/>
  <c r="J175" i="5"/>
  <c r="J171" i="5"/>
  <c r="J167" i="5"/>
  <c r="J163" i="5"/>
  <c r="J159" i="5"/>
  <c r="J155" i="5"/>
  <c r="J151" i="5"/>
  <c r="J147" i="5"/>
  <c r="M3589" i="5"/>
  <c r="M3585" i="5"/>
  <c r="M3581" i="5"/>
  <c r="M3577" i="5"/>
  <c r="M3573" i="5"/>
  <c r="M3569" i="5"/>
  <c r="M3565" i="5"/>
  <c r="M3561" i="5"/>
  <c r="M3557" i="5"/>
  <c r="M3553" i="5"/>
  <c r="M3549" i="5"/>
  <c r="M3545" i="5"/>
  <c r="M3541" i="5"/>
  <c r="M3537" i="5"/>
  <c r="M3533" i="5"/>
  <c r="M3529" i="5"/>
  <c r="M3525" i="5"/>
  <c r="M3521" i="5"/>
  <c r="M3517" i="5"/>
  <c r="M3513" i="5"/>
  <c r="M3509" i="5"/>
  <c r="M3505" i="5"/>
  <c r="M3497" i="5"/>
  <c r="M3493" i="5"/>
  <c r="M3489" i="5"/>
  <c r="M3485" i="5"/>
  <c r="M3481" i="5"/>
  <c r="M3477" i="5"/>
  <c r="M3473" i="5"/>
  <c r="M3469" i="5"/>
  <c r="M3465" i="5"/>
  <c r="M3461" i="5"/>
  <c r="M3457" i="5"/>
  <c r="M3453" i="5"/>
  <c r="M3449" i="5"/>
  <c r="M3445" i="5"/>
  <c r="M3441" i="5"/>
  <c r="M3437" i="5"/>
  <c r="M3433" i="5"/>
  <c r="M3429" i="5"/>
  <c r="M3425" i="5"/>
  <c r="M3421" i="5"/>
  <c r="M3417" i="5"/>
  <c r="M3413" i="5"/>
  <c r="M3409" i="5"/>
  <c r="M3405" i="5"/>
  <c r="M3401" i="5"/>
  <c r="M3397" i="5"/>
  <c r="M3393" i="5"/>
  <c r="M3389" i="5"/>
  <c r="M3385" i="5"/>
  <c r="M3381" i="5"/>
  <c r="M3377" i="5"/>
  <c r="M3373" i="5"/>
  <c r="M3369" i="5"/>
  <c r="M3365" i="5"/>
  <c r="M3361" i="5"/>
  <c r="M3357" i="5"/>
  <c r="M3353" i="5"/>
  <c r="M3349" i="5"/>
  <c r="M3345" i="5"/>
  <c r="M3341" i="5"/>
  <c r="M3337" i="5"/>
  <c r="M3333" i="5"/>
  <c r="M3329" i="5"/>
  <c r="M3325" i="5"/>
  <c r="M3321" i="5"/>
  <c r="M3317" i="5"/>
  <c r="M3313" i="5"/>
  <c r="M3309" i="5"/>
  <c r="M3305" i="5"/>
  <c r="M3301" i="5"/>
  <c r="M3297" i="5"/>
  <c r="M3293" i="5"/>
  <c r="M3289" i="5"/>
  <c r="M3285" i="5"/>
  <c r="M3281" i="5"/>
  <c r="M3277" i="5"/>
  <c r="M3273" i="5"/>
  <c r="M3269" i="5"/>
  <c r="M3265" i="5"/>
  <c r="M3261" i="5"/>
  <c r="M3257" i="5"/>
  <c r="M3253" i="5"/>
  <c r="M3249" i="5"/>
  <c r="M3245" i="5"/>
  <c r="M3241" i="5"/>
  <c r="M3233" i="5"/>
  <c r="M3229" i="5"/>
  <c r="M3225" i="5"/>
  <c r="M3221" i="5"/>
  <c r="M3217" i="5"/>
  <c r="Y15" i="8"/>
  <c r="M3213" i="5"/>
  <c r="M3209" i="5"/>
  <c r="M3205" i="5"/>
  <c r="M3201" i="5"/>
  <c r="M3197" i="5"/>
  <c r="M3193" i="5"/>
  <c r="M3189" i="5"/>
  <c r="M3185" i="5"/>
  <c r="M3181" i="5"/>
  <c r="M3177" i="5"/>
  <c r="M3173" i="5"/>
  <c r="M3169" i="5"/>
  <c r="M3165" i="5"/>
  <c r="M3161" i="5"/>
  <c r="M3157" i="5"/>
  <c r="M3153" i="5"/>
  <c r="M3149" i="5"/>
  <c r="M3145" i="5"/>
  <c r="M3141" i="5"/>
  <c r="M3137" i="5"/>
  <c r="M3133" i="5"/>
  <c r="M3129" i="5"/>
  <c r="M3125" i="5"/>
  <c r="M3121" i="5"/>
  <c r="M3117" i="5"/>
  <c r="M3113" i="5"/>
  <c r="M3109" i="5"/>
  <c r="M3105" i="5"/>
  <c r="M3101" i="5"/>
  <c r="M3097" i="5"/>
  <c r="M3093" i="5"/>
  <c r="M3089" i="5"/>
  <c r="M3085" i="5"/>
  <c r="M3081" i="5"/>
  <c r="M3077" i="5"/>
  <c r="M3073" i="5"/>
  <c r="M3069" i="5"/>
  <c r="M3065" i="5"/>
  <c r="M3061" i="5"/>
  <c r="M3057" i="5"/>
  <c r="M3053" i="5"/>
  <c r="M3049" i="5"/>
  <c r="M3045" i="5"/>
  <c r="M3041" i="5"/>
  <c r="M3037" i="5"/>
  <c r="M3033" i="5"/>
  <c r="M3029" i="5"/>
  <c r="M3025" i="5"/>
  <c r="M3021" i="5"/>
  <c r="M3017" i="5"/>
  <c r="M3013" i="5"/>
  <c r="M3009" i="5"/>
  <c r="M3005" i="5"/>
  <c r="M3001" i="5"/>
  <c r="Y2" i="8"/>
  <c r="M2997" i="5"/>
  <c r="M2993" i="5"/>
  <c r="M2989" i="5"/>
  <c r="M2985" i="5"/>
  <c r="M2981" i="5"/>
  <c r="M2977" i="5"/>
  <c r="M2973" i="5"/>
  <c r="M2969" i="5"/>
  <c r="M2965" i="5"/>
  <c r="M2961" i="5"/>
  <c r="M2957" i="5"/>
  <c r="M2953" i="5"/>
  <c r="M2949" i="5"/>
  <c r="M2945" i="5"/>
  <c r="M2941" i="5"/>
  <c r="M2937" i="5"/>
  <c r="M2933" i="5"/>
  <c r="M2929" i="5"/>
  <c r="M2925" i="5"/>
  <c r="M2921" i="5"/>
  <c r="M2917" i="5"/>
  <c r="M2913" i="5"/>
  <c r="M2909" i="5"/>
  <c r="M2905" i="5"/>
  <c r="M2901" i="5"/>
  <c r="M2897" i="5"/>
  <c r="M2893" i="5"/>
  <c r="M2889" i="5"/>
  <c r="M2885" i="5"/>
  <c r="M2881" i="5"/>
  <c r="M2877" i="5"/>
  <c r="M2873" i="5"/>
  <c r="M2869" i="5"/>
  <c r="M2865" i="5"/>
  <c r="M2861" i="5"/>
  <c r="M2996" i="5"/>
  <c r="M2992" i="5"/>
  <c r="M2988" i="5"/>
  <c r="M2984" i="5"/>
  <c r="M2980" i="5"/>
  <c r="M2976" i="5"/>
  <c r="M2972" i="5"/>
  <c r="M2968" i="5"/>
  <c r="M2964" i="5"/>
  <c r="M2960" i="5"/>
  <c r="M2956" i="5"/>
  <c r="M2952" i="5"/>
  <c r="M2948" i="5"/>
  <c r="M2944" i="5"/>
  <c r="M2940" i="5"/>
  <c r="M2936" i="5"/>
  <c r="M2932" i="5"/>
  <c r="M2928" i="5"/>
  <c r="M2924" i="5"/>
  <c r="M2920" i="5"/>
  <c r="M2916" i="5"/>
  <c r="M2912" i="5"/>
  <c r="M2908" i="5"/>
  <c r="M2904" i="5"/>
  <c r="M2900" i="5"/>
  <c r="M2896" i="5"/>
  <c r="M2892" i="5"/>
  <c r="M2888" i="5"/>
  <c r="M2884" i="5"/>
  <c r="M2880" i="5"/>
  <c r="M2876" i="5"/>
  <c r="M2872" i="5"/>
  <c r="M2868" i="5"/>
  <c r="M2864" i="5"/>
  <c r="M2860" i="5"/>
  <c r="M2856" i="5"/>
  <c r="M2852" i="5"/>
  <c r="M2848" i="5"/>
  <c r="M2844" i="5"/>
  <c r="M2840" i="5"/>
  <c r="M2836" i="5"/>
  <c r="M2832" i="5"/>
  <c r="M2828" i="5"/>
  <c r="M2824" i="5"/>
  <c r="M2820" i="5"/>
  <c r="M2816" i="5"/>
  <c r="M2812" i="5"/>
  <c r="M2808" i="5"/>
  <c r="M2804" i="5"/>
  <c r="M2800" i="5"/>
  <c r="M2796" i="5"/>
  <c r="M2792" i="5"/>
  <c r="M2788" i="5"/>
  <c r="M2784" i="5"/>
  <c r="M2780" i="5"/>
  <c r="M2776" i="5"/>
  <c r="M2772" i="5"/>
  <c r="M2768" i="5"/>
  <c r="M2764" i="5"/>
  <c r="M2760" i="5"/>
  <c r="M2756" i="5"/>
  <c r="M2752" i="5"/>
  <c r="M2748" i="5"/>
  <c r="M2744" i="5"/>
  <c r="M2740" i="5"/>
  <c r="V59" i="13"/>
  <c r="L3" i="6"/>
  <c r="M2736" i="5"/>
  <c r="M2732" i="5"/>
  <c r="M2728" i="5"/>
  <c r="M2724" i="5"/>
  <c r="M2720" i="5"/>
  <c r="M2716" i="5"/>
  <c r="M2712" i="5"/>
  <c r="M2708" i="5"/>
  <c r="M2704" i="5"/>
  <c r="M2700" i="5"/>
  <c r="M2696" i="5"/>
  <c r="M2692" i="5"/>
  <c r="M2688" i="5"/>
  <c r="M2684" i="5"/>
  <c r="M2680" i="5"/>
  <c r="M2676" i="5"/>
  <c r="M2672" i="5"/>
  <c r="M2668" i="5"/>
  <c r="M2664" i="5"/>
  <c r="M2660" i="5"/>
  <c r="M2656" i="5"/>
  <c r="M2652" i="5"/>
  <c r="M2648" i="5"/>
  <c r="M2644" i="5"/>
  <c r="M2640" i="5"/>
  <c r="M2636" i="5"/>
  <c r="M2632" i="5"/>
  <c r="M2628" i="5"/>
  <c r="M2624" i="5"/>
  <c r="M2620" i="5"/>
  <c r="M2616" i="5"/>
  <c r="M2612" i="5"/>
  <c r="M2608" i="5"/>
  <c r="M2604" i="5"/>
  <c r="M2600" i="5"/>
  <c r="M2596" i="5"/>
  <c r="M2592" i="5"/>
  <c r="M2588" i="5"/>
  <c r="M2584" i="5"/>
  <c r="V67" i="13"/>
  <c r="L14" i="6"/>
  <c r="AD17" i="6"/>
  <c r="AF17" i="6"/>
  <c r="M2580" i="5"/>
  <c r="M2576" i="5"/>
  <c r="V36" i="13"/>
  <c r="L26" i="6"/>
  <c r="AD29" i="6"/>
  <c r="AF29" i="6"/>
  <c r="M2572" i="5"/>
  <c r="M2568" i="5"/>
  <c r="M2564" i="5"/>
  <c r="M2560" i="5"/>
  <c r="M2556" i="5"/>
  <c r="M2552" i="5"/>
  <c r="M2548" i="5"/>
  <c r="M2544" i="5"/>
  <c r="M2540" i="5"/>
  <c r="M2536" i="5"/>
  <c r="M2532" i="5"/>
  <c r="M2528" i="5"/>
  <c r="M2524" i="5"/>
  <c r="M2520" i="5"/>
  <c r="M2516" i="5"/>
  <c r="M2512" i="5"/>
  <c r="M2508" i="5"/>
  <c r="M2504" i="5"/>
  <c r="M2500" i="5"/>
  <c r="M2496" i="5"/>
  <c r="M2492" i="5"/>
  <c r="M2488" i="5"/>
  <c r="M2484" i="5"/>
  <c r="M2480" i="5"/>
  <c r="M2476" i="5"/>
  <c r="M2472" i="5"/>
  <c r="M2468" i="5"/>
  <c r="M2464" i="5"/>
  <c r="M2460" i="5"/>
  <c r="M2456" i="5"/>
  <c r="M2452" i="5"/>
  <c r="M2448" i="5"/>
  <c r="M2444" i="5"/>
  <c r="M2440" i="5"/>
  <c r="M2436" i="5"/>
  <c r="M2432" i="5"/>
  <c r="M2428" i="5"/>
  <c r="M2424" i="5"/>
  <c r="M2420" i="5"/>
  <c r="M2416" i="5"/>
  <c r="M2412" i="5"/>
  <c r="M2408" i="5"/>
  <c r="M2404" i="5"/>
  <c r="M2400" i="5"/>
  <c r="M2396" i="5"/>
  <c r="M2392" i="5"/>
  <c r="M2388" i="5"/>
  <c r="M2384" i="5"/>
  <c r="M2380" i="5"/>
  <c r="M2376" i="5"/>
  <c r="M2372" i="5"/>
  <c r="M2368" i="5"/>
  <c r="M2364" i="5"/>
  <c r="M2360" i="5"/>
  <c r="M2356" i="5"/>
  <c r="M2352" i="5"/>
  <c r="M2348" i="5"/>
  <c r="M2344" i="5"/>
  <c r="M2340" i="5"/>
  <c r="M2336" i="5"/>
  <c r="M2332" i="5"/>
  <c r="M2328" i="5"/>
  <c r="V64" i="13"/>
  <c r="L11" i="6"/>
  <c r="AD14" i="6"/>
  <c r="M2324" i="5"/>
  <c r="M2320" i="5"/>
  <c r="M2316" i="5"/>
  <c r="M2312" i="5"/>
  <c r="M2308" i="5"/>
  <c r="M2304" i="5"/>
  <c r="M2300" i="5"/>
  <c r="M2296" i="5"/>
  <c r="M2292" i="5"/>
  <c r="M2288" i="5"/>
  <c r="M2284" i="5"/>
  <c r="M2280" i="5"/>
  <c r="M2276" i="5"/>
  <c r="M2272" i="5"/>
  <c r="M2268" i="5"/>
  <c r="M2264" i="5"/>
  <c r="M2260" i="5"/>
  <c r="M2256" i="5"/>
  <c r="M2252" i="5"/>
  <c r="M2248" i="5"/>
  <c r="M2244" i="5"/>
  <c r="M2240" i="5"/>
  <c r="M2236" i="5"/>
  <c r="M2232" i="5"/>
  <c r="M2228" i="5"/>
  <c r="M2224" i="5"/>
  <c r="M2220" i="5"/>
  <c r="M2216" i="5"/>
  <c r="M2212" i="5"/>
  <c r="M2208" i="5"/>
  <c r="M2204" i="5"/>
  <c r="M2200" i="5"/>
  <c r="M2196" i="5"/>
  <c r="M2192" i="5"/>
  <c r="M2188" i="5"/>
  <c r="M2184" i="5"/>
  <c r="M2180" i="5"/>
  <c r="M2176" i="5"/>
  <c r="M2172" i="5"/>
  <c r="M2168" i="5"/>
  <c r="M2164" i="5"/>
  <c r="M2160" i="5"/>
  <c r="M2156" i="5"/>
  <c r="M2152" i="5"/>
  <c r="M2148" i="5"/>
  <c r="M2144" i="5"/>
  <c r="M2140" i="5"/>
  <c r="M2136" i="5"/>
  <c r="M2132" i="5"/>
  <c r="M2128" i="5"/>
  <c r="M2124" i="5"/>
  <c r="M2120" i="5"/>
  <c r="M2116" i="5"/>
  <c r="M2112" i="5"/>
  <c r="M2108" i="5"/>
  <c r="M2104" i="5"/>
  <c r="M2100" i="5"/>
  <c r="M2096" i="5"/>
  <c r="M2092" i="5"/>
  <c r="M2088" i="5"/>
  <c r="M2084" i="5"/>
  <c r="M2080" i="5"/>
  <c r="M2076" i="5"/>
  <c r="M2072" i="5"/>
  <c r="M2068" i="5"/>
  <c r="M2064" i="5"/>
  <c r="M2060" i="5"/>
  <c r="M2056" i="5"/>
  <c r="V48" i="13"/>
  <c r="M2052" i="5"/>
  <c r="M2048" i="5"/>
  <c r="M2044" i="5"/>
  <c r="M2040" i="5"/>
  <c r="M2036" i="5"/>
  <c r="M2032" i="5"/>
  <c r="M2028" i="5"/>
  <c r="M2024" i="5"/>
  <c r="M2020" i="5"/>
  <c r="M2016" i="5"/>
  <c r="M2012" i="5"/>
  <c r="M2008" i="5"/>
  <c r="M2004" i="5"/>
  <c r="M2000" i="5"/>
  <c r="M1996" i="5"/>
  <c r="M1992" i="5"/>
  <c r="M1988" i="5"/>
  <c r="M1984" i="5"/>
  <c r="M1980" i="5"/>
  <c r="M1976" i="5"/>
  <c r="M1972" i="5"/>
  <c r="M1968" i="5"/>
  <c r="M1964" i="5"/>
  <c r="M1960" i="5"/>
  <c r="M1956" i="5"/>
  <c r="M1952" i="5"/>
  <c r="M1948" i="5"/>
  <c r="M1944" i="5"/>
  <c r="M1940" i="5"/>
  <c r="M1936" i="5"/>
  <c r="M1932" i="5"/>
  <c r="V53" i="13"/>
  <c r="M1928" i="5"/>
  <c r="M1924" i="5"/>
  <c r="M1920" i="5"/>
  <c r="M1916" i="5"/>
  <c r="M1912" i="5"/>
  <c r="M1908" i="5"/>
  <c r="M1904" i="5"/>
  <c r="M1900" i="5"/>
  <c r="M1896" i="5"/>
  <c r="M1892" i="5"/>
  <c r="V13" i="13"/>
  <c r="L35" i="6"/>
  <c r="M1888" i="5"/>
  <c r="M1884" i="5"/>
  <c r="M1880" i="5"/>
  <c r="M1876" i="5"/>
  <c r="M1872" i="5"/>
  <c r="M1868" i="5"/>
  <c r="M1864" i="5"/>
  <c r="M1860" i="5"/>
  <c r="M1856" i="5"/>
  <c r="M1852" i="5"/>
  <c r="M1848" i="5"/>
  <c r="M1844" i="5"/>
  <c r="M1840" i="5"/>
  <c r="M1836" i="5"/>
  <c r="M1832" i="5"/>
  <c r="M1828" i="5"/>
  <c r="M1824" i="5"/>
  <c r="M1820" i="5"/>
  <c r="M1816" i="5"/>
  <c r="M1812" i="5"/>
  <c r="M1808" i="5"/>
  <c r="M1804" i="5"/>
  <c r="M1800" i="5"/>
  <c r="M1796" i="5"/>
  <c r="M1792" i="5"/>
  <c r="M1788" i="5"/>
  <c r="M1784" i="5"/>
  <c r="M1780" i="5"/>
  <c r="M1776" i="5"/>
  <c r="M1772" i="5"/>
  <c r="M1768" i="5"/>
  <c r="M1764" i="5"/>
  <c r="M1760" i="5"/>
  <c r="M1756" i="5"/>
  <c r="V54" i="13"/>
  <c r="M1752" i="5"/>
  <c r="M1748" i="5"/>
  <c r="M1744" i="5"/>
  <c r="M1740" i="5"/>
  <c r="M1736" i="5"/>
  <c r="M1732" i="5"/>
  <c r="M1728" i="5"/>
  <c r="M1724" i="5"/>
  <c r="M1720" i="5"/>
  <c r="M1716" i="5"/>
  <c r="M1712" i="5"/>
  <c r="M1708" i="5"/>
  <c r="M1704" i="5"/>
  <c r="M1700" i="5"/>
  <c r="M1696" i="5"/>
  <c r="M1692" i="5"/>
  <c r="M1688" i="5"/>
  <c r="M1684" i="5"/>
  <c r="M1680" i="5"/>
  <c r="M1676" i="5"/>
  <c r="M1672" i="5"/>
  <c r="M1668" i="5"/>
  <c r="M1664" i="5"/>
  <c r="M1660" i="5"/>
  <c r="V52" i="13"/>
  <c r="M1656" i="5"/>
  <c r="M1652" i="5"/>
  <c r="M1648" i="5"/>
  <c r="M1644" i="5"/>
  <c r="M1640" i="5"/>
  <c r="M1636" i="5"/>
  <c r="M1632" i="5"/>
  <c r="M1628" i="5"/>
  <c r="M1624" i="5"/>
  <c r="M1620" i="5"/>
  <c r="M1616" i="5"/>
  <c r="M1612" i="5"/>
  <c r="M1608" i="5"/>
  <c r="M1604" i="5"/>
  <c r="M1600" i="5"/>
  <c r="M1596" i="5"/>
  <c r="M1592" i="5"/>
  <c r="M1588" i="5"/>
  <c r="V69" i="13"/>
  <c r="L16" i="6"/>
  <c r="M1584" i="5"/>
  <c r="M1580" i="5"/>
  <c r="M1576" i="5"/>
  <c r="M1572" i="5"/>
  <c r="M1568" i="5"/>
  <c r="M1564" i="5"/>
  <c r="M1560" i="5"/>
  <c r="M1556" i="5"/>
  <c r="M1552" i="5"/>
  <c r="M1548" i="5"/>
  <c r="M1544" i="5"/>
  <c r="M1540" i="5"/>
  <c r="M1536" i="5"/>
  <c r="M1532" i="5"/>
  <c r="V79" i="13"/>
  <c r="M1528" i="5"/>
  <c r="M1524" i="5"/>
  <c r="M1520" i="5"/>
  <c r="M1516" i="5"/>
  <c r="M1512" i="5"/>
  <c r="M1508" i="5"/>
  <c r="M1504" i="5"/>
  <c r="M1500" i="5"/>
  <c r="M1496" i="5"/>
  <c r="M1492" i="5"/>
  <c r="M1488" i="5"/>
  <c r="M1484" i="5"/>
  <c r="M1480" i="5"/>
  <c r="M1476" i="5"/>
  <c r="M1472" i="5"/>
  <c r="M1468" i="5"/>
  <c r="M1464" i="5"/>
  <c r="M1460" i="5"/>
  <c r="M1456" i="5"/>
  <c r="M1452" i="5"/>
  <c r="M1448" i="5"/>
  <c r="M1444" i="5"/>
  <c r="M1440" i="5"/>
  <c r="M1436" i="5"/>
  <c r="M1432" i="5"/>
  <c r="M1428" i="5"/>
  <c r="M1424" i="5"/>
  <c r="M1420" i="5"/>
  <c r="M1416" i="5"/>
  <c r="M1412" i="5"/>
  <c r="M1408" i="5"/>
  <c r="M1404" i="5"/>
  <c r="M1400" i="5"/>
  <c r="M1396" i="5"/>
  <c r="M1392" i="5"/>
  <c r="M1388" i="5"/>
  <c r="M1384" i="5"/>
  <c r="M1380" i="5"/>
  <c r="V42" i="13"/>
  <c r="L29" i="6"/>
  <c r="M1376" i="5"/>
  <c r="M1372" i="5"/>
  <c r="M1368" i="5"/>
  <c r="M1364" i="5"/>
  <c r="M1360" i="5"/>
  <c r="M1356" i="5"/>
  <c r="M1352" i="5"/>
  <c r="M1348" i="5"/>
  <c r="M1344" i="5"/>
  <c r="M1340" i="5"/>
  <c r="M1336" i="5"/>
  <c r="V28" i="13"/>
  <c r="M1332" i="5"/>
  <c r="M1328" i="5"/>
  <c r="M1324" i="5"/>
  <c r="M1320" i="5"/>
  <c r="M1316" i="5"/>
  <c r="M1312" i="5"/>
  <c r="M1308" i="5"/>
  <c r="M1304" i="5"/>
  <c r="M1300" i="5"/>
  <c r="M1296" i="5"/>
  <c r="M1292" i="5"/>
  <c r="M1288" i="5"/>
  <c r="M1284" i="5"/>
  <c r="M1280" i="5"/>
  <c r="M1276" i="5"/>
  <c r="M1272" i="5"/>
  <c r="M1268" i="5"/>
  <c r="M1264" i="5"/>
  <c r="M1260" i="5"/>
  <c r="M1256" i="5"/>
  <c r="M1252" i="5"/>
  <c r="M1248" i="5"/>
  <c r="M1244" i="5"/>
  <c r="M1240" i="5"/>
  <c r="M1236" i="5"/>
  <c r="M1232" i="5"/>
  <c r="M1228" i="5"/>
  <c r="M1224" i="5"/>
  <c r="M1220" i="5"/>
  <c r="M1216" i="5"/>
  <c r="M1212" i="5"/>
  <c r="M1208" i="5"/>
  <c r="M1204" i="5"/>
  <c r="M1200" i="5"/>
  <c r="M1196" i="5"/>
  <c r="M1192" i="5"/>
  <c r="M1188" i="5"/>
  <c r="M1184" i="5"/>
  <c r="M1180" i="5"/>
  <c r="M1176" i="5"/>
  <c r="M1172" i="5"/>
  <c r="M1168" i="5"/>
  <c r="M1164" i="5"/>
  <c r="M1160" i="5"/>
  <c r="M1156" i="5"/>
  <c r="M1152" i="5"/>
  <c r="M1148" i="5"/>
  <c r="M1144" i="5"/>
  <c r="M1140" i="5"/>
  <c r="M1136" i="5"/>
  <c r="M1132" i="5"/>
  <c r="M1128" i="5"/>
  <c r="M1124" i="5"/>
  <c r="M1120" i="5"/>
  <c r="M1116" i="5"/>
  <c r="M1112" i="5"/>
  <c r="M1108" i="5"/>
  <c r="M1104" i="5"/>
  <c r="M1100" i="5"/>
  <c r="M1096" i="5"/>
  <c r="M1092" i="5"/>
  <c r="M1088" i="5"/>
  <c r="M1084" i="5"/>
  <c r="M1080" i="5"/>
  <c r="M1076" i="5"/>
  <c r="M1072" i="5"/>
  <c r="M1068" i="5"/>
  <c r="M1064" i="5"/>
  <c r="M1060" i="5"/>
  <c r="M1056" i="5"/>
  <c r="M1052" i="5"/>
  <c r="M1048" i="5"/>
  <c r="M1044" i="5"/>
  <c r="M1040" i="5"/>
  <c r="M1036" i="5"/>
  <c r="M1032" i="5"/>
  <c r="M1028" i="5"/>
  <c r="M1024" i="5"/>
  <c r="M1020" i="5"/>
  <c r="M1016" i="5"/>
  <c r="M1012" i="5"/>
  <c r="M1008" i="5"/>
  <c r="M1004" i="5"/>
  <c r="M1000" i="5"/>
  <c r="M996" i="5"/>
  <c r="M992" i="5"/>
  <c r="M988" i="5"/>
  <c r="M984" i="5"/>
  <c r="M980" i="5"/>
  <c r="M976" i="5"/>
  <c r="M972" i="5"/>
  <c r="M968" i="5"/>
  <c r="M964" i="5"/>
  <c r="M960" i="5"/>
  <c r="M956" i="5"/>
  <c r="M952" i="5"/>
  <c r="M948" i="5"/>
  <c r="M944" i="5"/>
  <c r="M940" i="5"/>
  <c r="M936" i="5"/>
  <c r="M932" i="5"/>
  <c r="M928" i="5"/>
  <c r="M924" i="5"/>
  <c r="M920" i="5"/>
  <c r="M916" i="5"/>
  <c r="M912" i="5"/>
  <c r="M908" i="5"/>
  <c r="M904" i="5"/>
  <c r="M900" i="5"/>
  <c r="M896" i="5"/>
  <c r="M892" i="5"/>
  <c r="V70" i="13"/>
  <c r="L17" i="6"/>
  <c r="M888" i="5"/>
  <c r="M884" i="5"/>
  <c r="M880" i="5"/>
  <c r="M876" i="5"/>
  <c r="M872" i="5"/>
  <c r="M868" i="5"/>
  <c r="M864" i="5"/>
  <c r="V33" i="13"/>
  <c r="M860" i="5"/>
  <c r="M856" i="5"/>
  <c r="M852" i="5"/>
  <c r="M848" i="5"/>
  <c r="M844" i="5"/>
  <c r="V3" i="13"/>
  <c r="L39" i="6"/>
  <c r="M840" i="5"/>
  <c r="M836" i="5"/>
  <c r="M832" i="5"/>
  <c r="M828" i="5"/>
  <c r="M824" i="5"/>
  <c r="M820" i="5"/>
  <c r="M816" i="5"/>
  <c r="M812" i="5"/>
  <c r="M808" i="5"/>
  <c r="M804" i="5"/>
  <c r="M800" i="5"/>
  <c r="M796" i="5"/>
  <c r="M792" i="5"/>
  <c r="M788" i="5"/>
  <c r="M784" i="5"/>
  <c r="M780" i="5"/>
  <c r="M776" i="5"/>
  <c r="M772" i="5"/>
  <c r="M768" i="5"/>
  <c r="M764" i="5"/>
  <c r="M760" i="5"/>
  <c r="M756" i="5"/>
  <c r="M752" i="5"/>
  <c r="M748" i="5"/>
  <c r="M744" i="5"/>
  <c r="M740" i="5"/>
  <c r="M736" i="5"/>
  <c r="M732" i="5"/>
  <c r="M728" i="5"/>
  <c r="M724" i="5"/>
  <c r="M720" i="5"/>
  <c r="M716" i="5"/>
  <c r="M712" i="5"/>
  <c r="M708" i="5"/>
  <c r="M704" i="5"/>
  <c r="M700" i="5"/>
  <c r="M696" i="5"/>
  <c r="M692" i="5"/>
  <c r="M688" i="5"/>
  <c r="M684" i="5"/>
  <c r="M680" i="5"/>
  <c r="M676" i="5"/>
  <c r="V37" i="13"/>
  <c r="M672" i="5"/>
  <c r="M668" i="5"/>
  <c r="M664" i="5"/>
  <c r="M660" i="5"/>
  <c r="M656" i="5"/>
  <c r="M652" i="5"/>
  <c r="M648" i="5"/>
  <c r="M644" i="5"/>
  <c r="M640" i="5"/>
  <c r="M636" i="5"/>
  <c r="M632" i="5"/>
  <c r="M628" i="5"/>
  <c r="M624" i="5"/>
  <c r="M620" i="5"/>
  <c r="M616" i="5"/>
  <c r="M612" i="5"/>
  <c r="M608" i="5"/>
  <c r="M604" i="5"/>
  <c r="M600" i="5"/>
  <c r="M596" i="5"/>
  <c r="M592" i="5"/>
  <c r="M588" i="5"/>
  <c r="M584" i="5"/>
  <c r="M580" i="5"/>
  <c r="M576" i="5"/>
  <c r="M572" i="5"/>
  <c r="M568" i="5"/>
  <c r="M564" i="5"/>
  <c r="M560" i="5"/>
  <c r="M556" i="5"/>
  <c r="M552" i="5"/>
  <c r="M548" i="5"/>
  <c r="M544" i="5"/>
  <c r="M540" i="5"/>
  <c r="M536" i="5"/>
  <c r="M532" i="5"/>
  <c r="M528" i="5"/>
  <c r="M524" i="5"/>
  <c r="M520" i="5"/>
  <c r="M516" i="5"/>
  <c r="M512" i="5"/>
  <c r="M508" i="5"/>
  <c r="M504" i="5"/>
  <c r="M500" i="5"/>
  <c r="M496" i="5"/>
  <c r="M492" i="5"/>
  <c r="M488" i="5"/>
  <c r="M484" i="5"/>
  <c r="M480" i="5"/>
  <c r="M476" i="5"/>
  <c r="M472" i="5"/>
  <c r="M468" i="5"/>
  <c r="M464" i="5"/>
  <c r="M460" i="5"/>
  <c r="M456" i="5"/>
  <c r="M452" i="5"/>
  <c r="M448" i="5"/>
  <c r="M444" i="5"/>
  <c r="M440" i="5"/>
  <c r="M436" i="5"/>
  <c r="M432" i="5"/>
  <c r="M428" i="5"/>
  <c r="M424" i="5"/>
  <c r="M420" i="5"/>
  <c r="M416" i="5"/>
  <c r="M412" i="5"/>
  <c r="M408" i="5"/>
  <c r="M404" i="5"/>
  <c r="M400" i="5"/>
  <c r="M396" i="5"/>
  <c r="M392" i="5"/>
  <c r="M388" i="5"/>
  <c r="M384" i="5"/>
  <c r="M380" i="5"/>
  <c r="M376" i="5"/>
  <c r="M372" i="5"/>
  <c r="M368" i="5"/>
  <c r="M364" i="5"/>
  <c r="M360" i="5"/>
  <c r="M356" i="5"/>
  <c r="M352" i="5"/>
  <c r="M348" i="5"/>
  <c r="M344" i="5"/>
  <c r="M340" i="5"/>
  <c r="M336" i="5"/>
  <c r="M332" i="5"/>
  <c r="M328" i="5"/>
  <c r="M324" i="5"/>
  <c r="M320" i="5"/>
  <c r="M316" i="5"/>
  <c r="M312" i="5"/>
  <c r="M308" i="5"/>
  <c r="V62" i="13"/>
  <c r="L9" i="6"/>
  <c r="M304" i="5"/>
  <c r="M300" i="5"/>
  <c r="M296" i="5"/>
  <c r="M292" i="5"/>
  <c r="M288" i="5"/>
  <c r="M284" i="5"/>
  <c r="M280" i="5"/>
  <c r="M276" i="5"/>
  <c r="M272" i="5"/>
  <c r="M268" i="5"/>
  <c r="M264" i="5"/>
  <c r="M260" i="5"/>
  <c r="M256" i="5"/>
  <c r="V71" i="13"/>
  <c r="L18" i="6"/>
  <c r="AD21" i="6"/>
  <c r="AF21" i="6"/>
  <c r="M252" i="5"/>
  <c r="M248" i="5"/>
  <c r="M244" i="5"/>
  <c r="M240" i="5"/>
  <c r="M236" i="5"/>
  <c r="M232" i="5"/>
  <c r="M228" i="5"/>
  <c r="M224" i="5"/>
  <c r="M220" i="5"/>
  <c r="M216" i="5"/>
  <c r="M212" i="5"/>
  <c r="M208" i="5"/>
  <c r="M204" i="5"/>
  <c r="M200" i="5"/>
  <c r="M196" i="5"/>
  <c r="M192" i="5"/>
  <c r="M188" i="5"/>
  <c r="M184" i="5"/>
  <c r="M180" i="5"/>
  <c r="M176" i="5"/>
  <c r="M172" i="5"/>
  <c r="M168" i="5"/>
  <c r="M164" i="5"/>
  <c r="M160" i="5"/>
  <c r="M156" i="5"/>
  <c r="M152" i="5"/>
  <c r="M148" i="5"/>
  <c r="M2871" i="5"/>
  <c r="M2867" i="5"/>
  <c r="M2863" i="5"/>
  <c r="M2859" i="5"/>
  <c r="M2855" i="5"/>
  <c r="M2851" i="5"/>
  <c r="M2847" i="5"/>
  <c r="M2843" i="5"/>
  <c r="M2839" i="5"/>
  <c r="M2835" i="5"/>
  <c r="M2831" i="5"/>
  <c r="M2827" i="5"/>
  <c r="M2823" i="5"/>
  <c r="M2819" i="5"/>
  <c r="M2815" i="5"/>
  <c r="M2811" i="5"/>
  <c r="M2807" i="5"/>
  <c r="M2803" i="5"/>
  <c r="M2799" i="5"/>
  <c r="M2795" i="5"/>
  <c r="M2791" i="5"/>
  <c r="M2787" i="5"/>
  <c r="M2783" i="5"/>
  <c r="M2779" i="5"/>
  <c r="M2775" i="5"/>
  <c r="M2771" i="5"/>
  <c r="M2767" i="5"/>
  <c r="M2763" i="5"/>
  <c r="M2759" i="5"/>
  <c r="M2755" i="5"/>
  <c r="M2751" i="5"/>
  <c r="M2747" i="5"/>
  <c r="M2743" i="5"/>
  <c r="M2739" i="5"/>
  <c r="M2735" i="5"/>
  <c r="M2731" i="5"/>
  <c r="M2727" i="5"/>
  <c r="M2723" i="5"/>
  <c r="M2719" i="5"/>
  <c r="M2715" i="5"/>
  <c r="M2711" i="5"/>
  <c r="M2707" i="5"/>
  <c r="M2703" i="5"/>
  <c r="M2699" i="5"/>
  <c r="M2695" i="5"/>
  <c r="M2691" i="5"/>
  <c r="M2687" i="5"/>
  <c r="M2683" i="5"/>
  <c r="M2679" i="5"/>
  <c r="M2675" i="5"/>
  <c r="M2671" i="5"/>
  <c r="M2667" i="5"/>
  <c r="M2663" i="5"/>
  <c r="M2659" i="5"/>
  <c r="M2655" i="5"/>
  <c r="M2651" i="5"/>
  <c r="M2647" i="5"/>
  <c r="M2643" i="5"/>
  <c r="M2639" i="5"/>
  <c r="M2635" i="5"/>
  <c r="M2631" i="5"/>
  <c r="M2627" i="5"/>
  <c r="M2623" i="5"/>
  <c r="M2619" i="5"/>
  <c r="M2615" i="5"/>
  <c r="M2611" i="5"/>
  <c r="M2607" i="5"/>
  <c r="M2603" i="5"/>
  <c r="M2599" i="5"/>
  <c r="M2595" i="5"/>
  <c r="V15" i="13"/>
  <c r="L38" i="6"/>
  <c r="M2591" i="5"/>
  <c r="M2587" i="5"/>
  <c r="V31" i="13"/>
  <c r="M2583" i="5"/>
  <c r="M2579" i="5"/>
  <c r="V17" i="13"/>
  <c r="L27" i="6"/>
  <c r="AD30" i="6"/>
  <c r="AF30" i="6"/>
  <c r="M2575" i="5"/>
  <c r="M2571" i="5"/>
  <c r="M2567" i="5"/>
  <c r="M2563" i="5"/>
  <c r="V46" i="13"/>
  <c r="L5" i="6"/>
  <c r="AD8" i="6"/>
  <c r="M2559" i="5"/>
  <c r="M2555" i="5"/>
  <c r="M2551" i="5"/>
  <c r="M2547" i="5"/>
  <c r="M2543" i="5"/>
  <c r="M2539" i="5"/>
  <c r="M2535" i="5"/>
  <c r="M2531" i="5"/>
  <c r="M2527" i="5"/>
  <c r="M2523" i="5"/>
  <c r="M2519" i="5"/>
  <c r="M2515" i="5"/>
  <c r="M2511" i="5"/>
  <c r="M2507" i="5"/>
  <c r="M2503" i="5"/>
  <c r="M2499" i="5"/>
  <c r="M2495" i="5"/>
  <c r="M2491" i="5"/>
  <c r="M2487" i="5"/>
  <c r="V2" i="13"/>
  <c r="L37" i="6"/>
  <c r="M2483" i="5"/>
  <c r="M2479" i="5"/>
  <c r="M2475" i="5"/>
  <c r="M2471" i="5"/>
  <c r="M2467" i="5"/>
  <c r="M2463" i="5"/>
  <c r="M2459" i="5"/>
  <c r="M2455" i="5"/>
  <c r="M2451" i="5"/>
  <c r="M2447" i="5"/>
  <c r="M2443" i="5"/>
  <c r="M2439" i="5"/>
  <c r="M2435" i="5"/>
  <c r="M2431" i="5"/>
  <c r="M2427" i="5"/>
  <c r="M2423" i="5"/>
  <c r="M2419" i="5"/>
  <c r="M2415" i="5"/>
  <c r="M2411" i="5"/>
  <c r="M2407" i="5"/>
  <c r="M2403" i="5"/>
  <c r="M2399" i="5"/>
  <c r="M2395" i="5"/>
  <c r="M2391" i="5"/>
  <c r="M2387" i="5"/>
  <c r="M2383" i="5"/>
  <c r="M2379" i="5"/>
  <c r="M2375" i="5"/>
  <c r="M2371" i="5"/>
  <c r="M2367" i="5"/>
  <c r="M2363" i="5"/>
  <c r="M2359" i="5"/>
  <c r="M2355" i="5"/>
  <c r="M2351" i="5"/>
  <c r="M2347" i="5"/>
  <c r="M2343" i="5"/>
  <c r="M2339" i="5"/>
  <c r="M2335" i="5"/>
  <c r="M2331" i="5"/>
  <c r="M2327" i="5"/>
  <c r="M2323" i="5"/>
  <c r="M2319" i="5"/>
  <c r="M2315" i="5"/>
  <c r="M2311" i="5"/>
  <c r="M2307" i="5"/>
  <c r="M2303" i="5"/>
  <c r="M2299" i="5"/>
  <c r="M2295" i="5"/>
  <c r="M2291" i="5"/>
  <c r="M2287" i="5"/>
  <c r="M2283" i="5"/>
  <c r="M2279" i="5"/>
  <c r="M2275" i="5"/>
  <c r="M2271" i="5"/>
  <c r="M2267" i="5"/>
  <c r="M2263" i="5"/>
  <c r="M2259" i="5"/>
  <c r="M2255" i="5"/>
  <c r="M2251" i="5"/>
  <c r="M2247" i="5"/>
  <c r="M2243" i="5"/>
  <c r="M2239" i="5"/>
  <c r="M2235" i="5"/>
  <c r="M2231" i="5"/>
  <c r="M2227" i="5"/>
  <c r="V45" i="13"/>
  <c r="L34" i="6"/>
  <c r="M2223" i="5"/>
  <c r="M2219" i="5"/>
  <c r="M2215" i="5"/>
  <c r="M2211" i="5"/>
  <c r="M2207" i="5"/>
  <c r="M2203" i="5"/>
  <c r="M2199" i="5"/>
  <c r="M2195" i="5"/>
  <c r="M2191" i="5"/>
  <c r="M2187" i="5"/>
  <c r="M2183" i="5"/>
  <c r="M2179" i="5"/>
  <c r="M2175" i="5"/>
  <c r="M2171" i="5"/>
  <c r="M2167" i="5"/>
  <c r="M2163" i="5"/>
  <c r="M2159" i="5"/>
  <c r="M2155" i="5"/>
  <c r="V12" i="13"/>
  <c r="L31" i="6"/>
  <c r="M2151" i="5"/>
  <c r="M2147" i="5"/>
  <c r="M2143" i="5"/>
  <c r="M2139" i="5"/>
  <c r="M2135" i="5"/>
  <c r="M2131" i="5"/>
  <c r="M2127" i="5"/>
  <c r="M2123" i="5"/>
  <c r="M2119" i="5"/>
  <c r="M2115" i="5"/>
  <c r="M2111" i="5"/>
  <c r="M2107" i="5"/>
  <c r="M2103" i="5"/>
  <c r="M2099" i="5"/>
  <c r="M2095" i="5"/>
  <c r="M2091" i="5"/>
  <c r="V47" i="13"/>
  <c r="L33" i="6"/>
  <c r="M2087" i="5"/>
  <c r="M2083" i="5"/>
  <c r="M2079" i="5"/>
  <c r="M2075" i="5"/>
  <c r="M2071" i="5"/>
  <c r="M2067" i="5"/>
  <c r="M2063" i="5"/>
  <c r="V58" i="13"/>
  <c r="L24" i="6"/>
  <c r="AD27" i="6"/>
  <c r="AF27" i="6"/>
  <c r="M2059" i="5"/>
  <c r="M2055" i="5"/>
  <c r="M2051" i="5"/>
  <c r="M2047" i="5"/>
  <c r="M2043" i="5"/>
  <c r="M2039" i="5"/>
  <c r="M2035" i="5"/>
  <c r="M2031" i="5"/>
  <c r="M2027" i="5"/>
  <c r="M2023" i="5"/>
  <c r="M2019" i="5"/>
  <c r="M2015" i="5"/>
  <c r="M2011" i="5"/>
  <c r="M2007" i="5"/>
  <c r="M2003" i="5"/>
  <c r="V81" i="13"/>
  <c r="M1999" i="5"/>
  <c r="M1995" i="5"/>
  <c r="V41" i="13"/>
  <c r="M1991" i="5"/>
  <c r="M1987" i="5"/>
  <c r="M1983" i="5"/>
  <c r="M1979" i="5"/>
  <c r="M1975" i="5"/>
  <c r="M1971" i="5"/>
  <c r="M1967" i="5"/>
  <c r="M1963" i="5"/>
  <c r="M1959" i="5"/>
  <c r="M1955" i="5"/>
  <c r="M1951" i="5"/>
  <c r="M1947" i="5"/>
  <c r="M1943" i="5"/>
  <c r="M1939" i="5"/>
  <c r="M1935" i="5"/>
  <c r="M1931" i="5"/>
  <c r="M1927" i="5"/>
  <c r="M1923" i="5"/>
  <c r="M1919" i="5"/>
  <c r="M1915" i="5"/>
  <c r="M1911" i="5"/>
  <c r="M1907" i="5"/>
  <c r="M1903" i="5"/>
  <c r="M1899" i="5"/>
  <c r="M1895" i="5"/>
  <c r="M1891" i="5"/>
  <c r="M1887" i="5"/>
  <c r="M1883" i="5"/>
  <c r="M1879" i="5"/>
  <c r="M1875" i="5"/>
  <c r="M1871" i="5"/>
  <c r="M1867" i="5"/>
  <c r="M1863" i="5"/>
  <c r="V51" i="13"/>
  <c r="L7" i="6"/>
  <c r="M1859" i="5"/>
  <c r="M1855" i="5"/>
  <c r="M1851" i="5"/>
  <c r="M1847" i="5"/>
  <c r="M1843" i="5"/>
  <c r="M1839" i="5"/>
  <c r="M1835" i="5"/>
  <c r="M1831" i="5"/>
  <c r="M1827" i="5"/>
  <c r="M1823" i="5"/>
  <c r="M1819" i="5"/>
  <c r="M1815" i="5"/>
  <c r="M1811" i="5"/>
  <c r="M1807" i="5"/>
  <c r="M1803" i="5"/>
  <c r="M1799" i="5"/>
  <c r="M1795" i="5"/>
  <c r="V22" i="13"/>
  <c r="L30" i="6"/>
  <c r="M1791" i="5"/>
  <c r="M1787" i="5"/>
  <c r="M1783" i="5"/>
  <c r="M1779" i="5"/>
  <c r="M1775" i="5"/>
  <c r="M1771" i="5"/>
  <c r="M1767" i="5"/>
  <c r="M1763" i="5"/>
  <c r="M1759" i="5"/>
  <c r="M1755" i="5"/>
  <c r="M1751" i="5"/>
  <c r="M1747" i="5"/>
  <c r="M1743" i="5"/>
  <c r="M1739" i="5"/>
  <c r="M1735" i="5"/>
  <c r="M1731" i="5"/>
  <c r="M1727" i="5"/>
  <c r="M1723" i="5"/>
  <c r="M1719" i="5"/>
  <c r="M1715" i="5"/>
  <c r="M1711" i="5"/>
  <c r="M1707" i="5"/>
  <c r="M1703" i="5"/>
  <c r="M1699" i="5"/>
  <c r="M1695" i="5"/>
  <c r="M1691" i="5"/>
  <c r="M1687" i="5"/>
  <c r="M1683" i="5"/>
  <c r="M1679" i="5"/>
  <c r="M1675" i="5"/>
  <c r="M1671" i="5"/>
  <c r="M1667" i="5"/>
  <c r="M1663" i="5"/>
  <c r="M1659" i="5"/>
  <c r="M1655" i="5"/>
  <c r="M1651" i="5"/>
  <c r="M1647" i="5"/>
  <c r="M1643" i="5"/>
  <c r="M1639" i="5"/>
  <c r="M1635" i="5"/>
  <c r="M1631" i="5"/>
  <c r="V78" i="13"/>
  <c r="M1627" i="5"/>
  <c r="M1623" i="5"/>
  <c r="M1619" i="5"/>
  <c r="M1615" i="5"/>
  <c r="M1611" i="5"/>
  <c r="M1607" i="5"/>
  <c r="M1603" i="5"/>
  <c r="M1599" i="5"/>
  <c r="M1595" i="5"/>
  <c r="M1591" i="5"/>
  <c r="M1587" i="5"/>
  <c r="M1583" i="5"/>
  <c r="M1579" i="5"/>
  <c r="M1575" i="5"/>
  <c r="M1571" i="5"/>
  <c r="M1567" i="5"/>
  <c r="M1563" i="5"/>
  <c r="M1559" i="5"/>
  <c r="M1555" i="5"/>
  <c r="M1551" i="5"/>
  <c r="M1547" i="5"/>
  <c r="M1543" i="5"/>
  <c r="V24" i="13"/>
  <c r="L2" i="6"/>
  <c r="AD5" i="6"/>
  <c r="M1539" i="5"/>
  <c r="M1535" i="5"/>
  <c r="M1531" i="5"/>
  <c r="M1527" i="5"/>
  <c r="M1523" i="5"/>
  <c r="M1519" i="5"/>
  <c r="M1515" i="5"/>
  <c r="M1511" i="5"/>
  <c r="M1507" i="5"/>
  <c r="M1503" i="5"/>
  <c r="M1499" i="5"/>
  <c r="M1495" i="5"/>
  <c r="M1491" i="5"/>
  <c r="M1487" i="5"/>
  <c r="M1483" i="5"/>
  <c r="V20" i="13"/>
  <c r="M1479" i="5"/>
  <c r="M1475" i="5"/>
  <c r="M1471" i="5"/>
  <c r="M1467" i="5"/>
  <c r="M1463" i="5"/>
  <c r="M1459" i="5"/>
  <c r="M1455" i="5"/>
  <c r="M1451" i="5"/>
  <c r="M1447" i="5"/>
  <c r="M1443" i="5"/>
  <c r="M1439" i="5"/>
  <c r="M1435" i="5"/>
  <c r="M1431" i="5"/>
  <c r="M1427" i="5"/>
  <c r="M1423" i="5"/>
  <c r="M1419" i="5"/>
  <c r="M1415" i="5"/>
  <c r="M1411" i="5"/>
  <c r="M1407" i="5"/>
  <c r="M1403" i="5"/>
  <c r="M1399" i="5"/>
  <c r="V29" i="13"/>
  <c r="M1395" i="5"/>
  <c r="M1391" i="5"/>
  <c r="M1387" i="5"/>
  <c r="M1383" i="5"/>
  <c r="M1379" i="5"/>
  <c r="M1375" i="5"/>
  <c r="M1371" i="5"/>
  <c r="M1367" i="5"/>
  <c r="M1363" i="5"/>
  <c r="M1359" i="5"/>
  <c r="M1355" i="5"/>
  <c r="M1351" i="5"/>
  <c r="M1347" i="5"/>
  <c r="M1343" i="5"/>
  <c r="M1339" i="5"/>
  <c r="M1335" i="5"/>
  <c r="M1331" i="5"/>
  <c r="M1327" i="5"/>
  <c r="M1323" i="5"/>
  <c r="M1319" i="5"/>
  <c r="M1315" i="5"/>
  <c r="M1311" i="5"/>
  <c r="M1307" i="5"/>
  <c r="M1303" i="5"/>
  <c r="M1299" i="5"/>
  <c r="M1295" i="5"/>
  <c r="M1291" i="5"/>
  <c r="M1287" i="5"/>
  <c r="M1283" i="5"/>
  <c r="M1279" i="5"/>
  <c r="M1275" i="5"/>
  <c r="M1271" i="5"/>
  <c r="M1267" i="5"/>
  <c r="M1263" i="5"/>
  <c r="M1259" i="5"/>
  <c r="M1255" i="5"/>
  <c r="M1251" i="5"/>
  <c r="M1247" i="5"/>
  <c r="M1243" i="5"/>
  <c r="M1239" i="5"/>
  <c r="M1235" i="5"/>
  <c r="M1231" i="5"/>
  <c r="M1227" i="5"/>
  <c r="M1223" i="5"/>
  <c r="M1219" i="5"/>
  <c r="M1215" i="5"/>
  <c r="M1211" i="5"/>
  <c r="M1207" i="5"/>
  <c r="M1203" i="5"/>
  <c r="M1199" i="5"/>
  <c r="M1195" i="5"/>
  <c r="M1191" i="5"/>
  <c r="M1187" i="5"/>
  <c r="M1183" i="5"/>
  <c r="M1179" i="5"/>
  <c r="M1175" i="5"/>
  <c r="M1171" i="5"/>
  <c r="M1167" i="5"/>
  <c r="M1163" i="5"/>
  <c r="M1159" i="5"/>
  <c r="M1155" i="5"/>
  <c r="M1151" i="5"/>
  <c r="M1147" i="5"/>
  <c r="M1143" i="5"/>
  <c r="M1139" i="5"/>
  <c r="M1135" i="5"/>
  <c r="M1131" i="5"/>
  <c r="M1127" i="5"/>
  <c r="M1123" i="5"/>
  <c r="M1119" i="5"/>
  <c r="M1115" i="5"/>
  <c r="M1111" i="5"/>
  <c r="M1107" i="5"/>
  <c r="M1103" i="5"/>
  <c r="M1099" i="5"/>
  <c r="M1095" i="5"/>
  <c r="M1091" i="5"/>
  <c r="M1087" i="5"/>
  <c r="M1083" i="5"/>
  <c r="M1079" i="5"/>
  <c r="M1075" i="5"/>
  <c r="M1071" i="5"/>
  <c r="M1067" i="5"/>
  <c r="M1063" i="5"/>
  <c r="M1059" i="5"/>
  <c r="M1055" i="5"/>
  <c r="M1051" i="5"/>
  <c r="M1047" i="5"/>
  <c r="M1043" i="5"/>
  <c r="M1039" i="5"/>
  <c r="M1035" i="5"/>
  <c r="M1031" i="5"/>
  <c r="M1027" i="5"/>
  <c r="M1023" i="5"/>
  <c r="M1019" i="5"/>
  <c r="M1015" i="5"/>
  <c r="M1011" i="5"/>
  <c r="M1007" i="5"/>
  <c r="M1003" i="5"/>
  <c r="M999" i="5"/>
  <c r="M995" i="5"/>
  <c r="M991" i="5"/>
  <c r="M987" i="5"/>
  <c r="M983" i="5"/>
  <c r="M979" i="5"/>
  <c r="M975" i="5"/>
  <c r="M971" i="5"/>
  <c r="M967" i="5"/>
  <c r="M963" i="5"/>
  <c r="M959" i="5"/>
  <c r="M955" i="5"/>
  <c r="M951" i="5"/>
  <c r="M947" i="5"/>
  <c r="M943" i="5"/>
  <c r="M939" i="5"/>
  <c r="M935" i="5"/>
  <c r="M931" i="5"/>
  <c r="M927" i="5"/>
  <c r="M923" i="5"/>
  <c r="M919" i="5"/>
  <c r="M915" i="5"/>
  <c r="M911" i="5"/>
  <c r="M907" i="5"/>
  <c r="M903" i="5"/>
  <c r="M899" i="5"/>
  <c r="V63" i="13"/>
  <c r="L10" i="6"/>
  <c r="M895" i="5"/>
  <c r="M891" i="5"/>
  <c r="M887" i="5"/>
  <c r="M883" i="5"/>
  <c r="M879" i="5"/>
  <c r="M875" i="5"/>
  <c r="M871" i="5"/>
  <c r="M867" i="5"/>
  <c r="M863" i="5"/>
  <c r="M859" i="5"/>
  <c r="M855" i="5"/>
  <c r="M851" i="5"/>
  <c r="M847" i="5"/>
  <c r="M843" i="5"/>
  <c r="M839" i="5"/>
  <c r="M835" i="5"/>
  <c r="M831" i="5"/>
  <c r="V83" i="13"/>
  <c r="M827" i="5"/>
  <c r="M823" i="5"/>
  <c r="M819" i="5"/>
  <c r="M815" i="5"/>
  <c r="M811" i="5"/>
  <c r="M807" i="5"/>
  <c r="M803" i="5"/>
  <c r="M799" i="5"/>
  <c r="M795" i="5"/>
  <c r="M791" i="5"/>
  <c r="M787" i="5"/>
  <c r="M783" i="5"/>
  <c r="M779" i="5"/>
  <c r="M775" i="5"/>
  <c r="M771" i="5"/>
  <c r="M767" i="5"/>
  <c r="M763" i="5"/>
  <c r="M759" i="5"/>
  <c r="M755" i="5"/>
  <c r="M751" i="5"/>
  <c r="M747" i="5"/>
  <c r="M743" i="5"/>
  <c r="M739" i="5"/>
  <c r="M735" i="5"/>
  <c r="M731" i="5"/>
  <c r="M727" i="5"/>
  <c r="M723" i="5"/>
  <c r="M719" i="5"/>
  <c r="M715" i="5"/>
  <c r="M711" i="5"/>
  <c r="M707" i="5"/>
  <c r="M703" i="5"/>
  <c r="M699" i="5"/>
  <c r="M695" i="5"/>
  <c r="M691" i="5"/>
  <c r="M687" i="5"/>
  <c r="M683" i="5"/>
  <c r="M679" i="5"/>
  <c r="M675" i="5"/>
  <c r="M671" i="5"/>
  <c r="M667" i="5"/>
  <c r="M663" i="5"/>
  <c r="M659" i="5"/>
  <c r="M655" i="5"/>
  <c r="M651" i="5"/>
  <c r="M647" i="5"/>
  <c r="M643" i="5"/>
  <c r="M639" i="5"/>
  <c r="M635" i="5"/>
  <c r="M631" i="5"/>
  <c r="M627" i="5"/>
  <c r="M623" i="5"/>
  <c r="M619" i="5"/>
  <c r="M615" i="5"/>
  <c r="M611" i="5"/>
  <c r="M607" i="5"/>
  <c r="M603" i="5"/>
  <c r="M599" i="5"/>
  <c r="M595" i="5"/>
  <c r="M591" i="5"/>
  <c r="M587" i="5"/>
  <c r="M583" i="5"/>
  <c r="M579" i="5"/>
  <c r="M575" i="5"/>
  <c r="M571" i="5"/>
  <c r="M567" i="5"/>
  <c r="M563" i="5"/>
  <c r="M559" i="5"/>
  <c r="M555" i="5"/>
  <c r="M551" i="5"/>
  <c r="M547" i="5"/>
  <c r="M543" i="5"/>
  <c r="M539" i="5"/>
  <c r="M535" i="5"/>
  <c r="M531" i="5"/>
  <c r="M527" i="5"/>
  <c r="M523" i="5"/>
  <c r="M519" i="5"/>
  <c r="M515" i="5"/>
  <c r="M511" i="5"/>
  <c r="M507" i="5"/>
  <c r="M503" i="5"/>
  <c r="M499" i="5"/>
  <c r="M495" i="5"/>
  <c r="M491" i="5"/>
  <c r="M487" i="5"/>
  <c r="M483" i="5"/>
  <c r="M479" i="5"/>
  <c r="V55" i="13"/>
  <c r="L23" i="6"/>
  <c r="AD26" i="6"/>
  <c r="AF26" i="6"/>
  <c r="M475" i="5"/>
  <c r="M471" i="5"/>
  <c r="M467" i="5"/>
  <c r="M463" i="5"/>
  <c r="M459" i="5"/>
  <c r="M455" i="5"/>
  <c r="M451" i="5"/>
  <c r="M447" i="5"/>
  <c r="M443" i="5"/>
  <c r="M439" i="5"/>
  <c r="M435" i="5"/>
  <c r="M431" i="5"/>
  <c r="M427" i="5"/>
  <c r="M423" i="5"/>
  <c r="M419" i="5"/>
  <c r="M415" i="5"/>
  <c r="M411" i="5"/>
  <c r="M407" i="5"/>
  <c r="V14" i="13"/>
  <c r="M403" i="5"/>
  <c r="M399" i="5"/>
  <c r="M395" i="5"/>
  <c r="M391" i="5"/>
  <c r="M387" i="5"/>
  <c r="M383" i="5"/>
  <c r="M379" i="5"/>
  <c r="M375" i="5"/>
  <c r="M371" i="5"/>
  <c r="M367" i="5"/>
  <c r="M363" i="5"/>
  <c r="M359" i="5"/>
  <c r="M355" i="5"/>
  <c r="M351" i="5"/>
  <c r="M347" i="5"/>
  <c r="M343" i="5"/>
  <c r="M339" i="5"/>
  <c r="M335" i="5"/>
  <c r="M331" i="5"/>
  <c r="M327" i="5"/>
  <c r="M323" i="5"/>
  <c r="M319" i="5"/>
  <c r="M315" i="5"/>
  <c r="M311" i="5"/>
  <c r="M307" i="5"/>
  <c r="M303" i="5"/>
  <c r="M299" i="5"/>
  <c r="V61" i="13"/>
  <c r="L4" i="6"/>
  <c r="AD7" i="6"/>
  <c r="AF7" i="6"/>
  <c r="M295" i="5"/>
  <c r="M291" i="5"/>
  <c r="M287" i="5"/>
  <c r="M283" i="5"/>
  <c r="M279" i="5"/>
  <c r="M275" i="5"/>
  <c r="M271" i="5"/>
  <c r="M267" i="5"/>
  <c r="M263" i="5"/>
  <c r="M259" i="5"/>
  <c r="M255" i="5"/>
  <c r="M251" i="5"/>
  <c r="M247" i="5"/>
  <c r="M243" i="5"/>
  <c r="M239" i="5"/>
  <c r="M235" i="5"/>
  <c r="M231" i="5"/>
  <c r="M227" i="5"/>
  <c r="M223" i="5"/>
  <c r="M219" i="5"/>
  <c r="M215" i="5"/>
  <c r="M211" i="5"/>
  <c r="M207" i="5"/>
  <c r="M203" i="5"/>
  <c r="M199" i="5"/>
  <c r="M195" i="5"/>
  <c r="M191" i="5"/>
  <c r="M187" i="5"/>
  <c r="M183" i="5"/>
  <c r="M179" i="5"/>
  <c r="M175" i="5"/>
  <c r="M171" i="5"/>
  <c r="M167" i="5"/>
  <c r="M163" i="5"/>
  <c r="M159" i="5"/>
  <c r="M155" i="5"/>
  <c r="V82" i="13"/>
  <c r="M151" i="5"/>
  <c r="M147" i="5"/>
  <c r="M2870" i="5"/>
  <c r="M2866" i="5"/>
  <c r="M2862" i="5"/>
  <c r="M2858" i="5"/>
  <c r="M2854" i="5"/>
  <c r="M2850" i="5"/>
  <c r="M2842" i="5"/>
  <c r="M2838" i="5"/>
  <c r="M2834" i="5"/>
  <c r="M2830" i="5"/>
  <c r="M2826" i="5"/>
  <c r="M2822" i="5"/>
  <c r="M2818" i="5"/>
  <c r="M2814" i="5"/>
  <c r="M2810" i="5"/>
  <c r="M2806" i="5"/>
  <c r="M2802" i="5"/>
  <c r="M2798" i="5"/>
  <c r="M2794" i="5"/>
  <c r="M2790" i="5"/>
  <c r="M2786" i="5"/>
  <c r="M2782" i="5"/>
  <c r="M2778" i="5"/>
  <c r="M2774" i="5"/>
  <c r="M2770" i="5"/>
  <c r="M2766" i="5"/>
  <c r="M2762" i="5"/>
  <c r="M2758" i="5"/>
  <c r="M2754" i="5"/>
  <c r="M2750" i="5"/>
  <c r="M2746" i="5"/>
  <c r="M2742" i="5"/>
  <c r="M2738" i="5"/>
  <c r="M2734" i="5"/>
  <c r="M2730" i="5"/>
  <c r="M2726" i="5"/>
  <c r="M2722" i="5"/>
  <c r="M2718" i="5"/>
  <c r="M2714" i="5"/>
  <c r="M2710" i="5"/>
  <c r="M2706" i="5"/>
  <c r="M2702" i="5"/>
  <c r="M2698" i="5"/>
  <c r="M2694" i="5"/>
  <c r="M2690" i="5"/>
  <c r="M2686" i="5"/>
  <c r="M2682" i="5"/>
  <c r="M2678" i="5"/>
  <c r="M2674" i="5"/>
  <c r="M2670" i="5"/>
  <c r="M2666" i="5"/>
  <c r="M2662" i="5"/>
  <c r="M2658" i="5"/>
  <c r="M2654" i="5"/>
  <c r="M2650" i="5"/>
  <c r="M2646" i="5"/>
  <c r="M2642" i="5"/>
  <c r="M2638" i="5"/>
  <c r="M2634" i="5"/>
  <c r="M2630" i="5"/>
  <c r="M2626" i="5"/>
  <c r="M2622" i="5"/>
  <c r="M2618" i="5"/>
  <c r="V50" i="13"/>
  <c r="M2614" i="5"/>
  <c r="M2610" i="5"/>
  <c r="M2606" i="5"/>
  <c r="M2602" i="5"/>
  <c r="M2598" i="5"/>
  <c r="M2594" i="5"/>
  <c r="V35" i="13"/>
  <c r="M2590" i="5"/>
  <c r="M2586" i="5"/>
  <c r="M2582" i="5"/>
  <c r="M2578" i="5"/>
  <c r="M2574" i="5"/>
  <c r="V49" i="13"/>
  <c r="M2570" i="5"/>
  <c r="V16" i="13"/>
  <c r="L32" i="6"/>
  <c r="AD35" i="6"/>
  <c r="AF35" i="6"/>
  <c r="M2566" i="5"/>
  <c r="M2562" i="5"/>
  <c r="M2558" i="5"/>
  <c r="M2554" i="5"/>
  <c r="M2550" i="5"/>
  <c r="M2546" i="5"/>
  <c r="M2542" i="5"/>
  <c r="M2538" i="5"/>
  <c r="M2534" i="5"/>
  <c r="M2530" i="5"/>
  <c r="M2526" i="5"/>
  <c r="M2522" i="5"/>
  <c r="M2518" i="5"/>
  <c r="M2514" i="5"/>
  <c r="M2510" i="5"/>
  <c r="M2506" i="5"/>
  <c r="M2502" i="5"/>
  <c r="M2498" i="5"/>
  <c r="M2494" i="5"/>
  <c r="M2490" i="5"/>
  <c r="M2486" i="5"/>
  <c r="M2482" i="5"/>
  <c r="M2478" i="5"/>
  <c r="M2474" i="5"/>
  <c r="M2470" i="5"/>
  <c r="M2466" i="5"/>
  <c r="M2462" i="5"/>
  <c r="M2458" i="5"/>
  <c r="M2454" i="5"/>
  <c r="M2450" i="5"/>
  <c r="M2446" i="5"/>
  <c r="M2442" i="5"/>
  <c r="M2438" i="5"/>
  <c r="M2434" i="5"/>
  <c r="M2430" i="5"/>
  <c r="M2426" i="5"/>
  <c r="M2422" i="5"/>
  <c r="M2418" i="5"/>
  <c r="M2414" i="5"/>
  <c r="M2410" i="5"/>
  <c r="M2406" i="5"/>
  <c r="M2402" i="5"/>
  <c r="M2398" i="5"/>
  <c r="M2394" i="5"/>
  <c r="M2390" i="5"/>
  <c r="M2386" i="5"/>
  <c r="M2382" i="5"/>
  <c r="M2378" i="5"/>
  <c r="M2374" i="5"/>
  <c r="M2370" i="5"/>
  <c r="M2366" i="5"/>
  <c r="M2362" i="5"/>
  <c r="M2358" i="5"/>
  <c r="M2354" i="5"/>
  <c r="M2350" i="5"/>
  <c r="M2346" i="5"/>
  <c r="M2342" i="5"/>
  <c r="M2338" i="5"/>
  <c r="M2334" i="5"/>
  <c r="M2330" i="5"/>
  <c r="M2326" i="5"/>
  <c r="M2322" i="5"/>
  <c r="M2318" i="5"/>
  <c r="M2314" i="5"/>
  <c r="M2310" i="5"/>
  <c r="M2306" i="5"/>
  <c r="M2302" i="5"/>
  <c r="M2298" i="5"/>
  <c r="M2294" i="5"/>
  <c r="M2290" i="5"/>
  <c r="M2286" i="5"/>
  <c r="M2282" i="5"/>
  <c r="M2278" i="5"/>
  <c r="M2274" i="5"/>
  <c r="M2270" i="5"/>
  <c r="M2266" i="5"/>
  <c r="M2262" i="5"/>
  <c r="M2258" i="5"/>
  <c r="M2254" i="5"/>
  <c r="M2250" i="5"/>
  <c r="M2246" i="5"/>
  <c r="M2242" i="5"/>
  <c r="M2238" i="5"/>
  <c r="M2234" i="5"/>
  <c r="M2230" i="5"/>
  <c r="M2226" i="5"/>
  <c r="M2222" i="5"/>
  <c r="M2218" i="5"/>
  <c r="V40" i="13"/>
  <c r="M2214" i="5"/>
  <c r="M2210" i="5"/>
  <c r="M2206" i="5"/>
  <c r="M2202" i="5"/>
  <c r="M2198" i="5"/>
  <c r="M2194" i="5"/>
  <c r="M2190" i="5"/>
  <c r="M2186" i="5"/>
  <c r="M2182" i="5"/>
  <c r="M2178" i="5"/>
  <c r="M2174" i="5"/>
  <c r="M2170" i="5"/>
  <c r="M2166" i="5"/>
  <c r="M2162" i="5"/>
  <c r="M2158" i="5"/>
  <c r="M2154" i="5"/>
  <c r="V75" i="13"/>
  <c r="L19" i="6"/>
  <c r="AD22" i="6"/>
  <c r="AF22" i="6"/>
  <c r="M2150" i="5"/>
  <c r="M2146" i="5"/>
  <c r="M2142" i="5"/>
  <c r="M2138" i="5"/>
  <c r="M2134" i="5"/>
  <c r="M2130" i="5"/>
  <c r="M2126" i="5"/>
  <c r="M2122" i="5"/>
  <c r="M2118" i="5"/>
  <c r="M2114" i="5"/>
  <c r="M2110" i="5"/>
  <c r="M2106" i="5"/>
  <c r="V44" i="13"/>
  <c r="L28" i="6"/>
  <c r="AD31" i="6"/>
  <c r="M2102" i="5"/>
  <c r="M2098" i="5"/>
  <c r="M2094" i="5"/>
  <c r="M2090" i="5"/>
  <c r="V38" i="13"/>
  <c r="M2086" i="5"/>
  <c r="M2082" i="5"/>
  <c r="M2078" i="5"/>
  <c r="M2074" i="5"/>
  <c r="M2070" i="5"/>
  <c r="M2066" i="5"/>
  <c r="M2062" i="5"/>
  <c r="M2058" i="5"/>
  <c r="V60" i="13"/>
  <c r="L22" i="6"/>
  <c r="AD25" i="6"/>
  <c r="M2054" i="5"/>
  <c r="M2050" i="5"/>
  <c r="M2046" i="5"/>
  <c r="V26" i="13"/>
  <c r="M2042" i="5"/>
  <c r="M2038" i="5"/>
  <c r="M2034" i="5"/>
  <c r="M2030" i="5"/>
  <c r="M2026" i="5"/>
  <c r="M2022" i="5"/>
  <c r="M2018" i="5"/>
  <c r="M2014" i="5"/>
  <c r="M2010" i="5"/>
  <c r="M2006" i="5"/>
  <c r="M2002" i="5"/>
  <c r="V68" i="13"/>
  <c r="L15" i="6"/>
  <c r="M1998" i="5"/>
  <c r="M1994" i="5"/>
  <c r="M1990" i="5"/>
  <c r="M1986" i="5"/>
  <c r="M1982" i="5"/>
  <c r="M1978" i="5"/>
  <c r="M1974" i="5"/>
  <c r="M1970" i="5"/>
  <c r="M1966" i="5"/>
  <c r="M1962" i="5"/>
  <c r="M1958" i="5"/>
  <c r="M1954" i="5"/>
  <c r="M1950" i="5"/>
  <c r="M1946" i="5"/>
  <c r="M1942" i="5"/>
  <c r="M1938" i="5"/>
  <c r="M1934" i="5"/>
  <c r="M1930" i="5"/>
  <c r="M1926" i="5"/>
  <c r="M1922" i="5"/>
  <c r="M1918" i="5"/>
  <c r="M1914" i="5"/>
  <c r="M1910" i="5"/>
  <c r="M1906" i="5"/>
  <c r="M1902" i="5"/>
  <c r="M1898" i="5"/>
  <c r="M1894" i="5"/>
  <c r="M1890" i="5"/>
  <c r="M1886" i="5"/>
  <c r="M1882" i="5"/>
  <c r="M1878" i="5"/>
  <c r="M1874" i="5"/>
  <c r="M1870" i="5"/>
  <c r="M1866" i="5"/>
  <c r="M1862" i="5"/>
  <c r="M1858" i="5"/>
  <c r="M1854" i="5"/>
  <c r="M1850" i="5"/>
  <c r="M1846" i="5"/>
  <c r="M1842" i="5"/>
  <c r="M1838" i="5"/>
  <c r="M1834" i="5"/>
  <c r="M1830" i="5"/>
  <c r="M1826" i="5"/>
  <c r="M1822" i="5"/>
  <c r="M1818" i="5"/>
  <c r="M1814" i="5"/>
  <c r="M1810" i="5"/>
  <c r="M1806" i="5"/>
  <c r="M1802" i="5"/>
  <c r="M1798" i="5"/>
  <c r="M1794" i="5"/>
  <c r="M1790" i="5"/>
  <c r="M1786" i="5"/>
  <c r="M1782" i="5"/>
  <c r="M1778" i="5"/>
  <c r="M1774" i="5"/>
  <c r="M1770" i="5"/>
  <c r="M1766" i="5"/>
  <c r="M1762" i="5"/>
  <c r="M1758" i="5"/>
  <c r="M1754" i="5"/>
  <c r="M1750" i="5"/>
  <c r="M1746" i="5"/>
  <c r="M1742" i="5"/>
  <c r="M1738" i="5"/>
  <c r="M1734" i="5"/>
  <c r="M1730" i="5"/>
  <c r="M1726" i="5"/>
  <c r="M1722" i="5"/>
  <c r="M1718" i="5"/>
  <c r="M1714" i="5"/>
  <c r="M1710" i="5"/>
  <c r="M1706" i="5"/>
  <c r="M1702" i="5"/>
  <c r="M1698" i="5"/>
  <c r="M1694" i="5"/>
  <c r="M1690" i="5"/>
  <c r="M1686" i="5"/>
  <c r="M1682" i="5"/>
  <c r="M1678" i="5"/>
  <c r="M1674" i="5"/>
  <c r="M1670" i="5"/>
  <c r="M1666" i="5"/>
  <c r="M1662" i="5"/>
  <c r="M1658" i="5"/>
  <c r="M1654" i="5"/>
  <c r="M1650" i="5"/>
  <c r="M1646" i="5"/>
  <c r="M1642" i="5"/>
  <c r="M1638" i="5"/>
  <c r="M1634" i="5"/>
  <c r="M1630" i="5"/>
  <c r="V74" i="13"/>
  <c r="M1626" i="5"/>
  <c r="M1622" i="5"/>
  <c r="M1618" i="5"/>
  <c r="M1614" i="5"/>
  <c r="M1610" i="5"/>
  <c r="M1606" i="5"/>
  <c r="M1602" i="5"/>
  <c r="M1598" i="5"/>
  <c r="M1594" i="5"/>
  <c r="M1590" i="5"/>
  <c r="M1586" i="5"/>
  <c r="M1582" i="5"/>
  <c r="V43" i="13"/>
  <c r="L25" i="6"/>
  <c r="M1578" i="5"/>
  <c r="M1574" i="5"/>
  <c r="M1570" i="5"/>
  <c r="M1566" i="5"/>
  <c r="M1562" i="5"/>
  <c r="M1558" i="5"/>
  <c r="M1554" i="5"/>
  <c r="M1550" i="5"/>
  <c r="M1546" i="5"/>
  <c r="M1542" i="5"/>
  <c r="M1538" i="5"/>
  <c r="M1534" i="5"/>
  <c r="M1530" i="5"/>
  <c r="M1526" i="5"/>
  <c r="M1522" i="5"/>
  <c r="M1518" i="5"/>
  <c r="M1514" i="5"/>
  <c r="M1510" i="5"/>
  <c r="M1506" i="5"/>
  <c r="M1502" i="5"/>
  <c r="M1498" i="5"/>
  <c r="M1494" i="5"/>
  <c r="M1490" i="5"/>
  <c r="M1486" i="5"/>
  <c r="M1482" i="5"/>
  <c r="M1478" i="5"/>
  <c r="M1474" i="5"/>
  <c r="M1470" i="5"/>
  <c r="M1466" i="5"/>
  <c r="M1462" i="5"/>
  <c r="M1458" i="5"/>
  <c r="M1454" i="5"/>
  <c r="M1450" i="5"/>
  <c r="M1446" i="5"/>
  <c r="M1442" i="5"/>
  <c r="M1438" i="5"/>
  <c r="M1434" i="5"/>
  <c r="M1430" i="5"/>
  <c r="M1426" i="5"/>
  <c r="M1422" i="5"/>
  <c r="M1418" i="5"/>
  <c r="M1414" i="5"/>
  <c r="M1410" i="5"/>
  <c r="M1406" i="5"/>
  <c r="M1402" i="5"/>
  <c r="M1398" i="5"/>
  <c r="M1394" i="5"/>
  <c r="M1390" i="5"/>
  <c r="M1386" i="5"/>
  <c r="M1382" i="5"/>
  <c r="M1378" i="5"/>
  <c r="M1374" i="5"/>
  <c r="M1370" i="5"/>
  <c r="M1366" i="5"/>
  <c r="M1362" i="5"/>
  <c r="M1358" i="5"/>
  <c r="M1354" i="5"/>
  <c r="M1350" i="5"/>
  <c r="M1346" i="5"/>
  <c r="M1342" i="5"/>
  <c r="M1338" i="5"/>
  <c r="M1334" i="5"/>
  <c r="M1330" i="5"/>
  <c r="M1326" i="5"/>
  <c r="M1322" i="5"/>
  <c r="M1318" i="5"/>
  <c r="M1314" i="5"/>
  <c r="M1310" i="5"/>
  <c r="M1306" i="5"/>
  <c r="M1302" i="5"/>
  <c r="M1298" i="5"/>
  <c r="M1294" i="5"/>
  <c r="M1290" i="5"/>
  <c r="M1286" i="5"/>
  <c r="M1282" i="5"/>
  <c r="M1278" i="5"/>
  <c r="M1274" i="5"/>
  <c r="M1270" i="5"/>
  <c r="M1266" i="5"/>
  <c r="M1262" i="5"/>
  <c r="M1258" i="5"/>
  <c r="M1254" i="5"/>
  <c r="M1250" i="5"/>
  <c r="M1246" i="5"/>
  <c r="M1242" i="5"/>
  <c r="M1238" i="5"/>
  <c r="M1234" i="5"/>
  <c r="M1230" i="5"/>
  <c r="M1226" i="5"/>
  <c r="M1222" i="5"/>
  <c r="M1218" i="5"/>
  <c r="M1214" i="5"/>
  <c r="M1210" i="5"/>
  <c r="M1206" i="5"/>
  <c r="M1202" i="5"/>
  <c r="M1198" i="5"/>
  <c r="M1194" i="5"/>
  <c r="M1190" i="5"/>
  <c r="M1186" i="5"/>
  <c r="M1182" i="5"/>
  <c r="M1178" i="5"/>
  <c r="M1174" i="5"/>
  <c r="M1170" i="5"/>
  <c r="M1166" i="5"/>
  <c r="M1162" i="5"/>
  <c r="M1158" i="5"/>
  <c r="M1154" i="5"/>
  <c r="M1150" i="5"/>
  <c r="M1146" i="5"/>
  <c r="M1142" i="5"/>
  <c r="M1138" i="5"/>
  <c r="M1134" i="5"/>
  <c r="M1130" i="5"/>
  <c r="M1126" i="5"/>
  <c r="M1122" i="5"/>
  <c r="M1118" i="5"/>
  <c r="M1114" i="5"/>
  <c r="M1110" i="5"/>
  <c r="M1106" i="5"/>
  <c r="M1102" i="5"/>
  <c r="M1098" i="5"/>
  <c r="M1094" i="5"/>
  <c r="M1090" i="5"/>
  <c r="M1086" i="5"/>
  <c r="M1082" i="5"/>
  <c r="M1078" i="5"/>
  <c r="M1074" i="5"/>
  <c r="M1070" i="5"/>
  <c r="M1066" i="5"/>
  <c r="M1062" i="5"/>
  <c r="M1058" i="5"/>
  <c r="M1054" i="5"/>
  <c r="M1050" i="5"/>
  <c r="M1046" i="5"/>
  <c r="M1042" i="5"/>
  <c r="M1038" i="5"/>
  <c r="M1034" i="5"/>
  <c r="M1030" i="5"/>
  <c r="M1026" i="5"/>
  <c r="M1022" i="5"/>
  <c r="M1018" i="5"/>
  <c r="M1014" i="5"/>
  <c r="M1010" i="5"/>
  <c r="M1006" i="5"/>
  <c r="M1002" i="5"/>
  <c r="M998" i="5"/>
  <c r="M994" i="5"/>
  <c r="M990" i="5"/>
  <c r="M986" i="5"/>
  <c r="M982" i="5"/>
  <c r="M978" i="5"/>
  <c r="M974" i="5"/>
  <c r="M970" i="5"/>
  <c r="M966" i="5"/>
  <c r="M962" i="5"/>
  <c r="M958" i="5"/>
  <c r="M954" i="5"/>
  <c r="M950" i="5"/>
  <c r="M946" i="5"/>
  <c r="M942" i="5"/>
  <c r="M938" i="5"/>
  <c r="M934" i="5"/>
  <c r="M930" i="5"/>
  <c r="M926" i="5"/>
  <c r="M922" i="5"/>
  <c r="M918" i="5"/>
  <c r="M914" i="5"/>
  <c r="M910" i="5"/>
  <c r="M906" i="5"/>
  <c r="M902" i="5"/>
  <c r="M898" i="5"/>
  <c r="M894" i="5"/>
  <c r="M890" i="5"/>
  <c r="M886" i="5"/>
  <c r="M882" i="5"/>
  <c r="M878" i="5"/>
  <c r="M874" i="5"/>
  <c r="M870" i="5"/>
  <c r="M866" i="5"/>
  <c r="M862" i="5"/>
  <c r="M858" i="5"/>
  <c r="M854" i="5"/>
  <c r="M850" i="5"/>
  <c r="M846" i="5"/>
  <c r="M842" i="5"/>
  <c r="M838" i="5"/>
  <c r="M834" i="5"/>
  <c r="M830" i="5"/>
  <c r="M826" i="5"/>
  <c r="M822" i="5"/>
  <c r="M818" i="5"/>
  <c r="M814" i="5"/>
  <c r="M810" i="5"/>
  <c r="M806" i="5"/>
  <c r="M802" i="5"/>
  <c r="M798" i="5"/>
  <c r="M794" i="5"/>
  <c r="M790" i="5"/>
  <c r="M786" i="5"/>
  <c r="M782" i="5"/>
  <c r="M778" i="5"/>
  <c r="M774" i="5"/>
  <c r="M770" i="5"/>
  <c r="M766" i="5"/>
  <c r="M762" i="5"/>
  <c r="M758" i="5"/>
  <c r="M754" i="5"/>
  <c r="M750" i="5"/>
  <c r="M746" i="5"/>
  <c r="M742" i="5"/>
  <c r="M738" i="5"/>
  <c r="M734" i="5"/>
  <c r="M730" i="5"/>
  <c r="M726" i="5"/>
  <c r="M722" i="5"/>
  <c r="M718" i="5"/>
  <c r="M714" i="5"/>
  <c r="M710" i="5"/>
  <c r="M706" i="5"/>
  <c r="M702" i="5"/>
  <c r="V19" i="13"/>
  <c r="M698" i="5"/>
  <c r="M694" i="5"/>
  <c r="M690" i="5"/>
  <c r="M686" i="5"/>
  <c r="M682" i="5"/>
  <c r="M678" i="5"/>
  <c r="M674" i="5"/>
  <c r="M670" i="5"/>
  <c r="M666" i="5"/>
  <c r="M662" i="5"/>
  <c r="M658" i="5"/>
  <c r="M654" i="5"/>
  <c r="M650" i="5"/>
  <c r="M646" i="5"/>
  <c r="M642" i="5"/>
  <c r="M638" i="5"/>
  <c r="V77" i="13"/>
  <c r="L21" i="6"/>
  <c r="AD24" i="6"/>
  <c r="AF24" i="6"/>
  <c r="M634" i="5"/>
  <c r="V56" i="13"/>
  <c r="M630" i="5"/>
  <c r="M626" i="5"/>
  <c r="M622" i="5"/>
  <c r="M618" i="5"/>
  <c r="M614" i="5"/>
  <c r="M610" i="5"/>
  <c r="M606" i="5"/>
  <c r="M602" i="5"/>
  <c r="M598" i="5"/>
  <c r="M594" i="5"/>
  <c r="M590" i="5"/>
  <c r="M586" i="5"/>
  <c r="M582" i="5"/>
  <c r="M578" i="5"/>
  <c r="M574" i="5"/>
  <c r="M570" i="5"/>
  <c r="M566" i="5"/>
  <c r="M562" i="5"/>
  <c r="M558" i="5"/>
  <c r="M554" i="5"/>
  <c r="M550" i="5"/>
  <c r="M546" i="5"/>
  <c r="M542" i="5"/>
  <c r="M538" i="5"/>
  <c r="M534" i="5"/>
  <c r="M530" i="5"/>
  <c r="M526" i="5"/>
  <c r="M522" i="5"/>
  <c r="M518" i="5"/>
  <c r="M514" i="5"/>
  <c r="M510" i="5"/>
  <c r="M506" i="5"/>
  <c r="M502" i="5"/>
  <c r="M498" i="5"/>
  <c r="M494" i="5"/>
  <c r="M490" i="5"/>
  <c r="M486" i="5"/>
  <c r="M482" i="5"/>
  <c r="M478" i="5"/>
  <c r="M474" i="5"/>
  <c r="M470" i="5"/>
  <c r="M466" i="5"/>
  <c r="M462" i="5"/>
  <c r="M458" i="5"/>
  <c r="M454" i="5"/>
  <c r="M450" i="5"/>
  <c r="M446" i="5"/>
  <c r="M442" i="5"/>
  <c r="M438" i="5"/>
  <c r="M434" i="5"/>
  <c r="M430" i="5"/>
  <c r="M426" i="5"/>
  <c r="M422" i="5"/>
  <c r="M418" i="5"/>
  <c r="M414" i="5"/>
  <c r="M410" i="5"/>
  <c r="M406" i="5"/>
  <c r="M402" i="5"/>
  <c r="M398" i="5"/>
  <c r="M394" i="5"/>
  <c r="M390" i="5"/>
  <c r="M386" i="5"/>
  <c r="M382" i="5"/>
  <c r="M378" i="5"/>
  <c r="M374" i="5"/>
  <c r="M370" i="5"/>
  <c r="M366" i="5"/>
  <c r="M362" i="5"/>
  <c r="M358" i="5"/>
  <c r="M354" i="5"/>
  <c r="M350" i="5"/>
  <c r="V21" i="13"/>
  <c r="M346" i="5"/>
  <c r="M342" i="5"/>
  <c r="M338" i="5"/>
  <c r="M334" i="5"/>
  <c r="M330" i="5"/>
  <c r="M326" i="5"/>
  <c r="M322" i="5"/>
  <c r="M318" i="5"/>
  <c r="M314" i="5"/>
  <c r="M310" i="5"/>
  <c r="M306" i="5"/>
  <c r="M302" i="5"/>
  <c r="M298" i="5"/>
  <c r="V84" i="13"/>
  <c r="M294" i="5"/>
  <c r="V7" i="13"/>
  <c r="M290" i="5"/>
  <c r="V80" i="13"/>
  <c r="M286" i="5"/>
  <c r="M282" i="5"/>
  <c r="M278" i="5"/>
  <c r="M274" i="5"/>
  <c r="M270" i="5"/>
  <c r="M266" i="5"/>
  <c r="M262" i="5"/>
  <c r="M258" i="5"/>
  <c r="M254" i="5"/>
  <c r="M250" i="5"/>
  <c r="M246" i="5"/>
  <c r="M242" i="5"/>
  <c r="M238" i="5"/>
  <c r="M234" i="5"/>
  <c r="M230" i="5"/>
  <c r="M226" i="5"/>
  <c r="M222" i="5"/>
  <c r="M218" i="5"/>
  <c r="M214" i="5"/>
  <c r="M210" i="5"/>
  <c r="M206" i="5"/>
  <c r="M202" i="5"/>
  <c r="M198" i="5"/>
  <c r="M194" i="5"/>
  <c r="M190" i="5"/>
  <c r="M186" i="5"/>
  <c r="M182" i="5"/>
  <c r="M178" i="5"/>
  <c r="M174" i="5"/>
  <c r="M170" i="5"/>
  <c r="M166" i="5"/>
  <c r="M162" i="5"/>
  <c r="M158" i="5"/>
  <c r="M154" i="5"/>
  <c r="M150" i="5"/>
  <c r="M146" i="5"/>
  <c r="M2857" i="5"/>
  <c r="M2853" i="5"/>
  <c r="M2849" i="5"/>
  <c r="M2845" i="5"/>
  <c r="M2841" i="5"/>
  <c r="M2837" i="5"/>
  <c r="M2833" i="5"/>
  <c r="M2829" i="5"/>
  <c r="M2825" i="5"/>
  <c r="M2821" i="5"/>
  <c r="M2817" i="5"/>
  <c r="M2813" i="5"/>
  <c r="M2809" i="5"/>
  <c r="M2805" i="5"/>
  <c r="M2801" i="5"/>
  <c r="M2797" i="5"/>
  <c r="M2793" i="5"/>
  <c r="M2789" i="5"/>
  <c r="M2785" i="5"/>
  <c r="M2781" i="5"/>
  <c r="M2777" i="5"/>
  <c r="M2773" i="5"/>
  <c r="M2769" i="5"/>
  <c r="M2765" i="5"/>
  <c r="M2761" i="5"/>
  <c r="M2757" i="5"/>
  <c r="M2753" i="5"/>
  <c r="M2749" i="5"/>
  <c r="M2745" i="5"/>
  <c r="M2741" i="5"/>
  <c r="M2737" i="5"/>
  <c r="M2733" i="5"/>
  <c r="M2729" i="5"/>
  <c r="M2725" i="5"/>
  <c r="V8" i="13"/>
  <c r="M2721" i="5"/>
  <c r="M2717" i="5"/>
  <c r="M2713" i="5"/>
  <c r="M2709" i="5"/>
  <c r="M2705" i="5"/>
  <c r="M2701" i="5"/>
  <c r="M2697" i="5"/>
  <c r="M2693" i="5"/>
  <c r="M2689" i="5"/>
  <c r="M2685" i="5"/>
  <c r="M2681" i="5"/>
  <c r="M2677" i="5"/>
  <c r="M2673" i="5"/>
  <c r="M2669" i="5"/>
  <c r="M2665" i="5"/>
  <c r="M2661" i="5"/>
  <c r="M2657" i="5"/>
  <c r="M2653" i="5"/>
  <c r="M2649" i="5"/>
  <c r="M2645" i="5"/>
  <c r="M2641" i="5"/>
  <c r="M2637" i="5"/>
  <c r="M2633" i="5"/>
  <c r="V11" i="13"/>
  <c r="L40" i="6"/>
  <c r="AD43" i="6"/>
  <c r="AF43" i="6"/>
  <c r="M2629" i="5"/>
  <c r="M2625" i="5"/>
  <c r="M2621" i="5"/>
  <c r="M2617" i="5"/>
  <c r="M2613" i="5"/>
  <c r="M2609" i="5"/>
  <c r="M2605" i="5"/>
  <c r="M2601" i="5"/>
  <c r="M2597" i="5"/>
  <c r="M2593" i="5"/>
  <c r="V25" i="13"/>
  <c r="M2589" i="5"/>
  <c r="M2585" i="5"/>
  <c r="M2581" i="5"/>
  <c r="M2577" i="5"/>
  <c r="V32" i="13"/>
  <c r="M2573" i="5"/>
  <c r="M2569" i="5"/>
  <c r="M2565" i="5"/>
  <c r="V30" i="13"/>
  <c r="M2561" i="5"/>
  <c r="M2557" i="5"/>
  <c r="M2553" i="5"/>
  <c r="M2549" i="5"/>
  <c r="M2545" i="5"/>
  <c r="M2541" i="5"/>
  <c r="M2537" i="5"/>
  <c r="M2533" i="5"/>
  <c r="M2529" i="5"/>
  <c r="M2525" i="5"/>
  <c r="M2521" i="5"/>
  <c r="M2517" i="5"/>
  <c r="M2513" i="5"/>
  <c r="M2509" i="5"/>
  <c r="M2505" i="5"/>
  <c r="M2501" i="5"/>
  <c r="M2497" i="5"/>
  <c r="M2493" i="5"/>
  <c r="M2489" i="5"/>
  <c r="M2485" i="5"/>
  <c r="M2481" i="5"/>
  <c r="M2477" i="5"/>
  <c r="M2473" i="5"/>
  <c r="M2469" i="5"/>
  <c r="M2465" i="5"/>
  <c r="M2461" i="5"/>
  <c r="M2457" i="5"/>
  <c r="M2453" i="5"/>
  <c r="M2449" i="5"/>
  <c r="M2445" i="5"/>
  <c r="M2441" i="5"/>
  <c r="M2437" i="5"/>
  <c r="M2433" i="5"/>
  <c r="M2429" i="5"/>
  <c r="M2425" i="5"/>
  <c r="M2421" i="5"/>
  <c r="M2417" i="5"/>
  <c r="M2413" i="5"/>
  <c r="M2409" i="5"/>
  <c r="M2405" i="5"/>
  <c r="M2401" i="5"/>
  <c r="M2397" i="5"/>
  <c r="M2393" i="5"/>
  <c r="M2389" i="5"/>
  <c r="M2385" i="5"/>
  <c r="M2381" i="5"/>
  <c r="M2377" i="5"/>
  <c r="M2373" i="5"/>
  <c r="M2369" i="5"/>
  <c r="M2365" i="5"/>
  <c r="M2361" i="5"/>
  <c r="M2357" i="5"/>
  <c r="M2353" i="5"/>
  <c r="M2349" i="5"/>
  <c r="M2345" i="5"/>
  <c r="M2341" i="5"/>
  <c r="M2337" i="5"/>
  <c r="M2333" i="5"/>
  <c r="M2329" i="5"/>
  <c r="M2325" i="5"/>
  <c r="M2321" i="5"/>
  <c r="M2317" i="5"/>
  <c r="M2313" i="5"/>
  <c r="M2309" i="5"/>
  <c r="M2305" i="5"/>
  <c r="M2301" i="5"/>
  <c r="M2297" i="5"/>
  <c r="M2293" i="5"/>
  <c r="M2289" i="5"/>
  <c r="M2285" i="5"/>
  <c r="M2281" i="5"/>
  <c r="M2277" i="5"/>
  <c r="M2273" i="5"/>
  <c r="M2269" i="5"/>
  <c r="M2265" i="5"/>
  <c r="M2261" i="5"/>
  <c r="M2257" i="5"/>
  <c r="M2253" i="5"/>
  <c r="M2249" i="5"/>
  <c r="M2245" i="5"/>
  <c r="M2241" i="5"/>
  <c r="M2237" i="5"/>
  <c r="M2233" i="5"/>
  <c r="M2229" i="5"/>
  <c r="M2225" i="5"/>
  <c r="M2221" i="5"/>
  <c r="M2217" i="5"/>
  <c r="M2213" i="5"/>
  <c r="M2209" i="5"/>
  <c r="M2205" i="5"/>
  <c r="M2201" i="5"/>
  <c r="M2197" i="5"/>
  <c r="M2193" i="5"/>
  <c r="M2189" i="5"/>
  <c r="M2185" i="5"/>
  <c r="M2181" i="5"/>
  <c r="M2177" i="5"/>
  <c r="M2173" i="5"/>
  <c r="V72" i="13"/>
  <c r="M2169" i="5"/>
  <c r="V9" i="13"/>
  <c r="L41" i="6"/>
  <c r="AD44" i="6"/>
  <c r="M2165" i="5"/>
  <c r="M2161" i="5"/>
  <c r="M2157" i="5"/>
  <c r="M2153" i="5"/>
  <c r="M2149" i="5"/>
  <c r="M2145" i="5"/>
  <c r="M2141" i="5"/>
  <c r="M2137" i="5"/>
  <c r="M2133" i="5"/>
  <c r="M2129" i="5"/>
  <c r="M2125" i="5"/>
  <c r="M2121" i="5"/>
  <c r="M2117" i="5"/>
  <c r="M2113" i="5"/>
  <c r="M2109" i="5"/>
  <c r="M2105" i="5"/>
  <c r="V10" i="13"/>
  <c r="L36" i="6"/>
  <c r="AD39" i="6"/>
  <c r="M2101" i="5"/>
  <c r="M2097" i="5"/>
  <c r="M2093" i="5"/>
  <c r="M2089" i="5"/>
  <c r="M2085" i="5"/>
  <c r="M2081" i="5"/>
  <c r="M2077" i="5"/>
  <c r="M2073" i="5"/>
  <c r="M2069" i="5"/>
  <c r="M2065" i="5"/>
  <c r="M2061" i="5"/>
  <c r="M2057" i="5"/>
  <c r="M2053" i="5"/>
  <c r="M2049" i="5"/>
  <c r="M2045" i="5"/>
  <c r="M2041" i="5"/>
  <c r="M2037" i="5"/>
  <c r="M2033" i="5"/>
  <c r="M2029" i="5"/>
  <c r="M2025" i="5"/>
  <c r="M2021" i="5"/>
  <c r="M2017" i="5"/>
  <c r="M2013" i="5"/>
  <c r="M2009" i="5"/>
  <c r="M2005" i="5"/>
  <c r="M2001" i="5"/>
  <c r="M1997" i="5"/>
  <c r="M1993" i="5"/>
  <c r="M1989" i="5"/>
  <c r="M1985" i="5"/>
  <c r="M1981" i="5"/>
  <c r="M1977" i="5"/>
  <c r="V39" i="13"/>
  <c r="M1973" i="5"/>
  <c r="M1969" i="5"/>
  <c r="M1965" i="5"/>
  <c r="M1961" i="5"/>
  <c r="M1957" i="5"/>
  <c r="M1953" i="5"/>
  <c r="M1949" i="5"/>
  <c r="M1945" i="5"/>
  <c r="M1941" i="5"/>
  <c r="M1937" i="5"/>
  <c r="M1933" i="5"/>
  <c r="M1929" i="5"/>
  <c r="M1925" i="5"/>
  <c r="M1921" i="5"/>
  <c r="M1917" i="5"/>
  <c r="M1913" i="5"/>
  <c r="M1909" i="5"/>
  <c r="M1905" i="5"/>
  <c r="M1901" i="5"/>
  <c r="M1897" i="5"/>
  <c r="M1893" i="5"/>
  <c r="M1889" i="5"/>
  <c r="M1885" i="5"/>
  <c r="M1881" i="5"/>
  <c r="M1877" i="5"/>
  <c r="M1873" i="5"/>
  <c r="M1869" i="5"/>
  <c r="M1865" i="5"/>
  <c r="M1861" i="5"/>
  <c r="M1857" i="5"/>
  <c r="M1853" i="5"/>
  <c r="M1849" i="5"/>
  <c r="M1845" i="5"/>
  <c r="M1841" i="5"/>
  <c r="M1837" i="5"/>
  <c r="M1833" i="5"/>
  <c r="M1829" i="5"/>
  <c r="M1825" i="5"/>
  <c r="M1821" i="5"/>
  <c r="M1817" i="5"/>
  <c r="M1813" i="5"/>
  <c r="M1809" i="5"/>
  <c r="M1805" i="5"/>
  <c r="M1801" i="5"/>
  <c r="M1797" i="5"/>
  <c r="M1793" i="5"/>
  <c r="M1789" i="5"/>
  <c r="M1785" i="5"/>
  <c r="M1781" i="5"/>
  <c r="M1777" i="5"/>
  <c r="M1773" i="5"/>
  <c r="M1769" i="5"/>
  <c r="M1765" i="5"/>
  <c r="M1761" i="5"/>
  <c r="M1757" i="5"/>
  <c r="M1753" i="5"/>
  <c r="M1749" i="5"/>
  <c r="M1745" i="5"/>
  <c r="M1741" i="5"/>
  <c r="M1737" i="5"/>
  <c r="M1733" i="5"/>
  <c r="M1729" i="5"/>
  <c r="M1725" i="5"/>
  <c r="M1721" i="5"/>
  <c r="M1717" i="5"/>
  <c r="M1713" i="5"/>
  <c r="M1709" i="5"/>
  <c r="M1705" i="5"/>
  <c r="M1701" i="5"/>
  <c r="M1697" i="5"/>
  <c r="M1693" i="5"/>
  <c r="M1689" i="5"/>
  <c r="M1685" i="5"/>
  <c r="M1681" i="5"/>
  <c r="M1677" i="5"/>
  <c r="M1673" i="5"/>
  <c r="M1669" i="5"/>
  <c r="M1665" i="5"/>
  <c r="M1661" i="5"/>
  <c r="M1657" i="5"/>
  <c r="M1653" i="5"/>
  <c r="M1649" i="5"/>
  <c r="M1645" i="5"/>
  <c r="M1641" i="5"/>
  <c r="M1637" i="5"/>
  <c r="M1633" i="5"/>
  <c r="M1629" i="5"/>
  <c r="M1625" i="5"/>
  <c r="M1621" i="5"/>
  <c r="M1617" i="5"/>
  <c r="M1613" i="5"/>
  <c r="M1609" i="5"/>
  <c r="M1605" i="5"/>
  <c r="V57" i="13"/>
  <c r="M1601" i="5"/>
  <c r="M1597" i="5"/>
  <c r="M1593" i="5"/>
  <c r="M1589" i="5"/>
  <c r="M1585" i="5"/>
  <c r="M1581" i="5"/>
  <c r="M1577" i="5"/>
  <c r="M1573" i="5"/>
  <c r="M1569" i="5"/>
  <c r="M1565" i="5"/>
  <c r="M1561" i="5"/>
  <c r="M1557" i="5"/>
  <c r="M1553" i="5"/>
  <c r="M1549" i="5"/>
  <c r="M1545" i="5"/>
  <c r="M1541" i="5"/>
  <c r="M1537" i="5"/>
  <c r="M1533" i="5"/>
  <c r="M1529" i="5"/>
  <c r="M1525" i="5"/>
  <c r="M1521" i="5"/>
  <c r="M1517" i="5"/>
  <c r="M1513" i="5"/>
  <c r="M1509" i="5"/>
  <c r="M1505" i="5"/>
  <c r="M1501" i="5"/>
  <c r="M1497" i="5"/>
  <c r="M1493" i="5"/>
  <c r="M1489" i="5"/>
  <c r="M1485" i="5"/>
  <c r="M1481" i="5"/>
  <c r="M1477" i="5"/>
  <c r="M1473" i="5"/>
  <c r="M1469" i="5"/>
  <c r="M1465" i="5"/>
  <c r="M1461" i="5"/>
  <c r="M1457" i="5"/>
  <c r="M1453" i="5"/>
  <c r="M1449" i="5"/>
  <c r="M1445" i="5"/>
  <c r="M1441" i="5"/>
  <c r="M1437" i="5"/>
  <c r="M1433" i="5"/>
  <c r="M1429" i="5"/>
  <c r="M1425" i="5"/>
  <c r="M1421" i="5"/>
  <c r="M1417" i="5"/>
  <c r="M1413" i="5"/>
  <c r="M1409" i="5"/>
  <c r="M1405" i="5"/>
  <c r="M1401" i="5"/>
  <c r="M1397" i="5"/>
  <c r="M1393" i="5"/>
  <c r="M1389" i="5"/>
  <c r="M1385" i="5"/>
  <c r="M1381" i="5"/>
  <c r="M1377" i="5"/>
  <c r="M1373" i="5"/>
  <c r="M1369" i="5"/>
  <c r="M1365" i="5"/>
  <c r="M1361" i="5"/>
  <c r="M1357" i="5"/>
  <c r="M1353" i="5"/>
  <c r="M1349" i="5"/>
  <c r="M1345" i="5"/>
  <c r="M1341" i="5"/>
  <c r="M1337" i="5"/>
  <c r="M1333" i="5"/>
  <c r="M1329" i="5"/>
  <c r="M1325" i="5"/>
  <c r="M1321" i="5"/>
  <c r="M1317" i="5"/>
  <c r="M1313" i="5"/>
  <c r="M1309" i="5"/>
  <c r="M1305" i="5"/>
  <c r="M1301" i="5"/>
  <c r="M1297" i="5"/>
  <c r="M1293" i="5"/>
  <c r="M1289" i="5"/>
  <c r="M1285" i="5"/>
  <c r="M1281" i="5"/>
  <c r="M1277" i="5"/>
  <c r="M1273" i="5"/>
  <c r="M1269" i="5"/>
  <c r="M1265" i="5"/>
  <c r="M1261" i="5"/>
  <c r="M1257" i="5"/>
  <c r="M1253" i="5"/>
  <c r="M1249" i="5"/>
  <c r="M1245" i="5"/>
  <c r="M1241" i="5"/>
  <c r="M1237" i="5"/>
  <c r="M1233" i="5"/>
  <c r="M1229" i="5"/>
  <c r="M1225" i="5"/>
  <c r="M1221" i="5"/>
  <c r="M1217" i="5"/>
  <c r="M1213" i="5"/>
  <c r="M1209" i="5"/>
  <c r="M1205" i="5"/>
  <c r="M1201" i="5"/>
  <c r="M1197" i="5"/>
  <c r="M1193" i="5"/>
  <c r="M1189" i="5"/>
  <c r="M1185" i="5"/>
  <c r="M1181" i="5"/>
  <c r="M1177" i="5"/>
  <c r="M1173" i="5"/>
  <c r="M1169" i="5"/>
  <c r="M1165" i="5"/>
  <c r="V65" i="13"/>
  <c r="L12" i="6"/>
  <c r="M1161" i="5"/>
  <c r="M1157" i="5"/>
  <c r="M1153" i="5"/>
  <c r="M1149" i="5"/>
  <c r="M1145" i="5"/>
  <c r="M1141" i="5"/>
  <c r="M1137" i="5"/>
  <c r="M1133" i="5"/>
  <c r="M1129" i="5"/>
  <c r="M1125" i="5"/>
  <c r="M1121" i="5"/>
  <c r="M1117" i="5"/>
  <c r="M1113" i="5"/>
  <c r="M1109" i="5"/>
  <c r="M1105" i="5"/>
  <c r="M1101" i="5"/>
  <c r="M1097" i="5"/>
  <c r="M1093" i="5"/>
  <c r="M1089" i="5"/>
  <c r="M1085" i="5"/>
  <c r="M1081" i="5"/>
  <c r="M1077" i="5"/>
  <c r="M1073" i="5"/>
  <c r="M1069" i="5"/>
  <c r="M1065" i="5"/>
  <c r="M1061" i="5"/>
  <c r="M1057" i="5"/>
  <c r="M1053" i="5"/>
  <c r="M1049" i="5"/>
  <c r="M1045" i="5"/>
  <c r="M1041" i="5"/>
  <c r="M1037" i="5"/>
  <c r="M1033" i="5"/>
  <c r="M1029" i="5"/>
  <c r="M1025" i="5"/>
  <c r="M1021" i="5"/>
  <c r="M1017" i="5"/>
  <c r="M1013" i="5"/>
  <c r="M1009" i="5"/>
  <c r="M1005" i="5"/>
  <c r="M1001" i="5"/>
  <c r="M997" i="5"/>
  <c r="M993" i="5"/>
  <c r="M989" i="5"/>
  <c r="M985" i="5"/>
  <c r="M981" i="5"/>
  <c r="M977" i="5"/>
  <c r="M973" i="5"/>
  <c r="M969" i="5"/>
  <c r="M965" i="5"/>
  <c r="M961" i="5"/>
  <c r="M957" i="5"/>
  <c r="M953" i="5"/>
  <c r="M949" i="5"/>
  <c r="M945" i="5"/>
  <c r="M941" i="5"/>
  <c r="M937" i="5"/>
  <c r="M933" i="5"/>
  <c r="M929" i="5"/>
  <c r="M925" i="5"/>
  <c r="M921" i="5"/>
  <c r="M917" i="5"/>
  <c r="V5" i="13"/>
  <c r="M913" i="5"/>
  <c r="M909" i="5"/>
  <c r="M905" i="5"/>
  <c r="M901" i="5"/>
  <c r="M897" i="5"/>
  <c r="M893" i="5"/>
  <c r="M889" i="5"/>
  <c r="M885" i="5"/>
  <c r="M881" i="5"/>
  <c r="M877" i="5"/>
  <c r="M873" i="5"/>
  <c r="M869" i="5"/>
  <c r="M865" i="5"/>
  <c r="M861" i="5"/>
  <c r="M857" i="5"/>
  <c r="M853" i="5"/>
  <c r="M849" i="5"/>
  <c r="M845" i="5"/>
  <c r="M841" i="5"/>
  <c r="M837" i="5"/>
  <c r="M833" i="5"/>
  <c r="M829" i="5"/>
  <c r="M825" i="5"/>
  <c r="M821" i="5"/>
  <c r="M817" i="5"/>
  <c r="M813" i="5"/>
  <c r="M809" i="5"/>
  <c r="M805" i="5"/>
  <c r="M801" i="5"/>
  <c r="M797" i="5"/>
  <c r="M793" i="5"/>
  <c r="M789" i="5"/>
  <c r="M785" i="5"/>
  <c r="M781" i="5"/>
  <c r="M777" i="5"/>
  <c r="M773" i="5"/>
  <c r="M769" i="5"/>
  <c r="M765" i="5"/>
  <c r="M761" i="5"/>
  <c r="M757" i="5"/>
  <c r="M753" i="5"/>
  <c r="M749" i="5"/>
  <c r="M745" i="5"/>
  <c r="M741" i="5"/>
  <c r="M737" i="5"/>
  <c r="M733" i="5"/>
  <c r="M729" i="5"/>
  <c r="M725" i="5"/>
  <c r="M721" i="5"/>
  <c r="M717" i="5"/>
  <c r="M713" i="5"/>
  <c r="M709" i="5"/>
  <c r="V4" i="13"/>
  <c r="M705" i="5"/>
  <c r="M701" i="5"/>
  <c r="M697" i="5"/>
  <c r="M693" i="5"/>
  <c r="M689" i="5"/>
  <c r="M685" i="5"/>
  <c r="M681" i="5"/>
  <c r="M677" i="5"/>
  <c r="M673" i="5"/>
  <c r="M669" i="5"/>
  <c r="M665" i="5"/>
  <c r="M661" i="5"/>
  <c r="M657" i="5"/>
  <c r="M653" i="5"/>
  <c r="M649" i="5"/>
  <c r="M645" i="5"/>
  <c r="M641" i="5"/>
  <c r="M637" i="5"/>
  <c r="M633" i="5"/>
  <c r="M629" i="5"/>
  <c r="M625" i="5"/>
  <c r="M621" i="5"/>
  <c r="M617" i="5"/>
  <c r="M613" i="5"/>
  <c r="M609" i="5"/>
  <c r="M605" i="5"/>
  <c r="M601" i="5"/>
  <c r="V6" i="13"/>
  <c r="L6" i="6"/>
  <c r="M597" i="5"/>
  <c r="M593" i="5"/>
  <c r="M589" i="5"/>
  <c r="M585" i="5"/>
  <c r="M581" i="5"/>
  <c r="M577" i="5"/>
  <c r="M573" i="5"/>
  <c r="M569" i="5"/>
  <c r="M565" i="5"/>
  <c r="M561" i="5"/>
  <c r="M557" i="5"/>
  <c r="M553" i="5"/>
  <c r="M549" i="5"/>
  <c r="M545" i="5"/>
  <c r="M541" i="5"/>
  <c r="M537" i="5"/>
  <c r="M533" i="5"/>
  <c r="M529" i="5"/>
  <c r="M525" i="5"/>
  <c r="M521" i="5"/>
  <c r="M517" i="5"/>
  <c r="M513" i="5"/>
  <c r="M509" i="5"/>
  <c r="M505" i="5"/>
  <c r="M501" i="5"/>
  <c r="M497" i="5"/>
  <c r="M493" i="5"/>
  <c r="M489" i="5"/>
  <c r="M485" i="5"/>
  <c r="M481" i="5"/>
  <c r="M477" i="5"/>
  <c r="M473" i="5"/>
  <c r="M469" i="5"/>
  <c r="M465" i="5"/>
  <c r="M461" i="5"/>
  <c r="M457" i="5"/>
  <c r="M453" i="5"/>
  <c r="M449" i="5"/>
  <c r="M445" i="5"/>
  <c r="M441" i="5"/>
  <c r="M437" i="5"/>
  <c r="M433" i="5"/>
  <c r="M429" i="5"/>
  <c r="M425" i="5"/>
  <c r="M421" i="5"/>
  <c r="M417" i="5"/>
  <c r="M413" i="5"/>
  <c r="M409" i="5"/>
  <c r="M405" i="5"/>
  <c r="M401" i="5"/>
  <c r="M397" i="5"/>
  <c r="M393" i="5"/>
  <c r="M389" i="5"/>
  <c r="M385" i="5"/>
  <c r="M381" i="5"/>
  <c r="M377" i="5"/>
  <c r="M373" i="5"/>
  <c r="M369" i="5"/>
  <c r="M365" i="5"/>
  <c r="M361" i="5"/>
  <c r="M357" i="5"/>
  <c r="M353" i="5"/>
  <c r="M349" i="5"/>
  <c r="M345" i="5"/>
  <c r="M341" i="5"/>
  <c r="M337" i="5"/>
  <c r="M333" i="5"/>
  <c r="M329" i="5"/>
  <c r="M325" i="5"/>
  <c r="M321" i="5"/>
  <c r="M317" i="5"/>
  <c r="M313" i="5"/>
  <c r="M309" i="5"/>
  <c r="M305" i="5"/>
  <c r="M301" i="5"/>
  <c r="M297" i="5"/>
  <c r="M293" i="5"/>
  <c r="M289" i="5"/>
  <c r="M285" i="5"/>
  <c r="M281" i="5"/>
  <c r="M277" i="5"/>
  <c r="M273" i="5"/>
  <c r="M269" i="5"/>
  <c r="M265" i="5"/>
  <c r="M261" i="5"/>
  <c r="M257" i="5"/>
  <c r="M253" i="5"/>
  <c r="M249" i="5"/>
  <c r="M245" i="5"/>
  <c r="M241" i="5"/>
  <c r="M237" i="5"/>
  <c r="M233" i="5"/>
  <c r="M229" i="5"/>
  <c r="M225" i="5"/>
  <c r="M221" i="5"/>
  <c r="M217" i="5"/>
  <c r="M213" i="5"/>
  <c r="M209" i="5"/>
  <c r="M205" i="5"/>
  <c r="M201" i="5"/>
  <c r="M197" i="5"/>
  <c r="M193" i="5"/>
  <c r="M189" i="5"/>
  <c r="M185" i="5"/>
  <c r="M181" i="5"/>
  <c r="M177" i="5"/>
  <c r="M173" i="5"/>
  <c r="M169" i="5"/>
  <c r="M165" i="5"/>
  <c r="M161" i="5"/>
  <c r="M157" i="5"/>
  <c r="M153" i="5"/>
  <c r="M149" i="5"/>
  <c r="M145" i="5"/>
  <c r="V73" i="13"/>
  <c r="X6" i="8"/>
  <c r="X15" i="8"/>
  <c r="X10" i="8"/>
  <c r="X12" i="8"/>
  <c r="Y11" i="8"/>
  <c r="X11" i="8"/>
  <c r="X16" i="8"/>
  <c r="Y6" i="8"/>
  <c r="Y17" i="8"/>
  <c r="Y18" i="8"/>
  <c r="AD53" i="6"/>
  <c r="J63" i="6"/>
  <c r="J62" i="6"/>
  <c r="AD42" i="6"/>
  <c r="AB42" i="6"/>
  <c r="AA42" i="6"/>
  <c r="Z42" i="6"/>
  <c r="Y42" i="6"/>
  <c r="X42" i="6"/>
  <c r="W42" i="6"/>
  <c r="V42" i="6"/>
  <c r="U42" i="6"/>
  <c r="AD41" i="6"/>
  <c r="AD40" i="6"/>
  <c r="AF40" i="6"/>
  <c r="AD38" i="6"/>
  <c r="AF38" i="6"/>
  <c r="AB38" i="6"/>
  <c r="AA38" i="6"/>
  <c r="Z38" i="6"/>
  <c r="Y38" i="6"/>
  <c r="X38" i="6"/>
  <c r="W38" i="6"/>
  <c r="V38" i="6"/>
  <c r="U38" i="6"/>
  <c r="AD37" i="6"/>
  <c r="AF37" i="6"/>
  <c r="AD36" i="6"/>
  <c r="AD34" i="6"/>
  <c r="AF34" i="6"/>
  <c r="AB34" i="6"/>
  <c r="AA34" i="6"/>
  <c r="Z34" i="6"/>
  <c r="Y34" i="6"/>
  <c r="X34" i="6"/>
  <c r="W34" i="6"/>
  <c r="V34" i="6"/>
  <c r="U34" i="6"/>
  <c r="AD33" i="6"/>
  <c r="AD32" i="6"/>
  <c r="AF32" i="6"/>
  <c r="AB30" i="6"/>
  <c r="AA30" i="6"/>
  <c r="Z30" i="6"/>
  <c r="Y30" i="6"/>
  <c r="X30" i="6"/>
  <c r="W30" i="6"/>
  <c r="V30" i="6"/>
  <c r="U30" i="6"/>
  <c r="AB26" i="6"/>
  <c r="AA26" i="6"/>
  <c r="Z26" i="6"/>
  <c r="Y26" i="6"/>
  <c r="X26" i="6"/>
  <c r="W26" i="6"/>
  <c r="V26" i="6"/>
  <c r="U26" i="6"/>
  <c r="AB22" i="6"/>
  <c r="AA22" i="6"/>
  <c r="Z22" i="6"/>
  <c r="Y22" i="6"/>
  <c r="X22" i="6"/>
  <c r="W22" i="6"/>
  <c r="V22" i="6"/>
  <c r="U22" i="6"/>
  <c r="AD20" i="6"/>
  <c r="AD19" i="6"/>
  <c r="AD18" i="6"/>
  <c r="AF18" i="6"/>
  <c r="AB18" i="6"/>
  <c r="AA18" i="6"/>
  <c r="Z18" i="6"/>
  <c r="Y18" i="6"/>
  <c r="X18" i="6"/>
  <c r="W18" i="6"/>
  <c r="V18" i="6"/>
  <c r="U18" i="6"/>
  <c r="AD15" i="6"/>
  <c r="AB14" i="6"/>
  <c r="AA14" i="6"/>
  <c r="Z14" i="6"/>
  <c r="Y14" i="6"/>
  <c r="X14" i="6"/>
  <c r="W14" i="6"/>
  <c r="V14" i="6"/>
  <c r="U14" i="6"/>
  <c r="AD13" i="6"/>
  <c r="AD12" i="6"/>
  <c r="A12" i="6"/>
  <c r="A11" i="6"/>
  <c r="AD10" i="6"/>
  <c r="AF10" i="6"/>
  <c r="AB10" i="6"/>
  <c r="AA10" i="6"/>
  <c r="Z10" i="6"/>
  <c r="Y10" i="6"/>
  <c r="X10" i="6"/>
  <c r="W10" i="6"/>
  <c r="V10" i="6"/>
  <c r="U10" i="6"/>
  <c r="Z7" i="6"/>
  <c r="AO3" i="6"/>
  <c r="AO5" i="6"/>
  <c r="Y7" i="6"/>
  <c r="AN3" i="6"/>
  <c r="AN5" i="6"/>
  <c r="U7" i="6"/>
  <c r="AJ3" i="6"/>
  <c r="AJ5" i="6"/>
  <c r="T7" i="6"/>
  <c r="AI3" i="6"/>
  <c r="AI5" i="6"/>
  <c r="AD6" i="6"/>
  <c r="AF6" i="6"/>
  <c r="Z6" i="6"/>
  <c r="AO2" i="6"/>
  <c r="Y6" i="6"/>
  <c r="AN2" i="6"/>
  <c r="U6" i="6"/>
  <c r="AJ2" i="6"/>
  <c r="T6" i="6"/>
  <c r="AI2" i="6"/>
  <c r="Z5" i="6"/>
  <c r="Z12" i="6"/>
  <c r="Y5" i="6"/>
  <c r="Y12" i="6"/>
  <c r="U5" i="6"/>
  <c r="V40" i="6"/>
  <c r="T5" i="6"/>
  <c r="AB4" i="6"/>
  <c r="AQ4" i="6"/>
  <c r="AA4" i="6"/>
  <c r="AP4" i="6"/>
  <c r="Z4" i="6"/>
  <c r="AO4" i="6"/>
  <c r="Y4" i="6"/>
  <c r="AN4" i="6"/>
  <c r="X4" i="6"/>
  <c r="AM4" i="6"/>
  <c r="W4" i="6"/>
  <c r="AL4" i="6"/>
  <c r="V4" i="6"/>
  <c r="AK4" i="6"/>
  <c r="U4" i="6"/>
  <c r="AJ4" i="6"/>
  <c r="T4" i="6"/>
  <c r="AI4" i="6"/>
  <c r="AD51" i="6"/>
  <c r="AF51" i="6"/>
  <c r="AD58" i="6"/>
  <c r="AF58" i="6"/>
  <c r="V18" i="13"/>
  <c r="L8" i="6"/>
  <c r="AD11" i="6"/>
  <c r="V66" i="13"/>
  <c r="L13" i="6"/>
  <c r="AD16" i="6"/>
  <c r="G13" i="6"/>
  <c r="V27" i="13"/>
  <c r="V34" i="13"/>
  <c r="V76" i="13"/>
  <c r="L20" i="6"/>
  <c r="AD23" i="6"/>
  <c r="G20" i="6"/>
  <c r="V23" i="13"/>
  <c r="AJ1" i="6"/>
  <c r="AJ6" i="6"/>
  <c r="AJ7" i="6"/>
  <c r="AJ8" i="6"/>
  <c r="AJ9" i="6"/>
  <c r="AJ10" i="6"/>
  <c r="AJ11" i="6"/>
  <c r="AJ12" i="6"/>
  <c r="AJ13" i="6"/>
  <c r="AJ14" i="6"/>
  <c r="AJ15" i="6"/>
  <c r="AJ16" i="6"/>
  <c r="AJ17" i="6"/>
  <c r="AJ18" i="6"/>
  <c r="AJ19" i="6"/>
  <c r="AJ20" i="6"/>
  <c r="AJ21" i="6"/>
  <c r="AJ22" i="6"/>
  <c r="AJ23" i="6"/>
  <c r="AJ24" i="6"/>
  <c r="AN1" i="6"/>
  <c r="AN6" i="6"/>
  <c r="AO1" i="6"/>
  <c r="AO6" i="6"/>
  <c r="A13" i="6"/>
  <c r="G32" i="6"/>
  <c r="AI1" i="6"/>
  <c r="AI6" i="6"/>
  <c r="AI7" i="6"/>
  <c r="AI8" i="6"/>
  <c r="AI9" i="6"/>
  <c r="AI10" i="6"/>
  <c r="AI11" i="6"/>
  <c r="AI12" i="6"/>
  <c r="AI13" i="6"/>
  <c r="AI14" i="6"/>
  <c r="AI15" i="6"/>
  <c r="AI16" i="6"/>
  <c r="AI17" i="6"/>
  <c r="AI18" i="6"/>
  <c r="AI19" i="6"/>
  <c r="AI20" i="6"/>
  <c r="AI21" i="6"/>
  <c r="AI22" i="6"/>
  <c r="AI23" i="6"/>
  <c r="AI24" i="6"/>
  <c r="G40" i="6"/>
  <c r="F36" i="6"/>
  <c r="H36" i="6"/>
  <c r="G35" i="6"/>
  <c r="G27" i="6"/>
  <c r="G41" i="6"/>
  <c r="G30" i="6"/>
  <c r="G28" i="6"/>
  <c r="G4" i="6"/>
  <c r="G3" i="6"/>
  <c r="G37" i="6"/>
  <c r="G33" i="6"/>
  <c r="G23" i="6"/>
  <c r="U12" i="6"/>
  <c r="Y20" i="6"/>
  <c r="F14" i="6"/>
  <c r="H14" i="6"/>
  <c r="F24" i="6"/>
  <c r="H24" i="6"/>
  <c r="V44" i="6"/>
  <c r="J64" i="6"/>
  <c r="Y5" i="8"/>
  <c r="X5" i="8"/>
  <c r="V28" i="6"/>
  <c r="F17" i="6"/>
  <c r="H17" i="6"/>
  <c r="F11" i="6"/>
  <c r="H11" i="6"/>
  <c r="F31" i="6"/>
  <c r="H31" i="6"/>
  <c r="F2" i="6"/>
  <c r="H2" i="6"/>
  <c r="G24" i="6"/>
  <c r="U36" i="6"/>
  <c r="V36" i="6"/>
  <c r="Z40" i="6"/>
  <c r="U20" i="6"/>
  <c r="V20" i="6"/>
  <c r="U16" i="6"/>
  <c r="Y16" i="6"/>
  <c r="Y24" i="6"/>
  <c r="U28" i="6"/>
  <c r="U44" i="6"/>
  <c r="G16" i="6"/>
  <c r="G10" i="6"/>
  <c r="F38" i="6"/>
  <c r="H38" i="6"/>
  <c r="G29" i="6"/>
  <c r="G31" i="6"/>
  <c r="F30" i="6"/>
  <c r="H30" i="6"/>
  <c r="F19" i="6"/>
  <c r="H19" i="6"/>
  <c r="F7" i="6"/>
  <c r="H7" i="6"/>
  <c r="F22" i="6"/>
  <c r="H22" i="6"/>
  <c r="G8" i="6"/>
  <c r="F12" i="6"/>
  <c r="H12" i="6"/>
  <c r="G38" i="6"/>
  <c r="G15" i="6"/>
  <c r="G11" i="6"/>
  <c r="G19" i="6"/>
  <c r="G5" i="6"/>
  <c r="G14" i="6"/>
  <c r="AF31" i="6"/>
  <c r="G12" i="6"/>
  <c r="F39" i="6"/>
  <c r="H39" i="6"/>
  <c r="AF11" i="6"/>
  <c r="G7" i="6"/>
  <c r="G18" i="6"/>
  <c r="G2" i="6"/>
  <c r="F5" i="6"/>
  <c r="H5" i="6"/>
  <c r="G9" i="6"/>
  <c r="G22" i="6"/>
  <c r="G17" i="6"/>
  <c r="AF8" i="6"/>
  <c r="F40" i="6"/>
  <c r="H40" i="6"/>
  <c r="AF14" i="6"/>
  <c r="AF39" i="6"/>
  <c r="AF13" i="6"/>
  <c r="AF20" i="6"/>
  <c r="G39" i="6"/>
  <c r="AF25" i="6"/>
  <c r="F9" i="6"/>
  <c r="AF33" i="6"/>
  <c r="F16" i="6"/>
  <c r="H16" i="6"/>
  <c r="AA40" i="6"/>
  <c r="AF41" i="6"/>
  <c r="F8" i="6"/>
  <c r="H8" i="6"/>
  <c r="F21" i="6"/>
  <c r="H21" i="6"/>
  <c r="Z32" i="6"/>
  <c r="AF36" i="6"/>
  <c r="AF44" i="6"/>
  <c r="F15" i="6"/>
  <c r="H15" i="6"/>
  <c r="AF12" i="6"/>
  <c r="F37" i="6"/>
  <c r="H37" i="6"/>
  <c r="AF5" i="6"/>
  <c r="G36" i="6"/>
  <c r="AF15" i="6"/>
  <c r="F27" i="6"/>
  <c r="H27" i="6"/>
  <c r="AF19" i="6"/>
  <c r="F29" i="6"/>
  <c r="H29" i="6"/>
  <c r="U24" i="6"/>
  <c r="G34" i="6"/>
  <c r="Y28" i="6"/>
  <c r="F10" i="6"/>
  <c r="H10" i="6"/>
  <c r="U32" i="6"/>
  <c r="G21" i="6"/>
  <c r="F3" i="6"/>
  <c r="H3" i="6"/>
  <c r="U40" i="6"/>
  <c r="AF42" i="6"/>
  <c r="F18" i="6"/>
  <c r="H18" i="6"/>
  <c r="V24" i="6"/>
  <c r="F33" i="6"/>
  <c r="H33" i="6"/>
  <c r="Z28" i="6"/>
  <c r="V32" i="6"/>
  <c r="F23" i="6"/>
  <c r="H23" i="6"/>
  <c r="Z36" i="6"/>
  <c r="Z44" i="6"/>
  <c r="F35" i="6"/>
  <c r="H35" i="6"/>
  <c r="Z20" i="6"/>
  <c r="F41" i="6"/>
  <c r="H41" i="6"/>
  <c r="F32" i="6"/>
  <c r="H32" i="6"/>
  <c r="Z16" i="6"/>
  <c r="F28" i="6"/>
  <c r="H28" i="6"/>
  <c r="F4" i="6"/>
  <c r="H4" i="6"/>
  <c r="AA44" i="6"/>
  <c r="Z24" i="6"/>
  <c r="F34" i="6"/>
  <c r="H34" i="6"/>
  <c r="F20" i="6"/>
  <c r="H20" i="6"/>
  <c r="AF23" i="6"/>
  <c r="AF16" i="6"/>
  <c r="F13" i="6"/>
  <c r="H13" i="6"/>
  <c r="AO7" i="6"/>
  <c r="AN7" i="6"/>
  <c r="E12" i="10"/>
  <c r="F12" i="10"/>
  <c r="AD57" i="6"/>
  <c r="F57" i="6"/>
  <c r="H57" i="6"/>
  <c r="AD54" i="6"/>
  <c r="AD56" i="6"/>
  <c r="F53" i="6"/>
  <c r="H53" i="6"/>
  <c r="AD52" i="6"/>
  <c r="E7" i="10"/>
  <c r="F7" i="10"/>
  <c r="E21" i="10"/>
  <c r="F21" i="10"/>
  <c r="AF53" i="6"/>
  <c r="H9" i="6"/>
  <c r="W6" i="6"/>
  <c r="AL2" i="6"/>
  <c r="W5" i="6"/>
  <c r="W7" i="6"/>
  <c r="AL3" i="6"/>
  <c r="AL5" i="6"/>
  <c r="AN8" i="6"/>
  <c r="AO8" i="6"/>
  <c r="F56" i="6"/>
  <c r="H56" i="6"/>
  <c r="F51" i="6"/>
  <c r="H51" i="6"/>
  <c r="AF56" i="6"/>
  <c r="G53" i="6"/>
  <c r="E6" i="10"/>
  <c r="F6" i="10"/>
  <c r="E10" i="10"/>
  <c r="F10" i="10"/>
  <c r="E20" i="10"/>
  <c r="F20" i="10"/>
  <c r="G51" i="6"/>
  <c r="AF52" i="6"/>
  <c r="G56" i="6"/>
  <c r="E22" i="10"/>
  <c r="F22" i="10"/>
  <c r="E24" i="10"/>
  <c r="F24" i="10"/>
  <c r="E8" i="10"/>
  <c r="F8" i="10"/>
  <c r="AF54" i="6"/>
  <c r="E11" i="10"/>
  <c r="F11" i="10"/>
  <c r="E25" i="10"/>
  <c r="F25" i="10"/>
  <c r="G57" i="6"/>
  <c r="AF57" i="6"/>
  <c r="F58" i="6"/>
  <c r="H58" i="6"/>
  <c r="G58" i="6"/>
  <c r="AD55" i="6"/>
  <c r="E26" i="10"/>
  <c r="F26" i="10"/>
  <c r="F54" i="6"/>
  <c r="H54" i="6"/>
  <c r="E19" i="10"/>
  <c r="G54" i="6"/>
  <c r="E5" i="10"/>
  <c r="F5" i="10"/>
  <c r="X40" i="6"/>
  <c r="X32" i="6"/>
  <c r="W16" i="6"/>
  <c r="W12" i="6"/>
  <c r="W20" i="6"/>
  <c r="X36" i="6"/>
  <c r="X44" i="6"/>
  <c r="X28" i="6"/>
  <c r="AL1" i="6"/>
  <c r="AL6" i="6"/>
  <c r="AL7" i="6"/>
  <c r="AL8" i="6"/>
  <c r="AL9" i="6"/>
  <c r="AL10" i="6"/>
  <c r="AL11" i="6"/>
  <c r="AL12" i="6"/>
  <c r="AL13" i="6"/>
  <c r="AL14" i="6"/>
  <c r="AL15" i="6"/>
  <c r="AL16" i="6"/>
  <c r="AL17" i="6"/>
  <c r="AL18" i="6"/>
  <c r="AL19" i="6"/>
  <c r="AL20" i="6"/>
  <c r="AL21" i="6"/>
  <c r="AL22" i="6"/>
  <c r="AL23" i="6"/>
  <c r="AL24" i="6"/>
  <c r="V7" i="6"/>
  <c r="AK3" i="6"/>
  <c r="AK5" i="6"/>
  <c r="V5" i="6"/>
  <c r="V6" i="6"/>
  <c r="AK2" i="6"/>
  <c r="A14" i="6"/>
  <c r="X5" i="6"/>
  <c r="A15" i="6"/>
  <c r="X7" i="6"/>
  <c r="AM3" i="6"/>
  <c r="AM5" i="6"/>
  <c r="X6" i="6"/>
  <c r="AM2" i="6"/>
  <c r="AO9" i="6"/>
  <c r="AN9" i="6"/>
  <c r="F19" i="10"/>
  <c r="E23" i="10"/>
  <c r="F23" i="10"/>
  <c r="F55" i="6"/>
  <c r="H55" i="6"/>
  <c r="G55" i="6"/>
  <c r="F52" i="6"/>
  <c r="H52" i="6"/>
  <c r="G52" i="6"/>
  <c r="E9" i="10"/>
  <c r="F9" i="10"/>
  <c r="F13" i="10"/>
  <c r="AF55" i="6"/>
  <c r="AF48" i="6"/>
  <c r="AM1" i="6"/>
  <c r="AM6" i="6"/>
  <c r="AM7" i="6"/>
  <c r="AM8" i="6"/>
  <c r="AM9" i="6"/>
  <c r="AM10" i="6"/>
  <c r="AM11" i="6"/>
  <c r="AM12" i="6"/>
  <c r="AM13" i="6"/>
  <c r="AM14" i="6"/>
  <c r="AM15" i="6"/>
  <c r="AM16" i="6"/>
  <c r="AM17" i="6"/>
  <c r="AM18" i="6"/>
  <c r="AM19" i="6"/>
  <c r="AM20" i="6"/>
  <c r="AM21" i="6"/>
  <c r="AM22" i="6"/>
  <c r="AM23" i="6"/>
  <c r="AM24" i="6"/>
  <c r="AK1" i="6"/>
  <c r="AK6" i="6"/>
  <c r="AK7" i="6"/>
  <c r="AK8" i="6"/>
  <c r="AK9" i="6"/>
  <c r="AK10" i="6"/>
  <c r="AK11" i="6"/>
  <c r="AK12" i="6"/>
  <c r="AK13" i="6"/>
  <c r="AK14" i="6"/>
  <c r="AK15" i="6"/>
  <c r="AK16" i="6"/>
  <c r="AK17" i="6"/>
  <c r="AK18" i="6"/>
  <c r="AK19" i="6"/>
  <c r="AK20" i="6"/>
  <c r="AK21" i="6"/>
  <c r="AK22" i="6"/>
  <c r="AK23" i="6"/>
  <c r="AK24" i="6"/>
  <c r="W40" i="6"/>
  <c r="W32" i="6"/>
  <c r="V16" i="6"/>
  <c r="W36" i="6"/>
  <c r="W24" i="6"/>
  <c r="V12" i="6"/>
  <c r="W44" i="6"/>
  <c r="W28" i="6"/>
  <c r="X24" i="6"/>
  <c r="X20" i="6"/>
  <c r="X16" i="6"/>
  <c r="Y40" i="6"/>
  <c r="X12" i="6"/>
  <c r="Y32" i="6"/>
  <c r="Y36" i="6"/>
  <c r="Y44" i="6"/>
  <c r="AA6" i="6"/>
  <c r="AP2" i="6"/>
  <c r="AA7" i="6"/>
  <c r="AP3" i="6"/>
  <c r="AP5" i="6"/>
  <c r="AA5" i="6"/>
  <c r="F27" i="10"/>
  <c r="E27" i="10"/>
  <c r="AN10" i="6"/>
  <c r="AO10" i="6"/>
  <c r="F63" i="6"/>
  <c r="H63" i="6"/>
  <c r="F62" i="6"/>
  <c r="E62" i="6"/>
  <c r="E13" i="10"/>
  <c r="AB44" i="6"/>
  <c r="AA32" i="6"/>
  <c r="AA24" i="6"/>
  <c r="AA36" i="6"/>
  <c r="AA12" i="6"/>
  <c r="AA28" i="6"/>
  <c r="AA16" i="6"/>
  <c r="AA20" i="6"/>
  <c r="AP1" i="6"/>
  <c r="AP6" i="6"/>
  <c r="AO11" i="6"/>
  <c r="AN11" i="6"/>
  <c r="AP7" i="6"/>
  <c r="E63" i="6"/>
  <c r="G63" i="6"/>
  <c r="H62" i="6"/>
  <c r="F64" i="6"/>
  <c r="H64" i="6"/>
  <c r="G62" i="6"/>
  <c r="AN12" i="6"/>
  <c r="AO12" i="6"/>
  <c r="AP8" i="6"/>
  <c r="E64" i="6"/>
  <c r="G64" i="6"/>
  <c r="AP9" i="6"/>
  <c r="AN13" i="6"/>
  <c r="AO13" i="6"/>
  <c r="AB6" i="6"/>
  <c r="AQ2" i="6"/>
  <c r="AB5" i="6"/>
  <c r="AB7" i="6"/>
  <c r="AQ3" i="6"/>
  <c r="AQ5" i="6"/>
  <c r="BA5" i="6"/>
  <c r="AD28" i="6"/>
  <c r="AF1" i="6"/>
  <c r="AF47" i="6"/>
  <c r="AO14" i="6"/>
  <c r="AP10" i="6"/>
  <c r="AN14" i="6"/>
  <c r="AF28" i="6"/>
  <c r="F25" i="6"/>
  <c r="H25" i="6"/>
  <c r="G25" i="6"/>
  <c r="AQ1" i="6"/>
  <c r="AQ6" i="6"/>
  <c r="F26" i="6"/>
  <c r="H26" i="6"/>
  <c r="AB28" i="6"/>
  <c r="G26" i="6"/>
  <c r="AB40" i="6"/>
  <c r="AZ9" i="6"/>
  <c r="AB20" i="6"/>
  <c r="AU5" i="6"/>
  <c r="AB36" i="6"/>
  <c r="AY13" i="6"/>
  <c r="AB12" i="6"/>
  <c r="AS5" i="6"/>
  <c r="AB32" i="6"/>
  <c r="AX13" i="6"/>
  <c r="AB24" i="6"/>
  <c r="AB16" i="6"/>
  <c r="AT14" i="6"/>
  <c r="AT5" i="6"/>
  <c r="AO15" i="6"/>
  <c r="AY14" i="6"/>
  <c r="AV14" i="6"/>
  <c r="AV5" i="6"/>
  <c r="AY5" i="6"/>
  <c r="AY6" i="6"/>
  <c r="AY9" i="6"/>
  <c r="AY7" i="6"/>
  <c r="AY8" i="6"/>
  <c r="AY10" i="6"/>
  <c r="AY11" i="6"/>
  <c r="AY12" i="6"/>
  <c r="AW14" i="6"/>
  <c r="AW5" i="6"/>
  <c r="AX5" i="6"/>
  <c r="AX6" i="6"/>
  <c r="AX10" i="6"/>
  <c r="AX8" i="6"/>
  <c r="AX7" i="6"/>
  <c r="AX9" i="6"/>
  <c r="AX11" i="6"/>
  <c r="AX12" i="6"/>
  <c r="AZ5" i="6"/>
  <c r="AZ6" i="6"/>
  <c r="AZ7" i="6"/>
  <c r="AZ8" i="6"/>
  <c r="AP11" i="6"/>
  <c r="AZ10" i="6"/>
  <c r="AQ7" i="6"/>
  <c r="BA6" i="6"/>
  <c r="AN15" i="6"/>
  <c r="AX14" i="6"/>
  <c r="AU15" i="6"/>
  <c r="AS6" i="6"/>
  <c r="AS7" i="6"/>
  <c r="AS8" i="6"/>
  <c r="AS9" i="6"/>
  <c r="AS10" i="6"/>
  <c r="AS11" i="6"/>
  <c r="AS12" i="6"/>
  <c r="AS13" i="6"/>
  <c r="AS14" i="6"/>
  <c r="AV15" i="6"/>
  <c r="AS15" i="6"/>
  <c r="AU6" i="6"/>
  <c r="AU7" i="6"/>
  <c r="AU8" i="6"/>
  <c r="AU9" i="6"/>
  <c r="AU10" i="6"/>
  <c r="AU11" i="6"/>
  <c r="AU12" i="6"/>
  <c r="AU13" i="6"/>
  <c r="AU14" i="6"/>
  <c r="AT15" i="6"/>
  <c r="AT6" i="6"/>
  <c r="AT7" i="6"/>
  <c r="AT8" i="6"/>
  <c r="AT9" i="6"/>
  <c r="AT10" i="6"/>
  <c r="AT11" i="6"/>
  <c r="AT12" i="6"/>
  <c r="AT13" i="6"/>
  <c r="AV6" i="6"/>
  <c r="AV7" i="6"/>
  <c r="AV8" i="6"/>
  <c r="AV9" i="6"/>
  <c r="AV10" i="6"/>
  <c r="AV11" i="6"/>
  <c r="AV12" i="6"/>
  <c r="AV13" i="6"/>
  <c r="AW6" i="6"/>
  <c r="AW7" i="6"/>
  <c r="AW8" i="6"/>
  <c r="AW9" i="6"/>
  <c r="AW10" i="6"/>
  <c r="AW11" i="6"/>
  <c r="AW12" i="6"/>
  <c r="AW13" i="6"/>
  <c r="AW15" i="6"/>
  <c r="AQ8" i="6"/>
  <c r="BA7" i="6"/>
  <c r="AO16" i="6"/>
  <c r="AY15" i="6"/>
  <c r="AN16" i="6"/>
  <c r="AX15" i="6"/>
  <c r="AP12" i="6"/>
  <c r="AZ11" i="6"/>
  <c r="AT16" i="6"/>
  <c r="AS16" i="6"/>
  <c r="AU16" i="6"/>
  <c r="AW16" i="6"/>
  <c r="AV16" i="6"/>
  <c r="AQ9" i="6"/>
  <c r="BA8" i="6"/>
  <c r="AP13" i="6"/>
  <c r="AZ12" i="6"/>
  <c r="AO17" i="6"/>
  <c r="AY16" i="6"/>
  <c r="AN17" i="6"/>
  <c r="AX16" i="6"/>
  <c r="AV17" i="6"/>
  <c r="AW17" i="6"/>
  <c r="AS17" i="6"/>
  <c r="AT17" i="6"/>
  <c r="AU17" i="6"/>
  <c r="AN18" i="6"/>
  <c r="AX17" i="6"/>
  <c r="AP14" i="6"/>
  <c r="AZ13" i="6"/>
  <c r="AO18" i="6"/>
  <c r="AY17" i="6"/>
  <c r="AQ10" i="6"/>
  <c r="BA9" i="6"/>
  <c r="AU18" i="6"/>
  <c r="AS18" i="6"/>
  <c r="AT18" i="6"/>
  <c r="AW18" i="6"/>
  <c r="AV18" i="6"/>
  <c r="AO19" i="6"/>
  <c r="AY18" i="6"/>
  <c r="AQ11" i="6"/>
  <c r="BA10" i="6"/>
  <c r="AP15" i="6"/>
  <c r="AZ14" i="6"/>
  <c r="AN19" i="6"/>
  <c r="AX18" i="6"/>
  <c r="AV19" i="6"/>
  <c r="AW19" i="6"/>
  <c r="AS19" i="6"/>
  <c r="AT19" i="6"/>
  <c r="AU19" i="6"/>
  <c r="AN20" i="6"/>
  <c r="AX19" i="6"/>
  <c r="AQ12" i="6"/>
  <c r="BA11" i="6"/>
  <c r="AP16" i="6"/>
  <c r="AZ15" i="6"/>
  <c r="AO20" i="6"/>
  <c r="AY19" i="6"/>
  <c r="AT20" i="6"/>
  <c r="AU20" i="6"/>
  <c r="AS20" i="6"/>
  <c r="AW20" i="6"/>
  <c r="AV20" i="6"/>
  <c r="AO21" i="6"/>
  <c r="AY20" i="6"/>
  <c r="AQ13" i="6"/>
  <c r="BA12" i="6"/>
  <c r="AP17" i="6"/>
  <c r="AZ16" i="6"/>
  <c r="AN21" i="6"/>
  <c r="AX20" i="6"/>
  <c r="AV21" i="6"/>
  <c r="AS21" i="6"/>
  <c r="AW21" i="6"/>
  <c r="AU21" i="6"/>
  <c r="AT21" i="6"/>
  <c r="AN22" i="6"/>
  <c r="AX21" i="6"/>
  <c r="AQ14" i="6"/>
  <c r="BA13" i="6"/>
  <c r="AP18" i="6"/>
  <c r="AZ17" i="6"/>
  <c r="AO22" i="6"/>
  <c r="AY21" i="6"/>
  <c r="AT22" i="6"/>
  <c r="AU22" i="6"/>
  <c r="AS22" i="6"/>
  <c r="AW22" i="6"/>
  <c r="AV22" i="6"/>
  <c r="AO23" i="6"/>
  <c r="AY22" i="6"/>
  <c r="AQ15" i="6"/>
  <c r="BA14" i="6"/>
  <c r="AP19" i="6"/>
  <c r="AZ18" i="6"/>
  <c r="AN23" i="6"/>
  <c r="AX22" i="6"/>
  <c r="AV24" i="6"/>
  <c r="AV23" i="6"/>
  <c r="AS23" i="6"/>
  <c r="AW24" i="6"/>
  <c r="AW23" i="6"/>
  <c r="AU24" i="6"/>
  <c r="AU23" i="6"/>
  <c r="AT23" i="6"/>
  <c r="AT24" i="6"/>
  <c r="AN24" i="6"/>
  <c r="AX24" i="6"/>
  <c r="AX23" i="6"/>
  <c r="AQ16" i="6"/>
  <c r="BA15" i="6"/>
  <c r="AP20" i="6"/>
  <c r="AZ19" i="6"/>
  <c r="AO24" i="6"/>
  <c r="AY24" i="6"/>
  <c r="AY23" i="6"/>
  <c r="AS24" i="6"/>
  <c r="AQ17" i="6"/>
  <c r="BA16" i="6"/>
  <c r="AP21" i="6"/>
  <c r="AZ20" i="6"/>
  <c r="AQ18" i="6"/>
  <c r="BA17" i="6"/>
  <c r="AP22" i="6"/>
  <c r="AZ21" i="6"/>
  <c r="AP23" i="6"/>
  <c r="AZ22" i="6"/>
  <c r="AQ19" i="6"/>
  <c r="BA18" i="6"/>
  <c r="AP24" i="6"/>
  <c r="AZ24" i="6"/>
  <c r="AZ23" i="6"/>
  <c r="AQ20" i="6"/>
  <c r="BA19" i="6"/>
  <c r="AQ21" i="6"/>
  <c r="BA20" i="6"/>
  <c r="AQ22" i="6"/>
  <c r="BA21" i="6"/>
  <c r="AQ23" i="6"/>
  <c r="BA22" i="6"/>
  <c r="AQ24" i="6"/>
  <c r="BA24" i="6"/>
  <c r="BA23" i="6"/>
  <c r="AD9" i="6"/>
  <c r="F6" i="6"/>
  <c r="H6" i="6"/>
  <c r="F45" i="6"/>
  <c r="E45" i="6"/>
  <c r="G45" i="6"/>
  <c r="F46" i="6"/>
  <c r="E46" i="6"/>
  <c r="E47" i="6"/>
  <c r="G47" i="6"/>
  <c r="H45" i="6"/>
  <c r="E69" i="6"/>
  <c r="F47" i="6"/>
  <c r="H47" i="6"/>
  <c r="G69" i="6"/>
  <c r="H46" i="6"/>
  <c r="F69" i="6"/>
  <c r="G46" i="6"/>
  <c r="AF9" i="6"/>
  <c r="AF2" i="6"/>
  <c r="G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PG-Iakobadze, Irakli</author>
  </authors>
  <commentList>
    <comment ref="L17" authorId="0" shapeId="0" xr:uid="{00000000-0006-0000-0200-000001000000}">
      <text>
        <r>
          <rPr>
            <b/>
            <sz val="9"/>
            <color indexed="81"/>
            <rFont val="Tahoma"/>
            <family val="2"/>
          </rPr>
          <t>PG-Iakobadze, Irakli:</t>
        </r>
        <r>
          <rPr>
            <sz val="9"/>
            <color indexed="81"/>
            <rFont val="Tahoma"/>
            <family val="2"/>
          </rPr>
          <t xml:space="preserve">
2013</t>
        </r>
      </text>
    </comment>
    <comment ref="L22" authorId="0" shapeId="0" xr:uid="{00000000-0006-0000-0200-000002000000}">
      <text>
        <r>
          <rPr>
            <b/>
            <sz val="9"/>
            <color indexed="81"/>
            <rFont val="Tahoma"/>
            <family val="2"/>
          </rPr>
          <t>PG-Iakobadze, Irakli:</t>
        </r>
        <r>
          <rPr>
            <sz val="9"/>
            <color indexed="81"/>
            <rFont val="Tahoma"/>
            <family val="2"/>
          </rPr>
          <t xml:space="preserve">
2013</t>
        </r>
      </text>
    </comment>
    <comment ref="L29" authorId="0" shapeId="0" xr:uid="{00000000-0006-0000-0200-000003000000}">
      <text>
        <r>
          <rPr>
            <b/>
            <sz val="9"/>
            <color indexed="81"/>
            <rFont val="Tahoma"/>
            <family val="2"/>
          </rPr>
          <t>PG-Iakobadze, Irakli:</t>
        </r>
        <r>
          <rPr>
            <sz val="9"/>
            <color indexed="81"/>
            <rFont val="Tahoma"/>
            <family val="2"/>
          </rPr>
          <t xml:space="preserve">
2013</t>
        </r>
      </text>
    </comment>
    <comment ref="L31" authorId="0" shapeId="0" xr:uid="{00000000-0006-0000-0200-000004000000}">
      <text>
        <r>
          <rPr>
            <b/>
            <sz val="9"/>
            <color indexed="81"/>
            <rFont val="Tahoma"/>
            <family val="2"/>
          </rPr>
          <t>PG-Iakobadze, Irakli:</t>
        </r>
        <r>
          <rPr>
            <sz val="9"/>
            <color indexed="81"/>
            <rFont val="Tahoma"/>
            <family val="2"/>
          </rPr>
          <t xml:space="preserve">
2013</t>
        </r>
      </text>
    </comment>
    <comment ref="L38" authorId="0" shapeId="0" xr:uid="{00000000-0006-0000-0200-000005000000}">
      <text>
        <r>
          <rPr>
            <b/>
            <sz val="9"/>
            <color indexed="81"/>
            <rFont val="Tahoma"/>
            <family val="2"/>
          </rPr>
          <t>PG-Iakobadze, Irakli:</t>
        </r>
        <r>
          <rPr>
            <sz val="9"/>
            <color indexed="81"/>
            <rFont val="Tahoma"/>
            <family val="2"/>
          </rPr>
          <t xml:space="preserve">
2012</t>
        </r>
      </text>
    </comment>
  </commentList>
</comments>
</file>

<file path=xl/sharedStrings.xml><?xml version="1.0" encoding="utf-8"?>
<sst xmlns="http://schemas.openxmlformats.org/spreadsheetml/2006/main" count="1043" uniqueCount="308">
  <si>
    <t>Company Name</t>
  </si>
  <si>
    <t>Underpricing Indicator</t>
  </si>
  <si>
    <t>Expected Indicator</t>
  </si>
  <si>
    <t>Log Probability</t>
  </si>
  <si>
    <t>Incosistency | Type 1 Error = 1 | Type 2 Error = -1</t>
  </si>
  <si>
    <t>Overhang</t>
  </si>
  <si>
    <t>Pupdate</t>
  </si>
  <si>
    <t>StockMST</t>
  </si>
  <si>
    <t>IndustryST</t>
  </si>
  <si>
    <t>UWRank</t>
  </si>
  <si>
    <t>Current</t>
  </si>
  <si>
    <t>AsstTrn</t>
  </si>
  <si>
    <t>Gearing</t>
  </si>
  <si>
    <t>ROA</t>
  </si>
  <si>
    <t>LOGIT REGRESSION RESULTS</t>
  </si>
  <si>
    <t>AVERAGE DEFAULT PROBABILITY</t>
  </si>
  <si>
    <t>Price Update</t>
  </si>
  <si>
    <t>QuinStreet Inc</t>
  </si>
  <si>
    <t>α</t>
  </si>
  <si>
    <t>β1</t>
  </si>
  <si>
    <t>β2</t>
  </si>
  <si>
    <t>β3</t>
  </si>
  <si>
    <t>β4</t>
  </si>
  <si>
    <t>β5</t>
  </si>
  <si>
    <t>β6</t>
  </si>
  <si>
    <t>β7</t>
  </si>
  <si>
    <t>β8</t>
  </si>
  <si>
    <t>β9</t>
  </si>
  <si>
    <t>LOG LIKELIHOOD</t>
  </si>
  <si>
    <t>Stock Market Sentiment</t>
  </si>
  <si>
    <t>Upland Software Inc</t>
  </si>
  <si>
    <t>MARGINAL EFFECT</t>
  </si>
  <si>
    <t>Industry Specific Sentiment</t>
  </si>
  <si>
    <t>Fusion Telecommunications Inte</t>
  </si>
  <si>
    <t>Logit Probability</t>
  </si>
  <si>
    <t>Logit Likelihood</t>
  </si>
  <si>
    <t>Underwriter Rank</t>
  </si>
  <si>
    <t>Aerohive Networks Inc</t>
  </si>
  <si>
    <t>Average</t>
  </si>
  <si>
    <t>Current Ratio</t>
  </si>
  <si>
    <t>Vonage Holdings Corp</t>
  </si>
  <si>
    <t>Max</t>
  </si>
  <si>
    <t>Return on Assets</t>
  </si>
  <si>
    <t>Boingo Wireless Inc</t>
  </si>
  <si>
    <t>Min</t>
  </si>
  <si>
    <t>Total Asset Turnover</t>
  </si>
  <si>
    <t>Gogo Inc</t>
  </si>
  <si>
    <t>INPUTS FOR PROBABILITY OF DEFAULT AND SENSITIVITY</t>
  </si>
  <si>
    <t>Gearing Ratio</t>
  </si>
  <si>
    <t>Intelsat Holding Corp</t>
  </si>
  <si>
    <t>Orbitz Worldwide Inc</t>
  </si>
  <si>
    <t>Underpriced Issues</t>
  </si>
  <si>
    <t>West Corp</t>
  </si>
  <si>
    <t>Overpriced Issues</t>
  </si>
  <si>
    <t>Rackspace Hosting Inc</t>
  </si>
  <si>
    <t>Total Issues</t>
  </si>
  <si>
    <t>Ruckus Wireless Inc</t>
  </si>
  <si>
    <t>Rank 0 UW</t>
  </si>
  <si>
    <t>Everyday Health Inc</t>
  </si>
  <si>
    <t>Rank 1 UW</t>
  </si>
  <si>
    <t>Intermolecular Inc</t>
  </si>
  <si>
    <t>Cut-Off Value</t>
  </si>
  <si>
    <t>Alpha &amp; Omega Semiconductor Lt</t>
  </si>
  <si>
    <t>AuthenTec Inc</t>
  </si>
  <si>
    <t>Cascade Microtech Inc</t>
  </si>
  <si>
    <t>Exa Corp</t>
  </si>
  <si>
    <t>Sizmek Technologies Inc</t>
  </si>
  <si>
    <t>Techwell Inc</t>
  </si>
  <si>
    <t>Synacor Inc</t>
  </si>
  <si>
    <t>Web.com Group Inc</t>
  </si>
  <si>
    <t>Brightcove Inc</t>
  </si>
  <si>
    <t>Calix Inc</t>
  </si>
  <si>
    <t>Amber Road Inc</t>
  </si>
  <si>
    <t>A10 Networks Inc</t>
  </si>
  <si>
    <t>Proofpoint Inc</t>
  </si>
  <si>
    <t>Medidata Solutions Inc</t>
  </si>
  <si>
    <t>Leaf Group Ltd</t>
  </si>
  <si>
    <t>ServiceNow Inc</t>
  </si>
  <si>
    <t>Quotient Technology Inc</t>
  </si>
  <si>
    <t>CafePress Inc</t>
  </si>
  <si>
    <t>Shutterstock Inc</t>
  </si>
  <si>
    <t>Pandora Media Inc</t>
  </si>
  <si>
    <t>Splunk Inc</t>
  </si>
  <si>
    <t>Twitter Inc</t>
  </si>
  <si>
    <t>GrubHub Inc</t>
  </si>
  <si>
    <t>T-Mobile US Inc</t>
  </si>
  <si>
    <t>Arista Networks Inc</t>
  </si>
  <si>
    <t>Palo Alto Networks Inc</t>
  </si>
  <si>
    <t>Prediction Table</t>
  </si>
  <si>
    <t>Number Correct</t>
  </si>
  <si>
    <t>Number Incorrect</t>
  </si>
  <si>
    <t>%Correct</t>
  </si>
  <si>
    <t>Type I/II Error</t>
  </si>
  <si>
    <t>Total</t>
  </si>
  <si>
    <t>OUT-OF-SAMPLE COMPANIES</t>
  </si>
  <si>
    <t>Cotiviti Holdings Inc</t>
  </si>
  <si>
    <t>Quantenna Communications Inc</t>
  </si>
  <si>
    <t>First Data Corp</t>
  </si>
  <si>
    <t>Etsy Inc</t>
  </si>
  <si>
    <t>SendGrid Inc</t>
  </si>
  <si>
    <t>ForeScout Technologies Inc</t>
  </si>
  <si>
    <t>Impinj Inc</t>
  </si>
  <si>
    <t>Tintri Inc</t>
  </si>
  <si>
    <t>Cut off Value Optimization</t>
  </si>
  <si>
    <t>Cut off Value</t>
  </si>
  <si>
    <t>Type I error</t>
  </si>
  <si>
    <t>Type II error</t>
  </si>
  <si>
    <t>Equal Weight Portfolio</t>
  </si>
  <si>
    <t>No.</t>
  </si>
  <si>
    <t>Company name</t>
  </si>
  <si>
    <t>Weight</t>
  </si>
  <si>
    <t>Investment</t>
  </si>
  <si>
    <t>Weight Probability</t>
  </si>
  <si>
    <t>Offer price</t>
  </si>
  <si>
    <t>Day 1 Closing Price</t>
  </si>
  <si>
    <t>% Day 1 return</t>
  </si>
  <si>
    <t>Weight Return</t>
  </si>
  <si>
    <t>P/L</t>
  </si>
  <si>
    <t>Maximum Probability of Underpricing Portfolio</t>
  </si>
  <si>
    <t>Constraints</t>
  </si>
  <si>
    <t>Wi</t>
  </si>
  <si>
    <t>&gt;</t>
  </si>
  <si>
    <t>&lt;</t>
  </si>
  <si>
    <t>Sum(Wi),i=(1,2,…,8)</t>
  </si>
  <si>
    <t>=</t>
  </si>
  <si>
    <t>Launch Date</t>
  </si>
  <si>
    <t>Issuer Name</t>
  </si>
  <si>
    <t>Offer Size (M)</t>
  </si>
  <si>
    <t>Shares Outstanding (M)</t>
  </si>
  <si>
    <t>Offer Price</t>
  </si>
  <si>
    <t>Offer To 1st Close</t>
  </si>
  <si>
    <t>Filing Term Price Min</t>
  </si>
  <si>
    <t>Filing Term Price Max</t>
  </si>
  <si>
    <t>Asset Turnover</t>
  </si>
  <si>
    <t>Total Debt/Total Capital</t>
  </si>
  <si>
    <t>Industry Sector</t>
  </si>
  <si>
    <t>Industry Subgroup</t>
  </si>
  <si>
    <t>Primary Exchange</t>
  </si>
  <si>
    <t>Bookrunner</t>
  </si>
  <si>
    <t>Industry Sentiment</t>
  </si>
  <si>
    <t>Underpriced/Overpriced (1/0)</t>
  </si>
  <si>
    <t>Is Chosen?</t>
  </si>
  <si>
    <t>Communications</t>
  </si>
  <si>
    <t>Internet Content-Entmnt</t>
  </si>
  <si>
    <t>New York</t>
  </si>
  <si>
    <t>Goldman Sachs</t>
  </si>
  <si>
    <t>Cellular Telecom</t>
  </si>
  <si>
    <t>NASDAQ GS</t>
  </si>
  <si>
    <t>JP Morgan</t>
  </si>
  <si>
    <t>Leidos Holdings Inc</t>
  </si>
  <si>
    <t>Technology</t>
  </si>
  <si>
    <t>Computer Services</t>
  </si>
  <si>
    <t>Morgan Stanley</t>
  </si>
  <si>
    <t>Genpact Ltd</t>
  </si>
  <si>
    <t>Telecom Services</t>
  </si>
  <si>
    <t>Deutsche Bank</t>
  </si>
  <si>
    <t>Windstream Holdings Inc</t>
  </si>
  <si>
    <t>Telephone-Integrated</t>
  </si>
  <si>
    <t>Bank of America Merrill Lynch</t>
  </si>
  <si>
    <t>Zayo Group Holdings Inc</t>
  </si>
  <si>
    <t>SunTrust Robinson Humphrey</t>
  </si>
  <si>
    <t>Internet Security</t>
  </si>
  <si>
    <t>Computer Software</t>
  </si>
  <si>
    <t>Networking Products</t>
  </si>
  <si>
    <t>RBC Capital Markets</t>
  </si>
  <si>
    <t>Applications Software</t>
  </si>
  <si>
    <t>Consolidated Communications Ho</t>
  </si>
  <si>
    <t>Credit Suisse</t>
  </si>
  <si>
    <t>E-Commerce/Services</t>
  </si>
  <si>
    <t>Wireless Equipment</t>
  </si>
  <si>
    <t>CommVault Systems Inc</t>
  </si>
  <si>
    <t>Data Processing/Mgmt</t>
  </si>
  <si>
    <t>Fortinet Inc</t>
  </si>
  <si>
    <t>Computer Data Security</t>
  </si>
  <si>
    <t>VeriFone Systems Inc</t>
  </si>
  <si>
    <t>Computers-Integrated Sys</t>
  </si>
  <si>
    <t>RealPage Inc</t>
  </si>
  <si>
    <t>E-Marketing/Info</t>
  </si>
  <si>
    <t>2U Inc</t>
  </si>
  <si>
    <t>Educational Software</t>
  </si>
  <si>
    <t>Guidewire Software Inc</t>
  </si>
  <si>
    <t>Enterprise Software/Serv</t>
  </si>
  <si>
    <t>New Relic Inc</t>
  </si>
  <si>
    <t>Rosetta Stone Inc</t>
  </si>
  <si>
    <t>LogMeIn Inc</t>
  </si>
  <si>
    <t>Varonis Systems Inc</t>
  </si>
  <si>
    <t>Rubicon Project Inc/The</t>
  </si>
  <si>
    <t>Q2 Holdings Inc</t>
  </si>
  <si>
    <t>Web Hosting/Design</t>
  </si>
  <si>
    <t>TechTarget Inc</t>
  </si>
  <si>
    <t>B2B/E-Commerce</t>
  </si>
  <si>
    <t>NASDAQ GM</t>
  </si>
  <si>
    <t>Lehman Brothers</t>
  </si>
  <si>
    <t>Hortonworks Inc</t>
  </si>
  <si>
    <t>Paycom Software Inc</t>
  </si>
  <si>
    <t>Barclays</t>
  </si>
  <si>
    <t>Stifel</t>
  </si>
  <si>
    <t>InnerWorkings Inc</t>
  </si>
  <si>
    <t>Transactional Software</t>
  </si>
  <si>
    <t>Vocera Communications Inc</t>
  </si>
  <si>
    <t>Computers-Voice Recogn</t>
  </si>
  <si>
    <t>Ubiquiti Networks Inc</t>
  </si>
  <si>
    <t>UBS</t>
  </si>
  <si>
    <t>Qualys Inc</t>
  </si>
  <si>
    <t>Imperva Inc</t>
  </si>
  <si>
    <t>Medical Information Sys</t>
  </si>
  <si>
    <t>Citi</t>
  </si>
  <si>
    <t>E-Commerce/Products</t>
  </si>
  <si>
    <t>EPAM Systems Inc</t>
  </si>
  <si>
    <t>Five9 Inc</t>
  </si>
  <si>
    <t>TrueCar Inc</t>
  </si>
  <si>
    <t>Internet Connectiv Svcs</t>
  </si>
  <si>
    <t>Envestnet Inc</t>
  </si>
  <si>
    <t>Carbonite Inc</t>
  </si>
  <si>
    <t>RigNet Inc</t>
  </si>
  <si>
    <t>FBR Capital Markets Corp</t>
  </si>
  <si>
    <t>Synchronoss Technologies Inc</t>
  </si>
  <si>
    <t>Telenav Inc</t>
  </si>
  <si>
    <t>William Blair &amp; Co LLC</t>
  </si>
  <si>
    <t>Web Portals/ISP</t>
  </si>
  <si>
    <t>NASDAQ CM</t>
  </si>
  <si>
    <t>Kirlin Securities</t>
  </si>
  <si>
    <t>Satellite Telecom</t>
  </si>
  <si>
    <t>Semiconductor Equipment</t>
  </si>
  <si>
    <t>Electronic Compo-Semicon</t>
  </si>
  <si>
    <t>E2open Inc</t>
  </si>
  <si>
    <t>Netlogic I LLC</t>
  </si>
  <si>
    <t>OTC US</t>
  </si>
  <si>
    <t>BroadSoft Inc</t>
  </si>
  <si>
    <t>Communications Software</t>
  </si>
  <si>
    <t>Computer Aided Design</t>
  </si>
  <si>
    <t>Semicon Compo-Intg Circu</t>
  </si>
  <si>
    <t>Voltari Corp</t>
  </si>
  <si>
    <t>FriendFinder Networks Inc</t>
  </si>
  <si>
    <t>Ladenburg Thalmann &amp; Co</t>
  </si>
  <si>
    <t>MMRGlobal Inc</t>
  </si>
  <si>
    <t>Digital Domain Media Group Inc</t>
  </si>
  <si>
    <t>Broadcast Serv/Program</t>
  </si>
  <si>
    <t>Roth Capital Partners Inc</t>
  </si>
  <si>
    <t>GigPeak Inc</t>
  </si>
  <si>
    <t>Paulson Investment Co Inc</t>
  </si>
  <si>
    <t>GSI Technology Inc</t>
  </si>
  <si>
    <t>WR Hambrecht + Co LLC</t>
  </si>
  <si>
    <t>Odimo Inc</t>
  </si>
  <si>
    <t>CIBC</t>
  </si>
  <si>
    <t>Total IPOs</t>
  </si>
  <si>
    <t>Total Underpriced</t>
  </si>
  <si>
    <t xml:space="preserve">Total Overpriced </t>
  </si>
  <si>
    <t>Earliest IPO</t>
  </si>
  <si>
    <t># Chosen Issues</t>
  </si>
  <si>
    <t>Shares Offered (M)</t>
  </si>
  <si>
    <t>Is Full?</t>
  </si>
  <si>
    <t>Match Group Inc</t>
  </si>
  <si>
    <t>BNP Paribas</t>
  </si>
  <si>
    <t>Blackline Inc</t>
  </si>
  <si>
    <t>Coupa Software Inc</t>
  </si>
  <si>
    <t>Everbridge Inc</t>
  </si>
  <si>
    <t>Casa Systems Inc</t>
  </si>
  <si>
    <t>Telecommunication Equip</t>
  </si>
  <si>
    <t>Mimecast Ltd</t>
  </si>
  <si>
    <t>Tabula Rasa HealthCare Inc</t>
  </si>
  <si>
    <t>Wells Fargo</t>
  </si>
  <si>
    <t>Everspin Technologies Inc</t>
  </si>
  <si>
    <t>Computers-Memory Devices</t>
  </si>
  <si>
    <t>Needham &amp; Co Inc</t>
  </si>
  <si>
    <t>Adesto Technologies Corp</t>
  </si>
  <si>
    <t>Oppenheimer &amp; Co</t>
  </si>
  <si>
    <t>MYnd Analytics Inc</t>
  </si>
  <si>
    <t>Internet Content-Info/Ne</t>
  </si>
  <si>
    <t>Maxim Group LLC</t>
  </si>
  <si>
    <t>Kohlberg Kravis Roberts &amp; Co</t>
  </si>
  <si>
    <t># Over</t>
  </si>
  <si>
    <t># Under</t>
  </si>
  <si>
    <t>Rank</t>
  </si>
  <si>
    <t>Adviser</t>
  </si>
  <si>
    <t>Market Share (%)</t>
  </si>
  <si>
    <t>Deal Count</t>
  </si>
  <si>
    <t>2004-2014 Sample League Table</t>
  </si>
  <si>
    <t>Jefferies</t>
  </si>
  <si>
    <t>Raymond James &amp; Associates</t>
  </si>
  <si>
    <t>Allen &amp; Co</t>
  </si>
  <si>
    <t>Piper Jaffray &amp; Co</t>
  </si>
  <si>
    <t>JMP Group LLC</t>
  </si>
  <si>
    <t>Renaissance Capital Pty Ltd</t>
  </si>
  <si>
    <t>2015-2017 Ex Sample League Table</t>
  </si>
  <si>
    <t>Evercore Partners Inc</t>
  </si>
  <si>
    <t>BMO Capital Markets</t>
  </si>
  <si>
    <t>Macquarie</t>
  </si>
  <si>
    <t>Cowen &amp; Co</t>
  </si>
  <si>
    <t>KeyBanc Capital Markets</t>
  </si>
  <si>
    <t>Wunderlich Securities Inc</t>
  </si>
  <si>
    <t>Robert W Baird &amp; Co</t>
  </si>
  <si>
    <t>National Securities Corp</t>
  </si>
  <si>
    <t>Northland Securities Group LLC</t>
  </si>
  <si>
    <t>Aegis Capital Corp</t>
  </si>
  <si>
    <t>Date</t>
  </si>
  <si>
    <t>NYSE Tech Index</t>
  </si>
  <si>
    <t>Log Return</t>
  </si>
  <si>
    <t>60 Day Cum</t>
  </si>
  <si>
    <t>NYSE Composite Index</t>
  </si>
  <si>
    <t>Nasdaq 100 Index</t>
  </si>
  <si>
    <t>S&amp;P 500 Technology Index</t>
  </si>
  <si>
    <t>S&amp;P 500 Index</t>
  </si>
  <si>
    <t>Eviews Results for the model with all variables</t>
  </si>
  <si>
    <t>Eviews Results without the insignificant variables*</t>
  </si>
  <si>
    <t>*</t>
  </si>
  <si>
    <t>The results above show the non-redundant variables of the model. The redundant ones were dropped after running Coefficients Diagnostics and conducting Redundant Variables Test. Should be noted that even though  some probabilities are still over the significance level of 5%, indicating they are also insignificant, the test's results show that they are marginally insignificant and jointly significant.</t>
  </si>
  <si>
    <t>Eviews: Covariance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</si>
</sst>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000%"/>
    <numFmt numFmtId="166" formatCode="0.000%"/>
    <numFmt numFmtId="167" formatCode="_-[$$-409]* #,##0.00_ ;_-[$$-409]* \-#,##0.00\ ;_-[$$-409]* &quot;-&quot;??_ ;_-@_ "/>
    <numFmt numFmtId="168" formatCode="_-[$$-409]* #,##0_ ;_-[$$-409]* \-#,##0\ ;_-[$$-409]* &quot;-&quot;??_ ;_-@_ "/>
    <numFmt numFmtId="169" formatCode="0.000"/>
  </numFmts>
  <fonts count="40">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9"/>
      <color indexed="81"/>
      <name val="Tahoma"/>
      <family val="2"/>
    </font>
    <font>
      <b/>
      <sz val="11"/>
      <color indexed="9"/>
      <name val="Calibri"/>
      <family val="2"/>
    </font>
    <font>
      <b/>
      <sz val="12"/>
      <name val="Times New Roman"/>
      <family val="1"/>
    </font>
    <font>
      <sz val="10"/>
      <color theme="1"/>
      <name val="Arial"/>
      <family val="2"/>
    </font>
    <font>
      <b/>
      <sz val="18"/>
      <color theme="0"/>
      <name val="Arial"/>
      <family val="2"/>
    </font>
    <font>
      <b/>
      <sz val="10"/>
      <color theme="0"/>
      <name val="Arial"/>
      <family val="2"/>
    </font>
    <font>
      <b/>
      <sz val="11"/>
      <color theme="0"/>
      <name val="Calibri"/>
      <family val="2"/>
    </font>
    <font>
      <b/>
      <sz val="11"/>
      <color theme="0"/>
      <name val="Adobe Fan Heiti Std B"/>
      <family val="2"/>
      <charset val="128"/>
    </font>
    <font>
      <sz val="10"/>
      <name val="Adobe Fan Heiti Std B"/>
      <family val="2"/>
      <charset val="128"/>
    </font>
    <font>
      <b/>
      <sz val="11"/>
      <color rgb="FF000000"/>
      <name val="Adobe Fan Heiti Std B"/>
      <family val="2"/>
      <charset val="128"/>
    </font>
    <font>
      <b/>
      <sz val="10"/>
      <name val="Adobe Fan Heiti Std B"/>
      <family val="2"/>
      <charset val="128"/>
    </font>
    <font>
      <b/>
      <sz val="11"/>
      <name val="Adobe Fan Heiti Std B"/>
      <family val="2"/>
      <charset val="128"/>
    </font>
    <font>
      <b/>
      <sz val="10"/>
      <color theme="0"/>
      <name val="Adobe Fan Heiti Std B"/>
      <family val="2"/>
      <charset val="128"/>
    </font>
    <font>
      <b/>
      <sz val="14"/>
      <color theme="0"/>
      <name val="Adobe Fan Heiti Std B"/>
      <family val="2"/>
      <charset val="128"/>
    </font>
    <font>
      <b/>
      <sz val="12"/>
      <color theme="0"/>
      <name val="Times New Roman"/>
      <family val="1"/>
    </font>
    <font>
      <b/>
      <sz val="12"/>
      <color theme="0"/>
      <name val="Calibri"/>
      <family val="2"/>
    </font>
    <font>
      <sz val="10"/>
      <color theme="4" tint="0.59999389629810485"/>
      <name val="Adobe Fan Heiti Std B"/>
      <family val="2"/>
      <charset val="128"/>
    </font>
    <font>
      <b/>
      <sz val="10"/>
      <color theme="4"/>
      <name val="Arial"/>
      <family val="2"/>
    </font>
    <font>
      <b/>
      <sz val="11"/>
      <color theme="5" tint="-0.499984740745262"/>
      <name val="Adobe Fan Heiti Std B"/>
      <family val="2"/>
      <charset val="128"/>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theme="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5" tint="0.59999389629810485"/>
        <bgColor indexed="64"/>
      </patternFill>
    </fill>
  </fills>
  <borders count="8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auto="1"/>
      </left>
      <right/>
      <top/>
      <bottom style="medium">
        <color auto="1"/>
      </bottom>
      <diagonal/>
    </border>
    <border>
      <left style="medium">
        <color auto="1"/>
      </left>
      <right style="medium">
        <color auto="1"/>
      </right>
      <top style="thin">
        <color indexed="64"/>
      </top>
      <bottom/>
      <diagonal/>
    </border>
    <border>
      <left style="medium">
        <color auto="1"/>
      </left>
      <right/>
      <top style="thin">
        <color indexed="64"/>
      </top>
      <bottom/>
      <diagonal/>
    </border>
    <border>
      <left style="medium">
        <color auto="1"/>
      </left>
      <right/>
      <top/>
      <bottom/>
      <diagonal/>
    </border>
    <border>
      <left/>
      <right style="medium">
        <color indexed="64"/>
      </right>
      <top style="medium">
        <color indexed="64"/>
      </top>
      <bottom style="thin">
        <color indexed="64"/>
      </bottom>
      <diagonal/>
    </border>
    <border>
      <left/>
      <right style="medium">
        <color auto="1"/>
      </right>
      <top style="thin">
        <color indexed="64"/>
      </top>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medium">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medium">
        <color theme="4" tint="-0.249977111117893"/>
      </right>
      <top style="thin">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medium">
        <color theme="4" tint="-0.249977111117893"/>
      </right>
      <top style="thin">
        <color theme="4" tint="-0.249977111117893"/>
      </top>
      <bottom style="medium">
        <color theme="4" tint="-0.249977111117893"/>
      </bottom>
      <diagonal/>
    </border>
    <border>
      <left style="medium">
        <color theme="4" tint="-0.249977111117893"/>
      </left>
      <right style="thin">
        <color indexed="64"/>
      </right>
      <top style="medium">
        <color theme="4" tint="-0.249977111117893"/>
      </top>
      <bottom/>
      <diagonal/>
    </border>
    <border>
      <left style="thin">
        <color indexed="64"/>
      </left>
      <right style="thin">
        <color indexed="64"/>
      </right>
      <top style="medium">
        <color theme="4" tint="-0.249977111117893"/>
      </top>
      <bottom/>
      <diagonal/>
    </border>
    <border>
      <left style="thin">
        <color indexed="64"/>
      </left>
      <right style="medium">
        <color theme="4" tint="-0.249977111117893"/>
      </right>
      <top style="medium">
        <color theme="4" tint="-0.249977111117893"/>
      </top>
      <bottom/>
      <diagonal/>
    </border>
    <border>
      <left style="medium">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medium">
        <color theme="4" tint="-0.249977111117893"/>
      </right>
      <top style="thin">
        <color theme="4" tint="-0.249977111117893"/>
      </top>
      <bottom style="thin">
        <color theme="4" tint="-0.249977111117893"/>
      </bottom>
      <diagonal/>
    </border>
    <border>
      <left style="medium">
        <color theme="4" tint="-0.249977111117893"/>
      </left>
      <right style="medium">
        <color theme="4" tint="-0.249977111117893"/>
      </right>
      <top style="thin">
        <color theme="4" tint="-0.249977111117893"/>
      </top>
      <bottom style="medium">
        <color theme="4" tint="-0.249977111117893"/>
      </bottom>
      <diagonal/>
    </border>
    <border>
      <left style="medium">
        <color theme="4" tint="-0.249977111117893"/>
      </left>
      <right style="medium">
        <color theme="4" tint="-0.249977111117893"/>
      </right>
      <top style="medium">
        <color theme="4" tint="-0.249977111117893"/>
      </top>
      <bottom/>
      <diagonal/>
    </border>
    <border>
      <left style="medium">
        <color theme="4" tint="-0.249977111117893"/>
      </left>
      <right style="medium">
        <color indexed="64"/>
      </right>
      <top style="medium">
        <color theme="4" tint="-0.249977111117893"/>
      </top>
      <bottom style="thin">
        <color indexed="64"/>
      </bottom>
      <diagonal/>
    </border>
    <border>
      <left style="medium">
        <color indexed="64"/>
      </left>
      <right style="thin">
        <color indexed="64"/>
      </right>
      <top style="medium">
        <color theme="4" tint="-0.249977111117893"/>
      </top>
      <bottom/>
      <diagonal/>
    </border>
    <border>
      <left style="medium">
        <color theme="4" tint="-0.249977111117893"/>
      </left>
      <right/>
      <top style="thin">
        <color indexed="64"/>
      </top>
      <bottom style="thin">
        <color indexed="64"/>
      </bottom>
      <diagonal/>
    </border>
    <border>
      <left style="medium">
        <color theme="4" tint="-0.249977111117893"/>
      </left>
      <right/>
      <top style="medium">
        <color auto="1"/>
      </top>
      <bottom style="medium">
        <color auto="1"/>
      </bottom>
      <diagonal/>
    </border>
    <border>
      <left style="medium">
        <color theme="4" tint="-0.249977111117893"/>
      </left>
      <right/>
      <top style="medium">
        <color indexed="64"/>
      </top>
      <bottom/>
      <diagonal/>
    </border>
    <border>
      <left style="medium">
        <color theme="4" tint="-0.249977111117893"/>
      </left>
      <right/>
      <top/>
      <bottom/>
      <diagonal/>
    </border>
    <border>
      <left style="medium">
        <color theme="4" tint="-0.249977111117893"/>
      </left>
      <right/>
      <top/>
      <bottom style="medium">
        <color auto="1"/>
      </bottom>
      <diagonal/>
    </border>
    <border>
      <left style="medium">
        <color theme="4" tint="-0.249977111117893"/>
      </left>
      <right/>
      <top/>
      <bottom style="medium">
        <color theme="4" tint="-0.249977111117893"/>
      </bottom>
      <diagonal/>
    </border>
    <border>
      <left style="medium">
        <color theme="4" tint="-0.249977111117893"/>
      </left>
      <right style="medium">
        <color auto="1"/>
      </right>
      <top style="medium">
        <color theme="4" tint="-0.249977111117893"/>
      </top>
      <bottom/>
      <diagonal/>
    </border>
    <border>
      <left style="medium">
        <color auto="1"/>
      </left>
      <right style="medium">
        <color auto="1"/>
      </right>
      <top style="medium">
        <color theme="4" tint="-0.249977111117893"/>
      </top>
      <bottom/>
      <diagonal/>
    </border>
    <border>
      <left style="medium">
        <color auto="1"/>
      </left>
      <right style="medium">
        <color theme="4" tint="-0.249977111117893"/>
      </right>
      <top style="medium">
        <color theme="4" tint="-0.24997711111789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bottom style="thin">
        <color theme="1"/>
      </bottom>
      <diagonal/>
    </border>
    <border>
      <left/>
      <right style="thin">
        <color theme="4" tint="-0.249977111117893"/>
      </right>
      <top style="thin">
        <color theme="4" tint="-0.249977111117893"/>
      </top>
      <bottom style="thin">
        <color theme="4" tint="-0.249977111117893"/>
      </bottom>
      <diagonal/>
    </border>
    <border>
      <left style="medium">
        <color theme="4" tint="-0.249977111117893"/>
      </left>
      <right/>
      <top style="thin">
        <color indexed="64"/>
      </top>
      <bottom/>
      <diagonal/>
    </border>
    <border>
      <left style="medium">
        <color theme="4" tint="-0.249977111117893"/>
      </left>
      <right style="medium">
        <color theme="4" tint="-0.249977111117893"/>
      </right>
      <top style="medium">
        <color theme="4" tint="-0.249977111117893"/>
      </top>
      <bottom style="medium">
        <color auto="1"/>
      </bottom>
      <diagonal/>
    </border>
    <border>
      <left style="medium">
        <color theme="4" tint="-0.249977111117893"/>
      </left>
      <right style="medium">
        <color theme="4" tint="-0.249977111117893"/>
      </right>
      <top style="medium">
        <color auto="1"/>
      </top>
      <bottom style="medium">
        <color auto="1"/>
      </bottom>
      <diagonal/>
    </border>
    <border>
      <left style="medium">
        <color theme="4" tint="-0.249977111117893"/>
      </left>
      <right style="medium">
        <color theme="4" tint="-0.249977111117893"/>
      </right>
      <top style="medium">
        <color auto="1"/>
      </top>
      <bottom style="medium">
        <color theme="4" tint="-0.249977111117893"/>
      </bottom>
      <diagonal/>
    </border>
    <border>
      <left style="medium">
        <color theme="4" tint="-0.249977111117893"/>
      </left>
      <right/>
      <top style="medium">
        <color theme="4" tint="-0.249977111117893"/>
      </top>
      <bottom/>
      <diagonal/>
    </border>
    <border>
      <left/>
      <right/>
      <top style="medium">
        <color theme="4" tint="-0.249977111117893"/>
      </top>
      <bottom/>
      <diagonal/>
    </border>
    <border>
      <left/>
      <right style="medium">
        <color theme="4" tint="-0.249977111117893"/>
      </right>
      <top style="medium">
        <color theme="4" tint="-0.249977111117893"/>
      </top>
      <bottom/>
      <diagonal/>
    </border>
    <border>
      <left/>
      <right style="medium">
        <color theme="4" tint="-0.249977111117893"/>
      </right>
      <top/>
      <bottom/>
      <diagonal/>
    </border>
    <border>
      <left/>
      <right/>
      <top/>
      <bottom style="medium">
        <color theme="4" tint="-0.249977111117893"/>
      </bottom>
      <diagonal/>
    </border>
    <border>
      <left/>
      <right style="medium">
        <color theme="4" tint="-0.249977111117893"/>
      </right>
      <top/>
      <bottom style="medium">
        <color theme="4" tint="-0.249977111117893"/>
      </bottom>
      <diagonal/>
    </border>
    <border>
      <left style="medium">
        <color theme="4" tint="-0.249977111117893"/>
      </left>
      <right style="medium">
        <color theme="4" tint="-0.249977111117893"/>
      </right>
      <top/>
      <bottom style="medium">
        <color theme="4" tint="-0.249977111117893"/>
      </bottom>
      <diagonal/>
    </border>
    <border>
      <left style="medium">
        <color theme="4" tint="-0.249977111117893"/>
      </left>
      <right/>
      <top style="medium">
        <color theme="4" tint="-0.249977111117893"/>
      </top>
      <bottom style="medium">
        <color theme="4" tint="-0.249977111117893"/>
      </bottom>
      <diagonal/>
    </border>
    <border>
      <left/>
      <right/>
      <top style="medium">
        <color theme="4" tint="-0.249977111117893"/>
      </top>
      <bottom style="medium">
        <color theme="4" tint="-0.249977111117893"/>
      </bottom>
      <diagonal/>
    </border>
    <border>
      <left/>
      <right style="medium">
        <color theme="4" tint="-0.249977111117893"/>
      </right>
      <top style="medium">
        <color theme="4" tint="-0.249977111117893"/>
      </top>
      <bottom style="medium">
        <color theme="4" tint="-0.249977111117893"/>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cellStyleXfs>
  <cellXfs count="281">
    <xf numFmtId="0" fontId="18" fillId="0" borderId="0" xfId="0" applyFont="1"/>
    <xf numFmtId="0" fontId="18" fillId="34" borderId="0" xfId="0" applyFont="1" applyFill="1"/>
    <xf numFmtId="10" fontId="18" fillId="34" borderId="0" xfId="1" applyNumberFormat="1" applyFont="1" applyFill="1"/>
    <xf numFmtId="0" fontId="0" fillId="34" borderId="0" xfId="0" applyFill="1"/>
    <xf numFmtId="0" fontId="23" fillId="34" borderId="0" xfId="0" applyFont="1" applyFill="1" applyBorder="1" applyAlignment="1">
      <alignment horizontal="center" vertical="center" textRotation="90"/>
    </xf>
    <xf numFmtId="0" fontId="0" fillId="34" borderId="0" xfId="0" applyFill="1" applyBorder="1"/>
    <xf numFmtId="0" fontId="18" fillId="34" borderId="0" xfId="0" applyFont="1" applyFill="1" applyAlignment="1">
      <alignment horizontal="center" vertical="center"/>
    </xf>
    <xf numFmtId="0" fontId="18" fillId="34" borderId="0" xfId="0" applyFont="1" applyFill="1" applyAlignment="1">
      <alignment horizontal="left"/>
    </xf>
    <xf numFmtId="0" fontId="18" fillId="34" borderId="0" xfId="0" applyFont="1" applyFill="1" applyAlignment="1">
      <alignment horizontal="center"/>
    </xf>
    <xf numFmtId="0" fontId="18" fillId="34" borderId="19" xfId="0" applyFont="1" applyFill="1" applyBorder="1"/>
    <xf numFmtId="0" fontId="18" fillId="34" borderId="10" xfId="0" applyFont="1" applyFill="1" applyBorder="1"/>
    <xf numFmtId="14" fontId="18" fillId="34" borderId="10" xfId="0" applyNumberFormat="1" applyFont="1" applyFill="1" applyBorder="1"/>
    <xf numFmtId="0" fontId="18" fillId="34" borderId="20" xfId="0" applyFont="1" applyFill="1" applyBorder="1"/>
    <xf numFmtId="14" fontId="18" fillId="34" borderId="0" xfId="0" applyNumberFormat="1" applyFont="1" applyFill="1"/>
    <xf numFmtId="0" fontId="0" fillId="34" borderId="0" xfId="0" applyFill="1" applyBorder="1" applyProtection="1"/>
    <xf numFmtId="0" fontId="0" fillId="37" borderId="16" xfId="0" applyFill="1" applyBorder="1" applyProtection="1"/>
    <xf numFmtId="0" fontId="0" fillId="37" borderId="17" xfId="0" applyFill="1" applyBorder="1" applyProtection="1"/>
    <xf numFmtId="0" fontId="0" fillId="37" borderId="18" xfId="0" applyFill="1" applyBorder="1" applyProtection="1"/>
    <xf numFmtId="0" fontId="18" fillId="34" borderId="0" xfId="0" applyFont="1" applyFill="1" applyAlignment="1">
      <alignment horizontal="left" vertical="center"/>
    </xf>
    <xf numFmtId="9" fontId="18" fillId="34" borderId="0" xfId="1" applyFont="1" applyFill="1" applyAlignment="1">
      <alignment horizontal="center"/>
    </xf>
    <xf numFmtId="0" fontId="0" fillId="34" borderId="13" xfId="0" applyFill="1" applyBorder="1" applyProtection="1"/>
    <xf numFmtId="0" fontId="0" fillId="34" borderId="22" xfId="0" applyFill="1" applyBorder="1" applyProtection="1"/>
    <xf numFmtId="0" fontId="0" fillId="34" borderId="23" xfId="0" applyFill="1" applyBorder="1" applyProtection="1"/>
    <xf numFmtId="0" fontId="18" fillId="34" borderId="12" xfId="0" applyFont="1" applyFill="1" applyBorder="1" applyProtection="1"/>
    <xf numFmtId="0" fontId="0" fillId="34" borderId="12" xfId="0" applyFill="1" applyBorder="1" applyProtection="1"/>
    <xf numFmtId="0" fontId="0" fillId="34" borderId="24" xfId="0" applyFill="1" applyBorder="1" applyProtection="1"/>
    <xf numFmtId="0" fontId="29" fillId="34" borderId="0" xfId="0" applyFont="1" applyFill="1" applyProtection="1"/>
    <xf numFmtId="0" fontId="29" fillId="34" borderId="0" xfId="0" applyFont="1" applyFill="1" applyAlignment="1" applyProtection="1">
      <alignment horizontal="center" vertical="center"/>
    </xf>
    <xf numFmtId="0" fontId="28" fillId="38" borderId="34" xfId="0" applyFont="1" applyFill="1" applyBorder="1" applyAlignment="1" applyProtection="1">
      <alignment horizontal="center" vertical="center"/>
    </xf>
    <xf numFmtId="0" fontId="28" fillId="38" borderId="35" xfId="0" applyFont="1" applyFill="1" applyBorder="1" applyAlignment="1" applyProtection="1">
      <alignment horizontal="center" vertical="center"/>
    </xf>
    <xf numFmtId="0" fontId="28" fillId="38" borderId="35" xfId="0" applyFont="1" applyFill="1" applyBorder="1" applyAlignment="1" applyProtection="1">
      <alignment horizontal="center" vertical="center" wrapText="1"/>
    </xf>
    <xf numFmtId="0" fontId="28" fillId="38" borderId="36" xfId="0" applyFont="1" applyFill="1" applyBorder="1" applyAlignment="1" applyProtection="1">
      <alignment horizontal="center" vertical="center"/>
    </xf>
    <xf numFmtId="0" fontId="29" fillId="34" borderId="0" xfId="0" applyFont="1" applyFill="1" applyBorder="1" applyProtection="1"/>
    <xf numFmtId="164" fontId="29" fillId="34" borderId="15" xfId="0" applyNumberFormat="1" applyFont="1" applyFill="1" applyBorder="1" applyAlignment="1" applyProtection="1">
      <alignment horizontal="center" vertical="center"/>
    </xf>
    <xf numFmtId="164" fontId="29" fillId="34" borderId="0" xfId="0" applyNumberFormat="1" applyFont="1" applyFill="1" applyBorder="1" applyAlignment="1" applyProtection="1">
      <alignment horizontal="center" vertical="center"/>
    </xf>
    <xf numFmtId="0" fontId="29" fillId="34" borderId="33" xfId="0" applyFont="1" applyFill="1" applyBorder="1"/>
    <xf numFmtId="0" fontId="29" fillId="34" borderId="29" xfId="0" applyFont="1" applyFill="1" applyBorder="1" applyAlignment="1" applyProtection="1">
      <alignment horizontal="center" vertical="center"/>
    </xf>
    <xf numFmtId="164" fontId="29" fillId="34" borderId="29" xfId="0" applyNumberFormat="1" applyFont="1" applyFill="1" applyBorder="1" applyAlignment="1" applyProtection="1">
      <alignment horizontal="center" vertical="center"/>
    </xf>
    <xf numFmtId="164" fontId="29" fillId="34" borderId="30" xfId="0" applyNumberFormat="1" applyFont="1" applyFill="1" applyBorder="1" applyAlignment="1" applyProtection="1">
      <alignment horizontal="center" vertical="center"/>
    </xf>
    <xf numFmtId="0" fontId="29" fillId="34" borderId="23" xfId="0" applyFont="1" applyFill="1" applyBorder="1"/>
    <xf numFmtId="0" fontId="29" fillId="34" borderId="17" xfId="0" applyFont="1" applyFill="1" applyBorder="1" applyAlignment="1" applyProtection="1">
      <alignment horizontal="center" vertical="center"/>
    </xf>
    <xf numFmtId="164" fontId="29" fillId="34" borderId="17" xfId="0" applyNumberFormat="1" applyFont="1" applyFill="1" applyBorder="1" applyAlignment="1" applyProtection="1">
      <alignment horizontal="center" vertical="center"/>
    </xf>
    <xf numFmtId="164" fontId="29" fillId="34" borderId="31" xfId="0" applyNumberFormat="1" applyFont="1" applyFill="1" applyBorder="1" applyAlignment="1" applyProtection="1">
      <alignment horizontal="center" vertical="center"/>
    </xf>
    <xf numFmtId="0" fontId="29" fillId="0" borderId="15" xfId="0" applyFont="1" applyFill="1" applyBorder="1" applyProtection="1"/>
    <xf numFmtId="0" fontId="29" fillId="0" borderId="13" xfId="0" applyFont="1" applyFill="1" applyBorder="1" applyProtection="1"/>
    <xf numFmtId="0" fontId="30" fillId="0" borderId="0" xfId="0" applyFont="1" applyFill="1" applyBorder="1" applyAlignment="1" applyProtection="1"/>
    <xf numFmtId="0" fontId="29" fillId="0" borderId="0" xfId="0" applyFont="1" applyFill="1" applyProtection="1"/>
    <xf numFmtId="10" fontId="29" fillId="34" borderId="0" xfId="0" applyNumberFormat="1" applyFont="1" applyFill="1" applyProtection="1"/>
    <xf numFmtId="0" fontId="29" fillId="34" borderId="0" xfId="0" applyFont="1" applyFill="1" applyAlignment="1" applyProtection="1">
      <alignment horizontal="left"/>
    </xf>
    <xf numFmtId="10" fontId="29" fillId="34" borderId="0" xfId="1" applyNumberFormat="1" applyFont="1" applyFill="1" applyProtection="1"/>
    <xf numFmtId="0" fontId="32" fillId="40" borderId="16" xfId="0" applyFont="1" applyFill="1" applyBorder="1" applyAlignment="1" applyProtection="1">
      <alignment horizontal="center" vertical="center"/>
    </xf>
    <xf numFmtId="0" fontId="32" fillId="40" borderId="16" xfId="0" applyFont="1" applyFill="1" applyBorder="1" applyAlignment="1" applyProtection="1">
      <alignment horizontal="center" vertical="center" wrapText="1"/>
    </xf>
    <xf numFmtId="0" fontId="29" fillId="34" borderId="37" xfId="0" applyFont="1" applyFill="1" applyBorder="1" applyAlignment="1" applyProtection="1">
      <alignment horizontal="center" vertical="center"/>
    </xf>
    <xf numFmtId="164" fontId="29" fillId="34" borderId="37" xfId="0" applyNumberFormat="1" applyFont="1" applyFill="1" applyBorder="1" applyAlignment="1" applyProtection="1">
      <alignment horizontal="center" vertical="center"/>
    </xf>
    <xf numFmtId="0" fontId="29" fillId="34" borderId="37" xfId="0" applyFont="1" applyFill="1" applyBorder="1" applyProtection="1"/>
    <xf numFmtId="0" fontId="29" fillId="0" borderId="37" xfId="0" applyFont="1" applyFill="1" applyBorder="1" applyAlignment="1" applyProtection="1">
      <alignment horizontal="center"/>
    </xf>
    <xf numFmtId="10" fontId="29" fillId="0" borderId="37" xfId="1" applyNumberFormat="1" applyFont="1" applyFill="1" applyBorder="1" applyAlignment="1" applyProtection="1">
      <alignment horizontal="center"/>
    </xf>
    <xf numFmtId="0" fontId="28" fillId="38" borderId="37" xfId="0" applyFont="1" applyFill="1" applyBorder="1" applyProtection="1"/>
    <xf numFmtId="0" fontId="30" fillId="34" borderId="37" xfId="0" applyFont="1" applyFill="1" applyBorder="1" applyAlignment="1" applyProtection="1">
      <alignment horizontal="center" vertical="center"/>
    </xf>
    <xf numFmtId="0" fontId="28" fillId="38" borderId="37" xfId="0" applyFont="1" applyFill="1" applyBorder="1" applyAlignment="1" applyProtection="1">
      <alignment horizontal="right" vertical="center"/>
    </xf>
    <xf numFmtId="0" fontId="29" fillId="34" borderId="37" xfId="0" applyFont="1" applyFill="1" applyBorder="1" applyAlignment="1" applyProtection="1">
      <alignment horizontal="center"/>
    </xf>
    <xf numFmtId="10" fontId="29" fillId="34" borderId="37" xfId="1" applyNumberFormat="1" applyFont="1" applyFill="1" applyBorder="1" applyAlignment="1" applyProtection="1">
      <alignment horizontal="center"/>
    </xf>
    <xf numFmtId="0" fontId="31" fillId="40" borderId="37" xfId="0" applyFont="1" applyFill="1" applyBorder="1" applyAlignment="1" applyProtection="1">
      <alignment horizontal="center" vertical="center"/>
    </xf>
    <xf numFmtId="10" fontId="31" fillId="40" borderId="37" xfId="0" applyNumberFormat="1" applyFont="1" applyFill="1" applyBorder="1" applyAlignment="1" applyProtection="1">
      <alignment horizontal="center" vertical="center"/>
    </xf>
    <xf numFmtId="10" fontId="29" fillId="34" borderId="37" xfId="1" applyNumberFormat="1" applyFont="1" applyFill="1" applyBorder="1" applyAlignment="1" applyProtection="1">
      <alignment horizontal="center" vertical="center"/>
    </xf>
    <xf numFmtId="10" fontId="29" fillId="35" borderId="37" xfId="1" applyNumberFormat="1" applyFont="1" applyFill="1" applyBorder="1" applyAlignment="1" applyProtection="1">
      <alignment horizontal="center" vertical="center"/>
    </xf>
    <xf numFmtId="0" fontId="28" fillId="38" borderId="15" xfId="0" applyFont="1" applyFill="1" applyBorder="1" applyAlignment="1" applyProtection="1">
      <alignment horizontal="center" vertical="center" wrapText="1"/>
    </xf>
    <xf numFmtId="0" fontId="28" fillId="38" borderId="15" xfId="0" applyFont="1" applyFill="1" applyBorder="1" applyAlignment="1" applyProtection="1">
      <alignment horizontal="center" vertical="center"/>
    </xf>
    <xf numFmtId="0" fontId="30" fillId="40" borderId="15" xfId="0" applyFont="1" applyFill="1" applyBorder="1" applyAlignment="1" applyProtection="1">
      <alignment horizontal="center"/>
    </xf>
    <xf numFmtId="0" fontId="30" fillId="40" borderId="15" xfId="0" applyFont="1" applyFill="1" applyBorder="1" applyAlignment="1" applyProtection="1">
      <alignment horizontal="center" vertical="center"/>
    </xf>
    <xf numFmtId="0" fontId="28" fillId="38" borderId="16" xfId="0" applyFont="1" applyFill="1" applyBorder="1" applyAlignment="1" applyProtection="1">
      <alignment horizontal="center" vertical="center"/>
    </xf>
    <xf numFmtId="0" fontId="29" fillId="0" borderId="37" xfId="0" applyFont="1" applyFill="1" applyBorder="1" applyAlignment="1" applyProtection="1">
      <alignment horizontal="center" vertical="center"/>
    </xf>
    <xf numFmtId="0" fontId="28" fillId="38" borderId="37" xfId="0" applyFont="1" applyFill="1" applyBorder="1" applyAlignment="1" applyProtection="1">
      <alignment horizontal="center" vertical="center"/>
    </xf>
    <xf numFmtId="0" fontId="31" fillId="40" borderId="38" xfId="0" applyFont="1" applyFill="1" applyBorder="1" applyProtection="1"/>
    <xf numFmtId="0" fontId="29" fillId="34" borderId="39" xfId="0" applyFont="1" applyFill="1" applyBorder="1" applyAlignment="1" applyProtection="1">
      <alignment horizontal="center"/>
    </xf>
    <xf numFmtId="10" fontId="29" fillId="34" borderId="39" xfId="1" applyNumberFormat="1" applyFont="1" applyFill="1" applyBorder="1" applyAlignment="1" applyProtection="1">
      <alignment horizontal="center"/>
    </xf>
    <xf numFmtId="10" fontId="29" fillId="34" borderId="40" xfId="1" applyNumberFormat="1" applyFont="1" applyFill="1" applyBorder="1" applyAlignment="1" applyProtection="1">
      <alignment horizontal="center"/>
    </xf>
    <xf numFmtId="0" fontId="31" fillId="40" borderId="41" xfId="0" applyFont="1" applyFill="1" applyBorder="1" applyProtection="1"/>
    <xf numFmtId="10" fontId="29" fillId="34" borderId="42" xfId="1" applyNumberFormat="1" applyFont="1" applyFill="1" applyBorder="1" applyAlignment="1" applyProtection="1">
      <alignment horizontal="center"/>
    </xf>
    <xf numFmtId="0" fontId="31" fillId="40" borderId="43" xfId="0" applyFont="1" applyFill="1" applyBorder="1" applyProtection="1"/>
    <xf numFmtId="0" fontId="29" fillId="34" borderId="44" xfId="0" applyFont="1" applyFill="1" applyBorder="1" applyAlignment="1" applyProtection="1">
      <alignment horizontal="center"/>
    </xf>
    <xf numFmtId="10" fontId="29" fillId="34" borderId="44" xfId="1" applyNumberFormat="1" applyFont="1" applyFill="1" applyBorder="1" applyAlignment="1" applyProtection="1">
      <alignment horizontal="center"/>
    </xf>
    <xf numFmtId="10" fontId="29" fillId="34" borderId="45" xfId="1" applyNumberFormat="1" applyFont="1" applyFill="1" applyBorder="1" applyAlignment="1" applyProtection="1">
      <alignment horizontal="center"/>
    </xf>
    <xf numFmtId="0" fontId="30" fillId="34" borderId="38" xfId="0" applyFont="1" applyFill="1" applyBorder="1" applyAlignment="1" applyProtection="1">
      <alignment horizontal="center" vertical="center"/>
    </xf>
    <xf numFmtId="0" fontId="28" fillId="38" borderId="40" xfId="0" applyFont="1" applyFill="1" applyBorder="1" applyAlignment="1" applyProtection="1">
      <alignment horizontal="right" vertical="center"/>
    </xf>
    <xf numFmtId="0" fontId="30" fillId="34" borderId="41" xfId="0" applyFont="1" applyFill="1" applyBorder="1" applyAlignment="1" applyProtection="1">
      <alignment horizontal="center" vertical="center"/>
    </xf>
    <xf numFmtId="0" fontId="28" fillId="38" borderId="42" xfId="0" applyFont="1" applyFill="1" applyBorder="1" applyAlignment="1" applyProtection="1">
      <alignment horizontal="right" vertical="center"/>
    </xf>
    <xf numFmtId="0" fontId="30" fillId="34" borderId="43" xfId="0" applyFont="1" applyFill="1" applyBorder="1" applyAlignment="1" applyProtection="1">
      <alignment horizontal="center" vertical="center"/>
    </xf>
    <xf numFmtId="0" fontId="28" fillId="38" borderId="45" xfId="0" applyFont="1" applyFill="1" applyBorder="1" applyAlignment="1" applyProtection="1">
      <alignment horizontal="right" vertical="center"/>
    </xf>
    <xf numFmtId="0" fontId="29" fillId="34" borderId="38" xfId="0" applyFont="1" applyFill="1" applyBorder="1" applyProtection="1"/>
    <xf numFmtId="0" fontId="29" fillId="34" borderId="39" xfId="0" applyFont="1" applyFill="1" applyBorder="1" applyAlignment="1" applyProtection="1">
      <alignment horizontal="center" vertical="center"/>
    </xf>
    <xf numFmtId="164" fontId="29" fillId="34" borderId="39" xfId="0" applyNumberFormat="1" applyFont="1" applyFill="1" applyBorder="1" applyAlignment="1" applyProtection="1">
      <alignment horizontal="center" vertical="center"/>
    </xf>
    <xf numFmtId="0" fontId="29" fillId="34" borderId="41" xfId="0" applyFont="1" applyFill="1" applyBorder="1" applyProtection="1"/>
    <xf numFmtId="0" fontId="29" fillId="34" borderId="41" xfId="0" applyFont="1" applyFill="1" applyBorder="1"/>
    <xf numFmtId="0" fontId="29" fillId="34" borderId="43" xfId="0" applyFont="1" applyFill="1" applyBorder="1"/>
    <xf numFmtId="0" fontId="29" fillId="34" borderId="44" xfId="0" applyFont="1" applyFill="1" applyBorder="1" applyAlignment="1" applyProtection="1">
      <alignment horizontal="center" vertical="center"/>
    </xf>
    <xf numFmtId="164" fontId="29" fillId="34" borderId="44" xfId="0" applyNumberFormat="1" applyFont="1" applyFill="1" applyBorder="1" applyAlignment="1" applyProtection="1">
      <alignment horizontal="center" vertical="center"/>
    </xf>
    <xf numFmtId="0" fontId="31" fillId="0" borderId="38" xfId="0" applyFont="1" applyFill="1" applyBorder="1" applyProtection="1"/>
    <xf numFmtId="0" fontId="29" fillId="0" borderId="39" xfId="0" applyFont="1" applyFill="1" applyBorder="1" applyAlignment="1" applyProtection="1">
      <alignment horizontal="center"/>
    </xf>
    <xf numFmtId="10" fontId="29" fillId="0" borderId="39" xfId="1" applyNumberFormat="1" applyFont="1" applyFill="1" applyBorder="1" applyAlignment="1" applyProtection="1">
      <alignment horizontal="center"/>
    </xf>
    <xf numFmtId="10" fontId="29" fillId="0" borderId="40" xfId="1" applyNumberFormat="1" applyFont="1" applyFill="1" applyBorder="1" applyAlignment="1" applyProtection="1">
      <alignment horizontal="center"/>
    </xf>
    <xf numFmtId="0" fontId="31" fillId="0" borderId="41" xfId="0" applyFont="1" applyFill="1" applyBorder="1" applyProtection="1"/>
    <xf numFmtId="10" fontId="29" fillId="0" borderId="42" xfId="1" applyNumberFormat="1" applyFont="1" applyFill="1" applyBorder="1" applyAlignment="1" applyProtection="1">
      <alignment horizontal="center"/>
    </xf>
    <xf numFmtId="0" fontId="31" fillId="0" borderId="43" xfId="0" applyFont="1" applyFill="1" applyBorder="1" applyProtection="1"/>
    <xf numFmtId="0" fontId="29" fillId="0" borderId="44" xfId="0" applyFont="1" applyFill="1" applyBorder="1" applyAlignment="1" applyProtection="1">
      <alignment horizontal="center"/>
    </xf>
    <xf numFmtId="10" fontId="29" fillId="0" borderId="44" xfId="1" applyNumberFormat="1" applyFont="1" applyFill="1" applyBorder="1" applyAlignment="1" applyProtection="1">
      <alignment horizontal="center"/>
    </xf>
    <xf numFmtId="10" fontId="29" fillId="0" borderId="45" xfId="1" applyNumberFormat="1" applyFont="1" applyFill="1" applyBorder="1" applyAlignment="1" applyProtection="1">
      <alignment horizontal="center"/>
    </xf>
    <xf numFmtId="0" fontId="31" fillId="40" borderId="42" xfId="0" applyFont="1" applyFill="1" applyBorder="1" applyAlignment="1" applyProtection="1">
      <alignment horizontal="center" vertical="center"/>
    </xf>
    <xf numFmtId="10" fontId="31" fillId="40" borderId="42" xfId="0" applyNumberFormat="1" applyFont="1" applyFill="1" applyBorder="1" applyAlignment="1" applyProtection="1">
      <alignment horizontal="center" vertical="center"/>
    </xf>
    <xf numFmtId="10" fontId="29" fillId="34" borderId="41" xfId="1" applyNumberFormat="1" applyFont="1" applyFill="1" applyBorder="1" applyAlignment="1" applyProtection="1">
      <alignment horizontal="center" vertical="center"/>
    </xf>
    <xf numFmtId="10" fontId="29" fillId="34" borderId="42" xfId="1" applyNumberFormat="1" applyFont="1" applyFill="1" applyBorder="1" applyAlignment="1" applyProtection="1">
      <alignment horizontal="center" vertical="center"/>
    </xf>
    <xf numFmtId="10" fontId="29" fillId="35" borderId="41" xfId="1" applyNumberFormat="1" applyFont="1" applyFill="1" applyBorder="1" applyAlignment="1" applyProtection="1">
      <alignment horizontal="center" vertical="center"/>
    </xf>
    <xf numFmtId="10" fontId="29" fillId="35" borderId="42" xfId="1" applyNumberFormat="1" applyFont="1" applyFill="1" applyBorder="1" applyAlignment="1" applyProtection="1">
      <alignment horizontal="center" vertical="center"/>
    </xf>
    <xf numFmtId="10" fontId="29" fillId="34" borderId="43" xfId="1" applyNumberFormat="1" applyFont="1" applyFill="1" applyBorder="1" applyAlignment="1" applyProtection="1">
      <alignment horizontal="center" vertical="center"/>
    </xf>
    <xf numFmtId="10" fontId="29" fillId="34" borderId="44" xfId="1" applyNumberFormat="1" applyFont="1" applyFill="1" applyBorder="1" applyAlignment="1" applyProtection="1">
      <alignment horizontal="center" vertical="center"/>
    </xf>
    <xf numFmtId="10" fontId="29" fillId="34" borderId="45" xfId="1" applyNumberFormat="1" applyFont="1" applyFill="1" applyBorder="1" applyAlignment="1" applyProtection="1">
      <alignment horizontal="center" vertical="center"/>
    </xf>
    <xf numFmtId="164" fontId="29" fillId="34" borderId="49" xfId="0" applyNumberFormat="1" applyFont="1" applyFill="1" applyBorder="1" applyAlignment="1" applyProtection="1">
      <alignment horizontal="center" vertical="center"/>
    </xf>
    <xf numFmtId="164" fontId="29" fillId="34" borderId="50" xfId="0" applyNumberFormat="1" applyFont="1" applyFill="1" applyBorder="1" applyAlignment="1" applyProtection="1">
      <alignment horizontal="center" vertical="center"/>
    </xf>
    <xf numFmtId="164" fontId="29" fillId="34" borderId="51" xfId="0" applyNumberFormat="1" applyFont="1" applyFill="1" applyBorder="1" applyAlignment="1" applyProtection="1">
      <alignment horizontal="center" vertical="center"/>
    </xf>
    <xf numFmtId="0" fontId="28" fillId="38" borderId="52" xfId="0" applyFont="1" applyFill="1" applyBorder="1" applyAlignment="1" applyProtection="1">
      <alignment horizontal="center" vertical="center"/>
    </xf>
    <xf numFmtId="0" fontId="28" fillId="38" borderId="54" xfId="0" applyFont="1" applyFill="1" applyBorder="1" applyAlignment="1" applyProtection="1">
      <alignment horizontal="center" vertical="center"/>
    </xf>
    <xf numFmtId="0" fontId="28" fillId="38" borderId="47" xfId="0" applyFont="1" applyFill="1" applyBorder="1" applyAlignment="1" applyProtection="1">
      <alignment horizontal="center" vertical="center"/>
    </xf>
    <xf numFmtId="0" fontId="28" fillId="38" borderId="48" xfId="0" applyFont="1" applyFill="1" applyBorder="1" applyAlignment="1" applyProtection="1">
      <alignment horizontal="center" vertical="center"/>
    </xf>
    <xf numFmtId="0" fontId="30" fillId="0" borderId="42" xfId="0" applyFont="1" applyFill="1" applyBorder="1" applyAlignment="1" applyProtection="1">
      <alignment horizontal="center" vertical="center"/>
    </xf>
    <xf numFmtId="0" fontId="29" fillId="0" borderId="42" xfId="0" applyFont="1" applyFill="1" applyBorder="1" applyAlignment="1" applyProtection="1">
      <alignment horizontal="center" vertical="center"/>
    </xf>
    <xf numFmtId="0" fontId="28" fillId="38" borderId="42" xfId="0" applyFont="1" applyFill="1" applyBorder="1" applyAlignment="1" applyProtection="1">
      <alignment horizontal="center" vertical="center"/>
    </xf>
    <xf numFmtId="0" fontId="29" fillId="0" borderId="44" xfId="0" applyFont="1" applyFill="1" applyBorder="1" applyAlignment="1" applyProtection="1">
      <alignment horizontal="center" vertical="center"/>
    </xf>
    <xf numFmtId="0" fontId="29" fillId="0" borderId="45" xfId="0" applyFont="1" applyFill="1" applyBorder="1" applyAlignment="1" applyProtection="1">
      <alignment horizontal="center" vertical="center"/>
    </xf>
    <xf numFmtId="0" fontId="29" fillId="0" borderId="16" xfId="0" applyFont="1" applyFill="1" applyBorder="1" applyProtection="1"/>
    <xf numFmtId="0" fontId="30" fillId="40" borderId="61" xfId="0" applyFont="1" applyFill="1" applyBorder="1" applyAlignment="1" applyProtection="1">
      <alignment horizontal="center" vertical="center"/>
    </xf>
    <xf numFmtId="0" fontId="30" fillId="40" borderId="62" xfId="0" applyFont="1" applyFill="1" applyBorder="1" applyAlignment="1" applyProtection="1">
      <alignment horizontal="center" vertical="center"/>
    </xf>
    <xf numFmtId="0" fontId="30" fillId="40" borderId="63" xfId="0" applyFont="1" applyFill="1" applyBorder="1" applyAlignment="1" applyProtection="1">
      <alignment horizontal="center" vertical="center"/>
    </xf>
    <xf numFmtId="0" fontId="30" fillId="34" borderId="42" xfId="0" applyFont="1" applyFill="1" applyBorder="1" applyAlignment="1" applyProtection="1">
      <alignment horizontal="center" vertical="center"/>
    </xf>
    <xf numFmtId="0" fontId="30" fillId="34" borderId="44" xfId="0" applyFont="1" applyFill="1" applyBorder="1" applyAlignment="1" applyProtection="1">
      <alignment horizontal="center" vertical="center"/>
    </xf>
    <xf numFmtId="0" fontId="30" fillId="34" borderId="45" xfId="0" applyFont="1" applyFill="1" applyBorder="1" applyAlignment="1" applyProtection="1">
      <alignment horizontal="center" vertical="center"/>
    </xf>
    <xf numFmtId="0" fontId="30" fillId="40" borderId="49" xfId="0" applyFont="1" applyFill="1" applyBorder="1" applyProtection="1"/>
    <xf numFmtId="0" fontId="30" fillId="40" borderId="50" xfId="0" applyFont="1" applyFill="1" applyBorder="1" applyProtection="1"/>
    <xf numFmtId="0" fontId="30" fillId="40" borderId="51" xfId="0" applyFont="1" applyFill="1" applyBorder="1" applyProtection="1"/>
    <xf numFmtId="0" fontId="29" fillId="34" borderId="38" xfId="0" applyFont="1" applyFill="1" applyBorder="1" applyAlignment="1" applyProtection="1">
      <alignment horizontal="left"/>
    </xf>
    <xf numFmtId="0" fontId="29" fillId="34" borderId="40" xfId="0" applyFont="1" applyFill="1" applyBorder="1" applyAlignment="1" applyProtection="1">
      <alignment horizontal="center"/>
    </xf>
    <xf numFmtId="0" fontId="29" fillId="34" borderId="41" xfId="0" applyFont="1" applyFill="1" applyBorder="1" applyAlignment="1" applyProtection="1">
      <alignment horizontal="left"/>
    </xf>
    <xf numFmtId="0" fontId="29" fillId="34" borderId="42" xfId="0" applyFont="1" applyFill="1" applyBorder="1" applyAlignment="1" applyProtection="1">
      <alignment horizontal="center"/>
    </xf>
    <xf numFmtId="0" fontId="29" fillId="34" borderId="43" xfId="0" applyFont="1" applyFill="1" applyBorder="1" applyAlignment="1" applyProtection="1">
      <alignment horizontal="left"/>
    </xf>
    <xf numFmtId="0" fontId="29" fillId="34" borderId="45" xfId="0" applyFont="1" applyFill="1" applyBorder="1" applyAlignment="1" applyProtection="1">
      <alignment horizontal="center"/>
    </xf>
    <xf numFmtId="0" fontId="29" fillId="34" borderId="38" xfId="0" applyFont="1" applyFill="1" applyBorder="1" applyAlignment="1" applyProtection="1">
      <alignment horizontal="center"/>
    </xf>
    <xf numFmtId="0" fontId="29" fillId="34" borderId="41" xfId="0" applyFont="1" applyFill="1" applyBorder="1" applyAlignment="1" applyProtection="1">
      <alignment horizontal="center"/>
    </xf>
    <xf numFmtId="0" fontId="29" fillId="34" borderId="43" xfId="0" applyFont="1" applyFill="1" applyBorder="1" applyAlignment="1" applyProtection="1">
      <alignment horizontal="center"/>
    </xf>
    <xf numFmtId="0" fontId="26" fillId="39" borderId="19" xfId="0" applyFont="1" applyFill="1" applyBorder="1" applyAlignment="1">
      <alignment horizontal="left" vertical="center"/>
    </xf>
    <xf numFmtId="0" fontId="26" fillId="39" borderId="19" xfId="0" applyFont="1" applyFill="1" applyBorder="1" applyAlignment="1">
      <alignment horizontal="center" vertical="center"/>
    </xf>
    <xf numFmtId="0" fontId="19" fillId="40" borderId="20" xfId="0" applyFont="1" applyFill="1" applyBorder="1" applyAlignment="1">
      <alignment horizontal="center" vertical="center"/>
    </xf>
    <xf numFmtId="168" fontId="19" fillId="40" borderId="20" xfId="0" applyNumberFormat="1" applyFont="1" applyFill="1" applyBorder="1" applyAlignment="1">
      <alignment horizontal="center" vertical="center"/>
    </xf>
    <xf numFmtId="166" fontId="19" fillId="40" borderId="20" xfId="0" applyNumberFormat="1" applyFont="1" applyFill="1" applyBorder="1" applyAlignment="1">
      <alignment horizontal="left" vertical="center"/>
    </xf>
    <xf numFmtId="166" fontId="19" fillId="40" borderId="20" xfId="1" applyNumberFormat="1" applyFont="1" applyFill="1" applyBorder="1" applyAlignment="1">
      <alignment horizontal="left" vertical="center"/>
    </xf>
    <xf numFmtId="10" fontId="19" fillId="40" borderId="20" xfId="0" applyNumberFormat="1" applyFont="1" applyFill="1" applyBorder="1" applyAlignment="1">
      <alignment horizontal="left" vertical="center"/>
    </xf>
    <xf numFmtId="10" fontId="19" fillId="40" borderId="20" xfId="1" applyNumberFormat="1" applyFont="1" applyFill="1" applyBorder="1" applyAlignment="1">
      <alignment horizontal="left" vertical="center"/>
    </xf>
    <xf numFmtId="167" fontId="19" fillId="40" borderId="20" xfId="0" applyNumberFormat="1" applyFont="1" applyFill="1" applyBorder="1" applyAlignment="1">
      <alignment horizontal="left" vertical="center"/>
    </xf>
    <xf numFmtId="0" fontId="19" fillId="40" borderId="20" xfId="0" applyFont="1" applyFill="1" applyBorder="1" applyAlignment="1">
      <alignment horizontal="left"/>
    </xf>
    <xf numFmtId="168" fontId="19" fillId="40" borderId="20" xfId="0" applyNumberFormat="1" applyFont="1" applyFill="1" applyBorder="1" applyAlignment="1">
      <alignment horizontal="left"/>
    </xf>
    <xf numFmtId="0" fontId="19" fillId="0" borderId="37" xfId="0" applyFont="1" applyFill="1" applyBorder="1" applyAlignment="1">
      <alignment horizontal="left"/>
    </xf>
    <xf numFmtId="0" fontId="19" fillId="0" borderId="37" xfId="0" applyFont="1" applyFill="1" applyBorder="1"/>
    <xf numFmtId="0" fontId="18" fillId="0" borderId="37" xfId="0" applyFont="1" applyFill="1" applyBorder="1" applyAlignment="1">
      <alignment horizontal="center" vertical="center"/>
    </xf>
    <xf numFmtId="168" fontId="18" fillId="0" borderId="37" xfId="0" applyNumberFormat="1" applyFont="1" applyFill="1" applyBorder="1" applyAlignment="1">
      <alignment horizontal="center" vertical="center"/>
    </xf>
    <xf numFmtId="166" fontId="18" fillId="0" borderId="37" xfId="1" applyNumberFormat="1" applyFont="1" applyFill="1" applyBorder="1" applyAlignment="1">
      <alignment horizontal="left" vertical="center"/>
    </xf>
    <xf numFmtId="2" fontId="18" fillId="0" borderId="37" xfId="0" applyNumberFormat="1" applyFont="1" applyFill="1" applyBorder="1" applyAlignment="1">
      <alignment horizontal="left" vertical="center"/>
    </xf>
    <xf numFmtId="10" fontId="18" fillId="0" borderId="37" xfId="1" applyNumberFormat="1" applyFont="1" applyFill="1" applyBorder="1" applyAlignment="1">
      <alignment horizontal="left" vertical="center"/>
    </xf>
    <xf numFmtId="167" fontId="18" fillId="0" borderId="37" xfId="0" applyNumberFormat="1" applyFont="1" applyFill="1" applyBorder="1" applyAlignment="1">
      <alignment horizontal="left" vertical="center"/>
    </xf>
    <xf numFmtId="0" fontId="18" fillId="0" borderId="37" xfId="0" applyFont="1" applyFill="1" applyBorder="1" applyAlignment="1">
      <alignment horizontal="left"/>
    </xf>
    <xf numFmtId="168" fontId="18" fillId="0" borderId="37" xfId="0" applyNumberFormat="1" applyFont="1" applyFill="1" applyBorder="1" applyAlignment="1">
      <alignment horizontal="left"/>
    </xf>
    <xf numFmtId="0" fontId="26" fillId="38" borderId="10" xfId="0" applyFont="1" applyFill="1" applyBorder="1" applyAlignment="1">
      <alignment horizontal="center" vertical="center" wrapText="1"/>
    </xf>
    <xf numFmtId="0" fontId="26" fillId="38" borderId="19" xfId="0" applyFont="1" applyFill="1" applyBorder="1" applyAlignment="1">
      <alignment horizontal="left" vertical="center"/>
    </xf>
    <xf numFmtId="0" fontId="26" fillId="38" borderId="19" xfId="0" applyFont="1" applyFill="1" applyBorder="1" applyAlignment="1">
      <alignment vertical="center"/>
    </xf>
    <xf numFmtId="0" fontId="26" fillId="38" borderId="19" xfId="0" applyFont="1" applyFill="1" applyBorder="1" applyAlignment="1">
      <alignment horizontal="center" vertical="center"/>
    </xf>
    <xf numFmtId="14" fontId="18" fillId="34" borderId="37" xfId="0" applyNumberFormat="1" applyFont="1" applyFill="1" applyBorder="1" applyAlignment="1">
      <alignment horizontal="left" vertical="center"/>
    </xf>
    <xf numFmtId="0" fontId="18" fillId="34" borderId="37" xfId="0" applyFont="1" applyFill="1" applyBorder="1"/>
    <xf numFmtId="0" fontId="18" fillId="34" borderId="37" xfId="0" applyFont="1" applyFill="1" applyBorder="1" applyAlignment="1">
      <alignment horizontal="center" vertical="center"/>
    </xf>
    <xf numFmtId="169" fontId="18" fillId="34" borderId="37" xfId="0" applyNumberFormat="1" applyFont="1" applyFill="1" applyBorder="1" applyAlignment="1">
      <alignment horizontal="center" vertical="center"/>
    </xf>
    <xf numFmtId="166" fontId="18" fillId="34" borderId="37" xfId="1" applyNumberFormat="1" applyFont="1" applyFill="1" applyBorder="1" applyAlignment="1">
      <alignment horizontal="center" vertical="center"/>
    </xf>
    <xf numFmtId="164" fontId="18" fillId="34" borderId="37" xfId="0" applyNumberFormat="1" applyFont="1" applyFill="1" applyBorder="1" applyAlignment="1">
      <alignment horizontal="center" vertical="center"/>
    </xf>
    <xf numFmtId="2" fontId="18" fillId="34" borderId="37" xfId="0" applyNumberFormat="1" applyFont="1" applyFill="1" applyBorder="1" applyAlignment="1">
      <alignment horizontal="center" vertical="center"/>
    </xf>
    <xf numFmtId="0" fontId="26" fillId="38" borderId="19" xfId="0" applyFont="1" applyFill="1" applyBorder="1" applyAlignment="1">
      <alignment horizontal="center" vertical="center" wrapText="1"/>
    </xf>
    <xf numFmtId="14" fontId="18" fillId="34" borderId="37" xfId="0" applyNumberFormat="1" applyFont="1" applyFill="1" applyBorder="1" applyAlignment="1">
      <alignment horizontal="left"/>
    </xf>
    <xf numFmtId="0" fontId="18" fillId="34" borderId="37" xfId="0" applyFont="1" applyFill="1" applyBorder="1" applyAlignment="1">
      <alignment horizontal="center"/>
    </xf>
    <xf numFmtId="0" fontId="26" fillId="38" borderId="26" xfId="0" applyFont="1" applyFill="1" applyBorder="1"/>
    <xf numFmtId="0" fontId="26" fillId="38" borderId="25" xfId="0" applyFont="1" applyFill="1" applyBorder="1"/>
    <xf numFmtId="0" fontId="26" fillId="38" borderId="27" xfId="0" applyFont="1" applyFill="1" applyBorder="1"/>
    <xf numFmtId="0" fontId="27" fillId="38" borderId="16" xfId="43" applyNumberFormat="1" applyFont="1" applyFill="1" applyBorder="1" applyAlignment="1" applyProtection="1"/>
    <xf numFmtId="0" fontId="27" fillId="38" borderId="16" xfId="43" applyNumberFormat="1" applyFont="1" applyFill="1" applyBorder="1" applyAlignment="1" applyProtection="1">
      <alignment horizontal="center" vertical="center"/>
    </xf>
    <xf numFmtId="0" fontId="19" fillId="40" borderId="18" xfId="0" applyFont="1" applyFill="1" applyBorder="1"/>
    <xf numFmtId="10" fontId="19" fillId="40" borderId="18" xfId="0" applyNumberFormat="1" applyFont="1" applyFill="1" applyBorder="1" applyAlignment="1">
      <alignment horizontal="center" vertical="center"/>
    </xf>
    <xf numFmtId="0" fontId="19" fillId="40" borderId="18" xfId="0" applyFont="1" applyFill="1" applyBorder="1" applyAlignment="1">
      <alignment horizontal="center" vertical="center"/>
    </xf>
    <xf numFmtId="0" fontId="0" fillId="34" borderId="37" xfId="0" applyFill="1" applyBorder="1" applyAlignment="1">
      <alignment horizontal="left"/>
    </xf>
    <xf numFmtId="0" fontId="0" fillId="34" borderId="37" xfId="0" applyFill="1" applyBorder="1"/>
    <xf numFmtId="10" fontId="0" fillId="34" borderId="37" xfId="1" applyNumberFormat="1" applyFont="1" applyFill="1" applyBorder="1" applyAlignment="1">
      <alignment horizontal="center" vertical="center"/>
    </xf>
    <xf numFmtId="0" fontId="0" fillId="34" borderId="37" xfId="0" applyFill="1" applyBorder="1" applyAlignment="1">
      <alignment horizontal="center"/>
    </xf>
    <xf numFmtId="0" fontId="0" fillId="34" borderId="37" xfId="0" applyFill="1" applyBorder="1" applyAlignment="1">
      <alignment horizontal="left" vertical="center"/>
    </xf>
    <xf numFmtId="10" fontId="18" fillId="34" borderId="37" xfId="1" applyNumberFormat="1" applyFont="1" applyFill="1" applyBorder="1" applyAlignment="1">
      <alignment horizontal="center" vertical="center"/>
    </xf>
    <xf numFmtId="0" fontId="0" fillId="34" borderId="37" xfId="0" applyFill="1" applyBorder="1" applyAlignment="1">
      <alignment horizontal="center" vertical="center"/>
    </xf>
    <xf numFmtId="165" fontId="18" fillId="34" borderId="37" xfId="1" applyNumberFormat="1" applyFont="1" applyFill="1" applyBorder="1" applyAlignment="1">
      <alignment horizontal="center" vertical="center"/>
    </xf>
    <xf numFmtId="14" fontId="18" fillId="34" borderId="37" xfId="1" applyNumberFormat="1" applyFont="1" applyFill="1" applyBorder="1" applyAlignment="1">
      <alignment horizontal="center" vertical="center"/>
    </xf>
    <xf numFmtId="14" fontId="18" fillId="34" borderId="37" xfId="0" applyNumberFormat="1" applyFont="1" applyFill="1" applyBorder="1"/>
    <xf numFmtId="165" fontId="18" fillId="34" borderId="37" xfId="1" applyNumberFormat="1" applyFont="1" applyFill="1" applyBorder="1" applyAlignment="1">
      <alignment horizontal="center"/>
    </xf>
    <xf numFmtId="165" fontId="18" fillId="34" borderId="37" xfId="0" applyNumberFormat="1" applyFont="1" applyFill="1" applyBorder="1" applyAlignment="1">
      <alignment horizontal="center" vertical="center"/>
    </xf>
    <xf numFmtId="9" fontId="29" fillId="34" borderId="0" xfId="0" applyNumberFormat="1" applyFont="1" applyFill="1" applyProtection="1"/>
    <xf numFmtId="9" fontId="37" fillId="40" borderId="41" xfId="0" applyNumberFormat="1" applyFont="1" applyFill="1" applyBorder="1" applyAlignment="1" applyProtection="1">
      <alignment horizontal="center" vertical="center"/>
    </xf>
    <xf numFmtId="0" fontId="18" fillId="34" borderId="0" xfId="0" applyFont="1" applyFill="1" applyBorder="1"/>
    <xf numFmtId="0" fontId="18" fillId="34" borderId="41" xfId="0" applyFont="1" applyFill="1" applyBorder="1"/>
    <xf numFmtId="0" fontId="24" fillId="0" borderId="66" xfId="0" applyFont="1" applyFill="1" applyBorder="1" applyAlignment="1">
      <alignment horizontal="left" vertical="center"/>
    </xf>
    <xf numFmtId="2" fontId="29" fillId="34" borderId="37" xfId="0" applyNumberFormat="1" applyFont="1" applyFill="1" applyBorder="1" applyAlignment="1" applyProtection="1">
      <alignment horizontal="center" vertical="center"/>
    </xf>
    <xf numFmtId="2" fontId="29" fillId="34" borderId="44" xfId="0" applyNumberFormat="1" applyFont="1" applyFill="1" applyBorder="1" applyAlignment="1" applyProtection="1">
      <alignment horizontal="center" vertical="center"/>
    </xf>
    <xf numFmtId="164" fontId="29" fillId="34" borderId="40" xfId="0" applyNumberFormat="1" applyFont="1" applyFill="1" applyBorder="1" applyAlignment="1" applyProtection="1">
      <alignment horizontal="center" vertical="center"/>
    </xf>
    <xf numFmtId="164" fontId="29" fillId="34" borderId="42" xfId="0" applyNumberFormat="1" applyFont="1" applyFill="1" applyBorder="1" applyAlignment="1" applyProtection="1">
      <alignment horizontal="center" vertical="center"/>
    </xf>
    <xf numFmtId="164" fontId="29" fillId="34" borderId="45" xfId="0" applyNumberFormat="1" applyFont="1" applyFill="1" applyBorder="1" applyAlignment="1" applyProtection="1">
      <alignment horizontal="center" vertical="center"/>
    </xf>
    <xf numFmtId="0" fontId="24" fillId="0" borderId="37" xfId="0" applyFont="1" applyFill="1" applyBorder="1" applyAlignment="1">
      <alignment horizontal="left" vertical="center"/>
    </xf>
    <xf numFmtId="0" fontId="28" fillId="38" borderId="67" xfId="0" applyFont="1" applyFill="1" applyBorder="1" applyAlignment="1" applyProtection="1">
      <alignment horizontal="center" vertical="center"/>
    </xf>
    <xf numFmtId="0" fontId="29" fillId="0" borderId="67" xfId="0" applyFont="1" applyFill="1" applyBorder="1" applyAlignment="1" applyProtection="1">
      <alignment horizontal="center" vertical="center"/>
    </xf>
    <xf numFmtId="0" fontId="18" fillId="34" borderId="72" xfId="0" applyFont="1" applyFill="1" applyBorder="1"/>
    <xf numFmtId="0" fontId="18" fillId="34" borderId="73" xfId="0" applyFont="1" applyFill="1" applyBorder="1"/>
    <xf numFmtId="0" fontId="18" fillId="34" borderId="74" xfId="0" applyFont="1" applyFill="1" applyBorder="1"/>
    <xf numFmtId="0" fontId="18" fillId="34" borderId="58" xfId="0" applyFont="1" applyFill="1" applyBorder="1"/>
    <xf numFmtId="0" fontId="18" fillId="34" borderId="75" xfId="0" applyFont="1" applyFill="1" applyBorder="1"/>
    <xf numFmtId="0" fontId="18" fillId="34" borderId="60" xfId="0" applyFont="1" applyFill="1" applyBorder="1"/>
    <xf numFmtId="0" fontId="18" fillId="34" borderId="76" xfId="0" applyFont="1" applyFill="1" applyBorder="1"/>
    <xf numFmtId="0" fontId="18" fillId="34" borderId="77" xfId="0" applyFont="1" applyFill="1" applyBorder="1"/>
    <xf numFmtId="0" fontId="18" fillId="34" borderId="0" xfId="0" applyFont="1" applyFill="1" applyAlignment="1">
      <alignment horizontal="right"/>
    </xf>
    <xf numFmtId="0" fontId="38" fillId="34" borderId="0" xfId="0" applyFont="1" applyFill="1" applyBorder="1" applyAlignment="1">
      <alignment horizontal="center"/>
    </xf>
    <xf numFmtId="10" fontId="39" fillId="41" borderId="37" xfId="1" applyNumberFormat="1" applyFont="1" applyFill="1" applyBorder="1" applyAlignment="1" applyProtection="1">
      <alignment horizontal="center" vertical="center"/>
    </xf>
    <xf numFmtId="0" fontId="39" fillId="41" borderId="37" xfId="0" applyFont="1" applyFill="1" applyBorder="1" applyAlignment="1" applyProtection="1">
      <alignment horizontal="right" vertical="center"/>
    </xf>
    <xf numFmtId="9" fontId="18" fillId="34" borderId="0" xfId="1" applyFont="1" applyFill="1"/>
    <xf numFmtId="0" fontId="29" fillId="40" borderId="78" xfId="0" applyFont="1" applyFill="1" applyBorder="1" applyProtection="1"/>
    <xf numFmtId="0" fontId="32" fillId="40" borderId="23" xfId="0" applyFont="1" applyFill="1" applyBorder="1" applyAlignment="1" applyProtection="1">
      <alignment horizontal="center" vertical="center"/>
    </xf>
    <xf numFmtId="0" fontId="32" fillId="40" borderId="17" xfId="0" applyFont="1" applyFill="1" applyBorder="1" applyAlignment="1" applyProtection="1">
      <alignment horizontal="center" vertical="center"/>
    </xf>
    <xf numFmtId="0" fontId="38" fillId="34" borderId="0" xfId="0" applyFont="1" applyFill="1" applyAlignment="1">
      <alignment horizontal="center"/>
    </xf>
    <xf numFmtId="0" fontId="26" fillId="38" borderId="10" xfId="0" applyFont="1" applyFill="1" applyBorder="1" applyAlignment="1">
      <alignment horizontal="left" vertical="center"/>
    </xf>
    <xf numFmtId="0" fontId="26" fillId="38" borderId="20" xfId="0" applyFont="1" applyFill="1" applyBorder="1" applyAlignment="1">
      <alignment horizontal="left" vertical="center"/>
    </xf>
    <xf numFmtId="0" fontId="33" fillId="38" borderId="14" xfId="0" applyFont="1" applyFill="1" applyBorder="1" applyAlignment="1" applyProtection="1">
      <alignment horizontal="center"/>
    </xf>
    <xf numFmtId="0" fontId="33" fillId="38" borderId="11" xfId="0" applyFont="1" applyFill="1" applyBorder="1" applyAlignment="1" applyProtection="1">
      <alignment horizontal="center"/>
    </xf>
    <xf numFmtId="0" fontId="33" fillId="38" borderId="21" xfId="0" applyFont="1" applyFill="1" applyBorder="1" applyAlignment="1" applyProtection="1">
      <alignment horizontal="center"/>
    </xf>
    <xf numFmtId="0" fontId="28" fillId="38" borderId="14" xfId="0" applyFont="1" applyFill="1" applyBorder="1" applyAlignment="1" applyProtection="1">
      <alignment horizontal="center" vertical="center"/>
    </xf>
    <xf numFmtId="0" fontId="28" fillId="38" borderId="11" xfId="0" applyFont="1" applyFill="1" applyBorder="1" applyAlignment="1" applyProtection="1">
      <alignment horizontal="center" vertical="center"/>
    </xf>
    <xf numFmtId="0" fontId="28" fillId="38" borderId="21" xfId="0" applyFont="1" applyFill="1" applyBorder="1" applyAlignment="1" applyProtection="1">
      <alignment horizontal="center" vertical="center"/>
    </xf>
    <xf numFmtId="0" fontId="28" fillId="38" borderId="53" xfId="0" applyFont="1" applyFill="1" applyBorder="1" applyAlignment="1" applyProtection="1">
      <alignment horizontal="center" vertical="center" wrapText="1"/>
    </xf>
    <xf numFmtId="0" fontId="28" fillId="38" borderId="55" xfId="0" applyFont="1" applyFill="1" applyBorder="1" applyAlignment="1" applyProtection="1">
      <alignment horizontal="center" vertical="center" wrapText="1"/>
    </xf>
    <xf numFmtId="0" fontId="28" fillId="38" borderId="68" xfId="0" applyFont="1" applyFill="1" applyBorder="1" applyAlignment="1" applyProtection="1">
      <alignment horizontal="center" vertical="center" wrapText="1"/>
    </xf>
    <xf numFmtId="0" fontId="32" fillId="36" borderId="37" xfId="0" applyFont="1" applyFill="1" applyBorder="1" applyAlignment="1" applyProtection="1">
      <alignment horizontal="center" vertical="center"/>
    </xf>
    <xf numFmtId="0" fontId="32" fillId="36" borderId="42" xfId="0" applyFont="1" applyFill="1" applyBorder="1" applyAlignment="1" applyProtection="1">
      <alignment horizontal="center" vertical="center"/>
    </xf>
    <xf numFmtId="0" fontId="34" fillId="38" borderId="28" xfId="0" applyFont="1" applyFill="1" applyBorder="1" applyAlignment="1" applyProtection="1">
      <alignment horizontal="center"/>
    </xf>
    <xf numFmtId="0" fontId="34" fillId="38" borderId="12" xfId="0" applyFont="1" applyFill="1" applyBorder="1" applyAlignment="1" applyProtection="1">
      <alignment horizontal="center"/>
    </xf>
    <xf numFmtId="0" fontId="34" fillId="38" borderId="24" xfId="0" applyFont="1" applyFill="1" applyBorder="1" applyAlignment="1" applyProtection="1">
      <alignment horizontal="center"/>
    </xf>
    <xf numFmtId="0" fontId="28" fillId="38" borderId="69" xfId="0" applyFont="1" applyFill="1" applyBorder="1" applyAlignment="1" applyProtection="1">
      <alignment horizontal="center" vertical="center"/>
    </xf>
    <xf numFmtId="0" fontId="28" fillId="38" borderId="70" xfId="0" applyFont="1" applyFill="1" applyBorder="1" applyAlignment="1" applyProtection="1">
      <alignment horizontal="center" vertical="center"/>
    </xf>
    <xf numFmtId="0" fontId="28" fillId="38" borderId="71" xfId="0" applyFont="1" applyFill="1" applyBorder="1" applyAlignment="1" applyProtection="1">
      <alignment horizontal="center" vertical="center"/>
    </xf>
    <xf numFmtId="0" fontId="32" fillId="36" borderId="67" xfId="0" applyFont="1" applyFill="1" applyBorder="1" applyAlignment="1" applyProtection="1">
      <alignment horizontal="center" vertical="center"/>
    </xf>
    <xf numFmtId="0" fontId="28" fillId="38" borderId="59" xfId="0" applyFont="1" applyFill="1" applyBorder="1" applyAlignment="1" applyProtection="1">
      <alignment horizontal="center" vertical="center"/>
    </xf>
    <xf numFmtId="0" fontId="28" fillId="38" borderId="56" xfId="0" applyFont="1" applyFill="1" applyBorder="1" applyAlignment="1" applyProtection="1">
      <alignment horizontal="center" vertical="center"/>
    </xf>
    <xf numFmtId="0" fontId="28" fillId="38" borderId="57" xfId="0" applyFont="1" applyFill="1" applyBorder="1" applyAlignment="1" applyProtection="1">
      <alignment horizontal="center" vertical="center"/>
    </xf>
    <xf numFmtId="0" fontId="28" fillId="38" borderId="58" xfId="0" applyFont="1" applyFill="1" applyBorder="1" applyAlignment="1" applyProtection="1">
      <alignment horizontal="center" vertical="center"/>
    </xf>
    <xf numFmtId="0" fontId="28" fillId="38" borderId="60" xfId="0" applyFont="1" applyFill="1" applyBorder="1" applyAlignment="1" applyProtection="1">
      <alignment horizontal="center" vertical="center"/>
    </xf>
    <xf numFmtId="0" fontId="28" fillId="38" borderId="14" xfId="0" applyFont="1" applyFill="1" applyBorder="1" applyAlignment="1" applyProtection="1">
      <alignment horizontal="center"/>
    </xf>
    <xf numFmtId="0" fontId="28" fillId="38" borderId="11" xfId="0" applyFont="1" applyFill="1" applyBorder="1" applyAlignment="1" applyProtection="1">
      <alignment horizontal="center"/>
    </xf>
    <xf numFmtId="0" fontId="28" fillId="38" borderId="21" xfId="0" applyFont="1" applyFill="1" applyBorder="1" applyAlignment="1" applyProtection="1">
      <alignment horizontal="center"/>
    </xf>
    <xf numFmtId="0" fontId="33" fillId="38" borderId="46" xfId="0" applyFont="1" applyFill="1" applyBorder="1" applyAlignment="1" applyProtection="1">
      <alignment horizontal="center"/>
    </xf>
    <xf numFmtId="0" fontId="33" fillId="38" borderId="47" xfId="0" applyFont="1" applyFill="1" applyBorder="1" applyAlignment="1" applyProtection="1">
      <alignment horizontal="center"/>
    </xf>
    <xf numFmtId="0" fontId="33" fillId="38" borderId="48" xfId="0" applyFont="1" applyFill="1" applyBorder="1" applyAlignment="1" applyProtection="1">
      <alignment horizontal="center"/>
    </xf>
    <xf numFmtId="0" fontId="28" fillId="38" borderId="79" xfId="0" applyFont="1" applyFill="1" applyBorder="1" applyAlignment="1" applyProtection="1">
      <alignment horizontal="center" vertical="center"/>
    </xf>
    <xf numFmtId="0" fontId="28" fillId="38" borderId="80" xfId="0" applyFont="1" applyFill="1" applyBorder="1" applyAlignment="1" applyProtection="1">
      <alignment horizontal="center" vertical="center"/>
    </xf>
    <xf numFmtId="0" fontId="28" fillId="38" borderId="81" xfId="0" applyFont="1" applyFill="1" applyBorder="1" applyAlignment="1" applyProtection="1">
      <alignment horizontal="center" vertical="center"/>
    </xf>
    <xf numFmtId="0" fontId="36" fillId="38" borderId="14" xfId="0" applyFont="1" applyFill="1" applyBorder="1" applyAlignment="1" applyProtection="1">
      <alignment horizontal="center"/>
    </xf>
    <xf numFmtId="0" fontId="36" fillId="38" borderId="11" xfId="0" applyFont="1" applyFill="1" applyBorder="1" applyAlignment="1" applyProtection="1">
      <alignment horizontal="center"/>
    </xf>
    <xf numFmtId="0" fontId="36" fillId="38" borderId="21" xfId="0" applyFont="1" applyFill="1" applyBorder="1" applyAlignment="1" applyProtection="1">
      <alignment horizontal="center"/>
    </xf>
    <xf numFmtId="0" fontId="25" fillId="38" borderId="0" xfId="0" applyFont="1" applyFill="1" applyAlignment="1">
      <alignment horizontal="center"/>
    </xf>
    <xf numFmtId="10" fontId="35" fillId="38" borderId="32" xfId="1" applyNumberFormat="1" applyFont="1" applyFill="1" applyBorder="1" applyAlignment="1">
      <alignment horizontal="center" vertical="center" textRotation="90"/>
    </xf>
    <xf numFmtId="10" fontId="35" fillId="38" borderId="64" xfId="1" applyNumberFormat="1" applyFont="1" applyFill="1" applyBorder="1" applyAlignment="1">
      <alignment horizontal="center" vertical="center" textRotation="90"/>
    </xf>
    <xf numFmtId="10" fontId="35" fillId="38" borderId="33" xfId="1" applyNumberFormat="1" applyFont="1" applyFill="1" applyBorder="1" applyAlignment="1">
      <alignment horizontal="center" vertical="center" textRotation="90"/>
    </xf>
    <xf numFmtId="10" fontId="35" fillId="38" borderId="65" xfId="1" applyNumberFormat="1" applyFont="1" applyFill="1" applyBorder="1" applyAlignment="1">
      <alignment horizontal="center" vertical="center" textRotation="90"/>
    </xf>
    <xf numFmtId="0" fontId="35" fillId="38" borderId="22" xfId="0" applyFont="1" applyFill="1" applyBorder="1" applyAlignment="1">
      <alignment horizontal="center" vertical="center" textRotation="90"/>
    </xf>
    <xf numFmtId="0" fontId="35" fillId="38" borderId="23" xfId="0" applyFont="1" applyFill="1" applyBorder="1" applyAlignment="1">
      <alignment horizontal="center" vertical="center" textRotation="90"/>
    </xf>
    <xf numFmtId="0" fontId="35" fillId="38" borderId="24" xfId="0" applyFont="1" applyFill="1" applyBorder="1" applyAlignment="1">
      <alignment horizontal="center" vertical="center" textRotation="90"/>
    </xf>
    <xf numFmtId="0" fontId="38" fillId="34" borderId="0" xfId="0" applyFont="1" applyFill="1" applyAlignment="1">
      <alignment horizontal="center"/>
    </xf>
    <xf numFmtId="0" fontId="38" fillId="0" borderId="0" xfId="0" applyFont="1" applyFill="1" applyAlignment="1">
      <alignment horizontal="center"/>
    </xf>
    <xf numFmtId="0" fontId="38" fillId="34" borderId="73" xfId="0" applyFont="1" applyFill="1" applyBorder="1" applyAlignment="1">
      <alignment horizontal="center"/>
    </xf>
    <xf numFmtId="0" fontId="18" fillId="34" borderId="0" xfId="0" applyFont="1" applyFill="1" applyAlignment="1">
      <alignment horizontal="left" vertical="top"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blp_column_header" xfId="43" xr:uid="{00000000-0005-0000-0000-000019000000}"/>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2">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numFmt numFmtId="164" formatCode="0.0000"/>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fill>
        <patternFill patternType="solid">
          <fgColor indexed="64"/>
          <bgColor theme="0"/>
        </patternFill>
      </fill>
      <alignment horizontal="center" vertical="center" textRotation="0" wrapText="0" indent="0" justifyLastLine="0" shrinkToFit="0" readingOrder="0"/>
      <border diagonalUp="0" diagonalDown="0" outline="0">
        <left style="medium">
          <color auto="1"/>
        </left>
        <right style="medium">
          <color auto="1"/>
        </right>
        <top/>
        <bottom/>
      </border>
      <protection locked="1" hidden="0"/>
    </dxf>
    <dxf>
      <font>
        <b val="0"/>
        <i val="0"/>
        <strike val="0"/>
        <condense val="0"/>
        <extend val="0"/>
        <outline val="0"/>
        <shadow val="0"/>
        <u val="none"/>
        <vertAlign val="baseline"/>
        <sz val="10"/>
        <color auto="1"/>
        <name val="Adobe Fan Heiti Std B"/>
        <scheme val="none"/>
      </font>
      <fill>
        <patternFill patternType="solid">
          <fgColor indexed="64"/>
          <bgColor theme="0"/>
        </patternFill>
      </fill>
      <border diagonalUp="0" diagonalDown="0" outline="0">
        <left/>
        <right style="medium">
          <color indexed="64"/>
        </right>
        <top/>
        <bottom/>
      </border>
    </dxf>
    <dxf>
      <border outline="0">
        <bottom style="thin">
          <color indexed="64"/>
        </bottom>
      </border>
    </dxf>
    <dxf>
      <border outline="0">
        <left style="medium">
          <color auto="1"/>
        </left>
        <right style="medium">
          <color auto="1"/>
        </right>
        <top style="medium">
          <color indexed="64"/>
        </top>
        <bottom style="medium">
          <color auto="1"/>
        </bottom>
      </border>
    </dxf>
    <dxf>
      <font>
        <b val="0"/>
        <i val="0"/>
        <strike val="0"/>
        <condense val="0"/>
        <extend val="0"/>
        <outline val="0"/>
        <shadow val="0"/>
        <u val="none"/>
        <vertAlign val="baseline"/>
        <sz val="10"/>
        <color auto="1"/>
        <name val="Adobe Fan Heiti Std B"/>
        <scheme val="none"/>
      </font>
      <fill>
        <patternFill patternType="solid">
          <fgColor indexed="64"/>
          <bgColor theme="0"/>
        </patternFill>
      </fill>
      <alignment horizontal="center" vertical="center" textRotation="0" wrapText="0" indent="0" justifyLastLine="0" shrinkToFit="0" readingOrder="0"/>
      <protection locked="1" hidden="0"/>
    </dxf>
    <dxf>
      <font>
        <b/>
        <i val="0"/>
        <strike val="0"/>
        <condense val="0"/>
        <extend val="0"/>
        <outline val="0"/>
        <shadow val="0"/>
        <u val="none"/>
        <vertAlign val="baseline"/>
        <sz val="11"/>
        <color theme="0"/>
        <name val="Adobe Fan Heiti Std B"/>
        <scheme val="none"/>
      </font>
      <fill>
        <patternFill patternType="solid">
          <fgColor indexed="64"/>
          <bgColor theme="4" tint="-0.499984740745262"/>
        </patternFill>
      </fill>
      <alignment horizontal="center" vertical="center" textRotation="0" wrapText="0" indent="0" justifyLastLine="0" shrinkToFit="0" readingOrder="0"/>
      <border diagonalUp="0" diagonalDown="0" outline="0">
        <left style="medium">
          <color indexed="64"/>
        </left>
        <right style="medium">
          <color indexed="64"/>
        </right>
        <top/>
        <bottom/>
      </border>
      <protection locked="1" hidden="0"/>
    </dxf>
    <dxf>
      <font>
        <b val="0"/>
        <i val="0"/>
      </font>
      <fill>
        <patternFill>
          <bgColor rgb="FFE76370"/>
        </patternFill>
      </fill>
    </dxf>
    <dxf>
      <font>
        <b val="0"/>
        <i val="0"/>
      </font>
      <fill>
        <patternFill>
          <bgColor rgb="FFE76370"/>
        </patternFill>
      </fill>
    </dxf>
    <dxf>
      <font>
        <b val="0"/>
        <i val="0"/>
      </font>
      <fill>
        <patternFill>
          <bgColor rgb="FFE76370"/>
        </patternFill>
      </fill>
    </dxf>
    <dxf>
      <font>
        <b val="0"/>
        <i val="0"/>
      </font>
      <fill>
        <patternFill>
          <bgColor rgb="FFE76370"/>
        </patternFill>
      </fill>
    </dxf>
  </dxfs>
  <tableStyles count="0" defaultTableStyle="TableStyleMedium2" defaultPivotStyle="PivotStyleLight16"/>
  <colors>
    <mruColors>
      <color rgb="FFE763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Model'!$AS$4</c:f>
              <c:strCache>
                <c:ptCount val="1"/>
                <c:pt idx="0">
                  <c:v>Overhang</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Model'!$AI$5:$AI$24</c:f>
              <c:numCache>
                <c:formatCode>General</c:formatCode>
                <c:ptCount val="20"/>
                <c:pt idx="0">
                  <c:v>1.0440754716981133</c:v>
                </c:pt>
                <c:pt idx="1">
                  <c:v>1.4976347465190625</c:v>
                </c:pt>
                <c:pt idx="2">
                  <c:v>1.9511940213400116</c:v>
                </c:pt>
                <c:pt idx="3">
                  <c:v>2.404753296160961</c:v>
                </c:pt>
                <c:pt idx="4">
                  <c:v>2.8583125709819104</c:v>
                </c:pt>
                <c:pt idx="5">
                  <c:v>3.3118718458028598</c:v>
                </c:pt>
                <c:pt idx="6">
                  <c:v>3.7654311206238091</c:v>
                </c:pt>
                <c:pt idx="7">
                  <c:v>4.2189903954447585</c:v>
                </c:pt>
                <c:pt idx="8">
                  <c:v>4.6725496702657079</c:v>
                </c:pt>
                <c:pt idx="9">
                  <c:v>5.1261089450866573</c:v>
                </c:pt>
                <c:pt idx="10">
                  <c:v>5.5796682199076066</c:v>
                </c:pt>
                <c:pt idx="11">
                  <c:v>6.033227494728556</c:v>
                </c:pt>
                <c:pt idx="12">
                  <c:v>6.4867867695495054</c:v>
                </c:pt>
                <c:pt idx="13">
                  <c:v>6.9403460443704548</c:v>
                </c:pt>
                <c:pt idx="14">
                  <c:v>7.3939053191914041</c:v>
                </c:pt>
                <c:pt idx="15">
                  <c:v>7.8474645940123535</c:v>
                </c:pt>
                <c:pt idx="16">
                  <c:v>8.3010238688333029</c:v>
                </c:pt>
                <c:pt idx="17">
                  <c:v>8.7545831436542514</c:v>
                </c:pt>
                <c:pt idx="18">
                  <c:v>9.2081424184751999</c:v>
                </c:pt>
                <c:pt idx="19">
                  <c:v>9.6617016932961484</c:v>
                </c:pt>
              </c:numCache>
            </c:numRef>
          </c:xVal>
          <c:yVal>
            <c:numRef>
              <c:f>'Underpricing Model'!$AS$5:$AS$24</c:f>
              <c:numCache>
                <c:formatCode>General</c:formatCode>
                <c:ptCount val="20"/>
                <c:pt idx="0">
                  <c:v>0.94790704733150233</c:v>
                </c:pt>
                <c:pt idx="1">
                  <c:v>0.91968756050325406</c:v>
                </c:pt>
                <c:pt idx="2">
                  <c:v>0.87814631383843278</c:v>
                </c:pt>
                <c:pt idx="3">
                  <c:v>0.81933890123942543</c:v>
                </c:pt>
                <c:pt idx="4">
                  <c:v>0.74053625560449632</c:v>
                </c:pt>
                <c:pt idx="5">
                  <c:v>0.64236420965616858</c:v>
                </c:pt>
                <c:pt idx="6">
                  <c:v>0.53059249736328729</c:v>
                </c:pt>
                <c:pt idx="7">
                  <c:v>0.41566513275210343</c:v>
                </c:pt>
                <c:pt idx="8">
                  <c:v>0.30923214392512999</c:v>
                </c:pt>
                <c:pt idx="9">
                  <c:v>0.21980058675122577</c:v>
                </c:pt>
                <c:pt idx="10">
                  <c:v>0.15059447132386944</c:v>
                </c:pt>
                <c:pt idx="11">
                  <c:v>0.10037512867489309</c:v>
                </c:pt>
                <c:pt idx="12">
                  <c:v>6.5609085606946255E-2</c:v>
                </c:pt>
                <c:pt idx="13">
                  <c:v>4.2318213265361108E-2</c:v>
                </c:pt>
                <c:pt idx="14">
                  <c:v>2.7056064580931325E-2</c:v>
                </c:pt>
                <c:pt idx="15">
                  <c:v>1.7199386156720717E-2</c:v>
                </c:pt>
                <c:pt idx="16">
                  <c:v>1.0893347743537167E-2</c:v>
                </c:pt>
                <c:pt idx="17">
                  <c:v>6.8831827106896537E-3</c:v>
                </c:pt>
                <c:pt idx="18">
                  <c:v>4.3427968916421701E-3</c:v>
                </c:pt>
                <c:pt idx="19">
                  <c:v>2.7374104610722954E-3</c:v>
                </c:pt>
              </c:numCache>
            </c:numRef>
          </c:yVal>
          <c:smooth val="1"/>
          <c:extLst>
            <c:ext xmlns:c16="http://schemas.microsoft.com/office/drawing/2014/chart" uri="{C3380CC4-5D6E-409C-BE32-E72D297353CC}">
              <c16:uniqueId val="{00000000-5C86-324D-A827-914A0E755871}"/>
            </c:ext>
          </c:extLst>
        </c:ser>
        <c:dLbls>
          <c:showLegendKey val="0"/>
          <c:showVal val="0"/>
          <c:showCatName val="0"/>
          <c:showSerName val="0"/>
          <c:showPercent val="0"/>
          <c:showBubbleSize val="0"/>
        </c:dLbls>
        <c:axId val="-706818688"/>
        <c:axId val="-706819776"/>
      </c:scatterChart>
      <c:valAx>
        <c:axId val="-706818688"/>
        <c:scaling>
          <c:orientation val="minMax"/>
          <c:max val="10"/>
          <c:min val="1"/>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6819776"/>
        <c:crosses val="autoZero"/>
        <c:crossBetween val="midCat"/>
      </c:valAx>
      <c:valAx>
        <c:axId val="-706819776"/>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81868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Price Update</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Model'!$AT$4</c:f>
              <c:strCache>
                <c:ptCount val="1"/>
                <c:pt idx="0">
                  <c:v>Pupdate</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Model'!$AJ$5:$AJ$24</c:f>
              <c:numCache>
                <c:formatCode>General</c:formatCode>
                <c:ptCount val="20"/>
                <c:pt idx="0">
                  <c:v>-0.17499999999999999</c:v>
                </c:pt>
                <c:pt idx="1">
                  <c:v>-0.12578947368421051</c:v>
                </c:pt>
                <c:pt idx="2">
                  <c:v>-7.6578947368421024E-2</c:v>
                </c:pt>
                <c:pt idx="3">
                  <c:v>-2.7368421052631549E-2</c:v>
                </c:pt>
                <c:pt idx="4">
                  <c:v>2.1842105263157927E-2</c:v>
                </c:pt>
                <c:pt idx="5">
                  <c:v>7.1052631578947395E-2</c:v>
                </c:pt>
                <c:pt idx="6">
                  <c:v>0.12026315789473688</c:v>
                </c:pt>
                <c:pt idx="7">
                  <c:v>0.16947368421052636</c:v>
                </c:pt>
                <c:pt idx="8">
                  <c:v>0.21868421052631584</c:v>
                </c:pt>
                <c:pt idx="9">
                  <c:v>0.2678947368421053</c:v>
                </c:pt>
                <c:pt idx="10">
                  <c:v>0.31710526315789478</c:v>
                </c:pt>
                <c:pt idx="11">
                  <c:v>0.36631578947368426</c:v>
                </c:pt>
                <c:pt idx="12">
                  <c:v>0.41552631578947374</c:v>
                </c:pt>
                <c:pt idx="13">
                  <c:v>0.46473684210526323</c:v>
                </c:pt>
                <c:pt idx="14">
                  <c:v>0.51394736842105271</c:v>
                </c:pt>
                <c:pt idx="15">
                  <c:v>0.56315789473684219</c:v>
                </c:pt>
                <c:pt idx="16">
                  <c:v>0.61236842105263167</c:v>
                </c:pt>
                <c:pt idx="17">
                  <c:v>0.66157894736842116</c:v>
                </c:pt>
                <c:pt idx="18">
                  <c:v>0.71078947368421064</c:v>
                </c:pt>
                <c:pt idx="19">
                  <c:v>0.76000000000000012</c:v>
                </c:pt>
              </c:numCache>
            </c:numRef>
          </c:xVal>
          <c:yVal>
            <c:numRef>
              <c:f>'Underpricing Model'!$AT$5:$AT$24</c:f>
              <c:numCache>
                <c:formatCode>General</c:formatCode>
                <c:ptCount val="20"/>
                <c:pt idx="0">
                  <c:v>2.4426775345580384E-7</c:v>
                </c:pt>
                <c:pt idx="1">
                  <c:v>2.786651246630535E-6</c:v>
                </c:pt>
                <c:pt idx="2">
                  <c:v>3.1789786332238306E-5</c:v>
                </c:pt>
                <c:pt idx="3">
                  <c:v>3.6254466698311025E-4</c:v>
                </c:pt>
                <c:pt idx="4">
                  <c:v>4.1204382092966951E-3</c:v>
                </c:pt>
                <c:pt idx="5">
                  <c:v>4.5073780922935354E-2</c:v>
                </c:pt>
                <c:pt idx="6">
                  <c:v>0.35000894171786945</c:v>
                </c:pt>
                <c:pt idx="7">
                  <c:v>0.8600052471160462</c:v>
                </c:pt>
                <c:pt idx="8">
                  <c:v>0.98593175489019358</c:v>
                </c:pt>
                <c:pt idx="9">
                  <c:v>0.99875079813000245</c:v>
                </c:pt>
                <c:pt idx="10">
                  <c:v>0.99989037482779441</c:v>
                </c:pt>
                <c:pt idx="11">
                  <c:v>0.99999038971777876</c:v>
                </c:pt>
                <c:pt idx="12">
                  <c:v>0.9999991575922299</c:v>
                </c:pt>
                <c:pt idx="13">
                  <c:v>0.99999992615771749</c:v>
                </c:pt>
                <c:pt idx="14">
                  <c:v>0.99999999352726909</c:v>
                </c:pt>
                <c:pt idx="15">
                  <c:v>0.9999999994326253</c:v>
                </c:pt>
                <c:pt idx="16">
                  <c:v>0.99999999995026612</c:v>
                </c:pt>
                <c:pt idx="17">
                  <c:v>0.99999999999564049</c:v>
                </c:pt>
                <c:pt idx="18">
                  <c:v>0.99999999999961786</c:v>
                </c:pt>
                <c:pt idx="19">
                  <c:v>0.99999999999996647</c:v>
                </c:pt>
              </c:numCache>
            </c:numRef>
          </c:yVal>
          <c:smooth val="1"/>
          <c:extLst>
            <c:ext xmlns:c16="http://schemas.microsoft.com/office/drawing/2014/chart" uri="{C3380CC4-5D6E-409C-BE32-E72D297353CC}">
              <c16:uniqueId val="{00000000-9326-004E-AC29-4EB27004C17A}"/>
            </c:ext>
          </c:extLst>
        </c:ser>
        <c:dLbls>
          <c:showLegendKey val="0"/>
          <c:showVal val="0"/>
          <c:showCatName val="0"/>
          <c:showSerName val="0"/>
          <c:showPercent val="0"/>
          <c:showBubbleSize val="0"/>
        </c:dLbls>
        <c:axId val="-706812704"/>
        <c:axId val="-706818144"/>
      </c:scatterChart>
      <c:valAx>
        <c:axId val="-706812704"/>
        <c:scaling>
          <c:orientation val="minMax"/>
          <c:max val="0.8"/>
          <c:min val="-0.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6818144"/>
        <c:crosses val="autoZero"/>
        <c:crossBetween val="midCat"/>
      </c:valAx>
      <c:valAx>
        <c:axId val="-706818144"/>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8127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Stock Market Sentiment</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Model'!$AU$4</c:f>
              <c:strCache>
                <c:ptCount val="1"/>
                <c:pt idx="0">
                  <c:v>StockMST</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Model'!$AK$5:$AK$24</c:f>
              <c:numCache>
                <c:formatCode>General</c:formatCode>
                <c:ptCount val="20"/>
                <c:pt idx="0">
                  <c:v>-0.1007793257006665</c:v>
                </c:pt>
                <c:pt idx="1">
                  <c:v>-8.8937212596275628E-2</c:v>
                </c:pt>
                <c:pt idx="2">
                  <c:v>-7.7095099491884755E-2</c:v>
                </c:pt>
                <c:pt idx="3">
                  <c:v>-6.5252986387493883E-2</c:v>
                </c:pt>
                <c:pt idx="4">
                  <c:v>-5.3410873283103011E-2</c:v>
                </c:pt>
                <c:pt idx="5">
                  <c:v>-4.1568760178712139E-2</c:v>
                </c:pt>
                <c:pt idx="6">
                  <c:v>-2.9726647074321266E-2</c:v>
                </c:pt>
                <c:pt idx="7">
                  <c:v>-1.7884533969930394E-2</c:v>
                </c:pt>
                <c:pt idx="8">
                  <c:v>-6.0424208655395217E-3</c:v>
                </c:pt>
                <c:pt idx="9">
                  <c:v>5.7996922388513505E-3</c:v>
                </c:pt>
                <c:pt idx="10">
                  <c:v>1.7641805343242223E-2</c:v>
                </c:pt>
                <c:pt idx="11">
                  <c:v>2.9483918447633095E-2</c:v>
                </c:pt>
                <c:pt idx="12">
                  <c:v>4.1326031552023967E-2</c:v>
                </c:pt>
                <c:pt idx="13">
                  <c:v>5.316814465641484E-2</c:v>
                </c:pt>
                <c:pt idx="14">
                  <c:v>6.5010257760805712E-2</c:v>
                </c:pt>
                <c:pt idx="15">
                  <c:v>7.6852370865196584E-2</c:v>
                </c:pt>
                <c:pt idx="16">
                  <c:v>8.8694483969587457E-2</c:v>
                </c:pt>
                <c:pt idx="17">
                  <c:v>0.10053659707397833</c:v>
                </c:pt>
                <c:pt idx="18">
                  <c:v>0.1123787101783692</c:v>
                </c:pt>
                <c:pt idx="19">
                  <c:v>0.12422082328276007</c:v>
                </c:pt>
              </c:numCache>
            </c:numRef>
          </c:xVal>
          <c:yVal>
            <c:numRef>
              <c:f>'Underpricing Model'!$AU$5:$AU$24</c:f>
              <c:numCache>
                <c:formatCode>General</c:formatCode>
                <c:ptCount val="20"/>
                <c:pt idx="0">
                  <c:v>0.12325891568542725</c:v>
                </c:pt>
                <c:pt idx="1">
                  <c:v>0.14058977720025881</c:v>
                </c:pt>
                <c:pt idx="2">
                  <c:v>0.15991298865828152</c:v>
                </c:pt>
                <c:pt idx="3">
                  <c:v>0.1813316841396532</c:v>
                </c:pt>
                <c:pt idx="4">
                  <c:v>0.20491941361031965</c:v>
                </c:pt>
                <c:pt idx="5">
                  <c:v>0.23071076240779959</c:v>
                </c:pt>
                <c:pt idx="6">
                  <c:v>0.25869205686144281</c:v>
                </c:pt>
                <c:pt idx="7">
                  <c:v>0.28879302039782262</c:v>
                </c:pt>
                <c:pt idx="8">
                  <c:v>0.32088039994800638</c:v>
                </c:pt>
                <c:pt idx="9">
                  <c:v>0.35475462616493203</c:v>
                </c:pt>
                <c:pt idx="10">
                  <c:v>0.39015045338997634</c:v>
                </c:pt>
                <c:pt idx="11">
                  <c:v>0.42674221919887739</c:v>
                </c:pt>
                <c:pt idx="12">
                  <c:v>0.46415388059189627</c:v>
                </c:pt>
                <c:pt idx="13">
                  <c:v>0.50197338487358356</c:v>
                </c:pt>
                <c:pt idx="14">
                  <c:v>0.53977032178343309</c:v>
                </c:pt>
                <c:pt idx="15">
                  <c:v>0.57711530457624438</c:v>
                </c:pt>
                <c:pt idx="16">
                  <c:v>0.61359925372812119</c:v>
                </c:pt>
                <c:pt idx="17">
                  <c:v>0.64885077257126078</c:v>
                </c:pt>
                <c:pt idx="18">
                  <c:v>0.68255010568699592</c:v>
                </c:pt>
                <c:pt idx="19">
                  <c:v>0.71443868724431236</c:v>
                </c:pt>
              </c:numCache>
            </c:numRef>
          </c:yVal>
          <c:smooth val="1"/>
          <c:extLst>
            <c:ext xmlns:c16="http://schemas.microsoft.com/office/drawing/2014/chart" uri="{C3380CC4-5D6E-409C-BE32-E72D297353CC}">
              <c16:uniqueId val="{00000000-6F2A-E94C-9F88-779F09659107}"/>
            </c:ext>
          </c:extLst>
        </c:ser>
        <c:dLbls>
          <c:showLegendKey val="0"/>
          <c:showVal val="0"/>
          <c:showCatName val="0"/>
          <c:showSerName val="0"/>
          <c:showPercent val="0"/>
          <c:showBubbleSize val="0"/>
        </c:dLbls>
        <c:axId val="-706817600"/>
        <c:axId val="-705858512"/>
      </c:scatterChart>
      <c:valAx>
        <c:axId val="-706817600"/>
        <c:scaling>
          <c:orientation val="minMax"/>
          <c:max val="0.15000000000000002"/>
          <c:min val="-0.1"/>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5858512"/>
        <c:crosses val="autoZero"/>
        <c:crossBetween val="midCat"/>
      </c:valAx>
      <c:valAx>
        <c:axId val="-705858512"/>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81760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Industry Sentiment</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Model'!$AV$4</c:f>
              <c:strCache>
                <c:ptCount val="1"/>
                <c:pt idx="0">
                  <c:v>IndustryST</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Model'!$AL$5:$AL$24</c:f>
              <c:numCache>
                <c:formatCode>General</c:formatCode>
                <c:ptCount val="20"/>
                <c:pt idx="0">
                  <c:v>-0.11821799409954697</c:v>
                </c:pt>
                <c:pt idx="1">
                  <c:v>-0.10430747158420953</c:v>
                </c:pt>
                <c:pt idx="2">
                  <c:v>-9.0396949068872079E-2</c:v>
                </c:pt>
                <c:pt idx="3">
                  <c:v>-7.6486426553534631E-2</c:v>
                </c:pt>
                <c:pt idx="4">
                  <c:v>-6.2575904038197183E-2</c:v>
                </c:pt>
                <c:pt idx="5">
                  <c:v>-4.8665381522859742E-2</c:v>
                </c:pt>
                <c:pt idx="6">
                  <c:v>-3.4754859007522301E-2</c:v>
                </c:pt>
                <c:pt idx="7">
                  <c:v>-2.084433649218486E-2</c:v>
                </c:pt>
                <c:pt idx="8">
                  <c:v>-6.9338139768474177E-3</c:v>
                </c:pt>
                <c:pt idx="9">
                  <c:v>6.976708538490025E-3</c:v>
                </c:pt>
                <c:pt idx="10">
                  <c:v>2.0887231053827469E-2</c:v>
                </c:pt>
                <c:pt idx="11">
                  <c:v>3.479775356916491E-2</c:v>
                </c:pt>
                <c:pt idx="12">
                  <c:v>4.8708276084502351E-2</c:v>
                </c:pt>
                <c:pt idx="13">
                  <c:v>6.2618798599839792E-2</c:v>
                </c:pt>
                <c:pt idx="14">
                  <c:v>7.652932111517724E-2</c:v>
                </c:pt>
                <c:pt idx="15">
                  <c:v>9.0439843630514688E-2</c:v>
                </c:pt>
                <c:pt idx="16">
                  <c:v>0.10435036614585214</c:v>
                </c:pt>
                <c:pt idx="17">
                  <c:v>0.11826088866118958</c:v>
                </c:pt>
                <c:pt idx="18">
                  <c:v>0.13217141117652703</c:v>
                </c:pt>
                <c:pt idx="19">
                  <c:v>0.14608193369186448</c:v>
                </c:pt>
              </c:numCache>
            </c:numRef>
          </c:xVal>
          <c:yVal>
            <c:numRef>
              <c:f>'Underpricing Model'!$AV$5:$AV$24</c:f>
              <c:numCache>
                <c:formatCode>General</c:formatCode>
                <c:ptCount val="20"/>
                <c:pt idx="0">
                  <c:v>0.52923869587110417</c:v>
                </c:pt>
                <c:pt idx="1">
                  <c:v>0.5169821242175251</c:v>
                </c:pt>
                <c:pt idx="2">
                  <c:v>0.50470508595477115</c:v>
                </c:pt>
                <c:pt idx="3">
                  <c:v>0.49242237114832177</c:v>
                </c:pt>
                <c:pt idx="4">
                  <c:v>0.48014879723199205</c:v>
                </c:pt>
                <c:pt idx="5">
                  <c:v>0.46789913757791157</c:v>
                </c:pt>
                <c:pt idx="6">
                  <c:v>0.45568805051715428</c:v>
                </c:pt>
                <c:pt idx="7">
                  <c:v>0.44353000953377036</c:v>
                </c:pt>
                <c:pt idx="8">
                  <c:v>0.43143923533448758</c:v>
                </c:pt>
                <c:pt idx="9">
                  <c:v>0.4194296304638146</c:v>
                </c:pt>
                <c:pt idx="10">
                  <c:v>0.40751471709056236</c:v>
                </c:pt>
                <c:pt idx="11">
                  <c:v>0.39570757853803024</c:v>
                </c:pt>
                <c:pt idx="12">
                  <c:v>0.384020805067666</c:v>
                </c:pt>
                <c:pt idx="13">
                  <c:v>0.37246644435647386</c:v>
                </c:pt>
                <c:pt idx="14">
                  <c:v>0.36105595703351356</c:v>
                </c:pt>
                <c:pt idx="15">
                  <c:v>0.3498001775622861</c:v>
                </c:pt>
                <c:pt idx="16">
                  <c:v>0.33870928067544426</c:v>
                </c:pt>
                <c:pt idx="17">
                  <c:v>0.32779275348785392</c:v>
                </c:pt>
                <c:pt idx="18">
                  <c:v>0.31705937333524142</c:v>
                </c:pt>
                <c:pt idx="19">
                  <c:v>0.30651719131003108</c:v>
                </c:pt>
              </c:numCache>
            </c:numRef>
          </c:yVal>
          <c:smooth val="1"/>
          <c:extLst>
            <c:ext xmlns:c16="http://schemas.microsoft.com/office/drawing/2014/chart" uri="{C3380CC4-5D6E-409C-BE32-E72D297353CC}">
              <c16:uniqueId val="{00000000-455A-2D48-B8EA-22F9422973DF}"/>
            </c:ext>
          </c:extLst>
        </c:ser>
        <c:dLbls>
          <c:showLegendKey val="0"/>
          <c:showVal val="0"/>
          <c:showCatName val="0"/>
          <c:showSerName val="0"/>
          <c:showPercent val="0"/>
          <c:showBubbleSize val="0"/>
        </c:dLbls>
        <c:axId val="-844133632"/>
        <c:axId val="-844129824"/>
      </c:scatterChart>
      <c:valAx>
        <c:axId val="-844133632"/>
        <c:scaling>
          <c:orientation val="minMax"/>
          <c:max val="0.15000000000000002"/>
          <c:min val="-0.12000000000000001"/>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44129824"/>
        <c:crosses val="autoZero"/>
        <c:crossBetween val="midCat"/>
      </c:valAx>
      <c:valAx>
        <c:axId val="-844129824"/>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3363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Model'!$AX$4</c:f>
              <c:strCache>
                <c:ptCount val="1"/>
                <c:pt idx="0">
                  <c:v>Current</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Model'!$AN$5:$AN$24</c:f>
              <c:numCache>
                <c:formatCode>General</c:formatCode>
                <c:ptCount val="20"/>
                <c:pt idx="0">
                  <c:v>0.34</c:v>
                </c:pt>
                <c:pt idx="1">
                  <c:v>1.0015789473684211</c:v>
                </c:pt>
                <c:pt idx="2">
                  <c:v>1.6631578947368422</c:v>
                </c:pt>
                <c:pt idx="3">
                  <c:v>2.3247368421052634</c:v>
                </c:pt>
                <c:pt idx="4">
                  <c:v>2.9863157894736845</c:v>
                </c:pt>
                <c:pt idx="5">
                  <c:v>3.6478947368421055</c:v>
                </c:pt>
                <c:pt idx="6">
                  <c:v>4.309473684210527</c:v>
                </c:pt>
                <c:pt idx="7">
                  <c:v>4.9710526315789476</c:v>
                </c:pt>
                <c:pt idx="8">
                  <c:v>5.6326315789473682</c:v>
                </c:pt>
                <c:pt idx="9">
                  <c:v>6.2942105263157888</c:v>
                </c:pt>
                <c:pt idx="10">
                  <c:v>6.9557894736842094</c:v>
                </c:pt>
                <c:pt idx="11">
                  <c:v>7.61736842105263</c:v>
                </c:pt>
                <c:pt idx="12">
                  <c:v>8.2789473684210506</c:v>
                </c:pt>
                <c:pt idx="13">
                  <c:v>8.9405263157894712</c:v>
                </c:pt>
                <c:pt idx="14">
                  <c:v>9.6021052631578918</c:v>
                </c:pt>
                <c:pt idx="15">
                  <c:v>10.263684210526312</c:v>
                </c:pt>
                <c:pt idx="16">
                  <c:v>10.925263157894733</c:v>
                </c:pt>
                <c:pt idx="17">
                  <c:v>11.586842105263154</c:v>
                </c:pt>
                <c:pt idx="18">
                  <c:v>12.248421052631574</c:v>
                </c:pt>
                <c:pt idx="19">
                  <c:v>12.909999999999995</c:v>
                </c:pt>
              </c:numCache>
            </c:numRef>
          </c:xVal>
          <c:yVal>
            <c:numRef>
              <c:f>'Underpricing Model'!$AX$5:$AX$24</c:f>
              <c:numCache>
                <c:formatCode>General</c:formatCode>
                <c:ptCount val="20"/>
                <c:pt idx="0">
                  <c:v>0.87797988453316855</c:v>
                </c:pt>
                <c:pt idx="1">
                  <c:v>0.78629014521010232</c:v>
                </c:pt>
                <c:pt idx="2">
                  <c:v>0.65293724496135064</c:v>
                </c:pt>
                <c:pt idx="3">
                  <c:v>0.49031226926287641</c:v>
                </c:pt>
                <c:pt idx="4">
                  <c:v>0.32971221439877957</c:v>
                </c:pt>
                <c:pt idx="5">
                  <c:v>0.2009739684638861</c:v>
                </c:pt>
                <c:pt idx="6">
                  <c:v>0.11395649320178151</c:v>
                </c:pt>
                <c:pt idx="7">
                  <c:v>6.170609630367864E-2</c:v>
                </c:pt>
                <c:pt idx="8">
                  <c:v>3.2533461961461362E-2</c:v>
                </c:pt>
                <c:pt idx="9">
                  <c:v>1.6904226577076086E-2</c:v>
                </c:pt>
                <c:pt idx="10">
                  <c:v>8.7157115393671145E-3</c:v>
                </c:pt>
                <c:pt idx="11">
                  <c:v>4.4757068847680707E-3</c:v>
                </c:pt>
                <c:pt idx="12">
                  <c:v>2.2936000089968612E-3</c:v>
                </c:pt>
                <c:pt idx="13">
                  <c:v>1.1741129071264093E-3</c:v>
                </c:pt>
                <c:pt idx="14">
                  <c:v>6.0070916594350085E-4</c:v>
                </c:pt>
                <c:pt idx="15">
                  <c:v>3.0725355171883707E-4</c:v>
                </c:pt>
                <c:pt idx="16">
                  <c:v>1.5713295313158482E-4</c:v>
                </c:pt>
                <c:pt idx="17">
                  <c:v>8.0353679881140191E-5</c:v>
                </c:pt>
                <c:pt idx="18">
                  <c:v>4.1089227182274253E-5</c:v>
                </c:pt>
                <c:pt idx="19">
                  <c:v>2.101076388902192E-5</c:v>
                </c:pt>
              </c:numCache>
            </c:numRef>
          </c:yVal>
          <c:smooth val="1"/>
          <c:extLst>
            <c:ext xmlns:c16="http://schemas.microsoft.com/office/drawing/2014/chart" uri="{C3380CC4-5D6E-409C-BE32-E72D297353CC}">
              <c16:uniqueId val="{00000000-114D-4E4C-82AD-1CD204851D68}"/>
            </c:ext>
          </c:extLst>
        </c:ser>
        <c:dLbls>
          <c:showLegendKey val="0"/>
          <c:showVal val="0"/>
          <c:showCatName val="0"/>
          <c:showSerName val="0"/>
          <c:showPercent val="0"/>
          <c:showBubbleSize val="0"/>
        </c:dLbls>
        <c:axId val="-214073296"/>
        <c:axId val="-214079280"/>
      </c:scatterChart>
      <c:valAx>
        <c:axId val="-214073296"/>
        <c:scaling>
          <c:orientation val="minMax"/>
          <c:max val="13"/>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4079280"/>
        <c:crosses val="autoZero"/>
        <c:crossBetween val="midCat"/>
      </c:valAx>
      <c:valAx>
        <c:axId val="-214079280"/>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7329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Asset Turnover</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Model'!$AY$4</c:f>
              <c:strCache>
                <c:ptCount val="1"/>
                <c:pt idx="0">
                  <c:v>AsstTrn</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Model'!$AO$5:$AO$24</c:f>
              <c:numCache>
                <c:formatCode>General</c:formatCode>
                <c:ptCount val="20"/>
                <c:pt idx="0">
                  <c:v>0.17</c:v>
                </c:pt>
                <c:pt idx="1">
                  <c:v>0.26210526315789473</c:v>
                </c:pt>
                <c:pt idx="2">
                  <c:v>0.35421052631578948</c:v>
                </c:pt>
                <c:pt idx="3">
                  <c:v>0.44631578947368422</c:v>
                </c:pt>
                <c:pt idx="4">
                  <c:v>0.53842105263157891</c:v>
                </c:pt>
                <c:pt idx="5">
                  <c:v>0.6305263157894736</c:v>
                </c:pt>
                <c:pt idx="6">
                  <c:v>0.72263157894736829</c:v>
                </c:pt>
                <c:pt idx="7">
                  <c:v>0.81473684210526298</c:v>
                </c:pt>
                <c:pt idx="8">
                  <c:v>0.90684210526315767</c:v>
                </c:pt>
                <c:pt idx="9">
                  <c:v>0.99894736842105236</c:v>
                </c:pt>
                <c:pt idx="10">
                  <c:v>1.0910526315789471</c:v>
                </c:pt>
                <c:pt idx="11">
                  <c:v>1.1831578947368417</c:v>
                </c:pt>
                <c:pt idx="12">
                  <c:v>1.2752631578947364</c:v>
                </c:pt>
                <c:pt idx="13">
                  <c:v>1.3673684210526311</c:v>
                </c:pt>
                <c:pt idx="14">
                  <c:v>1.4594736842105258</c:v>
                </c:pt>
                <c:pt idx="15">
                  <c:v>1.5515789473684205</c:v>
                </c:pt>
                <c:pt idx="16">
                  <c:v>1.6436842105263152</c:v>
                </c:pt>
                <c:pt idx="17">
                  <c:v>1.7357894736842099</c:v>
                </c:pt>
                <c:pt idx="18">
                  <c:v>1.8278947368421046</c:v>
                </c:pt>
                <c:pt idx="19">
                  <c:v>1.9199999999999993</c:v>
                </c:pt>
              </c:numCache>
            </c:numRef>
          </c:xVal>
          <c:yVal>
            <c:numRef>
              <c:f>'Underpricing Model'!$AY$5:$AY$24</c:f>
              <c:numCache>
                <c:formatCode>General</c:formatCode>
                <c:ptCount val="20"/>
                <c:pt idx="0">
                  <c:v>0.32850111934609549</c:v>
                </c:pt>
                <c:pt idx="1">
                  <c:v>0.33823419694758372</c:v>
                </c:pt>
                <c:pt idx="2">
                  <c:v>0.34810615735070422</c:v>
                </c:pt>
                <c:pt idx="3">
                  <c:v>0.35811032829698042</c:v>
                </c:pt>
                <c:pt idx="4">
                  <c:v>0.36823960085543755</c:v>
                </c:pt>
                <c:pt idx="5">
                  <c:v>0.37848644445712332</c:v>
                </c:pt>
                <c:pt idx="6">
                  <c:v>0.38884292479077953</c:v>
                </c:pt>
                <c:pt idx="7">
                  <c:v>0.39930072451455506</c:v>
                </c:pt>
                <c:pt idx="8">
                  <c:v>0.40985116670670185</c:v>
                </c:pt>
                <c:pt idx="9">
                  <c:v>0.42048524094601658</c:v>
                </c:pt>
                <c:pt idx="10">
                  <c:v>0.43119363188091114</c:v>
                </c:pt>
                <c:pt idx="11">
                  <c:v>0.44196675011499059</c:v>
                </c:pt>
                <c:pt idx="12">
                  <c:v>0.45279476520746315</c:v>
                </c:pt>
                <c:pt idx="13">
                  <c:v>0.46366764055915444</c:v>
                </c:pt>
                <c:pt idx="14">
                  <c:v>0.47457516992989746</c:v>
                </c:pt>
                <c:pt idx="15">
                  <c:v>0.48550701531111456</c:v>
                </c:pt>
                <c:pt idx="16">
                  <c:v>0.49645274585894589</c:v>
                </c:pt>
                <c:pt idx="17">
                  <c:v>0.50740187757869137</c:v>
                </c:pt>
                <c:pt idx="18">
                  <c:v>0.51834391344093012</c:v>
                </c:pt>
                <c:pt idx="19">
                  <c:v>0.52926838360367434</c:v>
                </c:pt>
              </c:numCache>
            </c:numRef>
          </c:yVal>
          <c:smooth val="1"/>
          <c:extLst>
            <c:ext xmlns:c16="http://schemas.microsoft.com/office/drawing/2014/chart" uri="{C3380CC4-5D6E-409C-BE32-E72D297353CC}">
              <c16:uniqueId val="{00000000-4A01-BE4A-A48D-394611F07276}"/>
            </c:ext>
          </c:extLst>
        </c:ser>
        <c:dLbls>
          <c:showLegendKey val="0"/>
          <c:showVal val="0"/>
          <c:showCatName val="0"/>
          <c:showSerName val="0"/>
          <c:showPercent val="0"/>
          <c:showBubbleSize val="0"/>
        </c:dLbls>
        <c:axId val="-214085264"/>
        <c:axId val="-214083632"/>
      </c:scatterChart>
      <c:valAx>
        <c:axId val="-214085264"/>
        <c:scaling>
          <c:orientation val="minMax"/>
          <c:max val="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4083632"/>
        <c:crosses val="autoZero"/>
        <c:crossBetween val="midCat"/>
      </c:valAx>
      <c:valAx>
        <c:axId val="-214083632"/>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8526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Model'!$AZ$4</c:f>
              <c:strCache>
                <c:ptCount val="1"/>
                <c:pt idx="0">
                  <c:v>Gearing</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Model'!$AP$5:$AP$24</c:f>
              <c:numCache>
                <c:formatCode>General</c:formatCode>
                <c:ptCount val="20"/>
                <c:pt idx="0">
                  <c:v>0</c:v>
                </c:pt>
                <c:pt idx="1">
                  <c:v>9.3194736842105261E-2</c:v>
                </c:pt>
                <c:pt idx="2">
                  <c:v>0.18638947368421052</c:v>
                </c:pt>
                <c:pt idx="3">
                  <c:v>0.27958421052631577</c:v>
                </c:pt>
                <c:pt idx="4">
                  <c:v>0.37277894736842104</c:v>
                </c:pt>
                <c:pt idx="5">
                  <c:v>0.46597368421052632</c:v>
                </c:pt>
                <c:pt idx="6">
                  <c:v>0.55916842105263154</c:v>
                </c:pt>
                <c:pt idx="7">
                  <c:v>0.65236315789473676</c:v>
                </c:pt>
                <c:pt idx="8">
                  <c:v>0.74555789473684198</c:v>
                </c:pt>
                <c:pt idx="9">
                  <c:v>0.83875263157894719</c:v>
                </c:pt>
                <c:pt idx="10">
                  <c:v>0.93194736842105241</c:v>
                </c:pt>
                <c:pt idx="11">
                  <c:v>1.0251421052631577</c:v>
                </c:pt>
                <c:pt idx="12">
                  <c:v>1.1183368421052631</c:v>
                </c:pt>
                <c:pt idx="13">
                  <c:v>1.2115315789473684</c:v>
                </c:pt>
                <c:pt idx="14">
                  <c:v>1.3047263157894737</c:v>
                </c:pt>
                <c:pt idx="15">
                  <c:v>1.3979210526315791</c:v>
                </c:pt>
                <c:pt idx="16">
                  <c:v>1.4911157894736844</c:v>
                </c:pt>
                <c:pt idx="17">
                  <c:v>1.5843105263157897</c:v>
                </c:pt>
                <c:pt idx="18">
                  <c:v>1.6775052631578951</c:v>
                </c:pt>
                <c:pt idx="19">
                  <c:v>1.7707000000000004</c:v>
                </c:pt>
              </c:numCache>
            </c:numRef>
          </c:xVal>
          <c:yVal>
            <c:numRef>
              <c:f>'Underpricing Model'!$AZ$5:$AZ$24</c:f>
              <c:numCache>
                <c:formatCode>General</c:formatCode>
                <c:ptCount val="20"/>
                <c:pt idx="0">
                  <c:v>0.439542751502698</c:v>
                </c:pt>
                <c:pt idx="1">
                  <c:v>0.43221801502321</c:v>
                </c:pt>
                <c:pt idx="2">
                  <c:v>0.4249227967592909</c:v>
                </c:pt>
                <c:pt idx="3">
                  <c:v>0.41766013486830805</c:v>
                </c:pt>
                <c:pt idx="4">
                  <c:v>0.41043301170563262</c:v>
                </c:pt>
                <c:pt idx="5">
                  <c:v>0.40324434914502383</c:v>
                </c:pt>
                <c:pt idx="6">
                  <c:v>0.39609700411429904</c:v>
                </c:pt>
                <c:pt idx="7">
                  <c:v>0.38899376435968619</c:v>
                </c:pt>
                <c:pt idx="8">
                  <c:v>0.38193734445089972</c:v>
                </c:pt>
                <c:pt idx="9">
                  <c:v>0.37493038203757956</c:v>
                </c:pt>
                <c:pt idx="10">
                  <c:v>0.36797543436629349</c:v>
                </c:pt>
                <c:pt idx="11">
                  <c:v>0.36107497506583858</c:v>
                </c:pt>
                <c:pt idx="12">
                  <c:v>0.35423139120709962</c:v>
                </c:pt>
                <c:pt idx="13">
                  <c:v>0.34744698064225027</c:v>
                </c:pt>
                <c:pt idx="14">
                  <c:v>0.34072394962660862</c:v>
                </c:pt>
                <c:pt idx="15">
                  <c:v>0.33406441072502158</c:v>
                </c:pt>
                <c:pt idx="16">
                  <c:v>0.32747038100323539</c:v>
                </c:pt>
                <c:pt idx="17">
                  <c:v>0.32094378050334121</c:v>
                </c:pt>
                <c:pt idx="18">
                  <c:v>0.31448643100106394</c:v>
                </c:pt>
                <c:pt idx="19">
                  <c:v>0.30810005504140231</c:v>
                </c:pt>
              </c:numCache>
            </c:numRef>
          </c:yVal>
          <c:smooth val="1"/>
          <c:extLst>
            <c:ext xmlns:c16="http://schemas.microsoft.com/office/drawing/2014/chart" uri="{C3380CC4-5D6E-409C-BE32-E72D297353CC}">
              <c16:uniqueId val="{00000000-D235-7A40-9C4D-59B6B641C8EC}"/>
            </c:ext>
          </c:extLst>
        </c:ser>
        <c:dLbls>
          <c:showLegendKey val="0"/>
          <c:showVal val="0"/>
          <c:showCatName val="0"/>
          <c:showSerName val="0"/>
          <c:showPercent val="0"/>
          <c:showBubbleSize val="0"/>
        </c:dLbls>
        <c:axId val="-214087440"/>
        <c:axId val="-214071120"/>
      </c:scatterChart>
      <c:valAx>
        <c:axId val="-214087440"/>
        <c:scaling>
          <c:orientation val="minMax"/>
          <c:max val="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4071120"/>
        <c:crosses val="autoZero"/>
        <c:crossBetween val="midCat"/>
      </c:valAx>
      <c:valAx>
        <c:axId val="-214071120"/>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8744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Underwriter Rank</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Model'!$AW$4</c:f>
              <c:strCache>
                <c:ptCount val="1"/>
                <c:pt idx="0">
                  <c:v>UWRank</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Model'!$AM$5:$AM$24</c:f>
              <c:numCache>
                <c:formatCode>General</c:formatCode>
                <c:ptCount val="20"/>
                <c:pt idx="0">
                  <c:v>0</c:v>
                </c:pt>
                <c:pt idx="1">
                  <c:v>5.2631578947368418E-2</c:v>
                </c:pt>
                <c:pt idx="2">
                  <c:v>0.10526315789473684</c:v>
                </c:pt>
                <c:pt idx="3">
                  <c:v>0.15789473684210525</c:v>
                </c:pt>
                <c:pt idx="4">
                  <c:v>0.21052631578947367</c:v>
                </c:pt>
                <c:pt idx="5">
                  <c:v>0.26315789473684209</c:v>
                </c:pt>
                <c:pt idx="6">
                  <c:v>0.31578947368421051</c:v>
                </c:pt>
                <c:pt idx="7">
                  <c:v>0.36842105263157893</c:v>
                </c:pt>
                <c:pt idx="8">
                  <c:v>0.42105263157894735</c:v>
                </c:pt>
                <c:pt idx="9">
                  <c:v>0.47368421052631576</c:v>
                </c:pt>
                <c:pt idx="10">
                  <c:v>0.52631578947368418</c:v>
                </c:pt>
                <c:pt idx="11">
                  <c:v>0.57894736842105265</c:v>
                </c:pt>
                <c:pt idx="12">
                  <c:v>0.63157894736842102</c:v>
                </c:pt>
                <c:pt idx="13">
                  <c:v>0.68421052631578938</c:v>
                </c:pt>
                <c:pt idx="14">
                  <c:v>0.73684210526315774</c:v>
                </c:pt>
                <c:pt idx="15">
                  <c:v>0.78947368421052611</c:v>
                </c:pt>
                <c:pt idx="16">
                  <c:v>0.84210526315789447</c:v>
                </c:pt>
                <c:pt idx="17">
                  <c:v>0.89473684210526283</c:v>
                </c:pt>
                <c:pt idx="18">
                  <c:v>0.94736842105263119</c:v>
                </c:pt>
                <c:pt idx="19">
                  <c:v>0.99999999999999956</c:v>
                </c:pt>
              </c:numCache>
            </c:numRef>
          </c:xVal>
          <c:yVal>
            <c:numRef>
              <c:f>'Underpricing Model'!$AW$5:$AW$24</c:f>
              <c:numCache>
                <c:formatCode>General</c:formatCode>
                <c:ptCount val="20"/>
                <c:pt idx="0">
                  <c:v>0.37725998650205556</c:v>
                </c:pt>
                <c:pt idx="1">
                  <c:v>0.38123628322170328</c:v>
                </c:pt>
                <c:pt idx="2">
                  <c:v>0.38522856427744989</c:v>
                </c:pt>
                <c:pt idx="3">
                  <c:v>0.38923635339836754</c:v>
                </c:pt>
                <c:pt idx="4">
                  <c:v>0.39325916616550638</c:v>
                </c:pt>
                <c:pt idx="5">
                  <c:v>0.39729651021993717</c:v>
                </c:pt>
                <c:pt idx="6">
                  <c:v>0.40134788547945077</c:v>
                </c:pt>
                <c:pt idx="7">
                  <c:v>0.40541278436374439</c:v>
                </c:pt>
                <c:pt idx="8">
                  <c:v>0.40949069202791155</c:v>
                </c:pt>
                <c:pt idx="9">
                  <c:v>0.41358108660403664</c:v>
                </c:pt>
                <c:pt idx="10">
                  <c:v>0.41768343945067882</c:v>
                </c:pt>
                <c:pt idx="11">
                  <c:v>0.42179721541001752</c:v>
                </c:pt>
                <c:pt idx="12">
                  <c:v>0.42592187307241375</c:v>
                </c:pt>
                <c:pt idx="13">
                  <c:v>0.43005686504813073</c:v>
                </c:pt>
                <c:pt idx="14">
                  <c:v>0.43420163824594149</c:v>
                </c:pt>
                <c:pt idx="15">
                  <c:v>0.43835563415833773</c:v>
                </c:pt>
                <c:pt idx="16">
                  <c:v>0.44251828915304187</c:v>
                </c:pt>
                <c:pt idx="17">
                  <c:v>0.44668903477051275</c:v>
                </c:pt>
                <c:pt idx="18">
                  <c:v>0.45086729802712022</c:v>
                </c:pt>
                <c:pt idx="19">
                  <c:v>0.45505250172365636</c:v>
                </c:pt>
              </c:numCache>
            </c:numRef>
          </c:yVal>
          <c:smooth val="1"/>
          <c:extLst>
            <c:ext xmlns:c16="http://schemas.microsoft.com/office/drawing/2014/chart" uri="{C3380CC4-5D6E-409C-BE32-E72D297353CC}">
              <c16:uniqueId val="{00000000-253D-1743-9B00-AFC7F3412756}"/>
            </c:ext>
          </c:extLst>
        </c:ser>
        <c:dLbls>
          <c:showLegendKey val="0"/>
          <c:showVal val="0"/>
          <c:showCatName val="0"/>
          <c:showSerName val="0"/>
          <c:showPercent val="0"/>
          <c:showBubbleSize val="0"/>
        </c:dLbls>
        <c:axId val="-214074928"/>
        <c:axId val="-214092880"/>
      </c:scatterChart>
      <c:valAx>
        <c:axId val="-214074928"/>
        <c:scaling>
          <c:orientation val="minMax"/>
          <c:max val="1"/>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4092880"/>
        <c:crosses val="autoZero"/>
        <c:crossBetween val="midCat"/>
      </c:valAx>
      <c:valAx>
        <c:axId val="-214092880"/>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7492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Return On Assets</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'Underpricing Model'!$BA$4</c:f>
              <c:strCache>
                <c:ptCount val="1"/>
                <c:pt idx="0">
                  <c:v>ROA</c:v>
                </c:pt>
              </c:strCache>
            </c:strRef>
          </c:tx>
          <c:spPr>
            <a:ln w="25400" cap="flat" cmpd="dbl" algn="ctr">
              <a:solidFill>
                <a:schemeClr val="accent1">
                  <a:alpha val="50000"/>
                </a:schemeClr>
              </a:solidFill>
              <a:round/>
            </a:ln>
            <a:effectLst/>
          </c:spPr>
          <c:marker>
            <c:symbol val="circle"/>
            <c:size val="6"/>
            <c:spPr>
              <a:noFill/>
              <a:ln w="34925" cap="flat" cmpd="dbl" algn="ctr">
                <a:solidFill>
                  <a:schemeClr val="accent1">
                    <a:lumMod val="75000"/>
                    <a:alpha val="70000"/>
                  </a:schemeClr>
                </a:solidFill>
                <a:round/>
              </a:ln>
              <a:effectLst/>
            </c:spPr>
          </c:marker>
          <c:xVal>
            <c:numRef>
              <c:f>'Underpricing Model'!$AQ$5:$AQ$24</c:f>
              <c:numCache>
                <c:formatCode>General</c:formatCode>
                <c:ptCount val="20"/>
                <c:pt idx="0">
                  <c:v>-0.441</c:v>
                </c:pt>
                <c:pt idx="1">
                  <c:v>-0.40715789473684211</c:v>
                </c:pt>
                <c:pt idx="2">
                  <c:v>-0.37331578947368421</c:v>
                </c:pt>
                <c:pt idx="3">
                  <c:v>-0.33947368421052632</c:v>
                </c:pt>
                <c:pt idx="4">
                  <c:v>-0.30563157894736842</c:v>
                </c:pt>
                <c:pt idx="5">
                  <c:v>-0.27178947368421053</c:v>
                </c:pt>
                <c:pt idx="6">
                  <c:v>-0.23794736842105263</c:v>
                </c:pt>
                <c:pt idx="7">
                  <c:v>-0.20410526315789473</c:v>
                </c:pt>
                <c:pt idx="8">
                  <c:v>-0.17026315789473684</c:v>
                </c:pt>
                <c:pt idx="9">
                  <c:v>-0.13642105263157894</c:v>
                </c:pt>
                <c:pt idx="10">
                  <c:v>-0.10257894736842105</c:v>
                </c:pt>
                <c:pt idx="11">
                  <c:v>-6.8736842105263152E-2</c:v>
                </c:pt>
                <c:pt idx="12">
                  <c:v>-3.4894736842105256E-2</c:v>
                </c:pt>
                <c:pt idx="13">
                  <c:v>-1.0526315789473606E-3</c:v>
                </c:pt>
                <c:pt idx="14">
                  <c:v>3.2789473684210535E-2</c:v>
                </c:pt>
                <c:pt idx="15">
                  <c:v>6.6631578947368431E-2</c:v>
                </c:pt>
                <c:pt idx="16">
                  <c:v>0.10047368421052633</c:v>
                </c:pt>
                <c:pt idx="17">
                  <c:v>0.13431578947368422</c:v>
                </c:pt>
                <c:pt idx="18">
                  <c:v>0.16815789473684212</c:v>
                </c:pt>
                <c:pt idx="19">
                  <c:v>0.20200000000000001</c:v>
                </c:pt>
              </c:numCache>
            </c:numRef>
          </c:xVal>
          <c:yVal>
            <c:numRef>
              <c:f>'Underpricing Model'!$BA$5:$BA$24</c:f>
              <c:numCache>
                <c:formatCode>General</c:formatCode>
                <c:ptCount val="20"/>
                <c:pt idx="0">
                  <c:v>0.99870095207236009</c:v>
                </c:pt>
                <c:pt idx="1">
                  <c:v>0.99760353954406555</c:v>
                </c:pt>
                <c:pt idx="2">
                  <c:v>0.99558315255084617</c:v>
                </c:pt>
                <c:pt idx="3">
                  <c:v>0.99187331098924303</c:v>
                </c:pt>
                <c:pt idx="4">
                  <c:v>0.98509411602929331</c:v>
                </c:pt>
                <c:pt idx="5">
                  <c:v>0.97281478640956476</c:v>
                </c:pt>
                <c:pt idx="6">
                  <c:v>0.95092380524880693</c:v>
                </c:pt>
                <c:pt idx="7">
                  <c:v>0.91298184364730961</c:v>
                </c:pt>
                <c:pt idx="8">
                  <c:v>0.85032324372593571</c:v>
                </c:pt>
                <c:pt idx="9">
                  <c:v>0.75467029226973237</c:v>
                </c:pt>
                <c:pt idx="10">
                  <c:v>0.62485740229698039</c:v>
                </c:pt>
                <c:pt idx="11">
                  <c:v>0.47421205327499155</c:v>
                </c:pt>
                <c:pt idx="12">
                  <c:v>0.32811918674286605</c:v>
                </c:pt>
                <c:pt idx="13">
                  <c:v>0.20913212369761985</c:v>
                </c:pt>
                <c:pt idx="14">
                  <c:v>0.12525011440392941</c:v>
                </c:pt>
                <c:pt idx="15">
                  <c:v>7.1951881701896744E-2</c:v>
                </c:pt>
                <c:pt idx="16">
                  <c:v>4.028927342286609E-2</c:v>
                </c:pt>
                <c:pt idx="17">
                  <c:v>2.2226184449984254E-2</c:v>
                </c:pt>
                <c:pt idx="18">
                  <c:v>1.2158809864489846E-2</c:v>
                </c:pt>
                <c:pt idx="19">
                  <c:v>6.6205872931356024E-3</c:v>
                </c:pt>
              </c:numCache>
            </c:numRef>
          </c:yVal>
          <c:smooth val="1"/>
          <c:extLst>
            <c:ext xmlns:c16="http://schemas.microsoft.com/office/drawing/2014/chart" uri="{C3380CC4-5D6E-409C-BE32-E72D297353CC}">
              <c16:uniqueId val="{00000000-AA92-9845-8BBC-913F579C5780}"/>
            </c:ext>
          </c:extLst>
        </c:ser>
        <c:dLbls>
          <c:showLegendKey val="0"/>
          <c:showVal val="0"/>
          <c:showCatName val="0"/>
          <c:showSerName val="0"/>
          <c:showPercent val="0"/>
          <c:showBubbleSize val="0"/>
        </c:dLbls>
        <c:axId val="-214092336"/>
        <c:axId val="-214094512"/>
      </c:scatterChart>
      <c:valAx>
        <c:axId val="-214092336"/>
        <c:scaling>
          <c:orientation val="minMax"/>
          <c:max val="0.30000000000000004"/>
          <c:min val="-0.5"/>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4094512"/>
        <c:crosses val="autoZero"/>
        <c:crossBetween val="midCat"/>
      </c:valAx>
      <c:valAx>
        <c:axId val="-214094512"/>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923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accent1">
                    <a:lumMod val="50000"/>
                  </a:schemeClr>
                </a:solidFill>
              </a:rPr>
              <a:t>Cut-Off</a:t>
            </a:r>
            <a:r>
              <a:rPr lang="en-GB" b="1" baseline="0">
                <a:solidFill>
                  <a:schemeClr val="accent1">
                    <a:lumMod val="50000"/>
                  </a:schemeClr>
                </a:solidFill>
              </a:rPr>
              <a:t> Value Optimization</a:t>
            </a:r>
            <a:endParaRPr lang="en-GB"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Type I Error</c:v>
          </c:tx>
          <c:spPr>
            <a:ln w="28575" cap="rnd">
              <a:solidFill>
                <a:srgbClr val="00B0F0"/>
              </a:solidFill>
              <a:round/>
            </a:ln>
            <a:effectLst/>
          </c:spPr>
          <c:marker>
            <c:symbol val="none"/>
          </c:marker>
          <c:cat>
            <c:numRef>
              <c:f>'Underpricing Model'!$D$69:$D$170</c:f>
              <c:numCache>
                <c:formatCode>0.00%</c:formatCode>
                <c:ptCount val="102"/>
                <c:pt idx="0" formatCode="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'Underpricing Model'!$E$70:$E$169</c:f>
              <c:numCache>
                <c:formatCode>0.00%</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0.05</c:v>
                </c:pt>
                <c:pt idx="17">
                  <c:v>0.05</c:v>
                </c:pt>
                <c:pt idx="18">
                  <c:v>0.05</c:v>
                </c:pt>
                <c:pt idx="19">
                  <c:v>0.1</c:v>
                </c:pt>
                <c:pt idx="20">
                  <c:v>0.1</c:v>
                </c:pt>
                <c:pt idx="21">
                  <c:v>0.1</c:v>
                </c:pt>
                <c:pt idx="22">
                  <c:v>0.1</c:v>
                </c:pt>
                <c:pt idx="23">
                  <c:v>0.1</c:v>
                </c:pt>
                <c:pt idx="24">
                  <c:v>0.1</c:v>
                </c:pt>
                <c:pt idx="25">
                  <c:v>0.1</c:v>
                </c:pt>
                <c:pt idx="26">
                  <c:v>0.1</c:v>
                </c:pt>
                <c:pt idx="27">
                  <c:v>0.1</c:v>
                </c:pt>
                <c:pt idx="28">
                  <c:v>0.1</c:v>
                </c:pt>
                <c:pt idx="29">
                  <c:v>0.1</c:v>
                </c:pt>
                <c:pt idx="30">
                  <c:v>0.1</c:v>
                </c:pt>
                <c:pt idx="31">
                  <c:v>0.1</c:v>
                </c:pt>
                <c:pt idx="32">
                  <c:v>0.1</c:v>
                </c:pt>
                <c:pt idx="33">
                  <c:v>0.1</c:v>
                </c:pt>
                <c:pt idx="34">
                  <c:v>0.1</c:v>
                </c:pt>
                <c:pt idx="35">
                  <c:v>0.1</c:v>
                </c:pt>
                <c:pt idx="36">
                  <c:v>0.1</c:v>
                </c:pt>
                <c:pt idx="37">
                  <c:v>0.1</c:v>
                </c:pt>
                <c:pt idx="38">
                  <c:v>0.1</c:v>
                </c:pt>
                <c:pt idx="39">
                  <c:v>0.1</c:v>
                </c:pt>
                <c:pt idx="40">
                  <c:v>0.1</c:v>
                </c:pt>
                <c:pt idx="41">
                  <c:v>0.1</c:v>
                </c:pt>
                <c:pt idx="42">
                  <c:v>0.1</c:v>
                </c:pt>
                <c:pt idx="43">
                  <c:v>0.1</c:v>
                </c:pt>
                <c:pt idx="44">
                  <c:v>0.1</c:v>
                </c:pt>
                <c:pt idx="45">
                  <c:v>0.1</c:v>
                </c:pt>
                <c:pt idx="46">
                  <c:v>0.1</c:v>
                </c:pt>
                <c:pt idx="47">
                  <c:v>0.1</c:v>
                </c:pt>
                <c:pt idx="48">
                  <c:v>0.1</c:v>
                </c:pt>
                <c:pt idx="49">
                  <c:v>0.1</c:v>
                </c:pt>
                <c:pt idx="50">
                  <c:v>0.1</c:v>
                </c:pt>
                <c:pt idx="51">
                  <c:v>0.1</c:v>
                </c:pt>
                <c:pt idx="52">
                  <c:v>0.1</c:v>
                </c:pt>
                <c:pt idx="53">
                  <c:v>0.1</c:v>
                </c:pt>
                <c:pt idx="54">
                  <c:v>0.1</c:v>
                </c:pt>
                <c:pt idx="55">
                  <c:v>0.1</c:v>
                </c:pt>
                <c:pt idx="56">
                  <c:v>0.1</c:v>
                </c:pt>
                <c:pt idx="57">
                  <c:v>0.1</c:v>
                </c:pt>
                <c:pt idx="58">
                  <c:v>0.1</c:v>
                </c:pt>
                <c:pt idx="59">
                  <c:v>0.15</c:v>
                </c:pt>
                <c:pt idx="60">
                  <c:v>0.15</c:v>
                </c:pt>
                <c:pt idx="61">
                  <c:v>0.15</c:v>
                </c:pt>
                <c:pt idx="62">
                  <c:v>0.15</c:v>
                </c:pt>
                <c:pt idx="63">
                  <c:v>0.15</c:v>
                </c:pt>
                <c:pt idx="64">
                  <c:v>0.15</c:v>
                </c:pt>
                <c:pt idx="65">
                  <c:v>0.15</c:v>
                </c:pt>
                <c:pt idx="66">
                  <c:v>0.2</c:v>
                </c:pt>
                <c:pt idx="67">
                  <c:v>0.2</c:v>
                </c:pt>
                <c:pt idx="68">
                  <c:v>0.2</c:v>
                </c:pt>
                <c:pt idx="69">
                  <c:v>0.2</c:v>
                </c:pt>
                <c:pt idx="70">
                  <c:v>0.2</c:v>
                </c:pt>
                <c:pt idx="71">
                  <c:v>0.2</c:v>
                </c:pt>
                <c:pt idx="72">
                  <c:v>0.2</c:v>
                </c:pt>
                <c:pt idx="73">
                  <c:v>0.2</c:v>
                </c:pt>
                <c:pt idx="74">
                  <c:v>0.25</c:v>
                </c:pt>
                <c:pt idx="75">
                  <c:v>0.25</c:v>
                </c:pt>
                <c:pt idx="76">
                  <c:v>0.25</c:v>
                </c:pt>
                <c:pt idx="77">
                  <c:v>0.25</c:v>
                </c:pt>
                <c:pt idx="78">
                  <c:v>0.3</c:v>
                </c:pt>
                <c:pt idx="79">
                  <c:v>0.3</c:v>
                </c:pt>
                <c:pt idx="80">
                  <c:v>0.3</c:v>
                </c:pt>
                <c:pt idx="81">
                  <c:v>0.3</c:v>
                </c:pt>
                <c:pt idx="82">
                  <c:v>0.3</c:v>
                </c:pt>
                <c:pt idx="83">
                  <c:v>0.3</c:v>
                </c:pt>
                <c:pt idx="84">
                  <c:v>0.3</c:v>
                </c:pt>
                <c:pt idx="85">
                  <c:v>0.3</c:v>
                </c:pt>
                <c:pt idx="86">
                  <c:v>0.35</c:v>
                </c:pt>
                <c:pt idx="87">
                  <c:v>0.35</c:v>
                </c:pt>
                <c:pt idx="88">
                  <c:v>0.35</c:v>
                </c:pt>
                <c:pt idx="89">
                  <c:v>0.35</c:v>
                </c:pt>
                <c:pt idx="90">
                  <c:v>0.35</c:v>
                </c:pt>
                <c:pt idx="91">
                  <c:v>0.35</c:v>
                </c:pt>
                <c:pt idx="92">
                  <c:v>0.35</c:v>
                </c:pt>
                <c:pt idx="93">
                  <c:v>0.35</c:v>
                </c:pt>
                <c:pt idx="94">
                  <c:v>0.35</c:v>
                </c:pt>
                <c:pt idx="95">
                  <c:v>0.35</c:v>
                </c:pt>
                <c:pt idx="96">
                  <c:v>0.35</c:v>
                </c:pt>
                <c:pt idx="97">
                  <c:v>0.35</c:v>
                </c:pt>
                <c:pt idx="98">
                  <c:v>0.45</c:v>
                </c:pt>
                <c:pt idx="99">
                  <c:v>1</c:v>
                </c:pt>
              </c:numCache>
            </c:numRef>
          </c:val>
          <c:smooth val="0"/>
          <c:extLst>
            <c:ext xmlns:c16="http://schemas.microsoft.com/office/drawing/2014/chart" uri="{C3380CC4-5D6E-409C-BE32-E72D297353CC}">
              <c16:uniqueId val="{00000001-6373-4763-86D6-E740E364FEB2}"/>
            </c:ext>
          </c:extLst>
        </c:ser>
        <c:ser>
          <c:idx val="2"/>
          <c:order val="1"/>
          <c:tx>
            <c:v>Type II Error</c:v>
          </c:tx>
          <c:spPr>
            <a:ln w="28575" cap="rnd">
              <a:solidFill>
                <a:schemeClr val="accent5">
                  <a:lumMod val="40000"/>
                  <a:lumOff val="60000"/>
                </a:schemeClr>
              </a:solidFill>
              <a:round/>
            </a:ln>
            <a:effectLst/>
          </c:spPr>
          <c:marker>
            <c:symbol val="none"/>
          </c:marker>
          <c:cat>
            <c:numRef>
              <c:f>'Underpricing Model'!$D$69:$D$170</c:f>
              <c:numCache>
                <c:formatCode>0.00%</c:formatCode>
                <c:ptCount val="102"/>
                <c:pt idx="0" formatCode="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'Underpricing Model'!$F$70:$F$169</c:f>
              <c:numCache>
                <c:formatCode>0.00%</c:formatCode>
                <c:ptCount val="100"/>
                <c:pt idx="0">
                  <c:v>0.45</c:v>
                </c:pt>
                <c:pt idx="1">
                  <c:v>0.45</c:v>
                </c:pt>
                <c:pt idx="2">
                  <c:v>0.45</c:v>
                </c:pt>
                <c:pt idx="3">
                  <c:v>0.45</c:v>
                </c:pt>
                <c:pt idx="4">
                  <c:v>0.4</c:v>
                </c:pt>
                <c:pt idx="5">
                  <c:v>0.4</c:v>
                </c:pt>
                <c:pt idx="6">
                  <c:v>0.4</c:v>
                </c:pt>
                <c:pt idx="7">
                  <c:v>0.4</c:v>
                </c:pt>
                <c:pt idx="8">
                  <c:v>0.4</c:v>
                </c:pt>
                <c:pt idx="9">
                  <c:v>0.4</c:v>
                </c:pt>
                <c:pt idx="10">
                  <c:v>0.4</c:v>
                </c:pt>
                <c:pt idx="11">
                  <c:v>0.4</c:v>
                </c:pt>
                <c:pt idx="12">
                  <c:v>0.35</c:v>
                </c:pt>
                <c:pt idx="13">
                  <c:v>0.35</c:v>
                </c:pt>
                <c:pt idx="14">
                  <c:v>0.35</c:v>
                </c:pt>
                <c:pt idx="15">
                  <c:v>0.35</c:v>
                </c:pt>
                <c:pt idx="16">
                  <c:v>0.35</c:v>
                </c:pt>
                <c:pt idx="17">
                  <c:v>0.35</c:v>
                </c:pt>
                <c:pt idx="18">
                  <c:v>0.35</c:v>
                </c:pt>
                <c:pt idx="19">
                  <c:v>0.3</c:v>
                </c:pt>
                <c:pt idx="20">
                  <c:v>0.25</c:v>
                </c:pt>
                <c:pt idx="21">
                  <c:v>0.25</c:v>
                </c:pt>
                <c:pt idx="22">
                  <c:v>0.25</c:v>
                </c:pt>
                <c:pt idx="23">
                  <c:v>0.25</c:v>
                </c:pt>
                <c:pt idx="24">
                  <c:v>0.25</c:v>
                </c:pt>
                <c:pt idx="25">
                  <c:v>0.25</c:v>
                </c:pt>
                <c:pt idx="26">
                  <c:v>0.25</c:v>
                </c:pt>
                <c:pt idx="27">
                  <c:v>0.25</c:v>
                </c:pt>
                <c:pt idx="28">
                  <c:v>0.25</c:v>
                </c:pt>
                <c:pt idx="29">
                  <c:v>0.25</c:v>
                </c:pt>
                <c:pt idx="30">
                  <c:v>0.25</c:v>
                </c:pt>
                <c:pt idx="31">
                  <c:v>0.25</c:v>
                </c:pt>
                <c:pt idx="32">
                  <c:v>0.25</c:v>
                </c:pt>
                <c:pt idx="33">
                  <c:v>0.25</c:v>
                </c:pt>
                <c:pt idx="34">
                  <c:v>0.25</c:v>
                </c:pt>
                <c:pt idx="35">
                  <c:v>0.25</c:v>
                </c:pt>
                <c:pt idx="36">
                  <c:v>0.25</c:v>
                </c:pt>
                <c:pt idx="37">
                  <c:v>0.25</c:v>
                </c:pt>
                <c:pt idx="38">
                  <c:v>0.25</c:v>
                </c:pt>
                <c:pt idx="39">
                  <c:v>0.25</c:v>
                </c:pt>
                <c:pt idx="40">
                  <c:v>0.25</c:v>
                </c:pt>
                <c:pt idx="41">
                  <c:v>0.25</c:v>
                </c:pt>
                <c:pt idx="42">
                  <c:v>0.2</c:v>
                </c:pt>
                <c:pt idx="43">
                  <c:v>0.15</c:v>
                </c:pt>
                <c:pt idx="44">
                  <c:v>0.15</c:v>
                </c:pt>
                <c:pt idx="45">
                  <c:v>0.1</c:v>
                </c:pt>
                <c:pt idx="46">
                  <c:v>0.1</c:v>
                </c:pt>
                <c:pt idx="47">
                  <c:v>0.1</c:v>
                </c:pt>
                <c:pt idx="48">
                  <c:v>0.1</c:v>
                </c:pt>
                <c:pt idx="49">
                  <c:v>0.1</c:v>
                </c:pt>
                <c:pt idx="50">
                  <c:v>0.1</c:v>
                </c:pt>
                <c:pt idx="51">
                  <c:v>0.05</c:v>
                </c:pt>
                <c:pt idx="52">
                  <c:v>0.05</c:v>
                </c:pt>
                <c:pt idx="53">
                  <c:v>0.05</c:v>
                </c:pt>
                <c:pt idx="54">
                  <c:v>0.05</c:v>
                </c:pt>
                <c:pt idx="55">
                  <c:v>0.05</c:v>
                </c:pt>
                <c:pt idx="56">
                  <c:v>0.05</c:v>
                </c:pt>
                <c:pt idx="57">
                  <c:v>0.05</c:v>
                </c:pt>
                <c:pt idx="58">
                  <c:v>0.05</c:v>
                </c:pt>
                <c:pt idx="59">
                  <c:v>0.05</c:v>
                </c:pt>
                <c:pt idx="60">
                  <c:v>0.05</c:v>
                </c:pt>
                <c:pt idx="61">
                  <c:v>0.05</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mooth val="0"/>
          <c:extLst>
            <c:ext xmlns:c16="http://schemas.microsoft.com/office/drawing/2014/chart" uri="{C3380CC4-5D6E-409C-BE32-E72D297353CC}">
              <c16:uniqueId val="{00000002-6373-4763-86D6-E740E364FEB2}"/>
            </c:ext>
          </c:extLst>
        </c:ser>
        <c:ser>
          <c:idx val="3"/>
          <c:order val="2"/>
          <c:tx>
            <c:v>Total Error</c:v>
          </c:tx>
          <c:spPr>
            <a:ln w="28575" cap="rnd">
              <a:solidFill>
                <a:schemeClr val="tx2">
                  <a:lumMod val="50000"/>
                </a:schemeClr>
              </a:solidFill>
              <a:round/>
            </a:ln>
            <a:effectLst/>
          </c:spPr>
          <c:marker>
            <c:symbol val="none"/>
          </c:marker>
          <c:cat>
            <c:numRef>
              <c:f>'Underpricing Model'!$D$69:$D$170</c:f>
              <c:numCache>
                <c:formatCode>0.00%</c:formatCode>
                <c:ptCount val="102"/>
                <c:pt idx="0" formatCode="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'Underpricing Model'!$G$70:$G$169</c:f>
              <c:numCache>
                <c:formatCode>0.00%</c:formatCode>
                <c:ptCount val="100"/>
                <c:pt idx="0">
                  <c:v>0.22500000000000001</c:v>
                </c:pt>
                <c:pt idx="1">
                  <c:v>0.22500000000000001</c:v>
                </c:pt>
                <c:pt idx="2">
                  <c:v>0.22500000000000001</c:v>
                </c:pt>
                <c:pt idx="3">
                  <c:v>0.22500000000000001</c:v>
                </c:pt>
                <c:pt idx="4">
                  <c:v>0.2</c:v>
                </c:pt>
                <c:pt idx="5">
                  <c:v>0.2</c:v>
                </c:pt>
                <c:pt idx="6">
                  <c:v>0.2</c:v>
                </c:pt>
                <c:pt idx="7">
                  <c:v>0.2</c:v>
                </c:pt>
                <c:pt idx="8">
                  <c:v>0.2</c:v>
                </c:pt>
                <c:pt idx="9">
                  <c:v>0.2</c:v>
                </c:pt>
                <c:pt idx="10">
                  <c:v>0.2</c:v>
                </c:pt>
                <c:pt idx="11">
                  <c:v>0.2</c:v>
                </c:pt>
                <c:pt idx="12">
                  <c:v>0.17499999999999999</c:v>
                </c:pt>
                <c:pt idx="13">
                  <c:v>0.17499999999999999</c:v>
                </c:pt>
                <c:pt idx="14">
                  <c:v>0.17499999999999999</c:v>
                </c:pt>
                <c:pt idx="15">
                  <c:v>0.17499999999999999</c:v>
                </c:pt>
                <c:pt idx="16">
                  <c:v>0.2</c:v>
                </c:pt>
                <c:pt idx="17">
                  <c:v>0.2</c:v>
                </c:pt>
                <c:pt idx="18">
                  <c:v>0.2</c:v>
                </c:pt>
                <c:pt idx="19">
                  <c:v>0.2</c:v>
                </c:pt>
                <c:pt idx="20">
                  <c:v>0.17499999999999999</c:v>
                </c:pt>
                <c:pt idx="21">
                  <c:v>0.17499999999999999</c:v>
                </c:pt>
                <c:pt idx="22">
                  <c:v>0.17499999999999999</c:v>
                </c:pt>
                <c:pt idx="23">
                  <c:v>0.17499999999999999</c:v>
                </c:pt>
                <c:pt idx="24">
                  <c:v>0.17499999999999999</c:v>
                </c:pt>
                <c:pt idx="25">
                  <c:v>0.17499999999999999</c:v>
                </c:pt>
                <c:pt idx="26">
                  <c:v>0.17499999999999999</c:v>
                </c:pt>
                <c:pt idx="27">
                  <c:v>0.17499999999999999</c:v>
                </c:pt>
                <c:pt idx="28">
                  <c:v>0.17499999999999999</c:v>
                </c:pt>
                <c:pt idx="29">
                  <c:v>0.17499999999999999</c:v>
                </c:pt>
                <c:pt idx="30">
                  <c:v>0.17499999999999999</c:v>
                </c:pt>
                <c:pt idx="31">
                  <c:v>0.17499999999999999</c:v>
                </c:pt>
                <c:pt idx="32">
                  <c:v>0.17499999999999999</c:v>
                </c:pt>
                <c:pt idx="33">
                  <c:v>0.17499999999999999</c:v>
                </c:pt>
                <c:pt idx="34">
                  <c:v>0.17499999999999999</c:v>
                </c:pt>
                <c:pt idx="35">
                  <c:v>0.17499999999999999</c:v>
                </c:pt>
                <c:pt idx="36">
                  <c:v>0.17499999999999999</c:v>
                </c:pt>
                <c:pt idx="37">
                  <c:v>0.17499999999999999</c:v>
                </c:pt>
                <c:pt idx="38">
                  <c:v>0.17499999999999999</c:v>
                </c:pt>
                <c:pt idx="39">
                  <c:v>0.17499999999999999</c:v>
                </c:pt>
                <c:pt idx="40">
                  <c:v>0.17499999999999999</c:v>
                </c:pt>
                <c:pt idx="41">
                  <c:v>0.17499999999999999</c:v>
                </c:pt>
                <c:pt idx="42">
                  <c:v>0.15</c:v>
                </c:pt>
                <c:pt idx="43">
                  <c:v>0.125</c:v>
                </c:pt>
                <c:pt idx="44">
                  <c:v>0.125</c:v>
                </c:pt>
                <c:pt idx="45">
                  <c:v>0.1</c:v>
                </c:pt>
                <c:pt idx="46">
                  <c:v>0.1</c:v>
                </c:pt>
                <c:pt idx="47">
                  <c:v>0.1</c:v>
                </c:pt>
                <c:pt idx="48">
                  <c:v>0.1</c:v>
                </c:pt>
                <c:pt idx="49">
                  <c:v>0.1</c:v>
                </c:pt>
                <c:pt idx="50">
                  <c:v>0.1</c:v>
                </c:pt>
                <c:pt idx="51">
                  <c:v>7.4999999999999997E-2</c:v>
                </c:pt>
                <c:pt idx="52">
                  <c:v>7.4999999999999997E-2</c:v>
                </c:pt>
                <c:pt idx="53">
                  <c:v>7.4999999999999997E-2</c:v>
                </c:pt>
                <c:pt idx="54">
                  <c:v>7.4999999999999997E-2</c:v>
                </c:pt>
                <c:pt idx="55">
                  <c:v>7.4999999999999997E-2</c:v>
                </c:pt>
                <c:pt idx="56">
                  <c:v>7.4999999999999997E-2</c:v>
                </c:pt>
                <c:pt idx="57">
                  <c:v>7.4999999999999997E-2</c:v>
                </c:pt>
                <c:pt idx="58">
                  <c:v>7.4999999999999997E-2</c:v>
                </c:pt>
                <c:pt idx="59">
                  <c:v>0.1</c:v>
                </c:pt>
                <c:pt idx="60">
                  <c:v>0.1</c:v>
                </c:pt>
                <c:pt idx="61">
                  <c:v>0.1</c:v>
                </c:pt>
                <c:pt idx="62">
                  <c:v>7.4999999999999997E-2</c:v>
                </c:pt>
                <c:pt idx="63">
                  <c:v>7.4999999999999997E-2</c:v>
                </c:pt>
                <c:pt idx="64">
                  <c:v>7.4999999999999997E-2</c:v>
                </c:pt>
                <c:pt idx="65">
                  <c:v>7.4999999999999997E-2</c:v>
                </c:pt>
                <c:pt idx="66">
                  <c:v>0.1</c:v>
                </c:pt>
                <c:pt idx="67">
                  <c:v>0.1</c:v>
                </c:pt>
                <c:pt idx="68">
                  <c:v>0.1</c:v>
                </c:pt>
                <c:pt idx="69">
                  <c:v>0.1</c:v>
                </c:pt>
                <c:pt idx="70">
                  <c:v>0.1</c:v>
                </c:pt>
                <c:pt idx="71">
                  <c:v>0.1</c:v>
                </c:pt>
                <c:pt idx="72">
                  <c:v>0.1</c:v>
                </c:pt>
                <c:pt idx="73">
                  <c:v>0.1</c:v>
                </c:pt>
                <c:pt idx="74">
                  <c:v>0.125</c:v>
                </c:pt>
                <c:pt idx="75">
                  <c:v>0.125</c:v>
                </c:pt>
                <c:pt idx="76">
                  <c:v>0.125</c:v>
                </c:pt>
                <c:pt idx="77">
                  <c:v>0.125</c:v>
                </c:pt>
                <c:pt idx="78">
                  <c:v>0.15</c:v>
                </c:pt>
                <c:pt idx="79">
                  <c:v>0.15</c:v>
                </c:pt>
                <c:pt idx="80">
                  <c:v>0.15</c:v>
                </c:pt>
                <c:pt idx="81">
                  <c:v>0.15</c:v>
                </c:pt>
                <c:pt idx="82">
                  <c:v>0.15</c:v>
                </c:pt>
                <c:pt idx="83">
                  <c:v>0.15</c:v>
                </c:pt>
                <c:pt idx="84">
                  <c:v>0.15</c:v>
                </c:pt>
                <c:pt idx="85">
                  <c:v>0.15</c:v>
                </c:pt>
                <c:pt idx="86">
                  <c:v>0.17499999999999999</c:v>
                </c:pt>
                <c:pt idx="87">
                  <c:v>0.17499999999999999</c:v>
                </c:pt>
                <c:pt idx="88">
                  <c:v>0.17499999999999999</c:v>
                </c:pt>
                <c:pt idx="89">
                  <c:v>0.17499999999999999</c:v>
                </c:pt>
                <c:pt idx="90">
                  <c:v>0.17499999999999999</c:v>
                </c:pt>
                <c:pt idx="91">
                  <c:v>0.17499999999999999</c:v>
                </c:pt>
                <c:pt idx="92">
                  <c:v>0.17499999999999999</c:v>
                </c:pt>
                <c:pt idx="93">
                  <c:v>0.17499999999999999</c:v>
                </c:pt>
                <c:pt idx="94">
                  <c:v>0.17499999999999999</c:v>
                </c:pt>
                <c:pt idx="95">
                  <c:v>0.17499999999999999</c:v>
                </c:pt>
                <c:pt idx="96">
                  <c:v>0.17499999999999999</c:v>
                </c:pt>
                <c:pt idx="97">
                  <c:v>0.17499999999999999</c:v>
                </c:pt>
                <c:pt idx="98">
                  <c:v>0.22500000000000001</c:v>
                </c:pt>
                <c:pt idx="99">
                  <c:v>0.5</c:v>
                </c:pt>
              </c:numCache>
            </c:numRef>
          </c:val>
          <c:smooth val="0"/>
          <c:extLst>
            <c:ext xmlns:c16="http://schemas.microsoft.com/office/drawing/2014/chart" uri="{C3380CC4-5D6E-409C-BE32-E72D297353CC}">
              <c16:uniqueId val="{00000003-6373-4763-86D6-E740E364FEB2}"/>
            </c:ext>
          </c:extLst>
        </c:ser>
        <c:dLbls>
          <c:showLegendKey val="0"/>
          <c:showVal val="0"/>
          <c:showCatName val="0"/>
          <c:showSerName val="0"/>
          <c:showPercent val="0"/>
          <c:showBubbleSize val="0"/>
        </c:dLbls>
        <c:smooth val="0"/>
        <c:axId val="770079448"/>
        <c:axId val="770082728"/>
      </c:lineChart>
      <c:catAx>
        <c:axId val="770079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Cut-Off</a:t>
                </a:r>
                <a:r>
                  <a:rPr lang="en-GB" baseline="0"/>
                  <a:t> Value (%)</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2728"/>
        <c:crosses val="autoZero"/>
        <c:auto val="1"/>
        <c:lblAlgn val="ctr"/>
        <c:lblOffset val="110"/>
        <c:tickLblSkip val="10"/>
        <c:tickMarkSkip val="2"/>
        <c:noMultiLvlLbl val="0"/>
      </c:catAx>
      <c:valAx>
        <c:axId val="77008272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Errors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794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32</xdr:col>
      <xdr:colOff>152400</xdr:colOff>
      <xdr:row>24</xdr:row>
      <xdr:rowOff>111655</xdr:rowOff>
    </xdr:from>
    <xdr:to>
      <xdr:col>39</xdr:col>
      <xdr:colOff>148167</xdr:colOff>
      <xdr:row>38</xdr:row>
      <xdr:rowOff>86255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256646</xdr:colOff>
      <xdr:row>24</xdr:row>
      <xdr:rowOff>111654</xdr:rowOff>
    </xdr:from>
    <xdr:to>
      <xdr:col>46</xdr:col>
      <xdr:colOff>116946</xdr:colOff>
      <xdr:row>38</xdr:row>
      <xdr:rowOff>86254</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231775</xdr:colOff>
      <xdr:row>24</xdr:row>
      <xdr:rowOff>111654</xdr:rowOff>
    </xdr:from>
    <xdr:to>
      <xdr:col>52</xdr:col>
      <xdr:colOff>899583</xdr:colOff>
      <xdr:row>38</xdr:row>
      <xdr:rowOff>86254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159279</xdr:colOff>
      <xdr:row>39</xdr:row>
      <xdr:rowOff>10584</xdr:rowOff>
    </xdr:from>
    <xdr:to>
      <xdr:col>39</xdr:col>
      <xdr:colOff>155046</xdr:colOff>
      <xdr:row>49</xdr:row>
      <xdr:rowOff>369359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269875</xdr:colOff>
      <xdr:row>39</xdr:row>
      <xdr:rowOff>10054</xdr:rowOff>
    </xdr:from>
    <xdr:to>
      <xdr:col>46</xdr:col>
      <xdr:colOff>130175</xdr:colOff>
      <xdr:row>49</xdr:row>
      <xdr:rowOff>368829</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245004</xdr:colOff>
      <xdr:row>39</xdr:row>
      <xdr:rowOff>23282</xdr:rowOff>
    </xdr:from>
    <xdr:to>
      <xdr:col>53</xdr:col>
      <xdr:colOff>0</xdr:colOff>
      <xdr:row>49</xdr:row>
      <xdr:rowOff>383644</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159279</xdr:colOff>
      <xdr:row>50</xdr:row>
      <xdr:rowOff>33338</xdr:rowOff>
    </xdr:from>
    <xdr:to>
      <xdr:col>39</xdr:col>
      <xdr:colOff>155046</xdr:colOff>
      <xdr:row>66</xdr:row>
      <xdr:rowOff>52917</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269875</xdr:colOff>
      <xdr:row>50</xdr:row>
      <xdr:rowOff>33338</xdr:rowOff>
    </xdr:from>
    <xdr:to>
      <xdr:col>46</xdr:col>
      <xdr:colOff>130175</xdr:colOff>
      <xdr:row>66</xdr:row>
      <xdr:rowOff>52917</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46</xdr:col>
      <xdr:colOff>245005</xdr:colOff>
      <xdr:row>50</xdr:row>
      <xdr:rowOff>39687</xdr:rowOff>
    </xdr:from>
    <xdr:to>
      <xdr:col>53</xdr:col>
      <xdr:colOff>13230</xdr:colOff>
      <xdr:row>66</xdr:row>
      <xdr:rowOff>52387</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313530</xdr:colOff>
      <xdr:row>65</xdr:row>
      <xdr:rowOff>162982</xdr:rowOff>
    </xdr:from>
    <xdr:to>
      <xdr:col>11</xdr:col>
      <xdr:colOff>26459</xdr:colOff>
      <xdr:row>87</xdr:row>
      <xdr:rowOff>105833</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47117</xdr:colOff>
      <xdr:row>28</xdr:row>
      <xdr:rowOff>133350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0" y="0"/>
          <a:ext cx="4066667" cy="4667250"/>
        </a:xfrm>
        <a:prstGeom prst="rect">
          <a:avLst/>
        </a:prstGeom>
      </xdr:spPr>
    </xdr:pic>
    <xdr:clientData/>
  </xdr:twoCellAnchor>
  <xdr:twoCellAnchor editAs="oneCell">
    <xdr:from>
      <xdr:col>5</xdr:col>
      <xdr:colOff>57150</xdr:colOff>
      <xdr:row>3</xdr:row>
      <xdr:rowOff>9525</xdr:rowOff>
    </xdr:from>
    <xdr:to>
      <xdr:col>10</xdr:col>
      <xdr:colOff>637661</xdr:colOff>
      <xdr:row>28</xdr:row>
      <xdr:rowOff>95250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2"/>
        <a:srcRect l="-232" t="-235" r="232" b="1640"/>
        <a:stretch/>
      </xdr:blipFill>
      <xdr:spPr>
        <a:xfrm>
          <a:off x="4076700" y="495300"/>
          <a:ext cx="4114286" cy="4133850"/>
        </a:xfrm>
        <a:prstGeom prst="rect">
          <a:avLst/>
        </a:prstGeom>
      </xdr:spPr>
    </xdr:pic>
    <xdr:clientData/>
  </xdr:twoCellAnchor>
  <xdr:twoCellAnchor editAs="oneCell">
    <xdr:from>
      <xdr:col>0</xdr:col>
      <xdr:colOff>0</xdr:colOff>
      <xdr:row>31</xdr:row>
      <xdr:rowOff>57150</xdr:rowOff>
    </xdr:from>
    <xdr:to>
      <xdr:col>10</xdr:col>
      <xdr:colOff>628650</xdr:colOff>
      <xdr:row>69</xdr:row>
      <xdr:rowOff>133350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stretch>
          <a:fillRect/>
        </a:stretch>
      </xdr:blipFill>
      <xdr:spPr>
        <a:xfrm>
          <a:off x="0" y="4933950"/>
          <a:ext cx="8181975" cy="6229350"/>
        </a:xfrm>
        <a:prstGeom prst="rect">
          <a:avLst/>
        </a:prstGeom>
      </xdr:spPr>
    </xdr:pic>
    <xdr:clientData/>
  </xdr:twoCellAnchor>
  <xdr:twoCellAnchor editAs="oneCell">
    <xdr:from>
      <xdr:col>12</xdr:col>
      <xdr:colOff>57151</xdr:colOff>
      <xdr:row>1</xdr:row>
      <xdr:rowOff>47624</xdr:rowOff>
    </xdr:from>
    <xdr:to>
      <xdr:col>16</xdr:col>
      <xdr:colOff>609600</xdr:colOff>
      <xdr:row>28</xdr:row>
      <xdr:rowOff>114300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43" b="1480"/>
        <a:stretch/>
      </xdr:blipFill>
      <xdr:spPr>
        <a:xfrm>
          <a:off x="8905876" y="209549"/>
          <a:ext cx="3952874" cy="4438651"/>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D1:Q41" totalsRowShown="0" headerRowDxfId="17" dataDxfId="16" headerRowBorderDxfId="14" tableBorderDxfId="15">
  <autoFilter ref="D1:Q41" xr:uid="{00000000-0009-0000-0100-000001000000}"/>
  <tableColumns count="14">
    <tableColumn id="1" xr3:uid="{00000000-0010-0000-0000-000001000000}" name="Company Name" dataDxfId="13"/>
    <tableColumn id="2" xr3:uid="{00000000-0010-0000-0000-000002000000}" name="Underpricing Indicator" dataDxfId="12">
      <calculatedColumnFormula>VLOOKUP(D2,'In Sample Data'!$R$2:$AB$84,11,FALSE)</calculatedColumnFormula>
    </tableColumn>
    <tableColumn id="3" xr3:uid="{00000000-0010-0000-0000-000003000000}" name="Expected Indicator" dataDxfId="11">
      <calculatedColumnFormula>IF(AD5&gt;$A$16,"1","0")</calculatedColumnFormula>
    </tableColumn>
    <tableColumn id="4" xr3:uid="{00000000-0010-0000-0000-000004000000}" name="Log Probability" dataDxfId="10">
      <calculatedColumnFormula>AD5</calculatedColumnFormula>
    </tableColumn>
    <tableColumn id="5" xr3:uid="{00000000-0010-0000-0000-000005000000}" name="Incosistency | Type 1 Error = 1 | Type 2 Error = -1" dataDxfId="9">
      <calculatedColumnFormula>E2-F2</calculatedColumnFormula>
    </tableColumn>
    <tableColumn id="6" xr3:uid="{00000000-0010-0000-0000-000006000000}" name="Overhang" dataDxfId="8">
      <calculatedColumnFormula>VLOOKUP($D2,'In Sample Data'!$R$2:$AB$84,2,FALSE)</calculatedColumnFormula>
    </tableColumn>
    <tableColumn id="7" xr3:uid="{00000000-0010-0000-0000-000007000000}" name="Pupdate" dataDxfId="7">
      <calculatedColumnFormula>VLOOKUP($D2,'In Sample Data'!$R$2:$AB$84,3,FALSE)</calculatedColumnFormula>
    </tableColumn>
    <tableColumn id="8" xr3:uid="{00000000-0010-0000-0000-000008000000}" name="StockMST" dataDxfId="6">
      <calculatedColumnFormula>VLOOKUP($D2,'In Sample Data'!$R$2:$AB$84,4,FALSE)</calculatedColumnFormula>
    </tableColumn>
    <tableColumn id="9" xr3:uid="{00000000-0010-0000-0000-000009000000}" name="IndustryST" dataDxfId="5">
      <calculatedColumnFormula>VLOOKUP($D2,'In Sample Data'!$R$2:$AB$84,5,FALSE)</calculatedColumnFormula>
    </tableColumn>
    <tableColumn id="10" xr3:uid="{00000000-0010-0000-0000-00000A000000}" name="UWRank" dataDxfId="4">
      <calculatedColumnFormula>VLOOKUP($D2,'In Sample Data'!$R$2:$AB$84,6,FALSE)</calculatedColumnFormula>
    </tableColumn>
    <tableColumn id="11" xr3:uid="{00000000-0010-0000-0000-00000B000000}" name="Current" dataDxfId="3">
      <calculatedColumnFormula>VLOOKUP($D2,'In Sample Data'!$R$2:$AB$84,7,FALSE)</calculatedColumnFormula>
    </tableColumn>
    <tableColumn id="12" xr3:uid="{00000000-0010-0000-0000-00000C000000}" name="AsstTrn" dataDxfId="2">
      <calculatedColumnFormula>VLOOKUP($D2,'In Sample Data'!$R$2:$AB$84,8,FALSE)</calculatedColumnFormula>
    </tableColumn>
    <tableColumn id="13" xr3:uid="{00000000-0010-0000-0000-00000D000000}" name="Gearing" dataDxfId="1">
      <calculatedColumnFormula>VLOOKUP($D2,'In Sample Data'!$R$2:$AB$84,9,FALSE)</calculatedColumnFormula>
    </tableColumn>
    <tableColumn id="14" xr3:uid="{00000000-0010-0000-0000-00000E000000}" name="ROA" dataDxfId="0">
      <calculatedColumnFormula>VLOOKUP($D2,'In Sample Data'!$R$2:$AB$84,10,FALSE)</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95"/>
  <sheetViews>
    <sheetView topLeftCell="AB1" zoomScale="70" zoomScaleNormal="70" workbookViewId="0" xr3:uid="{AEA406A1-0E4B-5B11-9CD5-51D6E497D94C}">
      <selection activeCell="AX70" sqref="AX70"/>
    </sheetView>
  </sheetViews>
  <sheetFormatPr defaultColWidth="8.85546875" defaultRowHeight="13.5"/>
  <cols>
    <col min="1" max="1" width="15.42578125" style="26" bestFit="1" customWidth="1"/>
    <col min="2" max="2" width="25.42578125" style="26" bestFit="1" customWidth="1"/>
    <col min="3" max="3" width="1.7109375" style="26" customWidth="1"/>
    <col min="4" max="4" width="31.85546875" style="26" bestFit="1" customWidth="1"/>
    <col min="5" max="5" width="31" style="26" customWidth="1"/>
    <col min="6" max="6" width="26.140625" style="26" customWidth="1"/>
    <col min="7" max="7" width="22" style="26" customWidth="1"/>
    <col min="8" max="8" width="31.85546875" style="26" customWidth="1"/>
    <col min="9" max="9" width="15.28515625" style="26" customWidth="1"/>
    <col min="10" max="10" width="13.42578125" style="26" bestFit="1" customWidth="1"/>
    <col min="11" max="11" width="26.140625" style="26" bestFit="1" customWidth="1"/>
    <col min="12" max="12" width="17" style="26" customWidth="1"/>
    <col min="13" max="13" width="13.85546875" style="26" customWidth="1"/>
    <col min="14" max="14" width="13.42578125" style="26" bestFit="1" customWidth="1"/>
    <col min="15" max="16" width="13.140625" style="26" customWidth="1"/>
    <col min="17" max="17" width="14.28515625" style="26" bestFit="1" customWidth="1"/>
    <col min="18" max="18" width="1.7109375" style="26" customWidth="1"/>
    <col min="19" max="28" width="14.28515625" style="26" bestFit="1" customWidth="1"/>
    <col min="29" max="29" width="1.7109375" style="26" customWidth="1"/>
    <col min="30" max="30" width="27.85546875" style="26" bestFit="1" customWidth="1"/>
    <col min="31" max="31" width="1.7109375" style="26" customWidth="1"/>
    <col min="32" max="32" width="21.7109375" style="26" bestFit="1" customWidth="1"/>
    <col min="33" max="33" width="2.7109375" style="26" customWidth="1"/>
    <col min="34" max="34" width="3.42578125" style="26" bestFit="1" customWidth="1"/>
    <col min="35" max="35" width="13.42578125" style="26" bestFit="1" customWidth="1"/>
    <col min="36" max="38" width="14.28515625" style="26" bestFit="1" customWidth="1"/>
    <col min="39" max="42" width="13.42578125" style="26" bestFit="1" customWidth="1"/>
    <col min="43" max="43" width="14.28515625" style="26" bestFit="1" customWidth="1"/>
    <col min="44" max="44" width="2.7109375" style="26" customWidth="1"/>
    <col min="45" max="45" width="13.42578125" style="26" bestFit="1" customWidth="1"/>
    <col min="46" max="46" width="13.7109375" style="26" bestFit="1" customWidth="1"/>
    <col min="47" max="49" width="13.42578125" style="26" bestFit="1" customWidth="1"/>
    <col min="50" max="50" width="13.7109375" style="26" bestFit="1" customWidth="1"/>
    <col min="51" max="52" width="13.42578125" style="26" bestFit="1" customWidth="1"/>
    <col min="53" max="53" width="13.7109375" style="26" bestFit="1" customWidth="1"/>
    <col min="54" max="16384" width="8.85546875" style="26"/>
  </cols>
  <sheetData>
    <row r="1" spans="1:53" ht="60" customHeight="1" thickBot="1">
      <c r="C1" s="27"/>
      <c r="D1" s="28" t="s">
        <v>0</v>
      </c>
      <c r="E1" s="29" t="s">
        <v>1</v>
      </c>
      <c r="F1" s="29" t="s">
        <v>2</v>
      </c>
      <c r="G1" s="29" t="s">
        <v>3</v>
      </c>
      <c r="H1" s="30" t="s">
        <v>4</v>
      </c>
      <c r="I1" s="29" t="s">
        <v>5</v>
      </c>
      <c r="J1" s="29" t="s">
        <v>6</v>
      </c>
      <c r="K1" s="29" t="s">
        <v>7</v>
      </c>
      <c r="L1" s="29" t="s">
        <v>8</v>
      </c>
      <c r="M1" s="29" t="s">
        <v>9</v>
      </c>
      <c r="N1" s="29" t="s">
        <v>10</v>
      </c>
      <c r="O1" s="29" t="s">
        <v>11</v>
      </c>
      <c r="P1" s="29" t="s">
        <v>12</v>
      </c>
      <c r="Q1" s="31" t="s">
        <v>13</v>
      </c>
      <c r="R1" s="27"/>
      <c r="S1" s="237" t="s">
        <v>14</v>
      </c>
      <c r="T1" s="238"/>
      <c r="U1" s="238"/>
      <c r="V1" s="238"/>
      <c r="W1" s="238"/>
      <c r="X1" s="238"/>
      <c r="Y1" s="238"/>
      <c r="Z1" s="238"/>
      <c r="AA1" s="238"/>
      <c r="AB1" s="239"/>
      <c r="AC1" s="27"/>
      <c r="AD1" s="66" t="s">
        <v>15</v>
      </c>
      <c r="AE1" s="32"/>
      <c r="AF1" s="33">
        <f>(EXP(S3+SUMPRODUCT($T$3:$AB$3,$T5:$AB5)))/(1+(EXP(S3+SUMPRODUCT($T$3:$AB$3,$T5:$AB5))))</f>
        <v>0.40785800115376086</v>
      </c>
      <c r="AG1" s="34"/>
      <c r="AI1" s="27">
        <f>(AI2-AI3)/19</f>
        <v>0.45355927482094921</v>
      </c>
      <c r="AJ1" s="27">
        <f t="shared" ref="AJ1:AQ1" si="0">(AJ2-AJ3)/19</f>
        <v>4.9210526315789475E-2</v>
      </c>
      <c r="AK1" s="27">
        <f t="shared" si="0"/>
        <v>1.1842113104390872E-2</v>
      </c>
      <c r="AL1" s="27">
        <f t="shared" si="0"/>
        <v>1.3910522515337443E-2</v>
      </c>
      <c r="AM1" s="27">
        <f t="shared" si="0"/>
        <v>5.2631578947368418E-2</v>
      </c>
      <c r="AN1" s="27">
        <f t="shared" si="0"/>
        <v>0.66157894736842104</v>
      </c>
      <c r="AO1" s="27">
        <f t="shared" si="0"/>
        <v>9.2105263157894732E-2</v>
      </c>
      <c r="AP1" s="27">
        <f t="shared" si="0"/>
        <v>9.3194736842105261E-2</v>
      </c>
      <c r="AQ1" s="27">
        <f t="shared" si="0"/>
        <v>3.3842105263157896E-2</v>
      </c>
    </row>
    <row r="2" spans="1:53" ht="15.75" thickBot="1">
      <c r="A2" s="57" t="s">
        <v>6</v>
      </c>
      <c r="B2" s="54" t="s">
        <v>16</v>
      </c>
      <c r="D2" s="35" t="s">
        <v>17</v>
      </c>
      <c r="E2" s="36">
        <f>VLOOKUP(D2,'In Sample Data'!$R$2:$AB$84,11,FALSE)</f>
        <v>0</v>
      </c>
      <c r="F2" s="36" t="str">
        <f t="shared" ref="F2:F40" si="1">IF(AD5&gt;$A$16,"1","0")</f>
        <v>0</v>
      </c>
      <c r="G2" s="37">
        <f t="shared" ref="G2:G40" si="2">AD5</f>
        <v>5.610145777071579E-7</v>
      </c>
      <c r="H2" s="36">
        <f t="shared" ref="H2:H41" si="3">E2-F2</f>
        <v>0</v>
      </c>
      <c r="I2" s="37">
        <f>VLOOKUP($D2,'In Sample Data'!$R$2:$AB$84,2,FALSE)</f>
        <v>3.4912599999999996</v>
      </c>
      <c r="J2" s="37">
        <f>VLOOKUP($D2,'In Sample Data'!$R$2:$AB$84,3,FALSE)</f>
        <v>-0.17</v>
      </c>
      <c r="K2" s="37">
        <f>VLOOKUP($D2,'In Sample Data'!$R$2:$AB$84,4,FALSE)</f>
        <v>-8.5882635164741157E-3</v>
      </c>
      <c r="L2" s="37">
        <f>VLOOKUP($D2,'In Sample Data'!$R$2:$AB$84,5,FALSE)</f>
        <v>3.0181971095490048E-2</v>
      </c>
      <c r="M2" s="37">
        <f>VLOOKUP($D2,'In Sample Data'!$R$2:$AB$84,6,FALSE)</f>
        <v>1</v>
      </c>
      <c r="N2" s="37">
        <f>VLOOKUP($D2,'In Sample Data'!$R$2:$AB$84,7,FALSE)</f>
        <v>1.9</v>
      </c>
      <c r="O2" s="37">
        <f>VLOOKUP($D2,'In Sample Data'!$R$2:$AB$84,8,FALSE)</f>
        <v>1.92</v>
      </c>
      <c r="P2" s="37">
        <f>VLOOKUP($D2,'In Sample Data'!$R$2:$AB$84,9,FALSE)</f>
        <v>0.24399999999999999</v>
      </c>
      <c r="Q2" s="38">
        <f>VLOOKUP($D2,'In Sample Data'!$R$2:$AB$84,10,FALSE)</f>
        <v>1.49E-2</v>
      </c>
      <c r="S2" s="68" t="s">
        <v>18</v>
      </c>
      <c r="T2" s="69" t="s">
        <v>19</v>
      </c>
      <c r="U2" s="69" t="s">
        <v>20</v>
      </c>
      <c r="V2" s="69" t="s">
        <v>21</v>
      </c>
      <c r="W2" s="69" t="s">
        <v>22</v>
      </c>
      <c r="X2" s="69" t="s">
        <v>23</v>
      </c>
      <c r="Y2" s="69" t="s">
        <v>24</v>
      </c>
      <c r="Z2" s="69" t="s">
        <v>25</v>
      </c>
      <c r="AA2" s="69" t="s">
        <v>26</v>
      </c>
      <c r="AB2" s="69" t="s">
        <v>27</v>
      </c>
      <c r="AD2" s="67" t="s">
        <v>28</v>
      </c>
      <c r="AE2" s="32"/>
      <c r="AF2" s="33">
        <f>SUM(AF5:AF44)</f>
        <v>-9.1975306999498088</v>
      </c>
      <c r="AG2" s="34"/>
      <c r="AI2" s="27">
        <f t="shared" ref="AI2:AQ3" si="4">T6</f>
        <v>9.6617016932961484</v>
      </c>
      <c r="AJ2" s="27">
        <f t="shared" si="4"/>
        <v>0.76</v>
      </c>
      <c r="AK2" s="27">
        <f t="shared" si="4"/>
        <v>0.12422082328276007</v>
      </c>
      <c r="AL2" s="27">
        <f t="shared" si="4"/>
        <v>0.14608193369186442</v>
      </c>
      <c r="AM2" s="27">
        <f t="shared" si="4"/>
        <v>1</v>
      </c>
      <c r="AN2" s="27">
        <f t="shared" si="4"/>
        <v>12.91</v>
      </c>
      <c r="AO2" s="27">
        <f t="shared" si="4"/>
        <v>1.92</v>
      </c>
      <c r="AP2" s="27">
        <f t="shared" si="4"/>
        <v>1.7706999999999999</v>
      </c>
      <c r="AQ2" s="27">
        <f t="shared" si="4"/>
        <v>0.20199999999999999</v>
      </c>
    </row>
    <row r="3" spans="1:53" ht="15.75" thickBot="1">
      <c r="A3" s="57" t="s">
        <v>7</v>
      </c>
      <c r="B3" s="54" t="s">
        <v>29</v>
      </c>
      <c r="D3" s="39" t="s">
        <v>30</v>
      </c>
      <c r="E3" s="40">
        <f>VLOOKUP(D3,'In Sample Data'!$R$2:$AB$84,11,FALSE)</f>
        <v>0</v>
      </c>
      <c r="F3" s="40" t="str">
        <f t="shared" si="1"/>
        <v>0</v>
      </c>
      <c r="G3" s="41">
        <f t="shared" si="2"/>
        <v>4.5160001279528732E-2</v>
      </c>
      <c r="H3" s="40">
        <f t="shared" si="3"/>
        <v>0</v>
      </c>
      <c r="I3" s="41">
        <f>VLOOKUP($D3,'In Sample Data'!$R$2:$AB$84,2,FALSE)</f>
        <v>2.7272372731527219</v>
      </c>
      <c r="J3" s="41">
        <f>VLOOKUP($D3,'In Sample Data'!$R$2:$AB$84,3,FALSE)</f>
        <v>0</v>
      </c>
      <c r="K3" s="41">
        <f>VLOOKUP($D3,'In Sample Data'!$R$2:$AB$84,4,FALSE)</f>
        <v>-1.792869674255488E-2</v>
      </c>
      <c r="L3" s="41">
        <f>VLOOKUP($D3,'In Sample Data'!$R$2:$AB$84,5,FALSE)</f>
        <v>-6.0901305845994957E-2</v>
      </c>
      <c r="M3" s="41">
        <f>VLOOKUP($D3,'In Sample Data'!$R$2:$AB$84,6,FALSE)</f>
        <v>0</v>
      </c>
      <c r="N3" s="41">
        <f>VLOOKUP($D3,'In Sample Data'!$R$2:$AB$84,7,FALSE)</f>
        <v>0.69</v>
      </c>
      <c r="O3" s="41">
        <f>VLOOKUP($D3,'In Sample Data'!$R$2:$AB$84,8,FALSE)</f>
        <v>0.45</v>
      </c>
      <c r="P3" s="41">
        <f>VLOOKUP($D3,'In Sample Data'!$R$2:$AB$84,9,FALSE)</f>
        <v>0.55110000000000003</v>
      </c>
      <c r="Q3" s="42">
        <f>VLOOKUP($D3,'In Sample Data'!$R$2:$AB$84,10,FALSE)</f>
        <v>-8.6699999999999999E-2</v>
      </c>
      <c r="S3" s="43">
        <v>-1.162238622359</v>
      </c>
      <c r="T3" s="128">
        <v>-1.0210733529569955</v>
      </c>
      <c r="U3" s="128">
        <v>49.467738604993642</v>
      </c>
      <c r="V3" s="128">
        <v>12.795391488658023</v>
      </c>
      <c r="W3" s="128">
        <v>-3.5321272536523671</v>
      </c>
      <c r="X3" s="128">
        <v>0.32091789285453604</v>
      </c>
      <c r="Y3" s="128">
        <v>-1.0138339256348541</v>
      </c>
      <c r="Z3" s="128">
        <v>0.47553121898967871</v>
      </c>
      <c r="AA3" s="128">
        <v>-0.31964691500854497</v>
      </c>
      <c r="AB3" s="128">
        <v>-18.127142070222618</v>
      </c>
      <c r="AG3" s="34"/>
      <c r="AI3" s="27">
        <f t="shared" si="4"/>
        <v>1.0440754716981133</v>
      </c>
      <c r="AJ3" s="27">
        <f t="shared" si="4"/>
        <v>-0.17499999999999999</v>
      </c>
      <c r="AK3" s="27">
        <f t="shared" si="4"/>
        <v>-0.1007793257006665</v>
      </c>
      <c r="AL3" s="27">
        <f t="shared" si="4"/>
        <v>-0.11821799409954697</v>
      </c>
      <c r="AM3" s="27">
        <f t="shared" si="4"/>
        <v>0</v>
      </c>
      <c r="AN3" s="27">
        <f t="shared" si="4"/>
        <v>0.34</v>
      </c>
      <c r="AO3" s="27">
        <f t="shared" si="4"/>
        <v>0.17</v>
      </c>
      <c r="AP3" s="27">
        <f t="shared" si="4"/>
        <v>0</v>
      </c>
      <c r="AQ3" s="27">
        <f t="shared" si="4"/>
        <v>-0.441</v>
      </c>
      <c r="AS3" s="234" t="s">
        <v>31</v>
      </c>
      <c r="AT3" s="235"/>
      <c r="AU3" s="235"/>
      <c r="AV3" s="235"/>
      <c r="AW3" s="235"/>
      <c r="AX3" s="235"/>
      <c r="AY3" s="235"/>
      <c r="AZ3" s="235"/>
      <c r="BA3" s="236"/>
    </row>
    <row r="4" spans="1:53" ht="15.75" thickBot="1">
      <c r="A4" s="57" t="s">
        <v>8</v>
      </c>
      <c r="B4" s="54" t="s">
        <v>32</v>
      </c>
      <c r="D4" s="39" t="s">
        <v>33</v>
      </c>
      <c r="E4" s="40">
        <f>VLOOKUP(D4,'In Sample Data'!$R$2:$AB$84,11,FALSE)</f>
        <v>0</v>
      </c>
      <c r="F4" s="40" t="str">
        <f t="shared" si="1"/>
        <v>0</v>
      </c>
      <c r="G4" s="41">
        <f t="shared" si="2"/>
        <v>0.43074356970975641</v>
      </c>
      <c r="H4" s="40">
        <f t="shared" si="3"/>
        <v>0</v>
      </c>
      <c r="I4" s="41">
        <f>VLOOKUP($D4,'In Sample Data'!$R$2:$AB$84,2,FALSE)</f>
        <v>1.1649509803921569</v>
      </c>
      <c r="J4" s="41">
        <f>VLOOKUP($D4,'In Sample Data'!$R$2:$AB$84,3,FALSE)</f>
        <v>0</v>
      </c>
      <c r="K4" s="41">
        <f>VLOOKUP($D4,'In Sample Data'!$R$2:$AB$84,4,FALSE)</f>
        <v>3.482789251832804E-4</v>
      </c>
      <c r="L4" s="41">
        <f>VLOOKUP($D4,'In Sample Data'!$R$2:$AB$84,5,FALSE)</f>
        <v>-4.471074142417835E-2</v>
      </c>
      <c r="M4" s="41">
        <f>VLOOKUP($D4,'In Sample Data'!$R$2:$AB$84,6,FALSE)</f>
        <v>0</v>
      </c>
      <c r="N4" s="41">
        <f>VLOOKUP($D4,'In Sample Data'!$R$2:$AB$84,7,FALSE)</f>
        <v>0.73</v>
      </c>
      <c r="O4" s="41">
        <f>VLOOKUP($D4,'In Sample Data'!$R$2:$AB$84,8,FALSE)</f>
        <v>1.25</v>
      </c>
      <c r="P4" s="41">
        <f>VLOOKUP($D4,'In Sample Data'!$R$2:$AB$84,9,FALSE)</f>
        <v>0.91680000000000006</v>
      </c>
      <c r="Q4" s="42">
        <f>VLOOKUP($D4,'In Sample Data'!$R$2:$AB$84,10,FALSE)</f>
        <v>-0.12960000000000002</v>
      </c>
      <c r="S4" s="44"/>
      <c r="T4" s="129" t="str">
        <f t="shared" ref="T4:AB4" si="5">I1</f>
        <v>Overhang</v>
      </c>
      <c r="U4" s="130" t="str">
        <f t="shared" si="5"/>
        <v>Pupdate</v>
      </c>
      <c r="V4" s="130" t="str">
        <f t="shared" si="5"/>
        <v>StockMST</v>
      </c>
      <c r="W4" s="130" t="str">
        <f t="shared" si="5"/>
        <v>IndustryST</v>
      </c>
      <c r="X4" s="130" t="str">
        <f t="shared" si="5"/>
        <v>UWRank</v>
      </c>
      <c r="Y4" s="130" t="str">
        <f t="shared" si="5"/>
        <v>Current</v>
      </c>
      <c r="Z4" s="130" t="str">
        <f t="shared" si="5"/>
        <v>AsstTrn</v>
      </c>
      <c r="AA4" s="130" t="str">
        <f t="shared" si="5"/>
        <v>Gearing</v>
      </c>
      <c r="AB4" s="131" t="str">
        <f t="shared" si="5"/>
        <v>ROA</v>
      </c>
      <c r="AD4" s="119" t="s">
        <v>34</v>
      </c>
      <c r="AF4" s="119" t="s">
        <v>35</v>
      </c>
      <c r="AG4" s="34"/>
      <c r="AI4" s="70" t="str">
        <f t="shared" ref="AI4:AQ4" si="6">T4</f>
        <v>Overhang</v>
      </c>
      <c r="AJ4" s="70" t="str">
        <f t="shared" si="6"/>
        <v>Pupdate</v>
      </c>
      <c r="AK4" s="70" t="str">
        <f t="shared" si="6"/>
        <v>StockMST</v>
      </c>
      <c r="AL4" s="70" t="str">
        <f t="shared" si="6"/>
        <v>IndustryST</v>
      </c>
      <c r="AM4" s="70" t="str">
        <f t="shared" si="6"/>
        <v>UWRank</v>
      </c>
      <c r="AN4" s="70" t="str">
        <f t="shared" si="6"/>
        <v>Current</v>
      </c>
      <c r="AO4" s="70" t="str">
        <f t="shared" si="6"/>
        <v>AsstTrn</v>
      </c>
      <c r="AP4" s="70" t="str">
        <f t="shared" si="6"/>
        <v>Gearing</v>
      </c>
      <c r="AQ4" s="70" t="str">
        <f t="shared" si="6"/>
        <v>ROA</v>
      </c>
      <c r="AS4" s="70" t="s">
        <v>5</v>
      </c>
      <c r="AT4" s="70" t="s">
        <v>6</v>
      </c>
      <c r="AU4" s="70" t="s">
        <v>7</v>
      </c>
      <c r="AV4" s="70" t="s">
        <v>8</v>
      </c>
      <c r="AW4" s="70" t="s">
        <v>9</v>
      </c>
      <c r="AX4" s="70" t="s">
        <v>10</v>
      </c>
      <c r="AY4" s="70" t="s">
        <v>11</v>
      </c>
      <c r="AZ4" s="70" t="s">
        <v>12</v>
      </c>
      <c r="BA4" s="70" t="s">
        <v>13</v>
      </c>
    </row>
    <row r="5" spans="1:53" ht="15">
      <c r="A5" s="57" t="s">
        <v>9</v>
      </c>
      <c r="B5" s="54" t="s">
        <v>36</v>
      </c>
      <c r="D5" s="39" t="s">
        <v>37</v>
      </c>
      <c r="E5" s="40">
        <f>VLOOKUP(D5,'In Sample Data'!$R$2:$AB$84,11,FALSE)</f>
        <v>0</v>
      </c>
      <c r="F5" s="40" t="str">
        <f t="shared" si="1"/>
        <v>0</v>
      </c>
      <c r="G5" s="41">
        <f t="shared" si="2"/>
        <v>0.20272582419834623</v>
      </c>
      <c r="H5" s="40">
        <f t="shared" si="3"/>
        <v>0</v>
      </c>
      <c r="I5" s="41">
        <f>VLOOKUP($D5,'In Sample Data'!$R$2:$AB$84,2,FALSE)</f>
        <v>4.1862724637681161</v>
      </c>
      <c r="J5" s="41">
        <f>VLOOKUP($D5,'In Sample Data'!$R$2:$AB$84,3,FALSE)</f>
        <v>4.4999999999999998E-2</v>
      </c>
      <c r="K5" s="41">
        <f>VLOOKUP($D5,'In Sample Data'!$R$2:$AB$84,4,FALSE)</f>
        <v>2.4347751599593511E-2</v>
      </c>
      <c r="L5" s="41">
        <f>VLOOKUP($D5,'In Sample Data'!$R$2:$AB$84,5,FALSE)</f>
        <v>-8.4057353772284855E-3</v>
      </c>
      <c r="M5" s="41">
        <f>VLOOKUP($D5,'In Sample Data'!$R$2:$AB$84,6,FALSE)</f>
        <v>1</v>
      </c>
      <c r="N5" s="41">
        <f>VLOOKUP($D5,'In Sample Data'!$R$2:$AB$84,7,FALSE)</f>
        <v>2.2400000000000002</v>
      </c>
      <c r="O5" s="41">
        <f>VLOOKUP($D5,'In Sample Data'!$R$2:$AB$84,8,FALSE)</f>
        <v>1.1299999999999999</v>
      </c>
      <c r="P5" s="41">
        <f>VLOOKUP($D5,'In Sample Data'!$R$2:$AB$84,9,FALSE)</f>
        <v>0.47700000000000004</v>
      </c>
      <c r="Q5" s="42">
        <f>VLOOKUP($D5,'In Sample Data'!$R$2:$AB$84,10,FALSE)</f>
        <v>-0.1691</v>
      </c>
      <c r="S5" s="135" t="s">
        <v>38</v>
      </c>
      <c r="T5" s="85">
        <f t="shared" ref="T5:AB5" si="7">AVERAGE(I2:I41)</f>
        <v>4.2505582910740696</v>
      </c>
      <c r="U5" s="58">
        <f t="shared" si="7"/>
        <v>0.12523958333333332</v>
      </c>
      <c r="V5" s="58">
        <f t="shared" si="7"/>
        <v>2.3413605890024003E-2</v>
      </c>
      <c r="W5" s="58">
        <f t="shared" si="7"/>
        <v>2.0484755593849924E-2</v>
      </c>
      <c r="X5" s="58">
        <f t="shared" si="7"/>
        <v>0.4</v>
      </c>
      <c r="Y5" s="58">
        <f t="shared" si="7"/>
        <v>2.6542500000000002</v>
      </c>
      <c r="Z5" s="58">
        <f t="shared" si="7"/>
        <v>0.88949999999999996</v>
      </c>
      <c r="AA5" s="58">
        <f t="shared" si="7"/>
        <v>0.40610249999999992</v>
      </c>
      <c r="AB5" s="132">
        <f t="shared" si="7"/>
        <v>-5.3864999999999996E-2</v>
      </c>
      <c r="AD5" s="117">
        <f>EXP($S$3+SUMPRODUCT($T$3:$AB$3,$I2:$Q2))/(1+(EXP($S$3+SUMPRODUCT($T$3:$AB$3,$I2:$Q2))))</f>
        <v>5.610145777071579E-7</v>
      </c>
      <c r="AE5" s="27"/>
      <c r="AF5" s="117">
        <f t="shared" ref="AF5:AF44" si="8">$E2*LN(AD5)+(1-$E2)*LN(1-AD5)</f>
        <v>-5.6101473505116533E-7</v>
      </c>
      <c r="AG5" s="34"/>
      <c r="AH5" s="138">
        <v>1</v>
      </c>
      <c r="AI5" s="74">
        <f>AI3</f>
        <v>1.0440754716981133</v>
      </c>
      <c r="AJ5" s="74">
        <f t="shared" ref="AJ5:AQ5" si="9">AJ3</f>
        <v>-0.17499999999999999</v>
      </c>
      <c r="AK5" s="74">
        <f t="shared" si="9"/>
        <v>-0.1007793257006665</v>
      </c>
      <c r="AL5" s="74">
        <f t="shared" si="9"/>
        <v>-0.11821799409954697</v>
      </c>
      <c r="AM5" s="74">
        <f t="shared" si="9"/>
        <v>0</v>
      </c>
      <c r="AN5" s="74">
        <f t="shared" si="9"/>
        <v>0.34</v>
      </c>
      <c r="AO5" s="74">
        <f t="shared" si="9"/>
        <v>0.17</v>
      </c>
      <c r="AP5" s="74">
        <f t="shared" si="9"/>
        <v>0</v>
      </c>
      <c r="AQ5" s="139">
        <f t="shared" si="9"/>
        <v>-0.441</v>
      </c>
      <c r="AS5" s="144">
        <f>(EXP($S$3+$T$3*AI5+SUMPRODUCT($U$10:$AB$10,$U$12:$AB$12)))/(1+EXP($S$3+$T$3*AI5+SUMPRODUCT($U$10:$AB$10,$U$12:$AB$12)))</f>
        <v>0.94790704733150233</v>
      </c>
      <c r="AT5" s="74">
        <f>(EXP($S$3+$U$3*AJ5+SUMPRODUCT($U$14:$AB$14,$U$16:$AB$16)))/(1+EXP($S$3+$U$3*AJ5+SUMPRODUCT($U$14:$AB$14,$U$16:$AB$16)))</f>
        <v>2.4426775345580384E-7</v>
      </c>
      <c r="AU5" s="74">
        <f>(EXP($S$3+$V$3*AK5+SUMPRODUCT($U$18:$AB$18,$U$20:$AB$20)))/(1+EXP($S$3+$V$3*AK5+SUMPRODUCT($U$18:$AB$18,$U$20:$AB$20)))</f>
        <v>0.12325891568542725</v>
      </c>
      <c r="AV5" s="74">
        <f>(EXP($S$3+$W$3*AL5+SUMPRODUCT($U$22:$AB$22,$U$24:$AB$24)))/(1+EXP($S$3+$W$3*AL5+SUMPRODUCT($U$22:$AB$22,$U$24:$AB$24)))</f>
        <v>0.52923869587110417</v>
      </c>
      <c r="AW5" s="74">
        <f>(EXP($S$3+$X$3*AM5+SUMPRODUCT($U$26:$AB$26,$U$28:$AB$28)))/(1+EXP($S$3+$X$3*AM5+SUMPRODUCT($U$26:$AB$26,$U$28:$AB$28)))</f>
        <v>0.37725998650205556</v>
      </c>
      <c r="AX5" s="74">
        <f>(EXP(S$3+$Y$3*AN5+SUMPRODUCT($U$30:$AB$30,$U$32:$AB$32)))/(1+EXP($S$3+$Y$3*AN5+SUMPRODUCT($U$30:$AB$30,$U$32:$AB$32)))</f>
        <v>0.87797988453316855</v>
      </c>
      <c r="AY5" s="74">
        <f>(EXP($S$3+$Z$3*AO5+SUMPRODUCT($U$34:$AB$34,$U$36:$AB$36)))/(1+EXP($S$3+$Z$3*AO5+SUMPRODUCT($U$34:$AB$34,$U$36:$AB$36)))</f>
        <v>0.32850111934609549</v>
      </c>
      <c r="AZ5" s="74">
        <f>(EXP($S$3+$AA$3*AP5+SUMPRODUCT($U$38:$AB$38,$U$40:$AB$40)))/(1+EXP($S$3+$AA$3*AP5+SUMPRODUCT($U$38:$AB$38,$U$40:$AB$40)))</f>
        <v>0.439542751502698</v>
      </c>
      <c r="BA5" s="139">
        <f>(EXP($S$3+$AB$3*AQ5+SUMPRODUCT($U$42:$AB$42,$U$44:$AB$44)))/(1+EXP($S$3+$AB$3*AQ5+SUMPRODUCT($U$42:$AB$42,$U$44:$AB$44)))</f>
        <v>0.99870095207236009</v>
      </c>
    </row>
    <row r="6" spans="1:53" ht="15">
      <c r="A6" s="57" t="s">
        <v>10</v>
      </c>
      <c r="B6" s="54" t="s">
        <v>39</v>
      </c>
      <c r="D6" s="39" t="s">
        <v>40</v>
      </c>
      <c r="E6" s="40">
        <f>VLOOKUP(D6,'In Sample Data'!$R$2:$AB$84,11,FALSE)</f>
        <v>0</v>
      </c>
      <c r="F6" s="40" t="str">
        <f>IF(AD9&gt;$A$16,"1","0")</f>
        <v>0</v>
      </c>
      <c r="G6" s="41">
        <f t="shared" si="2"/>
        <v>0.42703280849753184</v>
      </c>
      <c r="H6" s="40">
        <f t="shared" si="3"/>
        <v>0</v>
      </c>
      <c r="I6" s="41">
        <f>VLOOKUP($D6,'In Sample Data'!$R$2:$AB$84,2,FALSE)</f>
        <v>3.9834239999999999</v>
      </c>
      <c r="J6" s="41">
        <f>VLOOKUP($D6,'In Sample Data'!$R$2:$AB$84,3,FALSE)</f>
        <v>0.08</v>
      </c>
      <c r="K6" s="41">
        <f>VLOOKUP($D6,'In Sample Data'!$R$2:$AB$84,4,FALSE)</f>
        <v>2.2437803866664215E-2</v>
      </c>
      <c r="L6" s="41">
        <f>VLOOKUP($D6,'In Sample Data'!$R$2:$AB$84,5,FALSE)</f>
        <v>1.7820131901057808E-2</v>
      </c>
      <c r="M6" s="41">
        <f>VLOOKUP($D6,'In Sample Data'!$R$2:$AB$84,6,FALSE)</f>
        <v>1</v>
      </c>
      <c r="N6" s="41">
        <f>VLOOKUP($D6,'In Sample Data'!$R$2:$AB$84,7,FALSE)</f>
        <v>0.67</v>
      </c>
      <c r="O6" s="41">
        <f>VLOOKUP($D6,'In Sample Data'!$R$2:$AB$84,8,FALSE)</f>
        <v>1.1200000000000001</v>
      </c>
      <c r="P6" s="41">
        <f>VLOOKUP($D6,'In Sample Data'!$R$2:$AB$84,9,FALSE)</f>
        <v>0.32969999999999999</v>
      </c>
      <c r="Q6" s="42">
        <f>VLOOKUP($D6,'In Sample Data'!$R$2:$AB$84,10,FALSE)</f>
        <v>-3.78E-2</v>
      </c>
      <c r="S6" s="136" t="s">
        <v>41</v>
      </c>
      <c r="T6" s="85">
        <f t="shared" ref="T6:AB6" si="10">MAX(I2:I41)</f>
        <v>9.6617016932961484</v>
      </c>
      <c r="U6" s="58">
        <f t="shared" si="10"/>
        <v>0.76</v>
      </c>
      <c r="V6" s="58">
        <f t="shared" si="10"/>
        <v>0.12422082328276007</v>
      </c>
      <c r="W6" s="58">
        <f t="shared" si="10"/>
        <v>0.14608193369186442</v>
      </c>
      <c r="X6" s="58">
        <f t="shared" si="10"/>
        <v>1</v>
      </c>
      <c r="Y6" s="58">
        <f t="shared" si="10"/>
        <v>12.91</v>
      </c>
      <c r="Z6" s="58">
        <f t="shared" si="10"/>
        <v>1.92</v>
      </c>
      <c r="AA6" s="58">
        <f t="shared" si="10"/>
        <v>1.7706999999999999</v>
      </c>
      <c r="AB6" s="132">
        <f t="shared" si="10"/>
        <v>0.20199999999999999</v>
      </c>
      <c r="AD6" s="117">
        <f t="shared" ref="AD6:AD44" si="11">EXP($S$3+SUMPRODUCT($T$3:$AB$3,$I3:$Q3))/(1+(EXP($S$3+SUMPRODUCT($T$3:$AB$3,$I3:$Q3))))</f>
        <v>4.5160001279528732E-2</v>
      </c>
      <c r="AE6" s="27"/>
      <c r="AF6" s="117">
        <f t="shared" si="8"/>
        <v>-4.6211493144738401E-2</v>
      </c>
      <c r="AG6" s="34"/>
      <c r="AH6" s="140">
        <v>2</v>
      </c>
      <c r="AI6" s="60">
        <f>AI5+AI$1</f>
        <v>1.4976347465190625</v>
      </c>
      <c r="AJ6" s="60">
        <f t="shared" ref="AJ6:AQ6" si="12">AJ5+AJ$1</f>
        <v>-0.12578947368421051</v>
      </c>
      <c r="AK6" s="60">
        <f t="shared" si="12"/>
        <v>-8.8937212596275628E-2</v>
      </c>
      <c r="AL6" s="60">
        <f t="shared" si="12"/>
        <v>-0.10430747158420953</v>
      </c>
      <c r="AM6" s="60">
        <f t="shared" si="12"/>
        <v>5.2631578947368418E-2</v>
      </c>
      <c r="AN6" s="60">
        <f t="shared" si="12"/>
        <v>1.0015789473684211</v>
      </c>
      <c r="AO6" s="60">
        <f t="shared" si="12"/>
        <v>0.26210526315789473</v>
      </c>
      <c r="AP6" s="60">
        <f t="shared" si="12"/>
        <v>9.3194736842105261E-2</v>
      </c>
      <c r="AQ6" s="141">
        <f t="shared" si="12"/>
        <v>-0.40715789473684211</v>
      </c>
      <c r="AS6" s="145">
        <f t="shared" ref="AS6:AS24" si="13">(EXP($S$3+$T$3*AI6+SUMPRODUCT($U$10:$AB$10,$U$12:$AB$12)))/(1+EXP($S$3+$T$3*AI6+SUMPRODUCT($U$10:$AB$10,$U$12:$AB$12)))</f>
        <v>0.91968756050325406</v>
      </c>
      <c r="AT6" s="60">
        <f t="shared" ref="AT6:AT24" si="14">(EXP($S$3+$U$3*AJ6+SUMPRODUCT($U$14:$AB$14,$U$16:$AB$16)))/(1+EXP($S$3+$U$3*AJ6+SUMPRODUCT($U$14:$AB$14,$U$16:$AB$16)))</f>
        <v>2.786651246630535E-6</v>
      </c>
      <c r="AU6" s="60">
        <f t="shared" ref="AU6:AU24" si="15">(EXP($S$3+$V$3*AK6+SUMPRODUCT($U$18:$AB$18,$U$20:$AB$20)))/(1+EXP($S$3+$V$3*AK6+SUMPRODUCT($U$18:$AB$18,$U$20:$AB$20)))</f>
        <v>0.14058977720025881</v>
      </c>
      <c r="AV6" s="60">
        <f t="shared" ref="AV6:AV24" si="16">(EXP($S$3+$W$3*AL6+SUMPRODUCT($U$22:$AB$22,$U$24:$AB$24)))/(1+EXP($S$3+$W$3*AL6+SUMPRODUCT($U$22:$AB$22,$U$24:$AB$24)))</f>
        <v>0.5169821242175251</v>
      </c>
      <c r="AW6" s="60">
        <f t="shared" ref="AW6:AW24" si="17">(EXP($S$3+$X$3*AM6+SUMPRODUCT($U$26:$AB$26,$U$28:$AB$28)))/(1+EXP($S$3+$X$3*AM6+SUMPRODUCT($U$26:$AB$26,$U$28:$AB$28)))</f>
        <v>0.38123628322170328</v>
      </c>
      <c r="AX6" s="60">
        <f t="shared" ref="AX6:AX24" si="18">(EXP(S$3+$Y$3*AN6+SUMPRODUCT($U$30:$AB$30,$U$32:$AB$32)))/(1+EXP($S$3+$Y$3*AN6+SUMPRODUCT($U$30:$AB$30,$U$32:$AB$32)))</f>
        <v>0.78629014521010232</v>
      </c>
      <c r="AY6" s="60">
        <f t="shared" ref="AY6:AY24" si="19">(EXP($S$3+$Z$3*AO6+SUMPRODUCT($U$34:$AB$34,$U$36:$AB$36)))/(1+EXP($S$3+$Z$3*AO6+SUMPRODUCT($U$34:$AB$34,$U$36:$AB$36)))</f>
        <v>0.33823419694758372</v>
      </c>
      <c r="AZ6" s="60">
        <f t="shared" ref="AZ6:AZ24" si="20">(EXP($S$3+$AA$3*AP6+SUMPRODUCT($U$38:$AB$38,$U$40:$AB$40)))/(1+EXP($S$3+$AA$3*AP6+SUMPRODUCT($U$38:$AB$38,$U$40:$AB$40)))</f>
        <v>0.43221801502321</v>
      </c>
      <c r="BA6" s="141">
        <f t="shared" ref="BA6:BA24" si="21">(EXP($S$3+$AB$3*AQ6+SUMPRODUCT($U$42:$AB$42,$U$44:$AB$44)))/(1+EXP($S$3+$AB$3*AQ6+SUMPRODUCT($U$42:$AB$42,$U$44:$AB$44)))</f>
        <v>0.99760353954406555</v>
      </c>
    </row>
    <row r="7" spans="1:53" ht="15.75" thickBot="1">
      <c r="A7" s="57" t="s">
        <v>13</v>
      </c>
      <c r="B7" s="54" t="s">
        <v>42</v>
      </c>
      <c r="D7" s="39" t="s">
        <v>43</v>
      </c>
      <c r="E7" s="40">
        <f>VLOOKUP(D7,'In Sample Data'!$R$2:$AB$84,11,FALSE)</f>
        <v>0</v>
      </c>
      <c r="F7" s="40" t="str">
        <f t="shared" si="1"/>
        <v>0</v>
      </c>
      <c r="G7" s="41">
        <f t="shared" si="2"/>
        <v>0.4554868482592152</v>
      </c>
      <c r="H7" s="40">
        <f t="shared" si="3"/>
        <v>0</v>
      </c>
      <c r="I7" s="41">
        <f>VLOOKUP($D7,'In Sample Data'!$R$2:$AB$84,2,FALSE)</f>
        <v>4.6374523396880427</v>
      </c>
      <c r="J7" s="41">
        <f>VLOOKUP($D7,'In Sample Data'!$R$2:$AB$84,3,FALSE)</f>
        <v>0.09</v>
      </c>
      <c r="K7" s="41">
        <f>VLOOKUP($D7,'In Sample Data'!$R$2:$AB$84,4,FALSE)</f>
        <v>2.2473356739757391E-2</v>
      </c>
      <c r="L7" s="41">
        <f>VLOOKUP($D7,'In Sample Data'!$R$2:$AB$84,5,FALSE)</f>
        <v>1.1880220831947345E-3</v>
      </c>
      <c r="M7" s="41">
        <f>VLOOKUP($D7,'In Sample Data'!$R$2:$AB$84,6,FALSE)</f>
        <v>1</v>
      </c>
      <c r="N7" s="41">
        <f>VLOOKUP($D7,'In Sample Data'!$R$2:$AB$84,7,FALSE)</f>
        <v>0.48</v>
      </c>
      <c r="O7" s="41">
        <f>VLOOKUP($D7,'In Sample Data'!$R$2:$AB$84,8,FALSE)</f>
        <v>0.53</v>
      </c>
      <c r="P7" s="41">
        <f>VLOOKUP($D7,'In Sample Data'!$R$2:$AB$84,9,FALSE)</f>
        <v>6.2899999999999998E-2</v>
      </c>
      <c r="Q7" s="42">
        <f>VLOOKUP($D7,'In Sample Data'!$R$2:$AB$84,10,FALSE)</f>
        <v>-5.0599999999999999E-2</v>
      </c>
      <c r="S7" s="137" t="s">
        <v>44</v>
      </c>
      <c r="T7" s="87">
        <f t="shared" ref="T7:AB7" si="22">MIN(I2:I41)</f>
        <v>1.0440754716981133</v>
      </c>
      <c r="U7" s="133">
        <f t="shared" si="22"/>
        <v>-0.17499999999999999</v>
      </c>
      <c r="V7" s="133">
        <f t="shared" si="22"/>
        <v>-0.1007793257006665</v>
      </c>
      <c r="W7" s="133">
        <f t="shared" si="22"/>
        <v>-0.11821799409954697</v>
      </c>
      <c r="X7" s="133">
        <f t="shared" si="22"/>
        <v>0</v>
      </c>
      <c r="Y7" s="133">
        <f t="shared" si="22"/>
        <v>0.34</v>
      </c>
      <c r="Z7" s="133">
        <f t="shared" si="22"/>
        <v>0.17</v>
      </c>
      <c r="AA7" s="133">
        <f t="shared" si="22"/>
        <v>0</v>
      </c>
      <c r="AB7" s="134">
        <f t="shared" si="22"/>
        <v>-0.441</v>
      </c>
      <c r="AD7" s="117">
        <f t="shared" si="11"/>
        <v>0.43074356970975641</v>
      </c>
      <c r="AE7" s="27"/>
      <c r="AF7" s="117">
        <f t="shared" si="8"/>
        <v>-0.56342427802787887</v>
      </c>
      <c r="AG7" s="34"/>
      <c r="AH7" s="140">
        <v>3</v>
      </c>
      <c r="AI7" s="60">
        <f t="shared" ref="AI7:AI24" si="23">AI6+AI$1</f>
        <v>1.9511940213400116</v>
      </c>
      <c r="AJ7" s="60">
        <f t="shared" ref="AJ7:AJ24" si="24">AJ6+AJ$1</f>
        <v>-7.6578947368421024E-2</v>
      </c>
      <c r="AK7" s="60">
        <f t="shared" ref="AK7:AK24" si="25">AK6+AK$1</f>
        <v>-7.7095099491884755E-2</v>
      </c>
      <c r="AL7" s="60">
        <f t="shared" ref="AL7:AL24" si="26">AL6+AL$1</f>
        <v>-9.0396949068872079E-2</v>
      </c>
      <c r="AM7" s="60">
        <f t="shared" ref="AM7:AM24" si="27">AM6+AM$1</f>
        <v>0.10526315789473684</v>
      </c>
      <c r="AN7" s="60">
        <f t="shared" ref="AN7:AN24" si="28">AN6+AN$1</f>
        <v>1.6631578947368422</v>
      </c>
      <c r="AO7" s="60">
        <f t="shared" ref="AO7:AO24" si="29">AO6+AO$1</f>
        <v>0.35421052631578948</v>
      </c>
      <c r="AP7" s="60">
        <f t="shared" ref="AP7:AP24" si="30">AP6+AP$1</f>
        <v>0.18638947368421052</v>
      </c>
      <c r="AQ7" s="141">
        <f t="shared" ref="AQ7:AQ24" si="31">AQ6+AQ$1</f>
        <v>-0.37331578947368421</v>
      </c>
      <c r="AS7" s="145">
        <f t="shared" si="13"/>
        <v>0.87814631383843278</v>
      </c>
      <c r="AT7" s="60">
        <f t="shared" si="14"/>
        <v>3.1789786332238306E-5</v>
      </c>
      <c r="AU7" s="60">
        <f t="shared" si="15"/>
        <v>0.15991298865828152</v>
      </c>
      <c r="AV7" s="60">
        <f t="shared" si="16"/>
        <v>0.50470508595477115</v>
      </c>
      <c r="AW7" s="60">
        <f t="shared" si="17"/>
        <v>0.38522856427744989</v>
      </c>
      <c r="AX7" s="60">
        <f t="shared" si="18"/>
        <v>0.65293724496135064</v>
      </c>
      <c r="AY7" s="60">
        <f t="shared" si="19"/>
        <v>0.34810615735070422</v>
      </c>
      <c r="AZ7" s="60">
        <f t="shared" si="20"/>
        <v>0.4249227967592909</v>
      </c>
      <c r="BA7" s="141">
        <f t="shared" si="21"/>
        <v>0.99558315255084617</v>
      </c>
    </row>
    <row r="8" spans="1:53" ht="19.5" thickBot="1">
      <c r="A8" s="57" t="s">
        <v>11</v>
      </c>
      <c r="B8" s="54" t="s">
        <v>45</v>
      </c>
      <c r="D8" s="39" t="s">
        <v>46</v>
      </c>
      <c r="E8" s="40">
        <f>VLOOKUP(D8,'In Sample Data'!$R$2:$AB$84,11,FALSE)</f>
        <v>0</v>
      </c>
      <c r="F8" s="40" t="str">
        <f t="shared" si="1"/>
        <v>0</v>
      </c>
      <c r="G8" s="41">
        <f t="shared" si="2"/>
        <v>0.51528052451260864</v>
      </c>
      <c r="H8" s="40">
        <f t="shared" si="3"/>
        <v>0</v>
      </c>
      <c r="I8" s="41">
        <f>VLOOKUP($D8,'In Sample Data'!$R$2:$AB$84,2,FALSE)</f>
        <v>6.7198909090909096</v>
      </c>
      <c r="J8" s="41">
        <f>VLOOKUP($D8,'In Sample Data'!$R$2:$AB$84,3,FALSE)</f>
        <v>0.15</v>
      </c>
      <c r="K8" s="41">
        <f>VLOOKUP($D8,'In Sample Data'!$R$2:$AB$84,4,FALSE)</f>
        <v>4.1636254920259186E-2</v>
      </c>
      <c r="L8" s="41">
        <f>VLOOKUP($D8,'In Sample Data'!$R$2:$AB$84,5,FALSE)</f>
        <v>5.1512668427375403E-2</v>
      </c>
      <c r="M8" s="41">
        <f>VLOOKUP($D8,'In Sample Data'!$R$2:$AB$84,6,FALSE)</f>
        <v>0</v>
      </c>
      <c r="N8" s="41">
        <f>VLOOKUP($D8,'In Sample Data'!$R$2:$AB$84,7,FALSE)</f>
        <v>1.87</v>
      </c>
      <c r="O8" s="41">
        <f>VLOOKUP($D8,'In Sample Data'!$R$2:$AB$84,8,FALSE)</f>
        <v>0.53</v>
      </c>
      <c r="P8" s="41">
        <f>VLOOKUP($D8,'In Sample Data'!$R$2:$AB$84,9,FALSE)</f>
        <v>1.2362</v>
      </c>
      <c r="Q8" s="42">
        <f>VLOOKUP($D8,'In Sample Data'!$R$2:$AB$84,10,FALSE)</f>
        <v>-0.1298</v>
      </c>
      <c r="T8" s="45"/>
      <c r="U8" s="245" t="s">
        <v>47</v>
      </c>
      <c r="V8" s="246"/>
      <c r="W8" s="246"/>
      <c r="X8" s="246"/>
      <c r="Y8" s="246"/>
      <c r="Z8" s="246"/>
      <c r="AA8" s="246"/>
      <c r="AB8" s="247"/>
      <c r="AD8" s="117">
        <f t="shared" si="11"/>
        <v>0.20272582419834623</v>
      </c>
      <c r="AE8" s="27"/>
      <c r="AF8" s="117">
        <f t="shared" si="8"/>
        <v>-0.22655664956094748</v>
      </c>
      <c r="AG8" s="34"/>
      <c r="AH8" s="140">
        <v>4</v>
      </c>
      <c r="AI8" s="60">
        <f t="shared" si="23"/>
        <v>2.404753296160961</v>
      </c>
      <c r="AJ8" s="60">
        <f t="shared" si="24"/>
        <v>-2.7368421052631549E-2</v>
      </c>
      <c r="AK8" s="60">
        <f t="shared" si="25"/>
        <v>-6.5252986387493883E-2</v>
      </c>
      <c r="AL8" s="60">
        <f t="shared" si="26"/>
        <v>-7.6486426553534631E-2</v>
      </c>
      <c r="AM8" s="60">
        <f t="shared" si="27"/>
        <v>0.15789473684210525</v>
      </c>
      <c r="AN8" s="60">
        <f t="shared" si="28"/>
        <v>2.3247368421052634</v>
      </c>
      <c r="AO8" s="60">
        <f t="shared" si="29"/>
        <v>0.44631578947368422</v>
      </c>
      <c r="AP8" s="60">
        <f t="shared" si="30"/>
        <v>0.27958421052631577</v>
      </c>
      <c r="AQ8" s="141">
        <f t="shared" si="31"/>
        <v>-0.33947368421052632</v>
      </c>
      <c r="AS8" s="145">
        <f t="shared" si="13"/>
        <v>0.81933890123942543</v>
      </c>
      <c r="AT8" s="60">
        <f t="shared" si="14"/>
        <v>3.6254466698311025E-4</v>
      </c>
      <c r="AU8" s="60">
        <f t="shared" si="15"/>
        <v>0.1813316841396532</v>
      </c>
      <c r="AV8" s="60">
        <f t="shared" si="16"/>
        <v>0.49242237114832177</v>
      </c>
      <c r="AW8" s="60">
        <f t="shared" si="17"/>
        <v>0.38923635339836754</v>
      </c>
      <c r="AX8" s="60">
        <f t="shared" si="18"/>
        <v>0.49031226926287641</v>
      </c>
      <c r="AY8" s="60">
        <f t="shared" si="19"/>
        <v>0.35811032829698042</v>
      </c>
      <c r="AZ8" s="60">
        <f t="shared" si="20"/>
        <v>0.41766013486830805</v>
      </c>
      <c r="BA8" s="141">
        <f t="shared" si="21"/>
        <v>0.99187331098924303</v>
      </c>
    </row>
    <row r="9" spans="1:53" ht="15">
      <c r="A9" s="57" t="s">
        <v>12</v>
      </c>
      <c r="B9" s="54" t="s">
        <v>48</v>
      </c>
      <c r="D9" s="39" t="s">
        <v>49</v>
      </c>
      <c r="E9" s="40">
        <f>VLOOKUP(D9,'In Sample Data'!$R$2:$AB$84,11,FALSE)</f>
        <v>0</v>
      </c>
      <c r="F9" s="40" t="str">
        <f t="shared" si="1"/>
        <v>0</v>
      </c>
      <c r="G9" s="41">
        <f t="shared" si="2"/>
        <v>1.4119111922368953E-4</v>
      </c>
      <c r="H9" s="40">
        <f t="shared" si="3"/>
        <v>0</v>
      </c>
      <c r="I9" s="41">
        <f>VLOOKUP($D9,'In Sample Data'!$R$2:$AB$84,2,FALSE)</f>
        <v>1.4516200000000001</v>
      </c>
      <c r="J9" s="41">
        <f>VLOOKUP($D9,'In Sample Data'!$R$2:$AB$84,3,FALSE)</f>
        <v>-9.5000000000000001E-2</v>
      </c>
      <c r="K9" s="41">
        <f>VLOOKUP($D9,'In Sample Data'!$R$2:$AB$84,4,FALSE)</f>
        <v>-8.1504764304551596E-3</v>
      </c>
      <c r="L9" s="41">
        <f>VLOOKUP($D9,'In Sample Data'!$R$2:$AB$84,5,FALSE)</f>
        <v>-5.0495800935791146E-2</v>
      </c>
      <c r="M9" s="41">
        <f>VLOOKUP($D9,'In Sample Data'!$R$2:$AB$84,6,FALSE)</f>
        <v>0</v>
      </c>
      <c r="N9" s="41">
        <f>VLOOKUP($D9,'In Sample Data'!$R$2:$AB$84,7,FALSE)</f>
        <v>1.06</v>
      </c>
      <c r="O9" s="41">
        <f>VLOOKUP($D9,'In Sample Data'!$R$2:$AB$84,8,FALSE)</f>
        <v>0.17</v>
      </c>
      <c r="P9" s="41">
        <f>VLOOKUP($D9,'In Sample Data'!$R$2:$AB$84,9,FALSE)</f>
        <v>0.75360000000000005</v>
      </c>
      <c r="Q9" s="42">
        <f>VLOOKUP($D9,'In Sample Data'!$R$2:$AB$84,10,FALSE)</f>
        <v>1.9900000000000001E-2</v>
      </c>
      <c r="T9" s="240" t="s">
        <v>5</v>
      </c>
      <c r="U9" s="120" t="s">
        <v>20</v>
      </c>
      <c r="V9" s="121" t="s">
        <v>21</v>
      </c>
      <c r="W9" s="121" t="s">
        <v>22</v>
      </c>
      <c r="X9" s="121" t="s">
        <v>23</v>
      </c>
      <c r="Y9" s="121" t="s">
        <v>24</v>
      </c>
      <c r="Z9" s="121" t="s">
        <v>25</v>
      </c>
      <c r="AA9" s="121" t="s">
        <v>26</v>
      </c>
      <c r="AB9" s="122" t="s">
        <v>27</v>
      </c>
      <c r="AD9" s="117">
        <f t="shared" si="11"/>
        <v>0.42703280849753184</v>
      </c>
      <c r="AE9" s="27"/>
      <c r="AF9" s="117">
        <f t="shared" si="8"/>
        <v>-0.55692682131946136</v>
      </c>
      <c r="AG9" s="34"/>
      <c r="AH9" s="140">
        <v>5</v>
      </c>
      <c r="AI9" s="60">
        <f t="shared" si="23"/>
        <v>2.8583125709819104</v>
      </c>
      <c r="AJ9" s="60">
        <f t="shared" si="24"/>
        <v>2.1842105263157927E-2</v>
      </c>
      <c r="AK9" s="60">
        <f t="shared" si="25"/>
        <v>-5.3410873283103011E-2</v>
      </c>
      <c r="AL9" s="60">
        <f t="shared" si="26"/>
        <v>-6.2575904038197183E-2</v>
      </c>
      <c r="AM9" s="60">
        <f t="shared" si="27"/>
        <v>0.21052631578947367</v>
      </c>
      <c r="AN9" s="60">
        <f t="shared" si="28"/>
        <v>2.9863157894736845</v>
      </c>
      <c r="AO9" s="60">
        <f t="shared" si="29"/>
        <v>0.53842105263157891</v>
      </c>
      <c r="AP9" s="60">
        <f t="shared" si="30"/>
        <v>0.37277894736842104</v>
      </c>
      <c r="AQ9" s="141">
        <f t="shared" si="31"/>
        <v>-0.30563157894736842</v>
      </c>
      <c r="AS9" s="145">
        <f t="shared" si="13"/>
        <v>0.74053625560449632</v>
      </c>
      <c r="AT9" s="60">
        <f t="shared" si="14"/>
        <v>4.1204382092966951E-3</v>
      </c>
      <c r="AU9" s="60">
        <f t="shared" si="15"/>
        <v>0.20491941361031965</v>
      </c>
      <c r="AV9" s="60">
        <f t="shared" si="16"/>
        <v>0.48014879723199205</v>
      </c>
      <c r="AW9" s="60">
        <f t="shared" si="17"/>
        <v>0.39325916616550638</v>
      </c>
      <c r="AX9" s="60">
        <f t="shared" si="18"/>
        <v>0.32971221439877957</v>
      </c>
      <c r="AY9" s="60">
        <f t="shared" si="19"/>
        <v>0.36823960085543755</v>
      </c>
      <c r="AZ9" s="60">
        <f t="shared" si="20"/>
        <v>0.41043301170563262</v>
      </c>
      <c r="BA9" s="141">
        <f t="shared" si="21"/>
        <v>0.98509411602929331</v>
      </c>
    </row>
    <row r="10" spans="1:53" ht="15">
      <c r="D10" s="39" t="s">
        <v>50</v>
      </c>
      <c r="E10" s="40">
        <f>VLOOKUP(D10,'In Sample Data'!$R$2:$AB$84,11,FALSE)</f>
        <v>0</v>
      </c>
      <c r="F10" s="40" t="str">
        <f t="shared" si="1"/>
        <v>0</v>
      </c>
      <c r="G10" s="41">
        <f t="shared" si="2"/>
        <v>9.5120788572582886E-4</v>
      </c>
      <c r="H10" s="40">
        <f t="shared" si="3"/>
        <v>0</v>
      </c>
      <c r="I10" s="41">
        <f>VLOOKUP($D10,'In Sample Data'!$R$2:$AB$84,2,FALSE)</f>
        <v>1.4386029411764705</v>
      </c>
      <c r="J10" s="41">
        <f>VLOOKUP($D10,'In Sample Data'!$R$2:$AB$84,3,FALSE)</f>
        <v>-0.08</v>
      </c>
      <c r="K10" s="41">
        <f>VLOOKUP($D10,'In Sample Data'!$R$2:$AB$84,4,FALSE)</f>
        <v>1.0491450091357126E-2</v>
      </c>
      <c r="L10" s="41">
        <f>VLOOKUP($D10,'In Sample Data'!$R$2:$AB$84,5,FALSE)</f>
        <v>2.7658031350311776E-2</v>
      </c>
      <c r="M10" s="41">
        <f>VLOOKUP($D10,'In Sample Data'!$R$2:$AB$84,6,FALSE)</f>
        <v>0</v>
      </c>
      <c r="N10" s="41">
        <f>VLOOKUP($D10,'In Sample Data'!$R$2:$AB$84,7,FALSE)</f>
        <v>0.57999999999999996</v>
      </c>
      <c r="O10" s="41">
        <f>VLOOKUP($D10,'In Sample Data'!$R$2:$AB$84,8,FALSE)</f>
        <v>0.71</v>
      </c>
      <c r="P10" s="41">
        <f>VLOOKUP($D10,'In Sample Data'!$R$2:$AB$84,9,FALSE)</f>
        <v>0.86299999999999999</v>
      </c>
      <c r="Q10" s="42">
        <f>VLOOKUP($D10,'In Sample Data'!$R$2:$AB$84,10,FALSE)</f>
        <v>-6.7000000000000002E-3</v>
      </c>
      <c r="T10" s="241"/>
      <c r="U10" s="71">
        <f>U3</f>
        <v>49.467738604993642</v>
      </c>
      <c r="V10" s="71">
        <f t="shared" ref="V10:AB10" si="32">V3</f>
        <v>12.795391488658023</v>
      </c>
      <c r="W10" s="71">
        <f t="shared" si="32"/>
        <v>-3.5321272536523671</v>
      </c>
      <c r="X10" s="71">
        <f t="shared" si="32"/>
        <v>0.32091789285453604</v>
      </c>
      <c r="Y10" s="71">
        <f t="shared" si="32"/>
        <v>-1.0138339256348541</v>
      </c>
      <c r="Z10" s="71">
        <f t="shared" si="32"/>
        <v>0.47553121898967871</v>
      </c>
      <c r="AA10" s="71">
        <f t="shared" si="32"/>
        <v>-0.31964691500854497</v>
      </c>
      <c r="AB10" s="123">
        <f t="shared" si="32"/>
        <v>-18.127142070222618</v>
      </c>
      <c r="AD10" s="117">
        <f t="shared" si="11"/>
        <v>0.4554868482592152</v>
      </c>
      <c r="AE10" s="27"/>
      <c r="AF10" s="117">
        <f t="shared" si="8"/>
        <v>-0.60786318310690846</v>
      </c>
      <c r="AG10" s="34"/>
      <c r="AH10" s="140">
        <v>6</v>
      </c>
      <c r="AI10" s="60">
        <f t="shared" si="23"/>
        <v>3.3118718458028598</v>
      </c>
      <c r="AJ10" s="60">
        <f t="shared" si="24"/>
        <v>7.1052631578947395E-2</v>
      </c>
      <c r="AK10" s="60">
        <f t="shared" si="25"/>
        <v>-4.1568760178712139E-2</v>
      </c>
      <c r="AL10" s="60">
        <f t="shared" si="26"/>
        <v>-4.8665381522859742E-2</v>
      </c>
      <c r="AM10" s="60">
        <f t="shared" si="27"/>
        <v>0.26315789473684209</v>
      </c>
      <c r="AN10" s="60">
        <f t="shared" si="28"/>
        <v>3.6478947368421055</v>
      </c>
      <c r="AO10" s="60">
        <f t="shared" si="29"/>
        <v>0.6305263157894736</v>
      </c>
      <c r="AP10" s="60">
        <f t="shared" si="30"/>
        <v>0.46597368421052632</v>
      </c>
      <c r="AQ10" s="141">
        <f t="shared" si="31"/>
        <v>-0.27178947368421053</v>
      </c>
      <c r="AS10" s="145">
        <f t="shared" si="13"/>
        <v>0.64236420965616858</v>
      </c>
      <c r="AT10" s="60">
        <f t="shared" si="14"/>
        <v>4.5073780922935354E-2</v>
      </c>
      <c r="AU10" s="60">
        <f t="shared" si="15"/>
        <v>0.23071076240779959</v>
      </c>
      <c r="AV10" s="60">
        <f t="shared" si="16"/>
        <v>0.46789913757791157</v>
      </c>
      <c r="AW10" s="60">
        <f t="shared" si="17"/>
        <v>0.39729651021993717</v>
      </c>
      <c r="AX10" s="60">
        <f t="shared" si="18"/>
        <v>0.2009739684638861</v>
      </c>
      <c r="AY10" s="60">
        <f t="shared" si="19"/>
        <v>0.37848644445712332</v>
      </c>
      <c r="AZ10" s="60">
        <f t="shared" si="20"/>
        <v>0.40324434914502383</v>
      </c>
      <c r="BA10" s="141">
        <f t="shared" si="21"/>
        <v>0.97281478640956476</v>
      </c>
    </row>
    <row r="11" spans="1:53" ht="15">
      <c r="A11" s="58">
        <f>COUNTIF($E$2:$E$41,1)</f>
        <v>20</v>
      </c>
      <c r="B11" s="59" t="s">
        <v>51</v>
      </c>
      <c r="D11" s="39" t="s">
        <v>52</v>
      </c>
      <c r="E11" s="40">
        <f>VLOOKUP(D11,'In Sample Data'!$R$2:$AB$84,11,FALSE)</f>
        <v>0</v>
      </c>
      <c r="F11" s="40" t="str">
        <f t="shared" si="1"/>
        <v>0</v>
      </c>
      <c r="G11" s="41">
        <f t="shared" si="2"/>
        <v>1.686631191345746E-6</v>
      </c>
      <c r="H11" s="40">
        <f t="shared" si="3"/>
        <v>0</v>
      </c>
      <c r="I11" s="41">
        <f>VLOOKUP($D11,'In Sample Data'!$R$2:$AB$84,2,FALSE)</f>
        <v>2.9211468860164511</v>
      </c>
      <c r="J11" s="41">
        <f>VLOOKUP($D11,'In Sample Data'!$R$2:$AB$84,3,FALSE)</f>
        <v>-0.14666666666666667</v>
      </c>
      <c r="K11" s="41">
        <f>VLOOKUP($D11,'In Sample Data'!$R$2:$AB$84,4,FALSE)</f>
        <v>6.2533458435564487E-2</v>
      </c>
      <c r="L11" s="41">
        <f>VLOOKUP($D11,'In Sample Data'!$R$2:$AB$84,5,FALSE)</f>
        <v>2.9283570031128088E-2</v>
      </c>
      <c r="M11" s="41">
        <f>VLOOKUP($D11,'In Sample Data'!$R$2:$AB$84,6,FALSE)</f>
        <v>0</v>
      </c>
      <c r="N11" s="41">
        <f>VLOOKUP($D11,'In Sample Data'!$R$2:$AB$84,7,FALSE)</f>
        <v>1.4</v>
      </c>
      <c r="O11" s="41">
        <f>VLOOKUP($D11,'In Sample Data'!$R$2:$AB$84,8,FALSE)</f>
        <v>0.65</v>
      </c>
      <c r="P11" s="41">
        <f>VLOOKUP($D11,'In Sample Data'!$R$2:$AB$84,9,FALSE)</f>
        <v>1.1619999999999999</v>
      </c>
      <c r="Q11" s="42">
        <f>VLOOKUP($D11,'In Sample Data'!$R$2:$AB$84,10,FALSE)</f>
        <v>6.1100000000000002E-2</v>
      </c>
      <c r="T11" s="241"/>
      <c r="U11" s="243" t="s">
        <v>38</v>
      </c>
      <c r="V11" s="243"/>
      <c r="W11" s="243"/>
      <c r="X11" s="243"/>
      <c r="Y11" s="243"/>
      <c r="Z11" s="243"/>
      <c r="AA11" s="243"/>
      <c r="AB11" s="244"/>
      <c r="AD11" s="117">
        <f t="shared" si="11"/>
        <v>0.51528052451260864</v>
      </c>
      <c r="AE11" s="27"/>
      <c r="AF11" s="117">
        <f t="shared" si="8"/>
        <v>-0.72418495643999914</v>
      </c>
      <c r="AG11" s="34"/>
      <c r="AH11" s="140">
        <v>7</v>
      </c>
      <c r="AI11" s="60">
        <f t="shared" si="23"/>
        <v>3.7654311206238091</v>
      </c>
      <c r="AJ11" s="60">
        <f t="shared" si="24"/>
        <v>0.12026315789473688</v>
      </c>
      <c r="AK11" s="60">
        <f t="shared" si="25"/>
        <v>-2.9726647074321266E-2</v>
      </c>
      <c r="AL11" s="60">
        <f t="shared" si="26"/>
        <v>-3.4754859007522301E-2</v>
      </c>
      <c r="AM11" s="60">
        <f t="shared" si="27"/>
        <v>0.31578947368421051</v>
      </c>
      <c r="AN11" s="60">
        <f t="shared" si="28"/>
        <v>4.309473684210527</v>
      </c>
      <c r="AO11" s="60">
        <f t="shared" si="29"/>
        <v>0.72263157894736829</v>
      </c>
      <c r="AP11" s="60">
        <f t="shared" si="30"/>
        <v>0.55916842105263154</v>
      </c>
      <c r="AQ11" s="141">
        <f t="shared" si="31"/>
        <v>-0.23794736842105263</v>
      </c>
      <c r="AS11" s="145">
        <f t="shared" si="13"/>
        <v>0.53059249736328729</v>
      </c>
      <c r="AT11" s="60">
        <f t="shared" si="14"/>
        <v>0.35000894171786945</v>
      </c>
      <c r="AU11" s="60">
        <f t="shared" si="15"/>
        <v>0.25869205686144281</v>
      </c>
      <c r="AV11" s="60">
        <f t="shared" si="16"/>
        <v>0.45568805051715428</v>
      </c>
      <c r="AW11" s="60">
        <f t="shared" si="17"/>
        <v>0.40134788547945077</v>
      </c>
      <c r="AX11" s="60">
        <f t="shared" si="18"/>
        <v>0.11395649320178151</v>
      </c>
      <c r="AY11" s="60">
        <f t="shared" si="19"/>
        <v>0.38884292479077953</v>
      </c>
      <c r="AZ11" s="60">
        <f t="shared" si="20"/>
        <v>0.39609700411429904</v>
      </c>
      <c r="BA11" s="141">
        <f t="shared" si="21"/>
        <v>0.95092380524880693</v>
      </c>
    </row>
    <row r="12" spans="1:53" ht="15.75" thickBot="1">
      <c r="A12" s="58">
        <f>COUNTIF($E$2:$E$41,0)</f>
        <v>20</v>
      </c>
      <c r="B12" s="59" t="s">
        <v>53</v>
      </c>
      <c r="D12" s="39" t="s">
        <v>54</v>
      </c>
      <c r="E12" s="40">
        <f>VLOOKUP(D12,'In Sample Data'!$R$2:$AB$84,11,FALSE)</f>
        <v>0</v>
      </c>
      <c r="F12" s="40" t="str">
        <f t="shared" si="1"/>
        <v>0</v>
      </c>
      <c r="G12" s="41">
        <f t="shared" si="2"/>
        <v>5.5956432226661852E-6</v>
      </c>
      <c r="H12" s="40">
        <f t="shared" si="3"/>
        <v>0</v>
      </c>
      <c r="I12" s="41">
        <f>VLOOKUP($D12,'In Sample Data'!$R$2:$AB$84,2,FALSE)</f>
        <v>6.6963333333333326</v>
      </c>
      <c r="J12" s="41">
        <f>VLOOKUP($D12,'In Sample Data'!$R$2:$AB$84,3,FALSE)</f>
        <v>1.4999999999999999E-2</v>
      </c>
      <c r="K12" s="41">
        <f>VLOOKUP($D12,'In Sample Data'!$R$2:$AB$84,4,FALSE)</f>
        <v>-0.1007793257006665</v>
      </c>
      <c r="L12" s="41">
        <f>VLOOKUP($D12,'In Sample Data'!$R$2:$AB$84,5,FALSE)</f>
        <v>-8.3823563484465471E-2</v>
      </c>
      <c r="M12" s="41">
        <f>VLOOKUP($D12,'In Sample Data'!$R$2:$AB$84,6,FALSE)</f>
        <v>1</v>
      </c>
      <c r="N12" s="41">
        <f>VLOOKUP($D12,'In Sample Data'!$R$2:$AB$84,7,FALSE)</f>
        <v>3.03</v>
      </c>
      <c r="O12" s="41">
        <f>VLOOKUP($D12,'In Sample Data'!$R$2:$AB$84,8,FALSE)</f>
        <v>1.0900000000000001</v>
      </c>
      <c r="P12" s="41">
        <f>VLOOKUP($D12,'In Sample Data'!$R$2:$AB$84,9,FALSE)</f>
        <v>0.40279999999999999</v>
      </c>
      <c r="Q12" s="42">
        <f>VLOOKUP($D12,'In Sample Data'!$R$2:$AB$84,10,FALSE)</f>
        <v>8.1699999999999995E-2</v>
      </c>
      <c r="T12" s="242"/>
      <c r="U12" s="71">
        <f>U5</f>
        <v>0.12523958333333332</v>
      </c>
      <c r="V12" s="71">
        <f t="shared" ref="V12:AB12" si="33">V5</f>
        <v>2.3413605890024003E-2</v>
      </c>
      <c r="W12" s="71">
        <f t="shared" si="33"/>
        <v>2.0484755593849924E-2</v>
      </c>
      <c r="X12" s="71">
        <f t="shared" si="33"/>
        <v>0.4</v>
      </c>
      <c r="Y12" s="71">
        <f t="shared" si="33"/>
        <v>2.6542500000000002</v>
      </c>
      <c r="Z12" s="71">
        <f t="shared" si="33"/>
        <v>0.88949999999999996</v>
      </c>
      <c r="AA12" s="71">
        <f t="shared" si="33"/>
        <v>0.40610249999999992</v>
      </c>
      <c r="AB12" s="124">
        <f t="shared" si="33"/>
        <v>-5.3864999999999996E-2</v>
      </c>
      <c r="AD12" s="117">
        <f t="shared" si="11"/>
        <v>1.4119111922368953E-4</v>
      </c>
      <c r="AE12" s="27"/>
      <c r="AF12" s="117">
        <f t="shared" si="8"/>
        <v>-1.4120108762811194E-4</v>
      </c>
      <c r="AG12" s="34"/>
      <c r="AH12" s="140">
        <v>8</v>
      </c>
      <c r="AI12" s="60">
        <f t="shared" si="23"/>
        <v>4.2189903954447585</v>
      </c>
      <c r="AJ12" s="60">
        <f t="shared" si="24"/>
        <v>0.16947368421052636</v>
      </c>
      <c r="AK12" s="60">
        <f t="shared" si="25"/>
        <v>-1.7884533969930394E-2</v>
      </c>
      <c r="AL12" s="60">
        <f t="shared" si="26"/>
        <v>-2.084433649218486E-2</v>
      </c>
      <c r="AM12" s="60">
        <f t="shared" si="27"/>
        <v>0.36842105263157893</v>
      </c>
      <c r="AN12" s="60">
        <f t="shared" si="28"/>
        <v>4.9710526315789476</v>
      </c>
      <c r="AO12" s="60">
        <f t="shared" si="29"/>
        <v>0.81473684210526298</v>
      </c>
      <c r="AP12" s="60">
        <f t="shared" si="30"/>
        <v>0.65236315789473676</v>
      </c>
      <c r="AQ12" s="141">
        <f t="shared" si="31"/>
        <v>-0.20410526315789473</v>
      </c>
      <c r="AS12" s="145">
        <f t="shared" si="13"/>
        <v>0.41566513275210343</v>
      </c>
      <c r="AT12" s="60">
        <f t="shared" si="14"/>
        <v>0.8600052471160462</v>
      </c>
      <c r="AU12" s="60">
        <f t="shared" si="15"/>
        <v>0.28879302039782262</v>
      </c>
      <c r="AV12" s="60">
        <f t="shared" si="16"/>
        <v>0.44353000953377036</v>
      </c>
      <c r="AW12" s="60">
        <f t="shared" si="17"/>
        <v>0.40541278436374439</v>
      </c>
      <c r="AX12" s="60">
        <f t="shared" si="18"/>
        <v>6.170609630367864E-2</v>
      </c>
      <c r="AY12" s="60">
        <f t="shared" si="19"/>
        <v>0.39930072451455506</v>
      </c>
      <c r="AZ12" s="60">
        <f t="shared" si="20"/>
        <v>0.38899376435968619</v>
      </c>
      <c r="BA12" s="141">
        <f t="shared" si="21"/>
        <v>0.91298184364730961</v>
      </c>
    </row>
    <row r="13" spans="1:53" ht="15.75" thickBot="1">
      <c r="A13" s="58">
        <f>A12+A11</f>
        <v>40</v>
      </c>
      <c r="B13" s="59" t="s">
        <v>55</v>
      </c>
      <c r="D13" s="39" t="s">
        <v>56</v>
      </c>
      <c r="E13" s="40">
        <f>VLOOKUP(D13,'In Sample Data'!$R$2:$AB$84,11,FALSE)</f>
        <v>0</v>
      </c>
      <c r="F13" s="40" t="str">
        <f t="shared" si="1"/>
        <v>0</v>
      </c>
      <c r="G13" s="41">
        <f t="shared" si="2"/>
        <v>3.7166886563296613E-3</v>
      </c>
      <c r="H13" s="40">
        <f t="shared" si="3"/>
        <v>0</v>
      </c>
      <c r="I13" s="41">
        <f>VLOOKUP($D13,'In Sample Data'!$R$2:$AB$84,2,FALSE)</f>
        <v>7.7721190476190465</v>
      </c>
      <c r="J13" s="41">
        <f>VLOOKUP($D13,'In Sample Data'!$R$2:$AB$84,3,FALSE)</f>
        <v>0.13</v>
      </c>
      <c r="K13" s="41">
        <f>VLOOKUP($D13,'In Sample Data'!$R$2:$AB$84,4,FALSE)</f>
        <v>4.1636254920259186E-2</v>
      </c>
      <c r="L13" s="41">
        <f>VLOOKUP($D13,'In Sample Data'!$R$2:$AB$84,5,FALSE)</f>
        <v>5.1512668427375403E-2</v>
      </c>
      <c r="M13" s="41">
        <f>VLOOKUP($D13,'In Sample Data'!$R$2:$AB$84,6,FALSE)</f>
        <v>1</v>
      </c>
      <c r="N13" s="41">
        <f>VLOOKUP($D13,'In Sample Data'!$R$2:$AB$84,7,FALSE)</f>
        <v>3.82</v>
      </c>
      <c r="O13" s="41">
        <f>VLOOKUP($D13,'In Sample Data'!$R$2:$AB$84,8,FALSE)</f>
        <v>1.01</v>
      </c>
      <c r="P13" s="41">
        <f>VLOOKUP($D13,'In Sample Data'!$R$2:$AB$84,9,FALSE)</f>
        <v>0</v>
      </c>
      <c r="Q13" s="42">
        <f>VLOOKUP($D13,'In Sample Data'!$R$2:$AB$84,10,FALSE)</f>
        <v>1.1200000000000002E-2</v>
      </c>
      <c r="T13" s="248" t="s">
        <v>6</v>
      </c>
      <c r="U13" s="213" t="s">
        <v>19</v>
      </c>
      <c r="V13" s="72" t="s">
        <v>21</v>
      </c>
      <c r="W13" s="72" t="s">
        <v>22</v>
      </c>
      <c r="X13" s="72" t="s">
        <v>23</v>
      </c>
      <c r="Y13" s="72" t="s">
        <v>24</v>
      </c>
      <c r="Z13" s="72" t="s">
        <v>25</v>
      </c>
      <c r="AA13" s="72" t="s">
        <v>26</v>
      </c>
      <c r="AB13" s="125" t="s">
        <v>27</v>
      </c>
      <c r="AD13" s="117">
        <f t="shared" si="11"/>
        <v>9.5120788572582886E-4</v>
      </c>
      <c r="AE13" s="27"/>
      <c r="AF13" s="117">
        <f t="shared" si="8"/>
        <v>-9.5166057103470358E-4</v>
      </c>
      <c r="AG13" s="34"/>
      <c r="AH13" s="140">
        <v>9</v>
      </c>
      <c r="AI13" s="60">
        <f t="shared" si="23"/>
        <v>4.6725496702657079</v>
      </c>
      <c r="AJ13" s="60">
        <f t="shared" si="24"/>
        <v>0.21868421052631584</v>
      </c>
      <c r="AK13" s="60">
        <f t="shared" si="25"/>
        <v>-6.0424208655395217E-3</v>
      </c>
      <c r="AL13" s="60">
        <f t="shared" si="26"/>
        <v>-6.9338139768474177E-3</v>
      </c>
      <c r="AM13" s="60">
        <f t="shared" si="27"/>
        <v>0.42105263157894735</v>
      </c>
      <c r="AN13" s="60">
        <f t="shared" si="28"/>
        <v>5.6326315789473682</v>
      </c>
      <c r="AO13" s="60">
        <f t="shared" si="29"/>
        <v>0.90684210526315767</v>
      </c>
      <c r="AP13" s="60">
        <f t="shared" si="30"/>
        <v>0.74555789473684198</v>
      </c>
      <c r="AQ13" s="141">
        <f t="shared" si="31"/>
        <v>-0.17026315789473684</v>
      </c>
      <c r="AS13" s="145">
        <f t="shared" si="13"/>
        <v>0.30923214392512999</v>
      </c>
      <c r="AT13" s="60">
        <f t="shared" si="14"/>
        <v>0.98593175489019358</v>
      </c>
      <c r="AU13" s="60">
        <f t="shared" si="15"/>
        <v>0.32088039994800638</v>
      </c>
      <c r="AV13" s="60">
        <f t="shared" si="16"/>
        <v>0.43143923533448758</v>
      </c>
      <c r="AW13" s="60">
        <f t="shared" si="17"/>
        <v>0.40949069202791155</v>
      </c>
      <c r="AX13" s="60">
        <f t="shared" si="18"/>
        <v>3.2533461961461362E-2</v>
      </c>
      <c r="AY13" s="60">
        <f t="shared" si="19"/>
        <v>0.40985116670670185</v>
      </c>
      <c r="AZ13" s="60">
        <f t="shared" si="20"/>
        <v>0.38193734445089972</v>
      </c>
      <c r="BA13" s="141">
        <f t="shared" si="21"/>
        <v>0.85032324372593571</v>
      </c>
    </row>
    <row r="14" spans="1:53" ht="15.75" thickBot="1">
      <c r="A14" s="58">
        <f>COUNTIF(M2:M41,"0")</f>
        <v>24</v>
      </c>
      <c r="B14" s="59" t="s">
        <v>57</v>
      </c>
      <c r="D14" s="39" t="s">
        <v>58</v>
      </c>
      <c r="E14" s="40">
        <f>VLOOKUP(D14,'In Sample Data'!$R$2:$AB$84,11,FALSE)</f>
        <v>0</v>
      </c>
      <c r="F14" s="40" t="str">
        <f t="shared" si="1"/>
        <v>0</v>
      </c>
      <c r="G14" s="41">
        <f t="shared" si="2"/>
        <v>0.19127366910618154</v>
      </c>
      <c r="H14" s="40">
        <f t="shared" si="3"/>
        <v>0</v>
      </c>
      <c r="I14" s="41">
        <f>VLOOKUP($D14,'In Sample Data'!$R$2:$AB$84,2,FALSE)</f>
        <v>3.1507692307692312</v>
      </c>
      <c r="J14" s="41">
        <f>VLOOKUP($D14,'In Sample Data'!$R$2:$AB$84,3,FALSE)</f>
        <v>6.5000000000000002E-2</v>
      </c>
      <c r="K14" s="41">
        <f>VLOOKUP($D14,'In Sample Data'!$R$2:$AB$84,4,FALSE)</f>
        <v>1.2228229164419247E-3</v>
      </c>
      <c r="L14" s="41">
        <f>VLOOKUP($D14,'In Sample Data'!$R$2:$AB$84,5,FALSE)</f>
        <v>3.9272752668630957E-2</v>
      </c>
      <c r="M14" s="41">
        <f>VLOOKUP($D14,'In Sample Data'!$R$2:$AB$84,6,FALSE)</f>
        <v>1</v>
      </c>
      <c r="N14" s="41">
        <f>VLOOKUP($D14,'In Sample Data'!$R$2:$AB$84,7,FALSE)</f>
        <v>1.9</v>
      </c>
      <c r="O14" s="41">
        <f>VLOOKUP($D14,'In Sample Data'!$R$2:$AB$84,8,FALSE)</f>
        <v>0.73</v>
      </c>
      <c r="P14" s="41">
        <f>VLOOKUP($D14,'In Sample Data'!$R$2:$AB$84,9,FALSE)</f>
        <v>0.38119999999999998</v>
      </c>
      <c r="Q14" s="42">
        <f>VLOOKUP($D14,'In Sample Data'!$R$2:$AB$84,10,FALSE)</f>
        <v>-6.7599999999999993E-2</v>
      </c>
      <c r="S14" s="32"/>
      <c r="T14" s="249"/>
      <c r="U14" s="214">
        <f>T3</f>
        <v>-1.0210733529569955</v>
      </c>
      <c r="V14" s="71">
        <f>V3</f>
        <v>12.795391488658023</v>
      </c>
      <c r="W14" s="71">
        <f t="shared" ref="W14:AB14" si="34">W3</f>
        <v>-3.5321272536523671</v>
      </c>
      <c r="X14" s="71">
        <f t="shared" si="34"/>
        <v>0.32091789285453604</v>
      </c>
      <c r="Y14" s="71">
        <f t="shared" si="34"/>
        <v>-1.0138339256348541</v>
      </c>
      <c r="Z14" s="71">
        <f t="shared" si="34"/>
        <v>0.47553121898967871</v>
      </c>
      <c r="AA14" s="71">
        <f t="shared" si="34"/>
        <v>-0.31964691500854497</v>
      </c>
      <c r="AB14" s="123">
        <f t="shared" si="34"/>
        <v>-18.127142070222618</v>
      </c>
      <c r="AD14" s="117">
        <f t="shared" si="11"/>
        <v>1.686631191345746E-6</v>
      </c>
      <c r="AE14" s="27"/>
      <c r="AF14" s="117">
        <f t="shared" si="8"/>
        <v>-1.6866326137416728E-6</v>
      </c>
      <c r="AG14" s="34"/>
      <c r="AH14" s="140">
        <v>10</v>
      </c>
      <c r="AI14" s="60">
        <f t="shared" si="23"/>
        <v>5.1261089450866573</v>
      </c>
      <c r="AJ14" s="60">
        <f t="shared" si="24"/>
        <v>0.2678947368421053</v>
      </c>
      <c r="AK14" s="60">
        <f t="shared" si="25"/>
        <v>5.7996922388513505E-3</v>
      </c>
      <c r="AL14" s="60">
        <f t="shared" si="26"/>
        <v>6.976708538490025E-3</v>
      </c>
      <c r="AM14" s="60">
        <f t="shared" si="27"/>
        <v>0.47368421052631576</v>
      </c>
      <c r="AN14" s="60">
        <f t="shared" si="28"/>
        <v>6.2942105263157888</v>
      </c>
      <c r="AO14" s="60">
        <f t="shared" si="29"/>
        <v>0.99894736842105236</v>
      </c>
      <c r="AP14" s="60">
        <f t="shared" si="30"/>
        <v>0.83875263157894719</v>
      </c>
      <c r="AQ14" s="141">
        <f t="shared" si="31"/>
        <v>-0.13642105263157894</v>
      </c>
      <c r="AS14" s="145">
        <f t="shared" si="13"/>
        <v>0.21980058675122577</v>
      </c>
      <c r="AT14" s="60">
        <f t="shared" si="14"/>
        <v>0.99875079813000245</v>
      </c>
      <c r="AU14" s="60">
        <f t="shared" si="15"/>
        <v>0.35475462616493203</v>
      </c>
      <c r="AV14" s="60">
        <f t="shared" si="16"/>
        <v>0.4194296304638146</v>
      </c>
      <c r="AW14" s="60">
        <f t="shared" si="17"/>
        <v>0.41358108660403664</v>
      </c>
      <c r="AX14" s="60">
        <f t="shared" si="18"/>
        <v>1.6904226577076086E-2</v>
      </c>
      <c r="AY14" s="60">
        <f t="shared" si="19"/>
        <v>0.42048524094601658</v>
      </c>
      <c r="AZ14" s="60">
        <f t="shared" si="20"/>
        <v>0.37493038203757956</v>
      </c>
      <c r="BA14" s="141">
        <f t="shared" si="21"/>
        <v>0.75467029226973237</v>
      </c>
    </row>
    <row r="15" spans="1:53" ht="15.75" thickBot="1">
      <c r="A15" s="58">
        <f>COUNTIF(M2:M41,"1")</f>
        <v>16</v>
      </c>
      <c r="B15" s="59" t="s">
        <v>59</v>
      </c>
      <c r="D15" s="39" t="s">
        <v>60</v>
      </c>
      <c r="E15" s="40">
        <f>VLOOKUP(D15,'In Sample Data'!$R$2:$AB$84,11,FALSE)</f>
        <v>0</v>
      </c>
      <c r="F15" s="40" t="str">
        <f t="shared" si="1"/>
        <v>0</v>
      </c>
      <c r="G15" s="41">
        <f t="shared" si="2"/>
        <v>5.3235824320878246E-6</v>
      </c>
      <c r="H15" s="40">
        <f t="shared" si="3"/>
        <v>0</v>
      </c>
      <c r="I15" s="41">
        <f>VLOOKUP($D15,'In Sample Data'!$R$2:$AB$84,2,FALSE)</f>
        <v>3.3661347150259071</v>
      </c>
      <c r="J15" s="41">
        <f>VLOOKUP($D15,'In Sample Data'!$R$2:$AB$84,3,FALSE)</f>
        <v>-0.12</v>
      </c>
      <c r="K15" s="41">
        <f>VLOOKUP($D15,'In Sample Data'!$R$2:$AB$84,4,FALSE)</f>
        <v>2.8554625576101226E-2</v>
      </c>
      <c r="L15" s="41">
        <f>VLOOKUP($D15,'In Sample Data'!$R$2:$AB$84,5,FALSE)</f>
        <v>5.9779964812120653E-2</v>
      </c>
      <c r="M15" s="41">
        <f>VLOOKUP($D15,'In Sample Data'!$R$2:$AB$84,6,FALSE)</f>
        <v>0</v>
      </c>
      <c r="N15" s="41">
        <f>VLOOKUP($D15,'In Sample Data'!$R$2:$AB$84,7,FALSE)</f>
        <v>5.83</v>
      </c>
      <c r="O15" s="41">
        <f>VLOOKUP($D15,'In Sample Data'!$R$2:$AB$84,8,FALSE)</f>
        <v>0.76</v>
      </c>
      <c r="P15" s="41">
        <f>VLOOKUP($D15,'In Sample Data'!$R$2:$AB$84,9,FALSE)</f>
        <v>0.25409999999999999</v>
      </c>
      <c r="Q15" s="42">
        <f>VLOOKUP($D15,'In Sample Data'!$R$2:$AB$84,10,FALSE)</f>
        <v>-0.21340000000000001</v>
      </c>
      <c r="T15" s="249"/>
      <c r="U15" s="251" t="s">
        <v>38</v>
      </c>
      <c r="V15" s="243"/>
      <c r="W15" s="243"/>
      <c r="X15" s="243"/>
      <c r="Y15" s="243"/>
      <c r="Z15" s="243"/>
      <c r="AA15" s="243"/>
      <c r="AB15" s="244"/>
      <c r="AD15" s="117">
        <f t="shared" si="11"/>
        <v>5.5956432226661852E-6</v>
      </c>
      <c r="AE15" s="27"/>
      <c r="AF15" s="117">
        <f t="shared" si="8"/>
        <v>-5.595658878336642E-6</v>
      </c>
      <c r="AG15" s="34"/>
      <c r="AH15" s="140">
        <v>11</v>
      </c>
      <c r="AI15" s="60">
        <f t="shared" si="23"/>
        <v>5.5796682199076066</v>
      </c>
      <c r="AJ15" s="60">
        <f t="shared" si="24"/>
        <v>0.31710526315789478</v>
      </c>
      <c r="AK15" s="60">
        <f t="shared" si="25"/>
        <v>1.7641805343242223E-2</v>
      </c>
      <c r="AL15" s="60">
        <f t="shared" si="26"/>
        <v>2.0887231053827469E-2</v>
      </c>
      <c r="AM15" s="60">
        <f t="shared" si="27"/>
        <v>0.52631578947368418</v>
      </c>
      <c r="AN15" s="60">
        <f t="shared" si="28"/>
        <v>6.9557894736842094</v>
      </c>
      <c r="AO15" s="60">
        <f t="shared" si="29"/>
        <v>1.0910526315789471</v>
      </c>
      <c r="AP15" s="60">
        <f t="shared" si="30"/>
        <v>0.93194736842105241</v>
      </c>
      <c r="AQ15" s="141">
        <f t="shared" si="31"/>
        <v>-0.10257894736842105</v>
      </c>
      <c r="AS15" s="145">
        <f t="shared" si="13"/>
        <v>0.15059447132386944</v>
      </c>
      <c r="AT15" s="60">
        <f t="shared" si="14"/>
        <v>0.99989037482779441</v>
      </c>
      <c r="AU15" s="60">
        <f t="shared" si="15"/>
        <v>0.39015045338997634</v>
      </c>
      <c r="AV15" s="60">
        <f t="shared" si="16"/>
        <v>0.40751471709056236</v>
      </c>
      <c r="AW15" s="60">
        <f t="shared" si="17"/>
        <v>0.41768343945067882</v>
      </c>
      <c r="AX15" s="60">
        <f t="shared" si="18"/>
        <v>8.7157115393671145E-3</v>
      </c>
      <c r="AY15" s="60">
        <f t="shared" si="19"/>
        <v>0.43119363188091114</v>
      </c>
      <c r="AZ15" s="60">
        <f t="shared" si="20"/>
        <v>0.36797543436629349</v>
      </c>
      <c r="BA15" s="141">
        <f t="shared" si="21"/>
        <v>0.62485740229698039</v>
      </c>
    </row>
    <row r="16" spans="1:53" ht="15.75" thickBot="1">
      <c r="A16" s="225">
        <v>0.65</v>
      </c>
      <c r="B16" s="226" t="s">
        <v>61</v>
      </c>
      <c r="D16" s="39" t="s">
        <v>62</v>
      </c>
      <c r="E16" s="40">
        <f>VLOOKUP(D16,'In Sample Data'!$R$2:$AB$84,11,FALSE)</f>
        <v>0</v>
      </c>
      <c r="F16" s="40" t="str">
        <f t="shared" si="1"/>
        <v>0</v>
      </c>
      <c r="G16" s="41">
        <f t="shared" si="2"/>
        <v>0.12863408438168877</v>
      </c>
      <c r="H16" s="40">
        <f t="shared" si="3"/>
        <v>0</v>
      </c>
      <c r="I16" s="41">
        <f>VLOOKUP($D16,'In Sample Data'!$R$2:$AB$84,2,FALSE)</f>
        <v>3.3428180063507864</v>
      </c>
      <c r="J16" s="41">
        <f>VLOOKUP($D16,'In Sample Data'!$R$2:$AB$84,3,FALSE)</f>
        <v>8.5000000000000006E-2</v>
      </c>
      <c r="K16" s="41">
        <f>VLOOKUP($D16,'In Sample Data'!$R$2:$AB$84,4,FALSE)</f>
        <v>8.8525776282484564E-2</v>
      </c>
      <c r="L16" s="41">
        <f>VLOOKUP($D16,'In Sample Data'!$R$2:$AB$84,5,FALSE)</f>
        <v>6.2808988817208949E-2</v>
      </c>
      <c r="M16" s="41">
        <f>VLOOKUP($D16,'In Sample Data'!$R$2:$AB$84,6,FALSE)</f>
        <v>1</v>
      </c>
      <c r="N16" s="41">
        <f>VLOOKUP($D16,'In Sample Data'!$R$2:$AB$84,7,FALSE)</f>
        <v>2.38</v>
      </c>
      <c r="O16" s="41">
        <f>VLOOKUP($D16,'In Sample Data'!$R$2:$AB$84,8,FALSE)</f>
        <v>0.91</v>
      </c>
      <c r="P16" s="41">
        <f>VLOOKUP($D16,'In Sample Data'!$R$2:$AB$84,9,FALSE)</f>
        <v>5.6000000000000008E-3</v>
      </c>
      <c r="Q16" s="42">
        <f>VLOOKUP($D16,'In Sample Data'!$R$2:$AB$84,10,FALSE)</f>
        <v>4.3700000000000003E-2</v>
      </c>
      <c r="T16" s="250"/>
      <c r="U16" s="214">
        <f>T5</f>
        <v>4.2505582910740696</v>
      </c>
      <c r="V16" s="71">
        <f>V5</f>
        <v>2.3413605890024003E-2</v>
      </c>
      <c r="W16" s="71">
        <f t="shared" ref="W16:AB16" si="35">W5</f>
        <v>2.0484755593849924E-2</v>
      </c>
      <c r="X16" s="71">
        <f t="shared" si="35"/>
        <v>0.4</v>
      </c>
      <c r="Y16" s="71">
        <f t="shared" si="35"/>
        <v>2.6542500000000002</v>
      </c>
      <c r="Z16" s="71">
        <f t="shared" si="35"/>
        <v>0.88949999999999996</v>
      </c>
      <c r="AA16" s="71">
        <f t="shared" si="35"/>
        <v>0.40610249999999992</v>
      </c>
      <c r="AB16" s="124">
        <f t="shared" si="35"/>
        <v>-5.3864999999999996E-2</v>
      </c>
      <c r="AD16" s="117">
        <f t="shared" si="11"/>
        <v>3.7166886563296613E-3</v>
      </c>
      <c r="AE16" s="27"/>
      <c r="AF16" s="117">
        <f t="shared" si="8"/>
        <v>-3.7236127052941818E-3</v>
      </c>
      <c r="AG16" s="34"/>
      <c r="AH16" s="140">
        <v>12</v>
      </c>
      <c r="AI16" s="60">
        <f t="shared" si="23"/>
        <v>6.033227494728556</v>
      </c>
      <c r="AJ16" s="60">
        <f t="shared" si="24"/>
        <v>0.36631578947368426</v>
      </c>
      <c r="AK16" s="60">
        <f t="shared" si="25"/>
        <v>2.9483918447633095E-2</v>
      </c>
      <c r="AL16" s="60">
        <f t="shared" si="26"/>
        <v>3.479775356916491E-2</v>
      </c>
      <c r="AM16" s="60">
        <f t="shared" si="27"/>
        <v>0.57894736842105265</v>
      </c>
      <c r="AN16" s="60">
        <f t="shared" si="28"/>
        <v>7.61736842105263</v>
      </c>
      <c r="AO16" s="60">
        <f t="shared" si="29"/>
        <v>1.1831578947368417</v>
      </c>
      <c r="AP16" s="60">
        <f t="shared" si="30"/>
        <v>1.0251421052631577</v>
      </c>
      <c r="AQ16" s="141">
        <f t="shared" si="31"/>
        <v>-6.8736842105263152E-2</v>
      </c>
      <c r="AS16" s="145">
        <f t="shared" si="13"/>
        <v>0.10037512867489309</v>
      </c>
      <c r="AT16" s="60">
        <f t="shared" si="14"/>
        <v>0.99999038971777876</v>
      </c>
      <c r="AU16" s="60">
        <f t="shared" si="15"/>
        <v>0.42674221919887739</v>
      </c>
      <c r="AV16" s="60">
        <f t="shared" si="16"/>
        <v>0.39570757853803024</v>
      </c>
      <c r="AW16" s="60">
        <f t="shared" si="17"/>
        <v>0.42179721541001752</v>
      </c>
      <c r="AX16" s="60">
        <f t="shared" si="18"/>
        <v>4.4757068847680707E-3</v>
      </c>
      <c r="AY16" s="60">
        <f t="shared" si="19"/>
        <v>0.44196675011499059</v>
      </c>
      <c r="AZ16" s="60">
        <f t="shared" si="20"/>
        <v>0.36107497506583858</v>
      </c>
      <c r="BA16" s="141">
        <f t="shared" si="21"/>
        <v>0.47421205327499155</v>
      </c>
    </row>
    <row r="17" spans="4:53" ht="15.75" thickBot="1">
      <c r="D17" s="39" t="s">
        <v>63</v>
      </c>
      <c r="E17" s="40">
        <f>VLOOKUP(D17,'In Sample Data'!$R$2:$AB$84,11,FALSE)</f>
        <v>0</v>
      </c>
      <c r="F17" s="40" t="str">
        <f t="shared" si="1"/>
        <v>0</v>
      </c>
      <c r="G17" s="41">
        <f t="shared" si="2"/>
        <v>9.9135337651964847E-3</v>
      </c>
      <c r="H17" s="40">
        <f t="shared" si="3"/>
        <v>0</v>
      </c>
      <c r="I17" s="41">
        <f>VLOOKUP($D17,'In Sample Data'!$R$2:$AB$84,2,FALSE)</f>
        <v>2.4666799999999998</v>
      </c>
      <c r="J17" s="41">
        <f>VLOOKUP($D17,'In Sample Data'!$R$2:$AB$84,3,FALSE)</f>
        <v>0.09</v>
      </c>
      <c r="K17" s="41">
        <f>VLOOKUP($D17,'In Sample Data'!$R$2:$AB$84,4,FALSE)</f>
        <v>2.3328965556927385E-3</v>
      </c>
      <c r="L17" s="41">
        <f>VLOOKUP($D17,'In Sample Data'!$R$2:$AB$84,5,FALSE)</f>
        <v>4.7111086531456875E-2</v>
      </c>
      <c r="M17" s="41">
        <f>VLOOKUP($D17,'In Sample Data'!$R$2:$AB$84,6,FALSE)</f>
        <v>0</v>
      </c>
      <c r="N17" s="41">
        <f>VLOOKUP($D17,'In Sample Data'!$R$2:$AB$84,7,FALSE)</f>
        <v>6.48</v>
      </c>
      <c r="O17" s="41">
        <f>VLOOKUP($D17,'In Sample Data'!$R$2:$AB$84,8,FALSE)</f>
        <v>1.08</v>
      </c>
      <c r="P17" s="41">
        <f>VLOOKUP($D17,'In Sample Data'!$R$2:$AB$84,9,FALSE)</f>
        <v>0</v>
      </c>
      <c r="Q17" s="42">
        <f>VLOOKUP($D17,'In Sample Data'!$R$2:$AB$84,10,FALSE)</f>
        <v>-4.5100000000000001E-2</v>
      </c>
      <c r="T17" s="252" t="s">
        <v>7</v>
      </c>
      <c r="U17" s="72" t="s">
        <v>19</v>
      </c>
      <c r="V17" s="72" t="s">
        <v>20</v>
      </c>
      <c r="W17" s="72" t="s">
        <v>22</v>
      </c>
      <c r="X17" s="72" t="s">
        <v>23</v>
      </c>
      <c r="Y17" s="72" t="s">
        <v>24</v>
      </c>
      <c r="Z17" s="72" t="s">
        <v>25</v>
      </c>
      <c r="AA17" s="72" t="s">
        <v>26</v>
      </c>
      <c r="AB17" s="125" t="s">
        <v>27</v>
      </c>
      <c r="AD17" s="117">
        <f t="shared" si="11"/>
        <v>0.19127366910618154</v>
      </c>
      <c r="AE17" s="27"/>
      <c r="AF17" s="117">
        <f t="shared" si="8"/>
        <v>-0.21229469987805205</v>
      </c>
      <c r="AG17" s="34"/>
      <c r="AH17" s="140">
        <v>13</v>
      </c>
      <c r="AI17" s="60">
        <f t="shared" si="23"/>
        <v>6.4867867695495054</v>
      </c>
      <c r="AJ17" s="60">
        <f t="shared" si="24"/>
        <v>0.41552631578947374</v>
      </c>
      <c r="AK17" s="60">
        <f t="shared" si="25"/>
        <v>4.1326031552023967E-2</v>
      </c>
      <c r="AL17" s="60">
        <f t="shared" si="26"/>
        <v>4.8708276084502351E-2</v>
      </c>
      <c r="AM17" s="60">
        <f t="shared" si="27"/>
        <v>0.63157894736842102</v>
      </c>
      <c r="AN17" s="60">
        <f t="shared" si="28"/>
        <v>8.2789473684210506</v>
      </c>
      <c r="AO17" s="60">
        <f t="shared" si="29"/>
        <v>1.2752631578947364</v>
      </c>
      <c r="AP17" s="60">
        <f t="shared" si="30"/>
        <v>1.1183368421052631</v>
      </c>
      <c r="AQ17" s="141">
        <f t="shared" si="31"/>
        <v>-3.4894736842105256E-2</v>
      </c>
      <c r="AS17" s="145">
        <f t="shared" si="13"/>
        <v>6.5609085606946255E-2</v>
      </c>
      <c r="AT17" s="60">
        <f t="shared" si="14"/>
        <v>0.9999991575922299</v>
      </c>
      <c r="AU17" s="60">
        <f t="shared" si="15"/>
        <v>0.46415388059189627</v>
      </c>
      <c r="AV17" s="60">
        <f t="shared" si="16"/>
        <v>0.384020805067666</v>
      </c>
      <c r="AW17" s="60">
        <f t="shared" si="17"/>
        <v>0.42592187307241375</v>
      </c>
      <c r="AX17" s="60">
        <f t="shared" si="18"/>
        <v>2.2936000089968612E-3</v>
      </c>
      <c r="AY17" s="60">
        <f t="shared" si="19"/>
        <v>0.45279476520746315</v>
      </c>
      <c r="AZ17" s="60">
        <f t="shared" si="20"/>
        <v>0.35423139120709962</v>
      </c>
      <c r="BA17" s="141">
        <f t="shared" si="21"/>
        <v>0.32811918674286605</v>
      </c>
    </row>
    <row r="18" spans="4:53" ht="15.75" thickBot="1">
      <c r="D18" s="39" t="s">
        <v>64</v>
      </c>
      <c r="E18" s="40">
        <f>VLOOKUP(D18,'In Sample Data'!$R$2:$AB$84,11,FALSE)</f>
        <v>0</v>
      </c>
      <c r="F18" s="40" t="str">
        <f t="shared" si="1"/>
        <v>0</v>
      </c>
      <c r="G18" s="41">
        <f t="shared" si="2"/>
        <v>0.62645110816900962</v>
      </c>
      <c r="H18" s="40">
        <f t="shared" si="3"/>
        <v>0</v>
      </c>
      <c r="I18" s="41">
        <f>VLOOKUP($D18,'In Sample Data'!$R$2:$AB$84,2,FALSE)</f>
        <v>1.0440754716981133</v>
      </c>
      <c r="J18" s="41">
        <f>VLOOKUP($D18,'In Sample Data'!$R$2:$AB$84,3,FALSE)</f>
        <v>0.16500000000000001</v>
      </c>
      <c r="K18" s="41">
        <f>VLOOKUP($D18,'In Sample Data'!$R$2:$AB$84,4,FALSE)</f>
        <v>8.292432632481149E-2</v>
      </c>
      <c r="L18" s="41">
        <f>VLOOKUP($D18,'In Sample Data'!$R$2:$AB$84,5,FALSE)</f>
        <v>9.4671327750556103E-2</v>
      </c>
      <c r="M18" s="41">
        <f>VLOOKUP($D18,'In Sample Data'!$R$2:$AB$84,6,FALSE)</f>
        <v>0</v>
      </c>
      <c r="N18" s="41">
        <f>VLOOKUP($D18,'In Sample Data'!$R$2:$AB$84,7,FALSE)</f>
        <v>4.93</v>
      </c>
      <c r="O18" s="41">
        <f>VLOOKUP($D18,'In Sample Data'!$R$2:$AB$84,8,FALSE)</f>
        <v>1.1100000000000001</v>
      </c>
      <c r="P18" s="41">
        <f>VLOOKUP($D18,'In Sample Data'!$R$2:$AB$84,9,FALSE)</f>
        <v>0</v>
      </c>
      <c r="Q18" s="42">
        <f>VLOOKUP($D18,'In Sample Data'!$R$2:$AB$84,10,FALSE)</f>
        <v>9.2300000000000007E-2</v>
      </c>
      <c r="T18" s="253"/>
      <c r="U18" s="71">
        <f>T3</f>
        <v>-1.0210733529569955</v>
      </c>
      <c r="V18" s="71">
        <f>U3</f>
        <v>49.467738604993642</v>
      </c>
      <c r="W18" s="71">
        <f>W3</f>
        <v>-3.5321272536523671</v>
      </c>
      <c r="X18" s="71">
        <f t="shared" ref="X18:AB18" si="36">X3</f>
        <v>0.32091789285453604</v>
      </c>
      <c r="Y18" s="71">
        <f t="shared" si="36"/>
        <v>-1.0138339256348541</v>
      </c>
      <c r="Z18" s="71">
        <f t="shared" si="36"/>
        <v>0.47553121898967871</v>
      </c>
      <c r="AA18" s="71">
        <f t="shared" si="36"/>
        <v>-0.31964691500854497</v>
      </c>
      <c r="AB18" s="123">
        <f t="shared" si="36"/>
        <v>-18.127142070222618</v>
      </c>
      <c r="AD18" s="117">
        <f t="shared" si="11"/>
        <v>5.3235824320878246E-6</v>
      </c>
      <c r="AE18" s="27"/>
      <c r="AF18" s="117">
        <f t="shared" si="8"/>
        <v>-5.3235966024193147E-6</v>
      </c>
      <c r="AG18" s="34"/>
      <c r="AH18" s="140">
        <v>14</v>
      </c>
      <c r="AI18" s="60">
        <f t="shared" si="23"/>
        <v>6.9403460443704548</v>
      </c>
      <c r="AJ18" s="60">
        <f t="shared" si="24"/>
        <v>0.46473684210526323</v>
      </c>
      <c r="AK18" s="60">
        <f t="shared" si="25"/>
        <v>5.316814465641484E-2</v>
      </c>
      <c r="AL18" s="60">
        <f t="shared" si="26"/>
        <v>6.2618798599839792E-2</v>
      </c>
      <c r="AM18" s="60">
        <f t="shared" si="27"/>
        <v>0.68421052631578938</v>
      </c>
      <c r="AN18" s="60">
        <f t="shared" si="28"/>
        <v>8.9405263157894712</v>
      </c>
      <c r="AO18" s="60">
        <f t="shared" si="29"/>
        <v>1.3673684210526311</v>
      </c>
      <c r="AP18" s="60">
        <f t="shared" si="30"/>
        <v>1.2115315789473684</v>
      </c>
      <c r="AQ18" s="141">
        <f t="shared" si="31"/>
        <v>-1.0526315789473606E-3</v>
      </c>
      <c r="AS18" s="145">
        <f t="shared" si="13"/>
        <v>4.2318213265361108E-2</v>
      </c>
      <c r="AT18" s="60">
        <f t="shared" si="14"/>
        <v>0.99999992615771749</v>
      </c>
      <c r="AU18" s="60">
        <f t="shared" si="15"/>
        <v>0.50197338487358356</v>
      </c>
      <c r="AV18" s="60">
        <f t="shared" si="16"/>
        <v>0.37246644435647386</v>
      </c>
      <c r="AW18" s="60">
        <f t="shared" si="17"/>
        <v>0.43005686504813073</v>
      </c>
      <c r="AX18" s="60">
        <f t="shared" si="18"/>
        <v>1.1741129071264093E-3</v>
      </c>
      <c r="AY18" s="60">
        <f t="shared" si="19"/>
        <v>0.46366764055915444</v>
      </c>
      <c r="AZ18" s="60">
        <f t="shared" si="20"/>
        <v>0.34744698064225027</v>
      </c>
      <c r="BA18" s="141">
        <f t="shared" si="21"/>
        <v>0.20913212369761985</v>
      </c>
    </row>
    <row r="19" spans="4:53" ht="15.75" thickBot="1">
      <c r="D19" s="39" t="s">
        <v>65</v>
      </c>
      <c r="E19" s="40">
        <f>VLOOKUP(D19,'In Sample Data'!$R$2:$AB$84,11,FALSE)</f>
        <v>0</v>
      </c>
      <c r="F19" s="40" t="str">
        <f t="shared" si="1"/>
        <v>0</v>
      </c>
      <c r="G19" s="41">
        <f t="shared" si="2"/>
        <v>8.4417802880076259E-3</v>
      </c>
      <c r="H19" s="40">
        <f t="shared" si="3"/>
        <v>0</v>
      </c>
      <c r="I19" s="41">
        <f>VLOOKUP($D19,'In Sample Data'!$R$2:$AB$84,2,FALSE)</f>
        <v>1.1109119999999999</v>
      </c>
      <c r="J19" s="41">
        <f>VLOOKUP($D19,'In Sample Data'!$R$2:$AB$84,3,FALSE)</f>
        <v>-5.5E-2</v>
      </c>
      <c r="K19" s="41">
        <f>VLOOKUP($D19,'In Sample Data'!$R$2:$AB$84,4,FALSE)</f>
        <v>-6.1245200408926594E-2</v>
      </c>
      <c r="L19" s="41">
        <f>VLOOKUP($D19,'In Sample Data'!$R$2:$AB$84,5,FALSE)</f>
        <v>-4.434032290473016E-2</v>
      </c>
      <c r="M19" s="41">
        <f>VLOOKUP($D19,'In Sample Data'!$R$2:$AB$84,6,FALSE)</f>
        <v>0</v>
      </c>
      <c r="N19" s="41">
        <f>VLOOKUP($D19,'In Sample Data'!$R$2:$AB$84,7,FALSE)</f>
        <v>1.1299999999999999</v>
      </c>
      <c r="O19" s="41">
        <f>VLOOKUP($D19,'In Sample Data'!$R$2:$AB$84,8,FALSE)</f>
        <v>1.25</v>
      </c>
      <c r="P19" s="41">
        <f>VLOOKUP($D19,'In Sample Data'!$R$2:$AB$84,9,FALSE)</f>
        <v>0.1215</v>
      </c>
      <c r="Q19" s="42">
        <f>VLOOKUP($D19,'In Sample Data'!$R$2:$AB$84,10,FALSE)</f>
        <v>-8.1000000000000003E-2</v>
      </c>
      <c r="T19" s="253"/>
      <c r="U19" s="243" t="s">
        <v>38</v>
      </c>
      <c r="V19" s="243"/>
      <c r="W19" s="243"/>
      <c r="X19" s="243"/>
      <c r="Y19" s="243"/>
      <c r="Z19" s="243"/>
      <c r="AA19" s="243"/>
      <c r="AB19" s="244"/>
      <c r="AD19" s="117">
        <f t="shared" si="11"/>
        <v>0.12863408438168877</v>
      </c>
      <c r="AE19" s="27"/>
      <c r="AF19" s="117">
        <f t="shared" si="8"/>
        <v>-0.13769328057111924</v>
      </c>
      <c r="AG19" s="34"/>
      <c r="AH19" s="140">
        <v>15</v>
      </c>
      <c r="AI19" s="60">
        <f t="shared" si="23"/>
        <v>7.3939053191914041</v>
      </c>
      <c r="AJ19" s="60">
        <f t="shared" si="24"/>
        <v>0.51394736842105271</v>
      </c>
      <c r="AK19" s="60">
        <f t="shared" si="25"/>
        <v>6.5010257760805712E-2</v>
      </c>
      <c r="AL19" s="60">
        <f t="shared" si="26"/>
        <v>7.652932111517724E-2</v>
      </c>
      <c r="AM19" s="60">
        <f t="shared" si="27"/>
        <v>0.73684210526315774</v>
      </c>
      <c r="AN19" s="60">
        <f t="shared" si="28"/>
        <v>9.6021052631578918</v>
      </c>
      <c r="AO19" s="60">
        <f t="shared" si="29"/>
        <v>1.4594736842105258</v>
      </c>
      <c r="AP19" s="60">
        <f t="shared" si="30"/>
        <v>1.3047263157894737</v>
      </c>
      <c r="AQ19" s="141">
        <f t="shared" si="31"/>
        <v>3.2789473684210535E-2</v>
      </c>
      <c r="AS19" s="145">
        <f t="shared" si="13"/>
        <v>2.7056064580931325E-2</v>
      </c>
      <c r="AT19" s="60">
        <f t="shared" si="14"/>
        <v>0.99999999352726909</v>
      </c>
      <c r="AU19" s="60">
        <f t="shared" si="15"/>
        <v>0.53977032178343309</v>
      </c>
      <c r="AV19" s="60">
        <f t="shared" si="16"/>
        <v>0.36105595703351356</v>
      </c>
      <c r="AW19" s="60">
        <f t="shared" si="17"/>
        <v>0.43420163824594149</v>
      </c>
      <c r="AX19" s="60">
        <f t="shared" si="18"/>
        <v>6.0070916594350085E-4</v>
      </c>
      <c r="AY19" s="60">
        <f t="shared" si="19"/>
        <v>0.47457516992989746</v>
      </c>
      <c r="AZ19" s="60">
        <f t="shared" si="20"/>
        <v>0.34072394962660862</v>
      </c>
      <c r="BA19" s="141">
        <f t="shared" si="21"/>
        <v>0.12525011440392941</v>
      </c>
    </row>
    <row r="20" spans="4:53" ht="14.25" thickBot="1">
      <c r="D20" s="39" t="s">
        <v>66</v>
      </c>
      <c r="E20" s="40">
        <f>VLOOKUP(D20,'In Sample Data'!$R$2:$AB$84,11,FALSE)</f>
        <v>0</v>
      </c>
      <c r="F20" s="40" t="str">
        <f t="shared" si="1"/>
        <v>0</v>
      </c>
      <c r="G20" s="41">
        <f t="shared" si="2"/>
        <v>4.7990033631573662E-12</v>
      </c>
      <c r="H20" s="40">
        <f t="shared" si="3"/>
        <v>0</v>
      </c>
      <c r="I20" s="41">
        <f>VLOOKUP($D20,'In Sample Data'!$R$2:$AB$84,2,FALSE)</f>
        <v>2.3831363560432788</v>
      </c>
      <c r="J20" s="41">
        <f>VLOOKUP($D20,'In Sample Data'!$R$2:$AB$84,3,FALSE)</f>
        <v>-0.17499999999999999</v>
      </c>
      <c r="K20" s="41">
        <f>VLOOKUP($D20,'In Sample Data'!$R$2:$AB$84,4,FALSE)</f>
        <v>2.6307513868395679E-2</v>
      </c>
      <c r="L20" s="41">
        <f>VLOOKUP($D20,'In Sample Data'!$R$2:$AB$84,5,FALSE)</f>
        <v>2.1252410933422491E-2</v>
      </c>
      <c r="M20" s="41">
        <f>VLOOKUP($D20,'In Sample Data'!$R$2:$AB$84,6,FALSE)</f>
        <v>1</v>
      </c>
      <c r="N20" s="41">
        <f>VLOOKUP($D20,'In Sample Data'!$R$2:$AB$84,7,FALSE)</f>
        <v>12.91</v>
      </c>
      <c r="O20" s="41">
        <f>VLOOKUP($D20,'In Sample Data'!$R$2:$AB$84,8,FALSE)</f>
        <v>0.78</v>
      </c>
      <c r="P20" s="41">
        <f>VLOOKUP($D20,'In Sample Data'!$R$2:$AB$84,9,FALSE)</f>
        <v>0</v>
      </c>
      <c r="Q20" s="42">
        <f>VLOOKUP($D20,'In Sample Data'!$R$2:$AB$84,10,FALSE)</f>
        <v>9.2399999999999996E-2</v>
      </c>
      <c r="T20" s="253"/>
      <c r="U20" s="71">
        <f>T5</f>
        <v>4.2505582910740696</v>
      </c>
      <c r="V20" s="71">
        <f>U5</f>
        <v>0.12523958333333332</v>
      </c>
      <c r="W20" s="71">
        <f>W5</f>
        <v>2.0484755593849924E-2</v>
      </c>
      <c r="X20" s="71">
        <f t="shared" ref="X20:AB20" si="37">X5</f>
        <v>0.4</v>
      </c>
      <c r="Y20" s="71">
        <f t="shared" si="37"/>
        <v>2.6542500000000002</v>
      </c>
      <c r="Z20" s="71">
        <f t="shared" si="37"/>
        <v>0.88949999999999996</v>
      </c>
      <c r="AA20" s="71">
        <f t="shared" si="37"/>
        <v>0.40610249999999992</v>
      </c>
      <c r="AB20" s="124">
        <f t="shared" si="37"/>
        <v>-5.3864999999999996E-2</v>
      </c>
      <c r="AD20" s="117">
        <f t="shared" si="11"/>
        <v>9.9135337651964847E-3</v>
      </c>
      <c r="AE20" s="27"/>
      <c r="AF20" s="117">
        <f t="shared" si="8"/>
        <v>-9.9630000362702451E-3</v>
      </c>
      <c r="AG20" s="34"/>
      <c r="AH20" s="140">
        <v>16</v>
      </c>
      <c r="AI20" s="60">
        <f t="shared" si="23"/>
        <v>7.8474645940123535</v>
      </c>
      <c r="AJ20" s="60">
        <f t="shared" si="24"/>
        <v>0.56315789473684219</v>
      </c>
      <c r="AK20" s="60">
        <f t="shared" si="25"/>
        <v>7.6852370865196584E-2</v>
      </c>
      <c r="AL20" s="60">
        <f t="shared" si="26"/>
        <v>9.0439843630514688E-2</v>
      </c>
      <c r="AM20" s="60">
        <f t="shared" si="27"/>
        <v>0.78947368421052611</v>
      </c>
      <c r="AN20" s="60">
        <f t="shared" si="28"/>
        <v>10.263684210526312</v>
      </c>
      <c r="AO20" s="60">
        <f t="shared" si="29"/>
        <v>1.5515789473684205</v>
      </c>
      <c r="AP20" s="60">
        <f t="shared" si="30"/>
        <v>1.3979210526315791</v>
      </c>
      <c r="AQ20" s="141">
        <f t="shared" si="31"/>
        <v>6.6631578947368431E-2</v>
      </c>
      <c r="AS20" s="145">
        <f t="shared" si="13"/>
        <v>1.7199386156720717E-2</v>
      </c>
      <c r="AT20" s="60">
        <f t="shared" si="14"/>
        <v>0.9999999994326253</v>
      </c>
      <c r="AU20" s="60">
        <f t="shared" si="15"/>
        <v>0.57711530457624438</v>
      </c>
      <c r="AV20" s="60">
        <f t="shared" si="16"/>
        <v>0.3498001775622861</v>
      </c>
      <c r="AW20" s="60">
        <f t="shared" si="17"/>
        <v>0.43835563415833773</v>
      </c>
      <c r="AX20" s="60">
        <f t="shared" si="18"/>
        <v>3.0725355171883707E-4</v>
      </c>
      <c r="AY20" s="60">
        <f t="shared" si="19"/>
        <v>0.48550701531111456</v>
      </c>
      <c r="AZ20" s="60">
        <f t="shared" si="20"/>
        <v>0.33406441072502158</v>
      </c>
      <c r="BA20" s="141">
        <f t="shared" si="21"/>
        <v>7.1951881701896744E-2</v>
      </c>
    </row>
    <row r="21" spans="4:53" ht="15">
      <c r="D21" s="39" t="s">
        <v>67</v>
      </c>
      <c r="E21" s="40">
        <f>VLOOKUP(D21,'In Sample Data'!$R$2:$AB$84,11,FALSE)</f>
        <v>0</v>
      </c>
      <c r="F21" s="40" t="str">
        <f t="shared" si="1"/>
        <v>0</v>
      </c>
      <c r="G21" s="41">
        <f t="shared" si="2"/>
        <v>9.1685082162748245E-8</v>
      </c>
      <c r="H21" s="40">
        <f t="shared" si="3"/>
        <v>0</v>
      </c>
      <c r="I21" s="41">
        <f>VLOOKUP($D21,'In Sample Data'!$R$2:$AB$84,2,FALSE)</f>
        <v>2.5657726465364119</v>
      </c>
      <c r="J21" s="41">
        <f>VLOOKUP($D21,'In Sample Data'!$R$2:$AB$84,3,FALSE)</f>
        <v>-0.11</v>
      </c>
      <c r="K21" s="41">
        <f>VLOOKUP($D21,'In Sample Data'!$R$2:$AB$84,4,FALSE)</f>
        <v>-5.5795610270793668E-2</v>
      </c>
      <c r="L21" s="41">
        <f>VLOOKUP($D21,'In Sample Data'!$R$2:$AB$84,5,FALSE)</f>
        <v>-0.11821799409954697</v>
      </c>
      <c r="M21" s="41">
        <f>VLOOKUP($D21,'In Sample Data'!$R$2:$AB$84,6,FALSE)</f>
        <v>0</v>
      </c>
      <c r="N21" s="41">
        <f>VLOOKUP($D21,'In Sample Data'!$R$2:$AB$84,7,FALSE)</f>
        <v>6.16</v>
      </c>
      <c r="O21" s="41">
        <f>VLOOKUP($D21,'In Sample Data'!$R$2:$AB$84,8,FALSE)</f>
        <v>0.68</v>
      </c>
      <c r="P21" s="41">
        <f>VLOOKUP($D21,'In Sample Data'!$R$2:$AB$84,9,FALSE)</f>
        <v>0</v>
      </c>
      <c r="Q21" s="42">
        <f>VLOOKUP($D21,'In Sample Data'!$R$2:$AB$84,10,FALSE)</f>
        <v>4.2099999999999999E-2</v>
      </c>
      <c r="T21" s="254" t="s">
        <v>8</v>
      </c>
      <c r="U21" s="72" t="s">
        <v>19</v>
      </c>
      <c r="V21" s="72" t="s">
        <v>20</v>
      </c>
      <c r="W21" s="72" t="s">
        <v>21</v>
      </c>
      <c r="X21" s="72" t="s">
        <v>23</v>
      </c>
      <c r="Y21" s="72" t="s">
        <v>24</v>
      </c>
      <c r="Z21" s="72" t="s">
        <v>25</v>
      </c>
      <c r="AA21" s="72" t="s">
        <v>26</v>
      </c>
      <c r="AB21" s="125" t="s">
        <v>27</v>
      </c>
      <c r="AD21" s="117">
        <f t="shared" si="11"/>
        <v>0.62645110816900962</v>
      </c>
      <c r="AE21" s="27"/>
      <c r="AF21" s="117">
        <f t="shared" si="8"/>
        <v>-0.98470638115289366</v>
      </c>
      <c r="AG21" s="34"/>
      <c r="AH21" s="140">
        <v>17</v>
      </c>
      <c r="AI21" s="60">
        <f t="shared" si="23"/>
        <v>8.3010238688333029</v>
      </c>
      <c r="AJ21" s="60">
        <f t="shared" si="24"/>
        <v>0.61236842105263167</v>
      </c>
      <c r="AK21" s="60">
        <f t="shared" si="25"/>
        <v>8.8694483969587457E-2</v>
      </c>
      <c r="AL21" s="60">
        <f t="shared" si="26"/>
        <v>0.10435036614585214</v>
      </c>
      <c r="AM21" s="60">
        <f t="shared" si="27"/>
        <v>0.84210526315789447</v>
      </c>
      <c r="AN21" s="60">
        <f t="shared" si="28"/>
        <v>10.925263157894733</v>
      </c>
      <c r="AO21" s="60">
        <f t="shared" si="29"/>
        <v>1.6436842105263152</v>
      </c>
      <c r="AP21" s="60">
        <f t="shared" si="30"/>
        <v>1.4911157894736844</v>
      </c>
      <c r="AQ21" s="141">
        <f t="shared" si="31"/>
        <v>0.10047368421052633</v>
      </c>
      <c r="AS21" s="145">
        <f t="shared" si="13"/>
        <v>1.0893347743537167E-2</v>
      </c>
      <c r="AT21" s="60">
        <f t="shared" si="14"/>
        <v>0.99999999995026612</v>
      </c>
      <c r="AU21" s="60">
        <f t="shared" si="15"/>
        <v>0.61359925372812119</v>
      </c>
      <c r="AV21" s="60">
        <f t="shared" si="16"/>
        <v>0.33870928067544426</v>
      </c>
      <c r="AW21" s="60">
        <f t="shared" si="17"/>
        <v>0.44251828915304187</v>
      </c>
      <c r="AX21" s="60">
        <f t="shared" si="18"/>
        <v>1.5713295313158482E-4</v>
      </c>
      <c r="AY21" s="60">
        <f t="shared" si="19"/>
        <v>0.49645274585894589</v>
      </c>
      <c r="AZ21" s="60">
        <f t="shared" si="20"/>
        <v>0.32747038100323539</v>
      </c>
      <c r="BA21" s="141">
        <f t="shared" si="21"/>
        <v>4.028927342286609E-2</v>
      </c>
    </row>
    <row r="22" spans="4:53" ht="15">
      <c r="D22" s="39" t="s">
        <v>68</v>
      </c>
      <c r="E22" s="40">
        <f>VLOOKUP(D22,'In Sample Data'!$R$2:$AB$84,11,FALSE)</f>
        <v>1</v>
      </c>
      <c r="F22" s="40" t="str">
        <f t="shared" si="1"/>
        <v>0</v>
      </c>
      <c r="G22" s="41">
        <f t="shared" si="2"/>
        <v>0.16126049735846981</v>
      </c>
      <c r="H22" s="40">
        <f t="shared" si="3"/>
        <v>1</v>
      </c>
      <c r="I22" s="41">
        <f>VLOOKUP($D22,'In Sample Data'!$R$2:$AB$84,2,FALSE)</f>
        <v>2.7521633275644595</v>
      </c>
      <c r="J22" s="41">
        <f>VLOOKUP($D22,'In Sample Data'!$R$2:$AB$84,3,FALSE)</f>
        <v>0</v>
      </c>
      <c r="K22" s="41">
        <f>VLOOKUP($D22,'In Sample Data'!$R$2:$AB$84,4,FALSE)</f>
        <v>8.9530446644047648E-2</v>
      </c>
      <c r="L22" s="41">
        <f>VLOOKUP($D22,'In Sample Data'!$R$2:$AB$84,5,FALSE)</f>
        <v>7.322942189197712E-2</v>
      </c>
      <c r="M22" s="41">
        <f>VLOOKUP($D22,'In Sample Data'!$R$2:$AB$84,6,FALSE)</f>
        <v>1</v>
      </c>
      <c r="N22" s="41">
        <f>VLOOKUP($D22,'In Sample Data'!$R$2:$AB$84,7,FALSE)</f>
        <v>1.25</v>
      </c>
      <c r="O22" s="41">
        <f>VLOOKUP($D22,'In Sample Data'!$R$2:$AB$84,8,FALSE)</f>
        <v>1.39</v>
      </c>
      <c r="P22" s="41">
        <f>VLOOKUP($D22,'In Sample Data'!$R$2:$AB$84,9,FALSE)</f>
        <v>9.6699999999999994E-2</v>
      </c>
      <c r="Q22" s="42">
        <f>VLOOKUP($D22,'In Sample Data'!$R$2:$AB$84,10,FALSE)</f>
        <v>-9.6699999999999994E-2</v>
      </c>
      <c r="T22" s="255"/>
      <c r="U22" s="71">
        <f>T3</f>
        <v>-1.0210733529569955</v>
      </c>
      <c r="V22" s="71">
        <f t="shared" ref="V22:W22" si="38">U3</f>
        <v>49.467738604993642</v>
      </c>
      <c r="W22" s="71">
        <f t="shared" si="38"/>
        <v>12.795391488658023</v>
      </c>
      <c r="X22" s="71">
        <f>X3</f>
        <v>0.32091789285453604</v>
      </c>
      <c r="Y22" s="71">
        <f t="shared" ref="Y22:AB22" si="39">Y3</f>
        <v>-1.0138339256348541</v>
      </c>
      <c r="Z22" s="71">
        <f t="shared" si="39"/>
        <v>0.47553121898967871</v>
      </c>
      <c r="AA22" s="71">
        <f t="shared" si="39"/>
        <v>-0.31964691500854497</v>
      </c>
      <c r="AB22" s="123">
        <f t="shared" si="39"/>
        <v>-18.127142070222618</v>
      </c>
      <c r="AD22" s="117">
        <f t="shared" si="11"/>
        <v>8.4417802880076259E-3</v>
      </c>
      <c r="AE22" s="27"/>
      <c r="AF22" s="117">
        <f t="shared" si="8"/>
        <v>-8.4776139241896781E-3</v>
      </c>
      <c r="AG22" s="34"/>
      <c r="AH22" s="140">
        <v>18</v>
      </c>
      <c r="AI22" s="60">
        <f t="shared" si="23"/>
        <v>8.7545831436542514</v>
      </c>
      <c r="AJ22" s="60">
        <f t="shared" si="24"/>
        <v>0.66157894736842116</v>
      </c>
      <c r="AK22" s="60">
        <f t="shared" si="25"/>
        <v>0.10053659707397833</v>
      </c>
      <c r="AL22" s="60">
        <f t="shared" si="26"/>
        <v>0.11826088866118958</v>
      </c>
      <c r="AM22" s="60">
        <f t="shared" si="27"/>
        <v>0.89473684210526283</v>
      </c>
      <c r="AN22" s="60">
        <f t="shared" si="28"/>
        <v>11.586842105263154</v>
      </c>
      <c r="AO22" s="60">
        <f t="shared" si="29"/>
        <v>1.7357894736842099</v>
      </c>
      <c r="AP22" s="60">
        <f t="shared" si="30"/>
        <v>1.5843105263157897</v>
      </c>
      <c r="AQ22" s="141">
        <f t="shared" si="31"/>
        <v>0.13431578947368422</v>
      </c>
      <c r="AS22" s="145">
        <f t="shared" si="13"/>
        <v>6.8831827106896537E-3</v>
      </c>
      <c r="AT22" s="60">
        <f t="shared" si="14"/>
        <v>0.99999999999564049</v>
      </c>
      <c r="AU22" s="60">
        <f t="shared" si="15"/>
        <v>0.64885077257126078</v>
      </c>
      <c r="AV22" s="60">
        <f t="shared" si="16"/>
        <v>0.32779275348785392</v>
      </c>
      <c r="AW22" s="60">
        <f t="shared" si="17"/>
        <v>0.44668903477051275</v>
      </c>
      <c r="AX22" s="60">
        <f t="shared" si="18"/>
        <v>8.0353679881140191E-5</v>
      </c>
      <c r="AY22" s="60">
        <f t="shared" si="19"/>
        <v>0.50740187757869137</v>
      </c>
      <c r="AZ22" s="60">
        <f t="shared" si="20"/>
        <v>0.32094378050334121</v>
      </c>
      <c r="BA22" s="141">
        <f t="shared" si="21"/>
        <v>2.2226184449984254E-2</v>
      </c>
    </row>
    <row r="23" spans="4:53" ht="15">
      <c r="D23" s="39" t="s">
        <v>69</v>
      </c>
      <c r="E23" s="40">
        <f>VLOOKUP(D23,'In Sample Data'!$R$2:$AB$84,11,FALSE)</f>
        <v>1</v>
      </c>
      <c r="F23" s="40" t="str">
        <f t="shared" si="1"/>
        <v>0</v>
      </c>
      <c r="G23" s="41">
        <f t="shared" si="2"/>
        <v>0.19696957639434659</v>
      </c>
      <c r="H23" s="40">
        <f t="shared" si="3"/>
        <v>1</v>
      </c>
      <c r="I23" s="41">
        <f>VLOOKUP($D23,'In Sample Data'!$R$2:$AB$84,2,FALSE)</f>
        <v>1.425676470588235</v>
      </c>
      <c r="J23" s="41">
        <f>VLOOKUP($D23,'In Sample Data'!$R$2:$AB$84,3,FALSE)</f>
        <v>4.4999999999999998E-2</v>
      </c>
      <c r="K23" s="41">
        <f>VLOOKUP($D23,'In Sample Data'!$R$2:$AB$84,4,FALSE)</f>
        <v>-1.2007061817970923E-2</v>
      </c>
      <c r="L23" s="41">
        <f>VLOOKUP($D23,'In Sample Data'!$R$2:$AB$84,5,FALSE)</f>
        <v>-3.3084508640590107E-2</v>
      </c>
      <c r="M23" s="41">
        <f>VLOOKUP($D23,'In Sample Data'!$R$2:$AB$84,6,FALSE)</f>
        <v>0</v>
      </c>
      <c r="N23" s="41">
        <f>VLOOKUP($D23,'In Sample Data'!$R$2:$AB$84,7,FALSE)</f>
        <v>0.34</v>
      </c>
      <c r="O23" s="41">
        <f>VLOOKUP($D23,'In Sample Data'!$R$2:$AB$84,8,FALSE)</f>
        <v>0.5</v>
      </c>
      <c r="P23" s="41">
        <f>VLOOKUP($D23,'In Sample Data'!$R$2:$AB$84,9,FALSE)</f>
        <v>0.70200000000000007</v>
      </c>
      <c r="Q23" s="42">
        <f>VLOOKUP($D23,'In Sample Data'!$R$2:$AB$84,10,FALSE)</f>
        <v>3.56E-2</v>
      </c>
      <c r="T23" s="255"/>
      <c r="U23" s="243" t="s">
        <v>38</v>
      </c>
      <c r="V23" s="243"/>
      <c r="W23" s="243"/>
      <c r="X23" s="243"/>
      <c r="Y23" s="243"/>
      <c r="Z23" s="243"/>
      <c r="AA23" s="243"/>
      <c r="AB23" s="244"/>
      <c r="AD23" s="117">
        <f t="shared" si="11"/>
        <v>4.7990033631573662E-12</v>
      </c>
      <c r="AE23" s="27"/>
      <c r="AF23" s="117">
        <f t="shared" si="8"/>
        <v>-4.7990500462562168E-12</v>
      </c>
      <c r="AG23" s="34"/>
      <c r="AH23" s="140">
        <v>19</v>
      </c>
      <c r="AI23" s="60">
        <f t="shared" si="23"/>
        <v>9.2081424184751999</v>
      </c>
      <c r="AJ23" s="60">
        <f t="shared" si="24"/>
        <v>0.71078947368421064</v>
      </c>
      <c r="AK23" s="60">
        <f t="shared" si="25"/>
        <v>0.1123787101783692</v>
      </c>
      <c r="AL23" s="60">
        <f t="shared" si="26"/>
        <v>0.13217141117652703</v>
      </c>
      <c r="AM23" s="60">
        <f t="shared" si="27"/>
        <v>0.94736842105263119</v>
      </c>
      <c r="AN23" s="60">
        <f t="shared" si="28"/>
        <v>12.248421052631574</v>
      </c>
      <c r="AO23" s="60">
        <f t="shared" si="29"/>
        <v>1.8278947368421046</v>
      </c>
      <c r="AP23" s="60">
        <f t="shared" si="30"/>
        <v>1.6775052631578951</v>
      </c>
      <c r="AQ23" s="141">
        <f t="shared" si="31"/>
        <v>0.16815789473684212</v>
      </c>
      <c r="AS23" s="145">
        <f t="shared" si="13"/>
        <v>4.3427968916421701E-3</v>
      </c>
      <c r="AT23" s="60">
        <f t="shared" si="14"/>
        <v>0.99999999999961786</v>
      </c>
      <c r="AU23" s="60">
        <f t="shared" si="15"/>
        <v>0.68255010568699592</v>
      </c>
      <c r="AV23" s="60">
        <f t="shared" si="16"/>
        <v>0.31705937333524142</v>
      </c>
      <c r="AW23" s="60">
        <f t="shared" si="17"/>
        <v>0.45086729802712022</v>
      </c>
      <c r="AX23" s="60">
        <f t="shared" si="18"/>
        <v>4.1089227182274253E-5</v>
      </c>
      <c r="AY23" s="60">
        <f t="shared" si="19"/>
        <v>0.51834391344093012</v>
      </c>
      <c r="AZ23" s="60">
        <f t="shared" si="20"/>
        <v>0.31448643100106394</v>
      </c>
      <c r="BA23" s="141">
        <f t="shared" si="21"/>
        <v>1.2158809864489846E-2</v>
      </c>
    </row>
    <row r="24" spans="4:53" ht="14.25" thickBot="1">
      <c r="D24" s="39" t="s">
        <v>70</v>
      </c>
      <c r="E24" s="40">
        <f>VLOOKUP(D24,'In Sample Data'!$R$2:$AB$84,11,FALSE)</f>
        <v>1</v>
      </c>
      <c r="F24" s="40" t="str">
        <f t="shared" si="1"/>
        <v>1</v>
      </c>
      <c r="G24" s="41">
        <f t="shared" si="2"/>
        <v>0.66506727961486645</v>
      </c>
      <c r="H24" s="40">
        <f t="shared" si="3"/>
        <v>0</v>
      </c>
      <c r="I24" s="41">
        <f>VLOOKUP($D24,'In Sample Data'!$R$2:$AB$84,2,FALSE)</f>
        <v>3.7173913043478262</v>
      </c>
      <c r="J24" s="41">
        <f>VLOOKUP($D24,'In Sample Data'!$R$2:$AB$84,3,FALSE)</f>
        <v>0.05</v>
      </c>
      <c r="K24" s="41">
        <f>VLOOKUP($D24,'In Sample Data'!$R$2:$AB$84,4,FALSE)</f>
        <v>9.97159909530691E-2</v>
      </c>
      <c r="L24" s="41">
        <f>VLOOKUP($D24,'In Sample Data'!$R$2:$AB$84,5,FALSE)</f>
        <v>9.9348698761667131E-2</v>
      </c>
      <c r="M24" s="41">
        <f>VLOOKUP($D24,'In Sample Data'!$R$2:$AB$84,6,FALSE)</f>
        <v>0</v>
      </c>
      <c r="N24" s="41">
        <f>VLOOKUP($D24,'In Sample Data'!$R$2:$AB$84,7,FALSE)</f>
        <v>0.98</v>
      </c>
      <c r="O24" s="41">
        <f>VLOOKUP($D24,'In Sample Data'!$R$2:$AB$84,8,FALSE)</f>
        <v>1.18</v>
      </c>
      <c r="P24" s="41">
        <f>VLOOKUP($D24,'In Sample Data'!$R$2:$AB$84,9,FALSE)</f>
        <v>3.8E-3</v>
      </c>
      <c r="Q24" s="42">
        <f>VLOOKUP($D24,'In Sample Data'!$R$2:$AB$84,10,FALSE)</f>
        <v>-0.14779999999999999</v>
      </c>
      <c r="T24" s="252"/>
      <c r="U24" s="71">
        <f>T5</f>
        <v>4.2505582910740696</v>
      </c>
      <c r="V24" s="71">
        <f t="shared" ref="V24:W24" si="40">U5</f>
        <v>0.12523958333333332</v>
      </c>
      <c r="W24" s="71">
        <f t="shared" si="40"/>
        <v>2.3413605890024003E-2</v>
      </c>
      <c r="X24" s="71">
        <f>X5</f>
        <v>0.4</v>
      </c>
      <c r="Y24" s="71">
        <f t="shared" ref="Y24:AB24" si="41">Y5</f>
        <v>2.6542500000000002</v>
      </c>
      <c r="Z24" s="71">
        <f t="shared" si="41"/>
        <v>0.88949999999999996</v>
      </c>
      <c r="AA24" s="71">
        <f t="shared" si="41"/>
        <v>0.40610249999999992</v>
      </c>
      <c r="AB24" s="124">
        <f t="shared" si="41"/>
        <v>-5.3864999999999996E-2</v>
      </c>
      <c r="AD24" s="117">
        <f t="shared" si="11"/>
        <v>9.1685082162748245E-8</v>
      </c>
      <c r="AE24" s="27"/>
      <c r="AF24" s="117">
        <f t="shared" si="8"/>
        <v>-9.1685086396115578E-8</v>
      </c>
      <c r="AG24" s="34"/>
      <c r="AH24" s="142">
        <v>20</v>
      </c>
      <c r="AI24" s="80">
        <f t="shared" si="23"/>
        <v>9.6617016932961484</v>
      </c>
      <c r="AJ24" s="80">
        <f t="shared" si="24"/>
        <v>0.76000000000000012</v>
      </c>
      <c r="AK24" s="80">
        <f t="shared" si="25"/>
        <v>0.12422082328276007</v>
      </c>
      <c r="AL24" s="80">
        <f t="shared" si="26"/>
        <v>0.14608193369186448</v>
      </c>
      <c r="AM24" s="80">
        <f t="shared" si="27"/>
        <v>0.99999999999999956</v>
      </c>
      <c r="AN24" s="80">
        <f t="shared" si="28"/>
        <v>12.909999999999995</v>
      </c>
      <c r="AO24" s="80">
        <f t="shared" si="29"/>
        <v>1.9199999999999993</v>
      </c>
      <c r="AP24" s="80">
        <f t="shared" si="30"/>
        <v>1.7707000000000004</v>
      </c>
      <c r="AQ24" s="143">
        <f t="shared" si="31"/>
        <v>0.20200000000000001</v>
      </c>
      <c r="AS24" s="146">
        <f t="shared" si="13"/>
        <v>2.7374104610722954E-3</v>
      </c>
      <c r="AT24" s="80">
        <f t="shared" si="14"/>
        <v>0.99999999999996647</v>
      </c>
      <c r="AU24" s="80">
        <f t="shared" si="15"/>
        <v>0.71443868724431236</v>
      </c>
      <c r="AV24" s="80">
        <f t="shared" si="16"/>
        <v>0.30651719131003108</v>
      </c>
      <c r="AW24" s="80">
        <f t="shared" si="17"/>
        <v>0.45505250172365636</v>
      </c>
      <c r="AX24" s="80">
        <f t="shared" si="18"/>
        <v>2.101076388902192E-5</v>
      </c>
      <c r="AY24" s="80">
        <f t="shared" si="19"/>
        <v>0.52926838360367434</v>
      </c>
      <c r="AZ24" s="80">
        <f t="shared" si="20"/>
        <v>0.30810005504140231</v>
      </c>
      <c r="BA24" s="143">
        <f t="shared" si="21"/>
        <v>6.6205872931356024E-3</v>
      </c>
    </row>
    <row r="25" spans="4:53" ht="15.75" thickBot="1">
      <c r="D25" s="39" t="s">
        <v>71</v>
      </c>
      <c r="E25" s="40">
        <f>VLOOKUP(D25,'In Sample Data'!$R$2:$AB$84,11,FALSE)</f>
        <v>1</v>
      </c>
      <c r="F25" s="40" t="str">
        <f t="shared" si="1"/>
        <v>1</v>
      </c>
      <c r="G25" s="41">
        <f t="shared" si="2"/>
        <v>0.99141176373140694</v>
      </c>
      <c r="H25" s="40">
        <f t="shared" si="3"/>
        <v>0</v>
      </c>
      <c r="I25" s="41">
        <f>VLOOKUP($D25,'In Sample Data'!$R$2:$AB$84,2,FALSE)</f>
        <v>3.9875013212134029</v>
      </c>
      <c r="J25" s="41">
        <f>VLOOKUP($D25,'In Sample Data'!$R$2:$AB$84,3,FALSE)</f>
        <v>0.11</v>
      </c>
      <c r="K25" s="41">
        <f>VLOOKUP($D25,'In Sample Data'!$R$2:$AB$84,4,FALSE)</f>
        <v>4.3235245376902195E-2</v>
      </c>
      <c r="L25" s="41">
        <f>VLOOKUP($D25,'In Sample Data'!$R$2:$AB$84,5,FALSE)</f>
        <v>1.251695095783386E-2</v>
      </c>
      <c r="M25" s="41">
        <f>VLOOKUP($D25,'In Sample Data'!$R$2:$AB$84,6,FALSE)</f>
        <v>0</v>
      </c>
      <c r="N25" s="41">
        <f>VLOOKUP($D25,'In Sample Data'!$R$2:$AB$84,7,FALSE)</f>
        <v>1.27</v>
      </c>
      <c r="O25" s="41">
        <f>VLOOKUP($D25,'In Sample Data'!$R$2:$AB$84,8,FALSE)</f>
        <v>1.57</v>
      </c>
      <c r="P25" s="41">
        <f>VLOOKUP($D25,'In Sample Data'!$R$2:$AB$84,9,FALSE)</f>
        <v>0.17149999999999999</v>
      </c>
      <c r="Q25" s="42">
        <f>VLOOKUP($D25,'In Sample Data'!$R$2:$AB$84,10,FALSE)</f>
        <v>-0.25530000000000003</v>
      </c>
      <c r="T25" s="253" t="s">
        <v>9</v>
      </c>
      <c r="U25" s="72" t="s">
        <v>19</v>
      </c>
      <c r="V25" s="72" t="s">
        <v>20</v>
      </c>
      <c r="W25" s="72" t="s">
        <v>21</v>
      </c>
      <c r="X25" s="72" t="s">
        <v>22</v>
      </c>
      <c r="Y25" s="72" t="s">
        <v>24</v>
      </c>
      <c r="Z25" s="72" t="s">
        <v>25</v>
      </c>
      <c r="AA25" s="72" t="s">
        <v>26</v>
      </c>
      <c r="AB25" s="125" t="s">
        <v>27</v>
      </c>
      <c r="AD25" s="117">
        <f t="shared" si="11"/>
        <v>0.16126049735846981</v>
      </c>
      <c r="AE25" s="27"/>
      <c r="AF25" s="117">
        <f t="shared" si="8"/>
        <v>-1.8247342255276744</v>
      </c>
      <c r="AG25" s="34"/>
    </row>
    <row r="26" spans="4:53" ht="15.75" thickBot="1">
      <c r="D26" s="39" t="s">
        <v>72</v>
      </c>
      <c r="E26" s="40">
        <f>VLOOKUP(D26,'In Sample Data'!$R$2:$AB$84,11,FALSE)</f>
        <v>1</v>
      </c>
      <c r="F26" s="40" t="str">
        <f t="shared" si="1"/>
        <v>1</v>
      </c>
      <c r="G26" s="41">
        <f t="shared" si="2"/>
        <v>0.995197202543186</v>
      </c>
      <c r="H26" s="40">
        <f t="shared" si="3"/>
        <v>0</v>
      </c>
      <c r="I26" s="41">
        <f>VLOOKUP($D26,'In Sample Data'!$R$2:$AB$84,2,FALSE)</f>
        <v>1.9162356113805834</v>
      </c>
      <c r="J26" s="41">
        <f>VLOOKUP($D26,'In Sample Data'!$R$2:$AB$84,3,FALSE)</f>
        <v>0.13125000000000001</v>
      </c>
      <c r="K26" s="41">
        <f>VLOOKUP($D26,'In Sample Data'!$R$2:$AB$84,4,FALSE)</f>
        <v>2.2629807887523397E-2</v>
      </c>
      <c r="L26" s="41">
        <f>VLOOKUP($D26,'In Sample Data'!$R$2:$AB$84,5,FALSE)</f>
        <v>3.1163751120818092E-2</v>
      </c>
      <c r="M26" s="41">
        <f>VLOOKUP($D26,'In Sample Data'!$R$2:$AB$84,6,FALSE)</f>
        <v>0</v>
      </c>
      <c r="N26" s="41">
        <f>VLOOKUP($D26,'In Sample Data'!$R$2:$AB$84,7,FALSE)</f>
        <v>0.66</v>
      </c>
      <c r="O26" s="41">
        <f>VLOOKUP($D26,'In Sample Data'!$R$2:$AB$84,8,FALSE)</f>
        <v>0.75</v>
      </c>
      <c r="P26" s="41">
        <f>VLOOKUP($D26,'In Sample Data'!$R$2:$AB$84,9,FALSE)</f>
        <v>0.46729999999999999</v>
      </c>
      <c r="Q26" s="42">
        <f>VLOOKUP($D26,'In Sample Data'!$R$2:$AB$84,10,FALSE)</f>
        <v>-0.12369999999999999</v>
      </c>
      <c r="T26" s="253"/>
      <c r="U26" s="71">
        <f>T3</f>
        <v>-1.0210733529569955</v>
      </c>
      <c r="V26" s="71">
        <f t="shared" ref="V26:X26" si="42">U3</f>
        <v>49.467738604993642</v>
      </c>
      <c r="W26" s="71">
        <f t="shared" si="42"/>
        <v>12.795391488658023</v>
      </c>
      <c r="X26" s="71">
        <f t="shared" si="42"/>
        <v>-3.5321272536523671</v>
      </c>
      <c r="Y26" s="71">
        <f>Y3</f>
        <v>-1.0138339256348541</v>
      </c>
      <c r="Z26" s="71">
        <f t="shared" ref="Z26:AB26" si="43">Z3</f>
        <v>0.47553121898967871</v>
      </c>
      <c r="AA26" s="71">
        <f t="shared" si="43"/>
        <v>-0.31964691500854497</v>
      </c>
      <c r="AB26" s="123">
        <f t="shared" si="43"/>
        <v>-18.127142070222618</v>
      </c>
      <c r="AD26" s="117">
        <f t="shared" si="11"/>
        <v>0.19696957639434659</v>
      </c>
      <c r="AE26" s="27"/>
      <c r="AF26" s="117">
        <f t="shared" si="8"/>
        <v>-1.6247059967168551</v>
      </c>
      <c r="AG26" s="34"/>
    </row>
    <row r="27" spans="4:53" ht="15.75" thickBot="1">
      <c r="D27" s="39" t="s">
        <v>73</v>
      </c>
      <c r="E27" s="40">
        <f>VLOOKUP(D27,'In Sample Data'!$R$2:$AB$84,11,FALSE)</f>
        <v>1</v>
      </c>
      <c r="F27" s="40" t="str">
        <f t="shared" si="1"/>
        <v>1</v>
      </c>
      <c r="G27" s="41">
        <f t="shared" si="2"/>
        <v>0.7498552546511269</v>
      </c>
      <c r="H27" s="40">
        <f t="shared" si="3"/>
        <v>0</v>
      </c>
      <c r="I27" s="41">
        <f>VLOOKUP($D27,'In Sample Data'!$R$2:$AB$84,2,FALSE)</f>
        <v>3.7223200000000003</v>
      </c>
      <c r="J27" s="41">
        <f>VLOOKUP($D27,'In Sample Data'!$R$2:$AB$84,3,FALSE)</f>
        <v>0.13</v>
      </c>
      <c r="K27" s="41">
        <f>VLOOKUP($D27,'In Sample Data'!$R$2:$AB$84,4,FALSE)</f>
        <v>2.1615946368563111E-2</v>
      </c>
      <c r="L27" s="41">
        <f>VLOOKUP($D27,'In Sample Data'!$R$2:$AB$84,5,FALSE)</f>
        <v>1.4709151818222656E-2</v>
      </c>
      <c r="M27" s="41">
        <f>VLOOKUP($D27,'In Sample Data'!$R$2:$AB$84,6,FALSE)</f>
        <v>0</v>
      </c>
      <c r="N27" s="41">
        <f>VLOOKUP($D27,'In Sample Data'!$R$2:$AB$84,7,FALSE)</f>
        <v>1.96</v>
      </c>
      <c r="O27" s="41">
        <f>VLOOKUP($D27,'In Sample Data'!$R$2:$AB$84,8,FALSE)</f>
        <v>1.1299999999999999</v>
      </c>
      <c r="P27" s="41">
        <f>VLOOKUP($D27,'In Sample Data'!$R$2:$AB$84,9,FALSE)</f>
        <v>1.7706999999999999</v>
      </c>
      <c r="Q27" s="42">
        <f>VLOOKUP($D27,'In Sample Data'!$R$2:$AB$84,10,FALSE)</f>
        <v>-7.8399999999999997E-2</v>
      </c>
      <c r="T27" s="253"/>
      <c r="U27" s="243" t="s">
        <v>38</v>
      </c>
      <c r="V27" s="243"/>
      <c r="W27" s="243"/>
      <c r="X27" s="243"/>
      <c r="Y27" s="243"/>
      <c r="Z27" s="243"/>
      <c r="AA27" s="243"/>
      <c r="AB27" s="244"/>
      <c r="AD27" s="117">
        <f t="shared" si="11"/>
        <v>0.66506727961486645</v>
      </c>
      <c r="AE27" s="27"/>
      <c r="AF27" s="117">
        <f t="shared" si="8"/>
        <v>-0.40786707109067766</v>
      </c>
      <c r="AG27" s="34"/>
    </row>
    <row r="28" spans="4:53" ht="14.25" thickBot="1">
      <c r="D28" s="39" t="s">
        <v>74</v>
      </c>
      <c r="E28" s="40">
        <f>VLOOKUP(D28,'In Sample Data'!$R$2:$AB$84,11,FALSE)</f>
        <v>1</v>
      </c>
      <c r="F28" s="40" t="str">
        <f t="shared" si="1"/>
        <v>1</v>
      </c>
      <c r="G28" s="41">
        <f t="shared" si="2"/>
        <v>0.98414096868413148</v>
      </c>
      <c r="H28" s="40">
        <f t="shared" si="3"/>
        <v>0</v>
      </c>
      <c r="I28" s="41">
        <f>VLOOKUP($D28,'In Sample Data'!$R$2:$AB$84,2,FALSE)</f>
        <v>3.1852548585655986</v>
      </c>
      <c r="J28" s="41">
        <f>VLOOKUP($D28,'In Sample Data'!$R$2:$AB$84,3,FALSE)</f>
        <v>0.15</v>
      </c>
      <c r="K28" s="41">
        <f>VLOOKUP($D28,'In Sample Data'!$R$2:$AB$84,4,FALSE)</f>
        <v>1.7412514784477296E-2</v>
      </c>
      <c r="L28" s="41">
        <f>VLOOKUP($D28,'In Sample Data'!$R$2:$AB$84,5,FALSE)</f>
        <v>5.2580455941768738E-2</v>
      </c>
      <c r="M28" s="41">
        <f>VLOOKUP($D28,'In Sample Data'!$R$2:$AB$84,6,FALSE)</f>
        <v>1</v>
      </c>
      <c r="N28" s="41">
        <f>VLOOKUP($D28,'In Sample Data'!$R$2:$AB$84,7,FALSE)</f>
        <v>1.07</v>
      </c>
      <c r="O28" s="41">
        <f>VLOOKUP($D28,'In Sample Data'!$R$2:$AB$84,8,FALSE)</f>
        <v>0.57999999999999996</v>
      </c>
      <c r="P28" s="41">
        <f>VLOOKUP($D28,'In Sample Data'!$R$2:$AB$84,9,FALSE)</f>
        <v>0.4592</v>
      </c>
      <c r="Q28" s="42">
        <f>VLOOKUP($D28,'In Sample Data'!$R$2:$AB$84,10,FALSE)</f>
        <v>-9.4899999999999998E-2</v>
      </c>
      <c r="T28" s="253"/>
      <c r="U28" s="71">
        <f>T5</f>
        <v>4.2505582910740696</v>
      </c>
      <c r="V28" s="71">
        <f t="shared" ref="V28:X28" si="44">U5</f>
        <v>0.12523958333333332</v>
      </c>
      <c r="W28" s="71">
        <f t="shared" si="44"/>
        <v>2.3413605890024003E-2</v>
      </c>
      <c r="X28" s="71">
        <f t="shared" si="44"/>
        <v>2.0484755593849924E-2</v>
      </c>
      <c r="Y28" s="71">
        <f>Y5</f>
        <v>2.6542500000000002</v>
      </c>
      <c r="Z28" s="71">
        <f t="shared" ref="Z28:AB28" si="45">Z5</f>
        <v>0.88949999999999996</v>
      </c>
      <c r="AA28" s="71">
        <f t="shared" si="45"/>
        <v>0.40610249999999992</v>
      </c>
      <c r="AB28" s="124">
        <f t="shared" si="45"/>
        <v>-5.3864999999999996E-2</v>
      </c>
      <c r="AD28" s="117">
        <f t="shared" si="11"/>
        <v>0.99141176373140694</v>
      </c>
      <c r="AE28" s="27"/>
      <c r="AF28" s="117">
        <f t="shared" si="8"/>
        <v>-8.6253276889714028E-3</v>
      </c>
      <c r="AG28" s="34"/>
    </row>
    <row r="29" spans="4:53" ht="15.75" thickBot="1">
      <c r="D29" s="39" t="s">
        <v>75</v>
      </c>
      <c r="E29" s="40">
        <f>VLOOKUP(D29,'In Sample Data'!$R$2:$AB$84,11,FALSE)</f>
        <v>1</v>
      </c>
      <c r="F29" s="40" t="str">
        <f t="shared" si="1"/>
        <v>1</v>
      </c>
      <c r="G29" s="41">
        <f t="shared" si="2"/>
        <v>0.98020533002371379</v>
      </c>
      <c r="H29" s="40">
        <f t="shared" si="3"/>
        <v>0</v>
      </c>
      <c r="I29" s="41">
        <f>VLOOKUP($D29,'In Sample Data'!$R$2:$AB$84,2,FALSE)</f>
        <v>2.2158316080055207</v>
      </c>
      <c r="J29" s="41">
        <f>VLOOKUP($D29,'In Sample Data'!$R$2:$AB$84,3,FALSE)</f>
        <v>0.16500000000000001</v>
      </c>
      <c r="K29" s="41">
        <f>VLOOKUP($D29,'In Sample Data'!$R$2:$AB$84,4,FALSE)</f>
        <v>0.12422082328276007</v>
      </c>
      <c r="L29" s="41">
        <f>VLOOKUP($D29,'In Sample Data'!$R$2:$AB$84,5,FALSE)</f>
        <v>0.14608193369186442</v>
      </c>
      <c r="M29" s="41">
        <f>VLOOKUP($D29,'In Sample Data'!$R$2:$AB$84,6,FALSE)</f>
        <v>1</v>
      </c>
      <c r="N29" s="41">
        <f>VLOOKUP($D29,'In Sample Data'!$R$2:$AB$84,7,FALSE)</f>
        <v>1.49</v>
      </c>
      <c r="O29" s="41">
        <f>VLOOKUP($D29,'In Sample Data'!$R$2:$AB$84,8,FALSE)</f>
        <v>0.59</v>
      </c>
      <c r="P29" s="41">
        <f>VLOOKUP($D29,'In Sample Data'!$R$2:$AB$84,9,FALSE)</f>
        <v>0.42719999999999997</v>
      </c>
      <c r="Q29" s="42">
        <f>VLOOKUP($D29,'In Sample Data'!$R$2:$AB$84,10,FALSE)</f>
        <v>4.7599999999999996E-2</v>
      </c>
      <c r="T29" s="253" t="s">
        <v>10</v>
      </c>
      <c r="U29" s="72" t="s">
        <v>19</v>
      </c>
      <c r="V29" s="72" t="s">
        <v>20</v>
      </c>
      <c r="W29" s="72" t="s">
        <v>21</v>
      </c>
      <c r="X29" s="72" t="s">
        <v>22</v>
      </c>
      <c r="Y29" s="72" t="s">
        <v>23</v>
      </c>
      <c r="Z29" s="72" t="s">
        <v>25</v>
      </c>
      <c r="AA29" s="72" t="s">
        <v>26</v>
      </c>
      <c r="AB29" s="125" t="s">
        <v>27</v>
      </c>
      <c r="AD29" s="117">
        <f t="shared" si="11"/>
        <v>0.995197202543186</v>
      </c>
      <c r="AE29" s="27"/>
      <c r="AF29" s="117">
        <f t="shared" si="8"/>
        <v>-4.8143679505437617E-3</v>
      </c>
      <c r="AG29" s="34"/>
    </row>
    <row r="30" spans="4:53" ht="15.75" thickBot="1">
      <c r="D30" s="39" t="s">
        <v>76</v>
      </c>
      <c r="E30" s="40">
        <f>VLOOKUP(D30,'In Sample Data'!$R$2:$AB$84,11,FALSE)</f>
        <v>1</v>
      </c>
      <c r="F30" s="40" t="str">
        <f t="shared" si="1"/>
        <v>1</v>
      </c>
      <c r="G30" s="41">
        <f t="shared" si="2"/>
        <v>0.99944113902167897</v>
      </c>
      <c r="H30" s="40">
        <f t="shared" si="3"/>
        <v>0</v>
      </c>
      <c r="I30" s="41">
        <f>VLOOKUP($D30,'In Sample Data'!$R$2:$AB$84,2,FALSE)</f>
        <v>7.1387396189545678</v>
      </c>
      <c r="J30" s="41">
        <f>VLOOKUP($D30,'In Sample Data'!$R$2:$AB$84,3,FALSE)</f>
        <v>0.21</v>
      </c>
      <c r="K30" s="41">
        <f>VLOOKUP($D30,'In Sample Data'!$R$2:$AB$84,4,FALSE)</f>
        <v>8.916027798576226E-2</v>
      </c>
      <c r="L30" s="41">
        <f>VLOOKUP($D30,'In Sample Data'!$R$2:$AB$84,5,FALSE)</f>
        <v>7.9981516317290419E-2</v>
      </c>
      <c r="M30" s="41">
        <f>VLOOKUP($D30,'In Sample Data'!$R$2:$AB$84,6,FALSE)</f>
        <v>0</v>
      </c>
      <c r="N30" s="41">
        <f>VLOOKUP($D30,'In Sample Data'!$R$2:$AB$84,7,FALSE)</f>
        <v>2.0099999999999998</v>
      </c>
      <c r="O30" s="41">
        <f>VLOOKUP($D30,'In Sample Data'!$R$2:$AB$84,8,FALSE)</f>
        <v>1.4</v>
      </c>
      <c r="P30" s="41">
        <f>VLOOKUP($D30,'In Sample Data'!$R$2:$AB$84,9,FALSE)</f>
        <v>0.16250000000000001</v>
      </c>
      <c r="Q30" s="42">
        <f>VLOOKUP($D30,'In Sample Data'!$R$2:$AB$84,10,FALSE)</f>
        <v>-0.33750000000000002</v>
      </c>
      <c r="T30" s="253"/>
      <c r="U30" s="71">
        <f>T3</f>
        <v>-1.0210733529569955</v>
      </c>
      <c r="V30" s="71">
        <f t="shared" ref="V30:Y30" si="46">U3</f>
        <v>49.467738604993642</v>
      </c>
      <c r="W30" s="71">
        <f t="shared" si="46"/>
        <v>12.795391488658023</v>
      </c>
      <c r="X30" s="71">
        <f t="shared" si="46"/>
        <v>-3.5321272536523671</v>
      </c>
      <c r="Y30" s="71">
        <f t="shared" si="46"/>
        <v>0.32091789285453604</v>
      </c>
      <c r="Z30" s="71">
        <f>Z3</f>
        <v>0.47553121898967871</v>
      </c>
      <c r="AA30" s="71">
        <f>AA3</f>
        <v>-0.31964691500854497</v>
      </c>
      <c r="AB30" s="123">
        <f>AB3</f>
        <v>-18.127142070222618</v>
      </c>
      <c r="AD30" s="117">
        <f t="shared" si="11"/>
        <v>0.7498552546511269</v>
      </c>
      <c r="AE30" s="27"/>
      <c r="AF30" s="117">
        <f t="shared" si="8"/>
        <v>-0.28787508487597802</v>
      </c>
      <c r="AG30" s="34"/>
    </row>
    <row r="31" spans="4:53" ht="15.75" thickBot="1">
      <c r="D31" s="39" t="s">
        <v>77</v>
      </c>
      <c r="E31" s="40">
        <f>VLOOKUP(D31,'In Sample Data'!$R$2:$AB$84,11,FALSE)</f>
        <v>1</v>
      </c>
      <c r="F31" s="40" t="str">
        <f t="shared" si="1"/>
        <v>1</v>
      </c>
      <c r="G31" s="41">
        <f t="shared" si="2"/>
        <v>0.78194062733074299</v>
      </c>
      <c r="H31" s="40">
        <f t="shared" si="3"/>
        <v>0</v>
      </c>
      <c r="I31" s="41">
        <f>VLOOKUP($D31,'In Sample Data'!$R$2:$AB$84,2,FALSE)</f>
        <v>8.0793058406419114</v>
      </c>
      <c r="J31" s="41">
        <f>VLOOKUP($D31,'In Sample Data'!$R$2:$AB$84,3,FALSE)</f>
        <v>0.22500000000000001</v>
      </c>
      <c r="K31" s="41">
        <f>VLOOKUP($D31,'In Sample Data'!$R$2:$AB$84,4,FALSE)</f>
        <v>-4.8409310892574567E-2</v>
      </c>
      <c r="L31" s="41">
        <f>VLOOKUP($D31,'In Sample Data'!$R$2:$AB$84,5,FALSE)</f>
        <v>-6.3555720075663125E-2</v>
      </c>
      <c r="M31" s="41">
        <f>VLOOKUP($D31,'In Sample Data'!$R$2:$AB$84,6,FALSE)</f>
        <v>0</v>
      </c>
      <c r="N31" s="41">
        <f>VLOOKUP($D31,'In Sample Data'!$R$2:$AB$84,7,FALSE)</f>
        <v>1.1499999999999999</v>
      </c>
      <c r="O31" s="41">
        <f>VLOOKUP($D31,'In Sample Data'!$R$2:$AB$84,8,FALSE)</f>
        <v>0.71</v>
      </c>
      <c r="P31" s="41">
        <f>VLOOKUP($D31,'In Sample Data'!$R$2:$AB$84,9,FALSE)</f>
        <v>0.66760000000000008</v>
      </c>
      <c r="Q31" s="42">
        <f>VLOOKUP($D31,'In Sample Data'!$R$2:$AB$84,10,FALSE)</f>
        <v>-5.4900000000000004E-2</v>
      </c>
      <c r="T31" s="253"/>
      <c r="U31" s="243" t="s">
        <v>38</v>
      </c>
      <c r="V31" s="243"/>
      <c r="W31" s="243"/>
      <c r="X31" s="243"/>
      <c r="Y31" s="243"/>
      <c r="Z31" s="243"/>
      <c r="AA31" s="243"/>
      <c r="AB31" s="244"/>
      <c r="AD31" s="117">
        <f t="shared" si="11"/>
        <v>0.98414096868413148</v>
      </c>
      <c r="AE31" s="27"/>
      <c r="AF31" s="117">
        <f t="shared" si="8"/>
        <v>-1.5986131332883159E-2</v>
      </c>
      <c r="AG31" s="34"/>
    </row>
    <row r="32" spans="4:53" ht="14.25" thickBot="1">
      <c r="D32" s="39" t="s">
        <v>78</v>
      </c>
      <c r="E32" s="40">
        <f>VLOOKUP(D32,'In Sample Data'!$R$2:$AB$84,11,FALSE)</f>
        <v>1</v>
      </c>
      <c r="F32" s="40" t="str">
        <f t="shared" si="1"/>
        <v>0</v>
      </c>
      <c r="G32" s="41">
        <f t="shared" si="2"/>
        <v>0.59810742958118401</v>
      </c>
      <c r="H32" s="40">
        <f t="shared" si="3"/>
        <v>1</v>
      </c>
      <c r="I32" s="41">
        <f>VLOOKUP($D32,'In Sample Data'!$R$2:$AB$84,2,FALSE)</f>
        <v>5.1486376811594203</v>
      </c>
      <c r="J32" s="41">
        <f>VLOOKUP($D32,'In Sample Data'!$R$2:$AB$84,3,FALSE)</f>
        <v>0.24</v>
      </c>
      <c r="K32" s="41">
        <f>VLOOKUP($D32,'In Sample Data'!$R$2:$AB$84,4,FALSE)</f>
        <v>1.0675909429121612E-2</v>
      </c>
      <c r="L32" s="41">
        <f>VLOOKUP($D32,'In Sample Data'!$R$2:$AB$84,5,FALSE)</f>
        <v>4.9222792547129371E-2</v>
      </c>
      <c r="M32" s="41">
        <f>VLOOKUP($D32,'In Sample Data'!$R$2:$AB$84,6,FALSE)</f>
        <v>1</v>
      </c>
      <c r="N32" s="41">
        <f>VLOOKUP($D32,'In Sample Data'!$R$2:$AB$84,7,FALSE)</f>
        <v>6.03</v>
      </c>
      <c r="O32" s="41">
        <f>VLOOKUP($D32,'In Sample Data'!$R$2:$AB$84,8,FALSE)</f>
        <v>0.65</v>
      </c>
      <c r="P32" s="41">
        <f>VLOOKUP($D32,'In Sample Data'!$R$2:$AB$84,9,FALSE)</f>
        <v>0.2681</v>
      </c>
      <c r="Q32" s="42">
        <f>VLOOKUP($D32,'In Sample Data'!$R$2:$AB$84,10,FALSE)</f>
        <v>-3.04E-2</v>
      </c>
      <c r="T32" s="253"/>
      <c r="U32" s="71">
        <f>T5</f>
        <v>4.2505582910740696</v>
      </c>
      <c r="V32" s="71">
        <f t="shared" ref="V32:Y32" si="47">U5</f>
        <v>0.12523958333333332</v>
      </c>
      <c r="W32" s="71">
        <f t="shared" si="47"/>
        <v>2.3413605890024003E-2</v>
      </c>
      <c r="X32" s="71">
        <f t="shared" si="47"/>
        <v>2.0484755593849924E-2</v>
      </c>
      <c r="Y32" s="71">
        <f t="shared" si="47"/>
        <v>0.4</v>
      </c>
      <c r="Z32" s="71">
        <f>Z5</f>
        <v>0.88949999999999996</v>
      </c>
      <c r="AA32" s="71">
        <f>AA5</f>
        <v>0.40610249999999992</v>
      </c>
      <c r="AB32" s="124">
        <f>AB5</f>
        <v>-5.3864999999999996E-2</v>
      </c>
      <c r="AD32" s="117">
        <f t="shared" si="11"/>
        <v>0.98020533002371379</v>
      </c>
      <c r="AE32" s="27"/>
      <c r="AF32" s="117">
        <f t="shared" si="8"/>
        <v>-1.9993208831498806E-2</v>
      </c>
      <c r="AG32" s="34"/>
    </row>
    <row r="33" spans="4:33" ht="15.75" thickBot="1">
      <c r="D33" s="39" t="s">
        <v>79</v>
      </c>
      <c r="E33" s="40">
        <f>VLOOKUP(D33,'In Sample Data'!$R$2:$AB$84,11,FALSE)</f>
        <v>1</v>
      </c>
      <c r="F33" s="40" t="str">
        <f t="shared" si="1"/>
        <v>1</v>
      </c>
      <c r="G33" s="41">
        <f t="shared" si="2"/>
        <v>0.99995528466341332</v>
      </c>
      <c r="H33" s="40">
        <f t="shared" si="3"/>
        <v>0</v>
      </c>
      <c r="I33" s="41">
        <f>VLOOKUP($D33,'In Sample Data'!$R$2:$AB$84,2,FALSE)</f>
        <v>2.7730444444444444</v>
      </c>
      <c r="J33" s="41">
        <f>VLOOKUP($D33,'In Sample Data'!$R$2:$AB$84,3,FALSE)</f>
        <v>0.24</v>
      </c>
      <c r="K33" s="41">
        <f>VLOOKUP($D33,'In Sample Data'!$R$2:$AB$84,4,FALSE)</f>
        <v>7.0527781883711657E-2</v>
      </c>
      <c r="L33" s="41">
        <f>VLOOKUP($D33,'In Sample Data'!$R$2:$AB$84,5,FALSE)</f>
        <v>0.1192631497580306</v>
      </c>
      <c r="M33" s="41">
        <f>VLOOKUP($D33,'In Sample Data'!$R$2:$AB$84,6,FALSE)</f>
        <v>1</v>
      </c>
      <c r="N33" s="41">
        <f>VLOOKUP($D33,'In Sample Data'!$R$2:$AB$84,7,FALSE)</f>
        <v>2.59</v>
      </c>
      <c r="O33" s="41">
        <f>VLOOKUP($D33,'In Sample Data'!$R$2:$AB$84,8,FALSE)</f>
        <v>1.5</v>
      </c>
      <c r="P33" s="41">
        <f>VLOOKUP($D33,'In Sample Data'!$R$2:$AB$84,9,FALSE)</f>
        <v>3.8199999999999998E-2</v>
      </c>
      <c r="Q33" s="42">
        <f>VLOOKUP($D33,'In Sample Data'!$R$2:$AB$84,10,FALSE)</f>
        <v>-0.17980000000000002</v>
      </c>
      <c r="T33" s="253" t="s">
        <v>11</v>
      </c>
      <c r="U33" s="72" t="s">
        <v>19</v>
      </c>
      <c r="V33" s="72" t="s">
        <v>20</v>
      </c>
      <c r="W33" s="72" t="s">
        <v>21</v>
      </c>
      <c r="X33" s="72" t="s">
        <v>22</v>
      </c>
      <c r="Y33" s="72" t="s">
        <v>23</v>
      </c>
      <c r="Z33" s="72" t="s">
        <v>24</v>
      </c>
      <c r="AA33" s="72" t="s">
        <v>26</v>
      </c>
      <c r="AB33" s="125" t="s">
        <v>27</v>
      </c>
      <c r="AD33" s="117">
        <f t="shared" si="11"/>
        <v>0.99944113902167897</v>
      </c>
      <c r="AE33" s="27"/>
      <c r="AF33" s="117">
        <f t="shared" si="8"/>
        <v>-5.5901719932416783E-4</v>
      </c>
      <c r="AG33" s="34"/>
    </row>
    <row r="34" spans="4:33" ht="15.75" thickBot="1">
      <c r="D34" s="39" t="s">
        <v>80</v>
      </c>
      <c r="E34" s="40">
        <f>VLOOKUP(D34,'In Sample Data'!$R$2:$AB$84,11,FALSE)</f>
        <v>1</v>
      </c>
      <c r="F34" s="40" t="str">
        <f t="shared" si="1"/>
        <v>1</v>
      </c>
      <c r="G34" s="41">
        <f t="shared" si="2"/>
        <v>0.99160536361012397</v>
      </c>
      <c r="H34" s="40">
        <f t="shared" si="3"/>
        <v>0</v>
      </c>
      <c r="I34" s="41">
        <f>VLOOKUP($D34,'In Sample Data'!$R$2:$AB$84,2,FALSE)</f>
        <v>5.476</v>
      </c>
      <c r="J34" s="41">
        <f>VLOOKUP($D34,'In Sample Data'!$R$2:$AB$84,3,FALSE)</f>
        <v>0.26</v>
      </c>
      <c r="K34" s="41">
        <f>VLOOKUP($D34,'In Sample Data'!$R$2:$AB$84,4,FALSE)</f>
        <v>2.5014035331949926E-2</v>
      </c>
      <c r="L34" s="41">
        <f>VLOOKUP($D34,'In Sample Data'!$R$2:$AB$84,5,FALSE)</f>
        <v>4.2983728648577302E-2</v>
      </c>
      <c r="M34" s="41">
        <f>VLOOKUP($D34,'In Sample Data'!$R$2:$AB$84,6,FALSE)</f>
        <v>0</v>
      </c>
      <c r="N34" s="41">
        <f>VLOOKUP($D34,'In Sample Data'!$R$2:$AB$84,7,FALSE)</f>
        <v>1.39</v>
      </c>
      <c r="O34" s="41">
        <f>VLOOKUP($D34,'In Sample Data'!$R$2:$AB$84,8,FALSE)</f>
        <v>1.03</v>
      </c>
      <c r="P34" s="41">
        <f>VLOOKUP($D34,'In Sample Data'!$R$2:$AB$84,9,FALSE)</f>
        <v>7.2300000000000003E-2</v>
      </c>
      <c r="Q34" s="42">
        <f>VLOOKUP($D34,'In Sample Data'!$R$2:$AB$84,10,FALSE)</f>
        <v>3.1E-2</v>
      </c>
      <c r="T34" s="253"/>
      <c r="U34" s="71">
        <f>T3</f>
        <v>-1.0210733529569955</v>
      </c>
      <c r="V34" s="71">
        <f t="shared" ref="V34:Z34" si="48">U3</f>
        <v>49.467738604993642</v>
      </c>
      <c r="W34" s="71">
        <f t="shared" si="48"/>
        <v>12.795391488658023</v>
      </c>
      <c r="X34" s="71">
        <f t="shared" si="48"/>
        <v>-3.5321272536523671</v>
      </c>
      <c r="Y34" s="71">
        <f t="shared" si="48"/>
        <v>0.32091789285453604</v>
      </c>
      <c r="Z34" s="71">
        <f t="shared" si="48"/>
        <v>-1.0138339256348541</v>
      </c>
      <c r="AA34" s="71">
        <f>AA3</f>
        <v>-0.31964691500854497</v>
      </c>
      <c r="AB34" s="123">
        <f>AB3</f>
        <v>-18.127142070222618</v>
      </c>
      <c r="AD34" s="117">
        <f t="shared" si="11"/>
        <v>0.78194062733074299</v>
      </c>
      <c r="AE34" s="27"/>
      <c r="AF34" s="117">
        <f t="shared" si="8"/>
        <v>-0.24597646544869325</v>
      </c>
      <c r="AG34" s="34"/>
    </row>
    <row r="35" spans="4:33" ht="15.75" thickBot="1">
      <c r="D35" s="39" t="s">
        <v>81</v>
      </c>
      <c r="E35" s="40">
        <f>VLOOKUP(D35,'In Sample Data'!$R$2:$AB$84,11,FALSE)</f>
        <v>1</v>
      </c>
      <c r="F35" s="40" t="str">
        <f t="shared" si="1"/>
        <v>1</v>
      </c>
      <c r="G35" s="41">
        <f t="shared" si="2"/>
        <v>0.99964700121786487</v>
      </c>
      <c r="H35" s="40">
        <f t="shared" si="3"/>
        <v>0</v>
      </c>
      <c r="I35" s="41">
        <f>VLOOKUP($D35,'In Sample Data'!$R$2:$AB$84,2,FALSE)</f>
        <v>9.6477318079020886</v>
      </c>
      <c r="J35" s="41">
        <f>VLOOKUP($D35,'In Sample Data'!$R$2:$AB$84,3,FALSE)</f>
        <v>0.3</v>
      </c>
      <c r="K35" s="41">
        <f>VLOOKUP($D35,'In Sample Data'!$R$2:$AB$84,4,FALSE)</f>
        <v>-3.2931087558538436E-2</v>
      </c>
      <c r="L35" s="41">
        <f>VLOOKUP($D35,'In Sample Data'!$R$2:$AB$84,5,FALSE)</f>
        <v>-3.8364363363867636E-2</v>
      </c>
      <c r="M35" s="41">
        <f>VLOOKUP($D35,'In Sample Data'!$R$2:$AB$84,6,FALSE)</f>
        <v>0</v>
      </c>
      <c r="N35" s="41">
        <f>VLOOKUP($D35,'In Sample Data'!$R$2:$AB$84,7,FALSE)</f>
        <v>4.03</v>
      </c>
      <c r="O35" s="41">
        <f>VLOOKUP($D35,'In Sample Data'!$R$2:$AB$84,8,FALSE)</f>
        <v>1.25</v>
      </c>
      <c r="P35" s="41">
        <f>VLOOKUP($D35,'In Sample Data'!$R$2:$AB$84,9,FALSE)</f>
        <v>0.2979</v>
      </c>
      <c r="Q35" s="42">
        <f>VLOOKUP($D35,'In Sample Data'!$R$2:$AB$84,10,FALSE)</f>
        <v>-0.441</v>
      </c>
      <c r="T35" s="253"/>
      <c r="U35" s="243" t="s">
        <v>38</v>
      </c>
      <c r="V35" s="243"/>
      <c r="W35" s="243"/>
      <c r="X35" s="243"/>
      <c r="Y35" s="243"/>
      <c r="Z35" s="243"/>
      <c r="AA35" s="243"/>
      <c r="AB35" s="244"/>
      <c r="AD35" s="117">
        <f t="shared" si="11"/>
        <v>0.59810742958118401</v>
      </c>
      <c r="AE35" s="27"/>
      <c r="AF35" s="117">
        <f t="shared" si="8"/>
        <v>-0.51398489303722783</v>
      </c>
      <c r="AG35" s="34"/>
    </row>
    <row r="36" spans="4:33" ht="14.25" thickBot="1">
      <c r="D36" s="39" t="s">
        <v>82</v>
      </c>
      <c r="E36" s="40">
        <f>VLOOKUP(D36,'In Sample Data'!$R$2:$AB$84,11,FALSE)</f>
        <v>1</v>
      </c>
      <c r="F36" s="40" t="str">
        <f t="shared" si="1"/>
        <v>1</v>
      </c>
      <c r="G36" s="41">
        <f t="shared" si="2"/>
        <v>0.999975176466114</v>
      </c>
      <c r="H36" s="40">
        <f t="shared" si="3"/>
        <v>0</v>
      </c>
      <c r="I36" s="41">
        <f>VLOOKUP($D36,'In Sample Data'!$R$2:$AB$84,2,FALSE)</f>
        <v>4.9600644122383253</v>
      </c>
      <c r="J36" s="41">
        <f>VLOOKUP($D36,'In Sample Data'!$R$2:$AB$84,3,FALSE)</f>
        <v>0.33</v>
      </c>
      <c r="K36" s="41">
        <f>VLOOKUP($D36,'In Sample Data'!$R$2:$AB$84,4,FALSE)</f>
        <v>2.3822257051632628E-2</v>
      </c>
      <c r="L36" s="41">
        <f>VLOOKUP($D36,'In Sample Data'!$R$2:$AB$84,5,FALSE)</f>
        <v>7.1348990140098156E-2</v>
      </c>
      <c r="M36" s="41">
        <f>VLOOKUP($D36,'In Sample Data'!$R$2:$AB$84,6,FALSE)</f>
        <v>0</v>
      </c>
      <c r="N36" s="41">
        <f>VLOOKUP($D36,'In Sample Data'!$R$2:$AB$84,7,FALSE)</f>
        <v>1.87</v>
      </c>
      <c r="O36" s="41">
        <f>VLOOKUP($D36,'In Sample Data'!$R$2:$AB$84,8,FALSE)</f>
        <v>0.68</v>
      </c>
      <c r="P36" s="41">
        <f>VLOOKUP($D36,'In Sample Data'!$R$2:$AB$84,9,FALSE)</f>
        <v>1.4711000000000001</v>
      </c>
      <c r="Q36" s="42">
        <f>VLOOKUP($D36,'In Sample Data'!$R$2:$AB$84,10,FALSE)</f>
        <v>-0.13769999999999999</v>
      </c>
      <c r="T36" s="253"/>
      <c r="U36" s="71">
        <f>T5</f>
        <v>4.2505582910740696</v>
      </c>
      <c r="V36" s="71">
        <f t="shared" ref="V36:Z36" si="49">U5</f>
        <v>0.12523958333333332</v>
      </c>
      <c r="W36" s="71">
        <f t="shared" si="49"/>
        <v>2.3413605890024003E-2</v>
      </c>
      <c r="X36" s="71">
        <f t="shared" si="49"/>
        <v>2.0484755593849924E-2</v>
      </c>
      <c r="Y36" s="71">
        <f t="shared" si="49"/>
        <v>0.4</v>
      </c>
      <c r="Z36" s="71">
        <f t="shared" si="49"/>
        <v>2.6542500000000002</v>
      </c>
      <c r="AA36" s="71">
        <f>AA5</f>
        <v>0.40610249999999992</v>
      </c>
      <c r="AB36" s="124">
        <f>AB5</f>
        <v>-5.3864999999999996E-2</v>
      </c>
      <c r="AD36" s="117">
        <f t="shared" si="11"/>
        <v>0.99995528466341332</v>
      </c>
      <c r="AE36" s="27"/>
      <c r="AF36" s="117">
        <f t="shared" si="8"/>
        <v>-4.4716336347142151E-5</v>
      </c>
      <c r="AG36" s="34"/>
    </row>
    <row r="37" spans="4:33" ht="15.75" thickBot="1">
      <c r="D37" s="39" t="s">
        <v>83</v>
      </c>
      <c r="E37" s="40">
        <f>VLOOKUP(D37,'In Sample Data'!$R$2:$AB$84,11,FALSE)</f>
        <v>1</v>
      </c>
      <c r="F37" s="40" t="str">
        <f t="shared" si="1"/>
        <v>1</v>
      </c>
      <c r="G37" s="41">
        <f t="shared" si="2"/>
        <v>0.86747045011281276</v>
      </c>
      <c r="H37" s="40">
        <f t="shared" si="3"/>
        <v>0</v>
      </c>
      <c r="I37" s="41">
        <f>VLOOKUP($D37,'In Sample Data'!$R$2:$AB$84,2,FALSE)</f>
        <v>5.8968571428571428</v>
      </c>
      <c r="J37" s="41">
        <f>VLOOKUP($D37,'In Sample Data'!$R$2:$AB$84,3,FALSE)</f>
        <v>0.34499999999999997</v>
      </c>
      <c r="K37" s="41">
        <f>VLOOKUP($D37,'In Sample Data'!$R$2:$AB$84,4,FALSE)</f>
        <v>5.2669114494609572E-2</v>
      </c>
      <c r="L37" s="41">
        <f>VLOOKUP($D37,'In Sample Data'!$R$2:$AB$84,5,FALSE)</f>
        <v>2.958420059288951E-2</v>
      </c>
      <c r="M37" s="41">
        <f>VLOOKUP($D37,'In Sample Data'!$R$2:$AB$84,6,FALSE)</f>
        <v>1</v>
      </c>
      <c r="N37" s="41">
        <f>VLOOKUP($D37,'In Sample Data'!$R$2:$AB$84,7,FALSE)</f>
        <v>9.1199999999999992</v>
      </c>
      <c r="O37" s="41">
        <f>VLOOKUP($D37,'In Sample Data'!$R$2:$AB$84,8,FALSE)</f>
        <v>0.34</v>
      </c>
      <c r="P37" s="41">
        <f>VLOOKUP($D37,'In Sample Data'!$R$2:$AB$84,9,FALSE)</f>
        <v>0.26219999999999999</v>
      </c>
      <c r="Q37" s="42">
        <f>VLOOKUP($D37,'In Sample Data'!$R$2:$AB$84,10,FALSE)</f>
        <v>-1.5100000000000001E-2</v>
      </c>
      <c r="T37" s="253" t="s">
        <v>12</v>
      </c>
      <c r="U37" s="72" t="s">
        <v>19</v>
      </c>
      <c r="V37" s="72" t="s">
        <v>20</v>
      </c>
      <c r="W37" s="72" t="s">
        <v>21</v>
      </c>
      <c r="X37" s="72" t="s">
        <v>22</v>
      </c>
      <c r="Y37" s="72" t="s">
        <v>23</v>
      </c>
      <c r="Z37" s="72" t="s">
        <v>24</v>
      </c>
      <c r="AA37" s="72" t="s">
        <v>25</v>
      </c>
      <c r="AB37" s="125" t="s">
        <v>27</v>
      </c>
      <c r="AD37" s="117">
        <f t="shared" si="11"/>
        <v>0.99160536361012397</v>
      </c>
      <c r="AE37" s="27"/>
      <c r="AF37" s="117">
        <f t="shared" si="8"/>
        <v>-8.4300697896191462E-3</v>
      </c>
      <c r="AG37" s="34"/>
    </row>
    <row r="38" spans="4:33" ht="15.75" thickBot="1">
      <c r="D38" s="39" t="s">
        <v>84</v>
      </c>
      <c r="E38" s="40">
        <f>VLOOKUP(D38,'In Sample Data'!$R$2:$AB$84,11,FALSE)</f>
        <v>1</v>
      </c>
      <c r="F38" s="40" t="str">
        <f t="shared" si="1"/>
        <v>1</v>
      </c>
      <c r="G38" s="41">
        <f t="shared" si="2"/>
        <v>0.99180230227010058</v>
      </c>
      <c r="H38" s="40">
        <f t="shared" si="3"/>
        <v>0</v>
      </c>
      <c r="I38" s="41">
        <f>VLOOKUP($D38,'In Sample Data'!$R$2:$AB$84,2,FALSE)</f>
        <v>8.2041169510355623</v>
      </c>
      <c r="J38" s="41">
        <f>VLOOKUP($D38,'In Sample Data'!$R$2:$AB$84,3,FALSE)</f>
        <v>0.34499999999999997</v>
      </c>
      <c r="K38" s="41">
        <f>VLOOKUP($D38,'In Sample Data'!$R$2:$AB$84,4,FALSE)</f>
        <v>4.2635318882538784E-2</v>
      </c>
      <c r="L38" s="41">
        <f>VLOOKUP($D38,'In Sample Data'!$R$2:$AB$84,5,FALSE)</f>
        <v>1.8227068355544655E-2</v>
      </c>
      <c r="M38" s="41">
        <f>VLOOKUP($D38,'In Sample Data'!$R$2:$AB$84,6,FALSE)</f>
        <v>0</v>
      </c>
      <c r="N38" s="41">
        <f>VLOOKUP($D38,'In Sample Data'!$R$2:$AB$84,7,FALSE)</f>
        <v>2.0699999999999998</v>
      </c>
      <c r="O38" s="41">
        <f>VLOOKUP($D38,'In Sample Data'!$R$2:$AB$84,8,FALSE)</f>
        <v>0.5</v>
      </c>
      <c r="P38" s="41">
        <f>VLOOKUP($D38,'In Sample Data'!$R$2:$AB$84,9,FALSE)</f>
        <v>0.13439999999999999</v>
      </c>
      <c r="Q38" s="42">
        <f>VLOOKUP($D38,'In Sample Data'!$R$2:$AB$84,10,FALSE)</f>
        <v>7.22E-2</v>
      </c>
      <c r="T38" s="253"/>
      <c r="U38" s="71">
        <f>T3</f>
        <v>-1.0210733529569955</v>
      </c>
      <c r="V38" s="71">
        <f t="shared" ref="V38:AA38" si="50">U3</f>
        <v>49.467738604993642</v>
      </c>
      <c r="W38" s="71">
        <f t="shared" si="50"/>
        <v>12.795391488658023</v>
      </c>
      <c r="X38" s="71">
        <f t="shared" si="50"/>
        <v>-3.5321272536523671</v>
      </c>
      <c r="Y38" s="71">
        <f t="shared" si="50"/>
        <v>0.32091789285453604</v>
      </c>
      <c r="Z38" s="71">
        <f t="shared" si="50"/>
        <v>-1.0138339256348541</v>
      </c>
      <c r="AA38" s="71">
        <f t="shared" si="50"/>
        <v>0.47553121898967871</v>
      </c>
      <c r="AB38" s="123">
        <f>AB3</f>
        <v>-18.127142070222618</v>
      </c>
      <c r="AD38" s="117">
        <f t="shared" si="11"/>
        <v>0.99964700121786487</v>
      </c>
      <c r="AE38" s="27"/>
      <c r="AF38" s="117">
        <f t="shared" si="8"/>
        <v>-3.5306110087127894E-4</v>
      </c>
      <c r="AG38" s="34"/>
    </row>
    <row r="39" spans="4:33" ht="15.75" thickBot="1">
      <c r="D39" s="39" t="s">
        <v>85</v>
      </c>
      <c r="E39" s="40">
        <f>VLOOKUP(D39,'In Sample Data'!$R$2:$AB$84,11,FALSE)</f>
        <v>1</v>
      </c>
      <c r="F39" s="40" t="str">
        <f t="shared" si="1"/>
        <v>1</v>
      </c>
      <c r="G39" s="41">
        <f t="shared" si="2"/>
        <v>0.99998393180183109</v>
      </c>
      <c r="H39" s="40">
        <f t="shared" si="3"/>
        <v>0</v>
      </c>
      <c r="I39" s="41">
        <f>VLOOKUP($D39,'In Sample Data'!$R$2:$AB$84,2,FALSE)</f>
        <v>5.0217043478260868</v>
      </c>
      <c r="J39" s="41">
        <f>VLOOKUP($D39,'In Sample Data'!$R$2:$AB$84,3,FALSE)</f>
        <v>0.38</v>
      </c>
      <c r="K39" s="41">
        <f>VLOOKUP($D39,'In Sample Data'!$R$2:$AB$84,4,FALSE)</f>
        <v>1.001958325785657E-2</v>
      </c>
      <c r="L39" s="41">
        <f>VLOOKUP($D39,'In Sample Data'!$R$2:$AB$84,5,FALSE)</f>
        <v>9.3052349826543354E-3</v>
      </c>
      <c r="M39" s="41">
        <f>VLOOKUP($D39,'In Sample Data'!$R$2:$AB$84,6,FALSE)</f>
        <v>1</v>
      </c>
      <c r="N39" s="41">
        <f>VLOOKUP($D39,'In Sample Data'!$R$2:$AB$84,7,FALSE)</f>
        <v>0.77</v>
      </c>
      <c r="O39" s="41">
        <f>VLOOKUP($D39,'In Sample Data'!$R$2:$AB$84,8,FALSE)</f>
        <v>0.6</v>
      </c>
      <c r="P39" s="41">
        <f>VLOOKUP($D39,'In Sample Data'!$R$2:$AB$84,9,FALSE)</f>
        <v>0.57810000000000006</v>
      </c>
      <c r="Q39" s="42">
        <f>VLOOKUP($D39,'In Sample Data'!$R$2:$AB$84,10,FALSE)</f>
        <v>6.6500000000000004E-2</v>
      </c>
      <c r="T39" s="253"/>
      <c r="U39" s="243" t="s">
        <v>38</v>
      </c>
      <c r="V39" s="243"/>
      <c r="W39" s="243"/>
      <c r="X39" s="243"/>
      <c r="Y39" s="243"/>
      <c r="Z39" s="243"/>
      <c r="AA39" s="243"/>
      <c r="AB39" s="244"/>
      <c r="AD39" s="117">
        <f t="shared" si="11"/>
        <v>0.999975176466114</v>
      </c>
      <c r="AE39" s="27"/>
      <c r="AF39" s="117">
        <f t="shared" si="8"/>
        <v>-2.4823841995014326E-5</v>
      </c>
      <c r="AG39" s="34"/>
    </row>
    <row r="40" spans="4:33" ht="14.25" thickBot="1">
      <c r="D40" s="39" t="s">
        <v>86</v>
      </c>
      <c r="E40" s="40">
        <f>VLOOKUP(D40,'In Sample Data'!$R$2:$AB$84,11,FALSE)</f>
        <v>1</v>
      </c>
      <c r="F40" s="40" t="str">
        <f t="shared" si="1"/>
        <v>1</v>
      </c>
      <c r="G40" s="41">
        <f t="shared" si="2"/>
        <v>0.99999723390698625</v>
      </c>
      <c r="H40" s="40">
        <f t="shared" si="3"/>
        <v>0</v>
      </c>
      <c r="I40" s="41">
        <f>VLOOKUP($D40,'In Sample Data'!$R$2:$AB$84,2,FALSE)</f>
        <v>9.6617016932961484</v>
      </c>
      <c r="J40" s="41">
        <f>VLOOKUP($D40,'In Sample Data'!$R$2:$AB$84,3,FALSE)</f>
        <v>0.63</v>
      </c>
      <c r="K40" s="41">
        <f>VLOOKUP($D40,'In Sample Data'!$R$2:$AB$84,4,FALSE)</f>
        <v>2.5564328314660496E-2</v>
      </c>
      <c r="L40" s="41">
        <f>VLOOKUP($D40,'In Sample Data'!$R$2:$AB$84,5,FALSE)</f>
        <v>9.4827282198830694E-3</v>
      </c>
      <c r="M40" s="41">
        <f>VLOOKUP($D40,'In Sample Data'!$R$2:$AB$84,6,FALSE)</f>
        <v>0</v>
      </c>
      <c r="N40" s="41">
        <f>VLOOKUP($D40,'In Sample Data'!$R$2:$AB$84,7,FALSE)</f>
        <v>4.28</v>
      </c>
      <c r="O40" s="41">
        <f>VLOOKUP($D40,'In Sample Data'!$R$2:$AB$84,8,FALSE)</f>
        <v>0.79</v>
      </c>
      <c r="P40" s="41">
        <f>VLOOKUP($D40,'In Sample Data'!$R$2:$AB$84,9,FALSE)</f>
        <v>2.3300000000000001E-2</v>
      </c>
      <c r="Q40" s="42">
        <f>VLOOKUP($D40,'In Sample Data'!$R$2:$AB$84,10,FALSE)</f>
        <v>0.20199999999999999</v>
      </c>
      <c r="T40" s="253"/>
      <c r="U40" s="71">
        <f>T5</f>
        <v>4.2505582910740696</v>
      </c>
      <c r="V40" s="71">
        <f t="shared" ref="V40:AA40" si="51">U5</f>
        <v>0.12523958333333332</v>
      </c>
      <c r="W40" s="71">
        <f t="shared" si="51"/>
        <v>2.3413605890024003E-2</v>
      </c>
      <c r="X40" s="71">
        <f t="shared" si="51"/>
        <v>2.0484755593849924E-2</v>
      </c>
      <c r="Y40" s="71">
        <f t="shared" si="51"/>
        <v>0.4</v>
      </c>
      <c r="Z40" s="71">
        <f t="shared" si="51"/>
        <v>2.6542500000000002</v>
      </c>
      <c r="AA40" s="71">
        <f t="shared" si="51"/>
        <v>0.88949999999999996</v>
      </c>
      <c r="AB40" s="124">
        <f>AB5</f>
        <v>-5.3864999999999996E-2</v>
      </c>
      <c r="AD40" s="117">
        <f t="shared" si="11"/>
        <v>0.86747045011281276</v>
      </c>
      <c r="AE40" s="27"/>
      <c r="AF40" s="117">
        <f t="shared" si="8"/>
        <v>-0.14217383101182202</v>
      </c>
      <c r="AG40" s="34"/>
    </row>
    <row r="41" spans="4:33" ht="15">
      <c r="D41" s="39" t="s">
        <v>87</v>
      </c>
      <c r="E41" s="40">
        <f>VLOOKUP(D41,'In Sample Data'!$R$2:$AB$84,11,FALSE)</f>
        <v>1</v>
      </c>
      <c r="F41" s="40" t="str">
        <f>IF(AD44&gt;$A$16,"1","0")</f>
        <v>1</v>
      </c>
      <c r="G41" s="41">
        <f>AD44</f>
        <v>0.9999999999994067</v>
      </c>
      <c r="H41" s="40">
        <f t="shared" si="3"/>
        <v>0</v>
      </c>
      <c r="I41" s="41">
        <f>VLOOKUP($D41,'In Sample Data'!$R$2:$AB$84,2,FALSE)</f>
        <v>8.4714446002805062</v>
      </c>
      <c r="J41" s="41">
        <f>VLOOKUP($D41,'In Sample Data'!$R$2:$AB$84,3,FALSE)</f>
        <v>0.76</v>
      </c>
      <c r="K41" s="41">
        <f>VLOOKUP($D41,'In Sample Data'!$R$2:$AB$84,4,FALSE)</f>
        <v>5.8157315988162678E-2</v>
      </c>
      <c r="L41" s="41">
        <f>VLOOKUP($D41,'In Sample Data'!$R$2:$AB$84,5,FALSE)</f>
        <v>-2.7793088669525352E-2</v>
      </c>
      <c r="M41" s="41">
        <f>VLOOKUP($D41,'In Sample Data'!$R$2:$AB$84,6,FALSE)</f>
        <v>0</v>
      </c>
      <c r="N41" s="41">
        <f>VLOOKUP($D41,'In Sample Data'!$R$2:$AB$84,7,FALSE)</f>
        <v>1.65</v>
      </c>
      <c r="O41" s="41">
        <f>VLOOKUP($D41,'In Sample Data'!$R$2:$AB$84,8,FALSE)</f>
        <v>0.57999999999999996</v>
      </c>
      <c r="P41" s="41">
        <f>VLOOKUP($D41,'In Sample Data'!$R$2:$AB$84,9,FALSE)</f>
        <v>0.40850000000000003</v>
      </c>
      <c r="Q41" s="42">
        <f>VLOOKUP($D41,'In Sample Data'!$R$2:$AB$84,10,FALSE)</f>
        <v>-5.8200000000000002E-2</v>
      </c>
      <c r="T41" s="254" t="s">
        <v>13</v>
      </c>
      <c r="U41" s="72" t="s">
        <v>19</v>
      </c>
      <c r="V41" s="72" t="s">
        <v>20</v>
      </c>
      <c r="W41" s="72" t="s">
        <v>21</v>
      </c>
      <c r="X41" s="72" t="s">
        <v>22</v>
      </c>
      <c r="Y41" s="72" t="s">
        <v>23</v>
      </c>
      <c r="Z41" s="72" t="s">
        <v>24</v>
      </c>
      <c r="AA41" s="72" t="s">
        <v>25</v>
      </c>
      <c r="AB41" s="125" t="s">
        <v>26</v>
      </c>
      <c r="AD41" s="117">
        <f t="shared" si="11"/>
        <v>0.99180230227010058</v>
      </c>
      <c r="AE41" s="27"/>
      <c r="AF41" s="117">
        <f t="shared" si="8"/>
        <v>-8.2314836249978429E-3</v>
      </c>
      <c r="AG41" s="34"/>
    </row>
    <row r="42" spans="4:33" ht="13.5" customHeight="1" thickBot="1">
      <c r="T42" s="255"/>
      <c r="U42" s="71">
        <f>T3</f>
        <v>-1.0210733529569955</v>
      </c>
      <c r="V42" s="71">
        <f t="shared" ref="V42:AB42" si="52">U3</f>
        <v>49.467738604993642</v>
      </c>
      <c r="W42" s="71">
        <f t="shared" si="52"/>
        <v>12.795391488658023</v>
      </c>
      <c r="X42" s="71">
        <f t="shared" si="52"/>
        <v>-3.5321272536523671</v>
      </c>
      <c r="Y42" s="71">
        <f t="shared" si="52"/>
        <v>0.32091789285453604</v>
      </c>
      <c r="Z42" s="71">
        <f t="shared" si="52"/>
        <v>-1.0138339256348541</v>
      </c>
      <c r="AA42" s="71">
        <f t="shared" si="52"/>
        <v>0.47553121898967871</v>
      </c>
      <c r="AB42" s="124">
        <f t="shared" si="52"/>
        <v>-0.31964691500854497</v>
      </c>
      <c r="AD42" s="117">
        <f t="shared" si="11"/>
        <v>0.99998393180183109</v>
      </c>
      <c r="AE42" s="27"/>
      <c r="AF42" s="117">
        <f t="shared" si="8"/>
        <v>-1.6068327263785003E-5</v>
      </c>
      <c r="AG42" s="34"/>
    </row>
    <row r="43" spans="4:33" ht="15.75" thickBot="1">
      <c r="D43" s="263" t="s">
        <v>88</v>
      </c>
      <c r="E43" s="264"/>
      <c r="F43" s="264"/>
      <c r="G43" s="264"/>
      <c r="H43" s="265"/>
      <c r="L43" s="46"/>
      <c r="T43" s="255"/>
      <c r="U43" s="243" t="s">
        <v>38</v>
      </c>
      <c r="V43" s="243"/>
      <c r="W43" s="243"/>
      <c r="X43" s="243"/>
      <c r="Y43" s="243"/>
      <c r="Z43" s="243"/>
      <c r="AA43" s="243"/>
      <c r="AB43" s="244"/>
      <c r="AD43" s="117">
        <f t="shared" si="11"/>
        <v>0.99999723390698625</v>
      </c>
      <c r="AE43" s="27"/>
      <c r="AF43" s="117">
        <f t="shared" si="8"/>
        <v>-2.7660968393930827E-6</v>
      </c>
      <c r="AG43" s="34"/>
    </row>
    <row r="44" spans="4:33" ht="15.75" thickBot="1">
      <c r="D44" s="228"/>
      <c r="E44" s="229" t="s">
        <v>89</v>
      </c>
      <c r="F44" s="230" t="s">
        <v>90</v>
      </c>
      <c r="G44" s="230" t="s">
        <v>91</v>
      </c>
      <c r="H44" s="230" t="s">
        <v>92</v>
      </c>
      <c r="T44" s="256"/>
      <c r="U44" s="126">
        <f t="shared" ref="U44:AB44" si="53">T5</f>
        <v>4.2505582910740696</v>
      </c>
      <c r="V44" s="126">
        <f t="shared" si="53"/>
        <v>0.12523958333333332</v>
      </c>
      <c r="W44" s="126">
        <f t="shared" si="53"/>
        <v>2.3413605890024003E-2</v>
      </c>
      <c r="X44" s="126">
        <f t="shared" si="53"/>
        <v>2.0484755593849924E-2</v>
      </c>
      <c r="Y44" s="126">
        <f t="shared" si="53"/>
        <v>0.4</v>
      </c>
      <c r="Z44" s="126">
        <f t="shared" si="53"/>
        <v>2.6542500000000002</v>
      </c>
      <c r="AA44" s="126">
        <f t="shared" si="53"/>
        <v>0.88949999999999996</v>
      </c>
      <c r="AB44" s="127">
        <f t="shared" si="53"/>
        <v>0.40610249999999992</v>
      </c>
      <c r="AD44" s="118">
        <f t="shared" si="11"/>
        <v>0.9999999999994067</v>
      </c>
      <c r="AE44" s="27"/>
      <c r="AF44" s="118">
        <f t="shared" si="8"/>
        <v>-5.9330318435985965E-13</v>
      </c>
      <c r="AG44" s="34"/>
    </row>
    <row r="45" spans="4:33">
      <c r="D45" s="97" t="s">
        <v>51</v>
      </c>
      <c r="E45" s="98">
        <f>A11-F45</f>
        <v>17</v>
      </c>
      <c r="F45" s="98">
        <f>COUNTIF($H$2:$H$41,"1")</f>
        <v>3</v>
      </c>
      <c r="G45" s="99">
        <f>E45/A11</f>
        <v>0.85</v>
      </c>
      <c r="H45" s="100">
        <f>F45/A11</f>
        <v>0.15</v>
      </c>
    </row>
    <row r="46" spans="4:33" ht="14.25" thickBot="1">
      <c r="D46" s="101" t="s">
        <v>53</v>
      </c>
      <c r="E46" s="55">
        <f>A12-F46</f>
        <v>20</v>
      </c>
      <c r="F46" s="55">
        <f>COUNTIF($H$2:$H$41,"-1")</f>
        <v>0</v>
      </c>
      <c r="G46" s="56">
        <f>E46/A12</f>
        <v>1</v>
      </c>
      <c r="H46" s="102">
        <f>F46/A12</f>
        <v>0</v>
      </c>
    </row>
    <row r="47" spans="4:33" ht="30.75" thickBot="1">
      <c r="D47" s="103" t="s">
        <v>93</v>
      </c>
      <c r="E47" s="104">
        <f>SUM(E45:E46)</f>
        <v>37</v>
      </c>
      <c r="F47" s="104">
        <f t="shared" ref="F47" si="54">SUM(F45:F46)</f>
        <v>3</v>
      </c>
      <c r="G47" s="105">
        <f>E47/A13</f>
        <v>0.92500000000000004</v>
      </c>
      <c r="H47" s="106">
        <f>F47/A13</f>
        <v>7.4999999999999997E-2</v>
      </c>
      <c r="AD47" s="66" t="s">
        <v>15</v>
      </c>
      <c r="AE47" s="32"/>
      <c r="AF47" s="116">
        <f>(EXP(S3+SUMPRODUCT($T$3:$AB$3,$T5:$AB5)))/(1+(EXP(S3+SUMPRODUCT($T$3:$AB$3,$T5:$AB5))))</f>
        <v>0.40785800115376086</v>
      </c>
      <c r="AG47" s="34"/>
    </row>
    <row r="48" spans="4:33" ht="15.75" thickBot="1">
      <c r="AD48" s="67" t="s">
        <v>28</v>
      </c>
      <c r="AE48" s="32"/>
      <c r="AF48" s="118">
        <f>SUM(AF51:AF90)</f>
        <v>-7.1284054613711394</v>
      </c>
      <c r="AG48" s="34"/>
    </row>
    <row r="49" spans="4:33" ht="15.75" thickBot="1">
      <c r="D49" s="257" t="s">
        <v>94</v>
      </c>
      <c r="E49" s="258"/>
      <c r="F49" s="258"/>
      <c r="G49" s="258"/>
      <c r="H49" s="258"/>
      <c r="I49" s="258"/>
      <c r="J49" s="258"/>
      <c r="K49" s="258"/>
      <c r="L49" s="258"/>
      <c r="M49" s="258"/>
      <c r="N49" s="258"/>
      <c r="O49" s="258"/>
      <c r="P49" s="258"/>
      <c r="Q49" s="259"/>
      <c r="AG49" s="34"/>
    </row>
    <row r="50" spans="4:33" ht="30.75" thickBot="1">
      <c r="D50" s="50" t="s">
        <v>0</v>
      </c>
      <c r="E50" s="50" t="s">
        <v>1</v>
      </c>
      <c r="F50" s="50" t="s">
        <v>2</v>
      </c>
      <c r="G50" s="50" t="s">
        <v>3</v>
      </c>
      <c r="H50" s="51" t="s">
        <v>4</v>
      </c>
      <c r="I50" s="50" t="s">
        <v>5</v>
      </c>
      <c r="J50" s="50" t="s">
        <v>6</v>
      </c>
      <c r="K50" s="50" t="s">
        <v>7</v>
      </c>
      <c r="L50" s="50" t="s">
        <v>8</v>
      </c>
      <c r="M50" s="50" t="s">
        <v>9</v>
      </c>
      <c r="N50" s="50" t="s">
        <v>10</v>
      </c>
      <c r="O50" s="50" t="s">
        <v>11</v>
      </c>
      <c r="P50" s="50" t="s">
        <v>12</v>
      </c>
      <c r="Q50" s="50" t="s">
        <v>13</v>
      </c>
      <c r="AD50" s="70" t="s">
        <v>34</v>
      </c>
      <c r="AF50" s="70" t="s">
        <v>35</v>
      </c>
      <c r="AG50" s="34"/>
    </row>
    <row r="51" spans="4:33">
      <c r="D51" s="89" t="s">
        <v>95</v>
      </c>
      <c r="E51" s="90">
        <f>VLOOKUP(D51,'Out of Sample Data'!$U$2:$AE$19,11,FALSE)</f>
        <v>0</v>
      </c>
      <c r="F51" s="90" t="str">
        <f t="shared" ref="F51:F58" si="55">IF(AD51&gt;$A$16,"1","0")</f>
        <v>0</v>
      </c>
      <c r="G51" s="91">
        <f t="shared" ref="G51:G58" si="56">AD51</f>
        <v>0.21641031615943487</v>
      </c>
      <c r="H51" s="90">
        <f t="shared" ref="H51:H58" si="57">E51-F51</f>
        <v>0</v>
      </c>
      <c r="I51" s="91">
        <f>VLOOKUP($D51,'Out of Sample Data'!$U$2:$AE$19,2,FALSE)</f>
        <v>5.9703515338920994</v>
      </c>
      <c r="J51" s="90">
        <f>VLOOKUP($D51,'Out of Sample Data'!$U$2:$AE$19,3,FALSE)</f>
        <v>0.17</v>
      </c>
      <c r="K51" s="91">
        <f>VLOOKUP($D51,'Out of Sample Data'!$U$2:$AE$19,4,FALSE)</f>
        <v>1.4168056088144617E-2</v>
      </c>
      <c r="L51" s="91">
        <f>VLOOKUP($D51,'Out of Sample Data'!$U$2:$AE$19,5,FALSE)</f>
        <v>-2.8403989885224601E-3</v>
      </c>
      <c r="M51" s="90">
        <f>VLOOKUP($D51,'Out of Sample Data'!$U$2:$AE$19,6,FALSE)</f>
        <v>1</v>
      </c>
      <c r="N51" s="91">
        <f>VLOOKUP($D51,'Out of Sample Data'!$U$2:$AE$19,7,FALSE)</f>
        <v>1.73</v>
      </c>
      <c r="O51" s="91">
        <f>VLOOKUP($D51,'Out of Sample Data'!$U$2:$AE$19,8,FALSE)</f>
        <v>0.33</v>
      </c>
      <c r="P51" s="91">
        <f>VLOOKUP($D51,'Out of Sample Data'!$U$2:$AE$19,9,FALSE)</f>
        <v>0.41070000000000001</v>
      </c>
      <c r="Q51" s="209">
        <f>VLOOKUP($D51,'Out of Sample Data'!$U$2:$AE$19,10,FALSE)</f>
        <v>6.7400000000000002E-2</v>
      </c>
      <c r="AD51" s="116">
        <f t="shared" ref="AD51:AD57" si="58">EXP($S$3+SUMPRODUCT($T$3:$AB$3,$I51:$Q51))/(1+(EXP($S$3+SUMPRODUCT($T$3:$AB$3,$I51:$Q51))))</f>
        <v>0.21641031615943487</v>
      </c>
      <c r="AE51" s="27"/>
      <c r="AF51" s="116">
        <f>$E51*LN(AD51)+(1-$E51)*LN(1-AD51)</f>
        <v>-0.24386975808191724</v>
      </c>
      <c r="AG51" s="34"/>
    </row>
    <row r="52" spans="4:33">
      <c r="D52" s="92" t="s">
        <v>96</v>
      </c>
      <c r="E52" s="52">
        <f>VLOOKUP(D52,'Out of Sample Data'!$U$2:$AE$19,11,FALSE)</f>
        <v>0</v>
      </c>
      <c r="F52" s="52" t="str">
        <f t="shared" si="55"/>
        <v>0</v>
      </c>
      <c r="G52" s="53">
        <f t="shared" si="56"/>
        <v>1.0474636055940968E-3</v>
      </c>
      <c r="H52" s="52">
        <f t="shared" si="57"/>
        <v>0</v>
      </c>
      <c r="I52" s="53">
        <f>VLOOKUP($D52,'Out of Sample Data'!$U$2:$AE$19,2,FALSE)</f>
        <v>3.8493247730794775</v>
      </c>
      <c r="J52" s="52">
        <f>VLOOKUP($D52,'Out of Sample Data'!$U$2:$AE$19,3,FALSE)</f>
        <v>0.14000000000000001</v>
      </c>
      <c r="K52" s="53">
        <f>VLOOKUP($D52,'Out of Sample Data'!$U$2:$AE$19,4,FALSE)</f>
        <v>6.3075091612314329E-4</v>
      </c>
      <c r="L52" s="53">
        <f>VLOOKUP($D52,'Out of Sample Data'!$U$2:$AE$19,5,FALSE)</f>
        <v>2.5008256691937875E-2</v>
      </c>
      <c r="M52" s="52">
        <f>VLOOKUP($D52,'Out of Sample Data'!$U$2:$AE$19,6,FALSE)</f>
        <v>0</v>
      </c>
      <c r="N52" s="53">
        <f>VLOOKUP($D52,'Out of Sample Data'!$U$2:$AE$19,7,FALSE)</f>
        <v>5.59</v>
      </c>
      <c r="O52" s="53">
        <f>VLOOKUP($D52,'Out of Sample Data'!$U$2:$AE$19,8,FALSE)</f>
        <v>0.96</v>
      </c>
      <c r="P52" s="53">
        <f>VLOOKUP($D52,'Out of Sample Data'!$U$2:$AE$19,9,FALSE)</f>
        <v>2.1400000000000002E-2</v>
      </c>
      <c r="Q52" s="210">
        <f>VLOOKUP($D52,'Out of Sample Data'!$U$2:$AE$19,10,FALSE)</f>
        <v>0.18729999999999999</v>
      </c>
      <c r="AD52" s="117">
        <f t="shared" si="58"/>
        <v>1.0474636055940968E-3</v>
      </c>
      <c r="AE52" s="27"/>
      <c r="AF52" s="117">
        <f t="shared" ref="AF52:AF57" si="59">$E52*LN(AD52)+(1-$E52)*LN(1-AD52)</f>
        <v>-1.0480125789831458E-3</v>
      </c>
      <c r="AG52" s="34"/>
    </row>
    <row r="53" spans="4:33">
      <c r="D53" s="205" t="s">
        <v>97</v>
      </c>
      <c r="E53" s="52">
        <f>VLOOKUP(D53,'Out of Sample Data'!$U$2:$AE$19,11,FALSE)</f>
        <v>0</v>
      </c>
      <c r="F53" s="52" t="str">
        <f t="shared" si="55"/>
        <v>0</v>
      </c>
      <c r="G53" s="53">
        <f t="shared" si="56"/>
        <v>3.2289830169429409E-6</v>
      </c>
      <c r="H53" s="52">
        <f t="shared" si="57"/>
        <v>0</v>
      </c>
      <c r="I53" s="53">
        <f>VLOOKUP($D53,'Out of Sample Data'!$U$2:$AE$19,2,FALSE)</f>
        <v>0.10048124999999999</v>
      </c>
      <c r="J53" s="207">
        <v>-0.18</v>
      </c>
      <c r="K53" s="53">
        <f>VLOOKUP($D53,'Out of Sample Data'!$U$2:$AE$19,4,FALSE)</f>
        <v>-6.08E-2</v>
      </c>
      <c r="L53" s="53">
        <f>VLOOKUP($D53,'Out of Sample Data'!$U$2:$AE$19,5,FALSE)</f>
        <v>-4.5999999999999999E-2</v>
      </c>
      <c r="M53" s="52">
        <f>VLOOKUP($D53,'Out of Sample Data'!$U$2:$AE$19,6,FALSE)</f>
        <v>0</v>
      </c>
      <c r="N53" s="53">
        <f>VLOOKUP($D53,'Out of Sample Data'!$U$2:$AE$19,7,FALSE)</f>
        <v>1</v>
      </c>
      <c r="O53" s="53">
        <f>VLOOKUP($D53,'Out of Sample Data'!$U$2:$AE$19,8,FALSE)</f>
        <v>0.24970000000000001</v>
      </c>
      <c r="P53" s="53">
        <f>VLOOKUP($D53,'Out of Sample Data'!$U$2:$AE$19,9,FALSE)</f>
        <v>0.74660000000000004</v>
      </c>
      <c r="Q53" s="210">
        <f>VLOOKUP($D53,'Out of Sample Data'!$U$2:$AE$19,10,FALSE)</f>
        <v>0.04</v>
      </c>
      <c r="AD53" s="117">
        <f>EXP($S$3+SUMPRODUCT($T$3:$AB$3,$I53:$Q53))/(1+(EXP($S$3+SUMPRODUCT($T$3:$AB$3,$I53:$Q53))))</f>
        <v>3.2289830169429409E-6</v>
      </c>
      <c r="AE53" s="27"/>
      <c r="AF53" s="117">
        <f t="shared" si="59"/>
        <v>-3.2289882301442745E-6</v>
      </c>
      <c r="AG53" s="34"/>
    </row>
    <row r="54" spans="4:33">
      <c r="D54" s="92" t="s">
        <v>98</v>
      </c>
      <c r="E54" s="52">
        <f>VLOOKUP(D54,'Out of Sample Data'!$U$2:$AE$19,11,FALSE)</f>
        <v>1</v>
      </c>
      <c r="F54" s="52" t="str">
        <f t="shared" si="55"/>
        <v>0</v>
      </c>
      <c r="G54" s="53">
        <f t="shared" si="56"/>
        <v>7.7262172124788414E-3</v>
      </c>
      <c r="H54" s="52">
        <f t="shared" si="57"/>
        <v>1</v>
      </c>
      <c r="I54" s="53">
        <f>VLOOKUP($D54,'Out of Sample Data'!$U$2:$AE$19,2,FALSE)</f>
        <v>4.7893676202525874</v>
      </c>
      <c r="J54" s="52">
        <f>VLOOKUP($D54,'Out of Sample Data'!$U$2:$AE$19,3,FALSE)</f>
        <v>0.14000000000000001</v>
      </c>
      <c r="K54" s="53">
        <f>VLOOKUP($D54,'Out of Sample Data'!$U$2:$AE$19,4,FALSE)</f>
        <v>4.7057724609365921E-2</v>
      </c>
      <c r="L54" s="53">
        <f>VLOOKUP($D54,'Out of Sample Data'!$U$2:$AE$19,5,FALSE)</f>
        <v>4.1443013099114787E-2</v>
      </c>
      <c r="M54" s="52">
        <f>VLOOKUP($D54,'Out of Sample Data'!$U$2:$AE$19,6,FALSE)</f>
        <v>1</v>
      </c>
      <c r="N54" s="53">
        <f>VLOOKUP($D54,'Out of Sample Data'!$U$2:$AE$19,7,FALSE)</f>
        <v>4.29</v>
      </c>
      <c r="O54" s="53">
        <f>VLOOKUP($D54,'Out of Sample Data'!$U$2:$AE$19,8,FALSE)</f>
        <v>0.74</v>
      </c>
      <c r="P54" s="53">
        <f>VLOOKUP($D54,'Out of Sample Data'!$U$2:$AE$19,9,FALSE)</f>
        <v>2.4399999999999998E-2</v>
      </c>
      <c r="Q54" s="210">
        <f>VLOOKUP($D54,'Out of Sample Data'!$U$2:$AE$19,10,FALSE)</f>
        <v>0.13789999999999999</v>
      </c>
      <c r="AD54" s="117">
        <f t="shared" si="58"/>
        <v>7.7262172124788414E-3</v>
      </c>
      <c r="AE54" s="27"/>
      <c r="AF54" s="117">
        <f t="shared" si="59"/>
        <v>-4.8631359006524288</v>
      </c>
      <c r="AG54" s="34"/>
    </row>
    <row r="55" spans="4:33">
      <c r="D55" s="92" t="s">
        <v>99</v>
      </c>
      <c r="E55" s="52">
        <f>VLOOKUP(D55,'Out of Sample Data'!$U$2:$AE$19,11,FALSE)</f>
        <v>1</v>
      </c>
      <c r="F55" s="52" t="str">
        <f t="shared" si="55"/>
        <v>1</v>
      </c>
      <c r="G55" s="53">
        <f t="shared" si="56"/>
        <v>0.7628508379081792</v>
      </c>
      <c r="H55" s="52">
        <f t="shared" si="57"/>
        <v>0</v>
      </c>
      <c r="I55" s="53">
        <f>VLOOKUP($D55,'Out of Sample Data'!$U$2:$AE$19,2,FALSE)</f>
        <v>-1</v>
      </c>
      <c r="J55" s="207">
        <f>VLOOKUP($D55,'Out of Sample Data'!$U$2:$AE$19,3,FALSE)</f>
        <v>0.16875000000000001</v>
      </c>
      <c r="K55" s="53">
        <f>VLOOKUP($D55,'Out of Sample Data'!$U$2:$AE$19,4,FALSE)</f>
        <v>4.4300698562843487E-2</v>
      </c>
      <c r="L55" s="53">
        <f>VLOOKUP($D55,'Out of Sample Data'!$U$2:$AE$19,5,FALSE)</f>
        <v>6.0854344692708812E-2</v>
      </c>
      <c r="M55" s="52">
        <f>VLOOKUP($D55,'Out of Sample Data'!$U$2:$AE$19,6,FALSE)</f>
        <v>1</v>
      </c>
      <c r="N55" s="53">
        <f>VLOOKUP($D55,'Out of Sample Data'!$U$2:$AE$19,7,FALSE)</f>
        <v>8.7100000000000009</v>
      </c>
      <c r="O55" s="53">
        <f>VLOOKUP($D55,'Out of Sample Data'!$U$2:$AE$19,8,FALSE)</f>
        <v>0.77</v>
      </c>
      <c r="P55" s="53">
        <f>VLOOKUP($D55,'Out of Sample Data'!$U$2:$AE$19,9,FALSE)</f>
        <v>8.7300000000000003E-2</v>
      </c>
      <c r="Q55" s="210">
        <f>VLOOKUP($D55,'Out of Sample Data'!$U$2:$AE$19,10,FALSE)</f>
        <v>-4.3099999999999999E-2</v>
      </c>
      <c r="AD55" s="117">
        <f t="shared" si="58"/>
        <v>0.7628508379081792</v>
      </c>
      <c r="AE55" s="27"/>
      <c r="AF55" s="117">
        <f t="shared" si="59"/>
        <v>-0.27069276103173628</v>
      </c>
      <c r="AG55" s="34"/>
    </row>
    <row r="56" spans="4:33">
      <c r="D56" s="93" t="s">
        <v>100</v>
      </c>
      <c r="E56" s="52">
        <f>VLOOKUP(D56,'Out of Sample Data'!$U$2:$AE$19,11,FALSE)</f>
        <v>1</v>
      </c>
      <c r="F56" s="52" t="str">
        <f t="shared" si="55"/>
        <v>1</v>
      </c>
      <c r="G56" s="53">
        <f t="shared" si="56"/>
        <v>0.9999391345877191</v>
      </c>
      <c r="H56" s="52">
        <f t="shared" si="57"/>
        <v>0</v>
      </c>
      <c r="I56" s="53">
        <f>VLOOKUP($D56,'Out of Sample Data'!$U$2:$AE$19,2,FALSE)</f>
        <v>5.2262516469038207</v>
      </c>
      <c r="J56" s="207">
        <f>VLOOKUP($D56,'Out of Sample Data'!$U$2:$AE$19,3,FALSE)</f>
        <v>0.2</v>
      </c>
      <c r="K56" s="53">
        <f>VLOOKUP($D56,'Out of Sample Data'!$U$2:$AE$19,4,FALSE)</f>
        <v>2.9150248992541782E-2</v>
      </c>
      <c r="L56" s="53">
        <f>VLOOKUP($D56,'Out of Sample Data'!$U$2:$AE$19,5,FALSE)</f>
        <v>2.4149457749459702E-2</v>
      </c>
      <c r="M56" s="52">
        <f>VLOOKUP($D56,'Out of Sample Data'!$U$2:$AE$19,6,FALSE)</f>
        <v>1</v>
      </c>
      <c r="N56" s="53">
        <f>VLOOKUP($D56,'Out of Sample Data'!$U$2:$AE$19,7,FALSE)</f>
        <v>1.77</v>
      </c>
      <c r="O56" s="53">
        <f>VLOOKUP($D56,'Out of Sample Data'!$U$2:$AE$19,8,FALSE)</f>
        <v>0.95</v>
      </c>
      <c r="P56" s="53">
        <f>VLOOKUP($D56,'Out of Sample Data'!$U$2:$AE$19,9,FALSE)</f>
        <v>0.29499999999999998</v>
      </c>
      <c r="Q56" s="210">
        <f>VLOOKUP($D56,'Out of Sample Data'!$U$2:$AE$19,10,FALSE)</f>
        <v>-0.39390000000000003</v>
      </c>
      <c r="AD56" s="117">
        <f t="shared" si="58"/>
        <v>0.9999391345877191</v>
      </c>
      <c r="AE56" s="27"/>
      <c r="AF56" s="117">
        <f t="shared" si="59"/>
        <v>-6.0867264655267277E-5</v>
      </c>
      <c r="AG56" s="34"/>
    </row>
    <row r="57" spans="4:33">
      <c r="D57" s="93" t="s">
        <v>101</v>
      </c>
      <c r="E57" s="52">
        <f>VLOOKUP(D57,'Out of Sample Data'!$U$2:$AE$19,11,FALSE)</f>
        <v>1</v>
      </c>
      <c r="F57" s="52" t="str">
        <f t="shared" si="55"/>
        <v>0</v>
      </c>
      <c r="G57" s="53">
        <f t="shared" si="56"/>
        <v>0.17384434783863653</v>
      </c>
      <c r="H57" s="52">
        <f t="shared" si="57"/>
        <v>1</v>
      </c>
      <c r="I57" s="53">
        <f>VLOOKUP($D57,'Out of Sample Data'!$U$2:$AE$19,2,FALSE)</f>
        <v>2.3568840579710146</v>
      </c>
      <c r="J57" s="52">
        <f>VLOOKUP($D57,'Out of Sample Data'!$U$2:$AE$19,3,FALSE)</f>
        <v>0.12</v>
      </c>
      <c r="K57" s="53">
        <f>VLOOKUP($D57,'Out of Sample Data'!$U$2:$AE$19,4,FALSE)</f>
        <v>2.8293110855652365E-2</v>
      </c>
      <c r="L57" s="53">
        <f>VLOOKUP($D57,'Out of Sample Data'!$U$2:$AE$19,5,FALSE)</f>
        <v>-3.9543646544662227E-3</v>
      </c>
      <c r="M57" s="52">
        <f>VLOOKUP($D57,'Out of Sample Data'!$U$2:$AE$19,6,FALSE)</f>
        <v>0</v>
      </c>
      <c r="N57" s="53">
        <f>VLOOKUP($D57,'Out of Sample Data'!$U$2:$AE$19,7,FALSE)</f>
        <v>6.52</v>
      </c>
      <c r="O57" s="53">
        <f>VLOOKUP($D57,'Out of Sample Data'!$U$2:$AE$19,8,FALSE)</f>
        <v>0.78</v>
      </c>
      <c r="P57" s="53">
        <f>VLOOKUP($D57,'Out of Sample Data'!$U$2:$AE$19,9,FALSE)</f>
        <v>8.6500000000000007E-2</v>
      </c>
      <c r="Q57" s="210">
        <f>VLOOKUP($D57,'Out of Sample Data'!$U$2:$AE$19,10,FALSE)</f>
        <v>-0.1084</v>
      </c>
      <c r="AD57" s="117">
        <f t="shared" si="58"/>
        <v>0.17384434783863653</v>
      </c>
      <c r="AE57" s="27"/>
      <c r="AF57" s="117">
        <f t="shared" si="59"/>
        <v>-1.7495949327701199</v>
      </c>
      <c r="AG57" s="34"/>
    </row>
    <row r="58" spans="4:33" ht="14.25" thickBot="1">
      <c r="D58" s="94" t="s">
        <v>102</v>
      </c>
      <c r="E58" s="95">
        <f>VLOOKUP(D58,'Out of Sample Data'!$U$2:$AE$19,11,FALSE)</f>
        <v>1</v>
      </c>
      <c r="F58" s="95" t="str">
        <f t="shared" si="55"/>
        <v>1</v>
      </c>
      <c r="G58" s="96">
        <f t="shared" si="56"/>
        <v>0.99999999999693123</v>
      </c>
      <c r="H58" s="95">
        <f t="shared" si="57"/>
        <v>0</v>
      </c>
      <c r="I58" s="96">
        <f>VLOOKUP($D58,'Out of Sample Data'!$U$2:$AE$19,2,FALSE)</f>
        <v>2.2791579607187629</v>
      </c>
      <c r="J58" s="208">
        <f>VLOOKUP($D58,'Out of Sample Data'!$U$2:$AE$19,3,FALSE)</f>
        <v>0</v>
      </c>
      <c r="K58" s="96">
        <f>VLOOKUP($D58,'Out of Sample Data'!$U$2:$AE$19,4,FALSE)</f>
        <v>5.5768852591094334E-2</v>
      </c>
      <c r="L58" s="96">
        <f>VLOOKUP($D58,'Out of Sample Data'!$U$2:$AE$19,5,FALSE)</f>
        <v>8.203900385302372E-2</v>
      </c>
      <c r="M58" s="95">
        <f>VLOOKUP($D58,'Out of Sample Data'!$U$2:$AE$19,6,FALSE)</f>
        <v>1</v>
      </c>
      <c r="N58" s="96">
        <f>VLOOKUP($D58,'Out of Sample Data'!$U$2:$AE$19,7,FALSE)</f>
        <v>0.74</v>
      </c>
      <c r="O58" s="96">
        <f>VLOOKUP($D58,'Out of Sample Data'!$U$2:$AE$19,8,FALSE)</f>
        <v>1.39</v>
      </c>
      <c r="P58" s="96">
        <f>VLOOKUP($D58,'Out of Sample Data'!$U$2:$AE$19,9,FALSE)</f>
        <v>6.9146000000000001</v>
      </c>
      <c r="Q58" s="211">
        <f>VLOOKUP($D58,'Out of Sample Data'!$U$2:$AE$19,10,FALSE)</f>
        <v>-1.7406999999999999</v>
      </c>
      <c r="AD58" s="118">
        <f>EXP($S$3+SUMPRODUCT($T$3:$AB$3,$I58:$Q58))/(1+(EXP($S$3+SUMPRODUCT($T$3:$AB$3,$I58:$Q58))))</f>
        <v>0.99999999999693123</v>
      </c>
      <c r="AE58" s="27"/>
      <c r="AF58" s="118">
        <f>$E58*LN(AD58)+(1-$E58)*LN(1-AD58)</f>
        <v>-3.0687674623711038E-12</v>
      </c>
      <c r="AG58" s="34"/>
    </row>
    <row r="59" spans="4:33" ht="14.25" thickBot="1"/>
    <row r="60" spans="4:33" ht="14.25" customHeight="1" thickBot="1">
      <c r="D60" s="263" t="s">
        <v>88</v>
      </c>
      <c r="E60" s="264"/>
      <c r="F60" s="264"/>
      <c r="G60" s="264"/>
      <c r="H60" s="265"/>
    </row>
    <row r="61" spans="4:33" ht="15.75" thickBot="1">
      <c r="D61" s="228"/>
      <c r="E61" s="229" t="s">
        <v>89</v>
      </c>
      <c r="F61" s="230" t="s">
        <v>90</v>
      </c>
      <c r="G61" s="230" t="s">
        <v>91</v>
      </c>
      <c r="H61" s="230" t="s">
        <v>92</v>
      </c>
    </row>
    <row r="62" spans="4:33" ht="15">
      <c r="D62" s="73" t="s">
        <v>51</v>
      </c>
      <c r="E62" s="74">
        <f>J62-F62</f>
        <v>3</v>
      </c>
      <c r="F62" s="74">
        <f>COUNTIF($H$51:$H$58,"1")</f>
        <v>2</v>
      </c>
      <c r="G62" s="75">
        <f>E62/J62</f>
        <v>0.6</v>
      </c>
      <c r="H62" s="76">
        <f>F62/J62</f>
        <v>0.4</v>
      </c>
      <c r="J62" s="83">
        <f>COUNTIF($E$51:$E$58,1)</f>
        <v>5</v>
      </c>
      <c r="K62" s="84" t="s">
        <v>51</v>
      </c>
    </row>
    <row r="63" spans="4:33" ht="15">
      <c r="D63" s="77" t="s">
        <v>53</v>
      </c>
      <c r="E63" s="60">
        <f>J63-F63</f>
        <v>3</v>
      </c>
      <c r="F63" s="60">
        <f>COUNTIF($H$51:$H$58,"-1")</f>
        <v>0</v>
      </c>
      <c r="G63" s="61">
        <f>E63/J63</f>
        <v>1</v>
      </c>
      <c r="H63" s="78">
        <f>F63/J63</f>
        <v>0</v>
      </c>
      <c r="J63" s="85">
        <f>COUNTIF($E$51:$E$58,0)</f>
        <v>3</v>
      </c>
      <c r="K63" s="86" t="s">
        <v>53</v>
      </c>
    </row>
    <row r="64" spans="4:33" ht="15.75" thickBot="1">
      <c r="D64" s="79" t="s">
        <v>93</v>
      </c>
      <c r="E64" s="80">
        <f>SUM(E62:E63)</f>
        <v>6</v>
      </c>
      <c r="F64" s="80">
        <f t="shared" ref="F64" si="60">SUM(F62:F63)</f>
        <v>2</v>
      </c>
      <c r="G64" s="81">
        <f>E64/J64</f>
        <v>0.75</v>
      </c>
      <c r="H64" s="82">
        <f>F64/J64</f>
        <v>0.25</v>
      </c>
      <c r="J64" s="87">
        <f>J63+J62</f>
        <v>8</v>
      </c>
      <c r="K64" s="88" t="s">
        <v>55</v>
      </c>
    </row>
    <row r="66" spans="4:8" ht="14.25" thickBot="1"/>
    <row r="67" spans="4:8">
      <c r="D67" s="260" t="s">
        <v>103</v>
      </c>
      <c r="E67" s="261"/>
      <c r="F67" s="261"/>
      <c r="G67" s="262"/>
    </row>
    <row r="68" spans="4:8">
      <c r="D68" s="77" t="s">
        <v>104</v>
      </c>
      <c r="E68" s="62" t="s">
        <v>105</v>
      </c>
      <c r="F68" s="62" t="s">
        <v>106</v>
      </c>
      <c r="G68" s="107" t="s">
        <v>93</v>
      </c>
    </row>
    <row r="69" spans="4:8">
      <c r="D69" s="203">
        <v>0</v>
      </c>
      <c r="E69" s="63">
        <f>H45</f>
        <v>0.15</v>
      </c>
      <c r="F69" s="63">
        <f>H46</f>
        <v>0</v>
      </c>
      <c r="G69" s="108">
        <f>H47</f>
        <v>7.4999999999999997E-2</v>
      </c>
    </row>
    <row r="70" spans="4:8">
      <c r="D70" s="109">
        <v>0.01</v>
      </c>
      <c r="E70" s="64">
        <f t="dataTable" ref="E70:G169" dt2D="0" dtr="0" r1="A16"/>
        <v>0</v>
      </c>
      <c r="F70" s="64">
        <v>0.45</v>
      </c>
      <c r="G70" s="110">
        <v>0.22500000000000001</v>
      </c>
    </row>
    <row r="71" spans="4:8">
      <c r="D71" s="109">
        <v>0.02</v>
      </c>
      <c r="E71" s="64">
        <v>0</v>
      </c>
      <c r="F71" s="64">
        <v>0.45</v>
      </c>
      <c r="G71" s="110">
        <v>0.22500000000000001</v>
      </c>
    </row>
    <row r="72" spans="4:8">
      <c r="D72" s="109">
        <v>0.03</v>
      </c>
      <c r="E72" s="64">
        <v>0</v>
      </c>
      <c r="F72" s="64">
        <v>0.45</v>
      </c>
      <c r="G72" s="110">
        <v>0.22500000000000001</v>
      </c>
    </row>
    <row r="73" spans="4:8">
      <c r="D73" s="109">
        <v>0.04</v>
      </c>
      <c r="E73" s="64">
        <v>0</v>
      </c>
      <c r="F73" s="64">
        <v>0.45</v>
      </c>
      <c r="G73" s="110">
        <v>0.22500000000000001</v>
      </c>
    </row>
    <row r="74" spans="4:8">
      <c r="D74" s="109">
        <v>0.05</v>
      </c>
      <c r="E74" s="64">
        <v>0</v>
      </c>
      <c r="F74" s="64">
        <v>0.4</v>
      </c>
      <c r="G74" s="110">
        <v>0.2</v>
      </c>
    </row>
    <row r="75" spans="4:8">
      <c r="D75" s="109">
        <v>0.06</v>
      </c>
      <c r="E75" s="64">
        <v>0</v>
      </c>
      <c r="F75" s="64">
        <v>0.4</v>
      </c>
      <c r="G75" s="110">
        <v>0.2</v>
      </c>
    </row>
    <row r="76" spans="4:8">
      <c r="D76" s="109">
        <v>7.0000000000000007E-2</v>
      </c>
      <c r="E76" s="64">
        <v>0</v>
      </c>
      <c r="F76" s="64">
        <v>0.4</v>
      </c>
      <c r="G76" s="110">
        <v>0.2</v>
      </c>
    </row>
    <row r="77" spans="4:8">
      <c r="D77" s="109">
        <v>0.08</v>
      </c>
      <c r="E77" s="64">
        <v>0</v>
      </c>
      <c r="F77" s="64">
        <v>0.4</v>
      </c>
      <c r="G77" s="110">
        <v>0.2</v>
      </c>
      <c r="H77" s="32"/>
    </row>
    <row r="78" spans="4:8">
      <c r="D78" s="109">
        <v>0.09</v>
      </c>
      <c r="E78" s="64">
        <v>0</v>
      </c>
      <c r="F78" s="64">
        <v>0.4</v>
      </c>
      <c r="G78" s="110">
        <v>0.2</v>
      </c>
    </row>
    <row r="79" spans="4:8">
      <c r="D79" s="109">
        <v>0.1</v>
      </c>
      <c r="E79" s="64">
        <v>0</v>
      </c>
      <c r="F79" s="64">
        <v>0.4</v>
      </c>
      <c r="G79" s="110">
        <v>0.2</v>
      </c>
    </row>
    <row r="80" spans="4:8">
      <c r="D80" s="109">
        <v>0.11</v>
      </c>
      <c r="E80" s="64">
        <v>0</v>
      </c>
      <c r="F80" s="64">
        <v>0.4</v>
      </c>
      <c r="G80" s="110">
        <v>0.2</v>
      </c>
    </row>
    <row r="81" spans="4:8">
      <c r="D81" s="109">
        <v>0.12</v>
      </c>
      <c r="E81" s="64">
        <v>0</v>
      </c>
      <c r="F81" s="64">
        <v>0.4</v>
      </c>
      <c r="G81" s="110">
        <v>0.2</v>
      </c>
    </row>
    <row r="82" spans="4:8">
      <c r="D82" s="109">
        <v>0.13</v>
      </c>
      <c r="E82" s="64">
        <v>0</v>
      </c>
      <c r="F82" s="64">
        <v>0.35</v>
      </c>
      <c r="G82" s="110">
        <v>0.17499999999999999</v>
      </c>
    </row>
    <row r="83" spans="4:8">
      <c r="D83" s="109">
        <v>0.14000000000000001</v>
      </c>
      <c r="E83" s="64">
        <v>0</v>
      </c>
      <c r="F83" s="64">
        <v>0.35</v>
      </c>
      <c r="G83" s="110">
        <v>0.17499999999999999</v>
      </c>
    </row>
    <row r="84" spans="4:8">
      <c r="D84" s="109">
        <v>0.15</v>
      </c>
      <c r="E84" s="64">
        <v>0</v>
      </c>
      <c r="F84" s="64">
        <v>0.35</v>
      </c>
      <c r="G84" s="110">
        <v>0.17499999999999999</v>
      </c>
    </row>
    <row r="85" spans="4:8">
      <c r="D85" s="109">
        <v>0.16</v>
      </c>
      <c r="E85" s="64">
        <v>0</v>
      </c>
      <c r="F85" s="64">
        <v>0.35</v>
      </c>
      <c r="G85" s="110">
        <v>0.17499999999999999</v>
      </c>
    </row>
    <row r="86" spans="4:8">
      <c r="D86" s="109">
        <v>0.17</v>
      </c>
      <c r="E86" s="64">
        <v>0.05</v>
      </c>
      <c r="F86" s="64">
        <v>0.35</v>
      </c>
      <c r="G86" s="110">
        <v>0.2</v>
      </c>
    </row>
    <row r="87" spans="4:8">
      <c r="D87" s="109">
        <v>0.18</v>
      </c>
      <c r="E87" s="64">
        <v>0.05</v>
      </c>
      <c r="F87" s="64">
        <v>0.35</v>
      </c>
      <c r="G87" s="110">
        <v>0.2</v>
      </c>
    </row>
    <row r="88" spans="4:8">
      <c r="D88" s="109">
        <v>0.19</v>
      </c>
      <c r="E88" s="64">
        <v>0.05</v>
      </c>
      <c r="F88" s="64">
        <v>0.35</v>
      </c>
      <c r="G88" s="110">
        <v>0.2</v>
      </c>
    </row>
    <row r="89" spans="4:8">
      <c r="D89" s="109">
        <v>0.2</v>
      </c>
      <c r="E89" s="64">
        <v>0.1</v>
      </c>
      <c r="F89" s="64">
        <v>0.3</v>
      </c>
      <c r="G89" s="110">
        <v>0.2</v>
      </c>
    </row>
    <row r="90" spans="4:8">
      <c r="D90" s="109">
        <v>0.21</v>
      </c>
      <c r="E90" s="64">
        <v>0.1</v>
      </c>
      <c r="F90" s="64">
        <v>0.25</v>
      </c>
      <c r="G90" s="110">
        <v>0.17499999999999999</v>
      </c>
    </row>
    <row r="91" spans="4:8">
      <c r="D91" s="109">
        <v>0.22</v>
      </c>
      <c r="E91" s="64">
        <v>0.1</v>
      </c>
      <c r="F91" s="64">
        <v>0.25</v>
      </c>
      <c r="G91" s="110">
        <v>0.17499999999999999</v>
      </c>
    </row>
    <row r="92" spans="4:8">
      <c r="D92" s="109">
        <v>0.23</v>
      </c>
      <c r="E92" s="64">
        <v>0.1</v>
      </c>
      <c r="F92" s="64">
        <v>0.25</v>
      </c>
      <c r="G92" s="110">
        <v>0.17499999999999999</v>
      </c>
    </row>
    <row r="93" spans="4:8">
      <c r="D93" s="109">
        <v>0.24</v>
      </c>
      <c r="E93" s="64">
        <v>0.1</v>
      </c>
      <c r="F93" s="64">
        <v>0.25</v>
      </c>
      <c r="G93" s="110">
        <v>0.17499999999999999</v>
      </c>
    </row>
    <row r="94" spans="4:8">
      <c r="D94" s="109">
        <v>0.25</v>
      </c>
      <c r="E94" s="64">
        <v>0.1</v>
      </c>
      <c r="F94" s="64">
        <v>0.25</v>
      </c>
      <c r="G94" s="110">
        <v>0.17499999999999999</v>
      </c>
    </row>
    <row r="95" spans="4:8">
      <c r="D95" s="109">
        <v>0.26</v>
      </c>
      <c r="E95" s="64">
        <v>0.1</v>
      </c>
      <c r="F95" s="64">
        <v>0.25</v>
      </c>
      <c r="G95" s="110">
        <v>0.17499999999999999</v>
      </c>
      <c r="H95" s="47"/>
    </row>
    <row r="96" spans="4:8">
      <c r="D96" s="109">
        <v>0.27</v>
      </c>
      <c r="E96" s="64">
        <v>0.1</v>
      </c>
      <c r="F96" s="64">
        <v>0.25</v>
      </c>
      <c r="G96" s="110">
        <v>0.17499999999999999</v>
      </c>
    </row>
    <row r="97" spans="4:7">
      <c r="D97" s="109">
        <v>0.28000000000000003</v>
      </c>
      <c r="E97" s="64">
        <v>0.1</v>
      </c>
      <c r="F97" s="64">
        <v>0.25</v>
      </c>
      <c r="G97" s="110">
        <v>0.17499999999999999</v>
      </c>
    </row>
    <row r="98" spans="4:7">
      <c r="D98" s="109">
        <v>0.28999999999999998</v>
      </c>
      <c r="E98" s="64">
        <v>0.1</v>
      </c>
      <c r="F98" s="64">
        <v>0.25</v>
      </c>
      <c r="G98" s="110">
        <v>0.17499999999999999</v>
      </c>
    </row>
    <row r="99" spans="4:7">
      <c r="D99" s="109">
        <v>0.3</v>
      </c>
      <c r="E99" s="64">
        <v>0.1</v>
      </c>
      <c r="F99" s="64">
        <v>0.25</v>
      </c>
      <c r="G99" s="110">
        <v>0.17499999999999999</v>
      </c>
    </row>
    <row r="100" spans="4:7">
      <c r="D100" s="109">
        <v>0.31</v>
      </c>
      <c r="E100" s="64">
        <v>0.1</v>
      </c>
      <c r="F100" s="64">
        <v>0.25</v>
      </c>
      <c r="G100" s="110">
        <v>0.17499999999999999</v>
      </c>
    </row>
    <row r="101" spans="4:7">
      <c r="D101" s="109">
        <v>0.32</v>
      </c>
      <c r="E101" s="64">
        <v>0.1</v>
      </c>
      <c r="F101" s="64">
        <v>0.25</v>
      </c>
      <c r="G101" s="110">
        <v>0.17499999999999999</v>
      </c>
    </row>
    <row r="102" spans="4:7">
      <c r="D102" s="109">
        <v>0.33</v>
      </c>
      <c r="E102" s="64">
        <v>0.1</v>
      </c>
      <c r="F102" s="64">
        <v>0.25</v>
      </c>
      <c r="G102" s="110">
        <v>0.17499999999999999</v>
      </c>
    </row>
    <row r="103" spans="4:7">
      <c r="D103" s="109">
        <v>0.34</v>
      </c>
      <c r="E103" s="64">
        <v>0.1</v>
      </c>
      <c r="F103" s="64">
        <v>0.25</v>
      </c>
      <c r="G103" s="110">
        <v>0.17499999999999999</v>
      </c>
    </row>
    <row r="104" spans="4:7">
      <c r="D104" s="109">
        <v>0.35</v>
      </c>
      <c r="E104" s="64">
        <v>0.1</v>
      </c>
      <c r="F104" s="64">
        <v>0.25</v>
      </c>
      <c r="G104" s="110">
        <v>0.17499999999999999</v>
      </c>
    </row>
    <row r="105" spans="4:7">
      <c r="D105" s="109">
        <v>0.36</v>
      </c>
      <c r="E105" s="64">
        <v>0.1</v>
      </c>
      <c r="F105" s="64">
        <v>0.25</v>
      </c>
      <c r="G105" s="110">
        <v>0.17499999999999999</v>
      </c>
    </row>
    <row r="106" spans="4:7">
      <c r="D106" s="109">
        <v>0.37</v>
      </c>
      <c r="E106" s="64">
        <v>0.1</v>
      </c>
      <c r="F106" s="64">
        <v>0.25</v>
      </c>
      <c r="G106" s="110">
        <v>0.17499999999999999</v>
      </c>
    </row>
    <row r="107" spans="4:7">
      <c r="D107" s="109">
        <v>0.38</v>
      </c>
      <c r="E107" s="64">
        <v>0.1</v>
      </c>
      <c r="F107" s="64">
        <v>0.25</v>
      </c>
      <c r="G107" s="110">
        <v>0.17499999999999999</v>
      </c>
    </row>
    <row r="108" spans="4:7">
      <c r="D108" s="109">
        <v>0.39</v>
      </c>
      <c r="E108" s="64">
        <v>0.1</v>
      </c>
      <c r="F108" s="64">
        <v>0.25</v>
      </c>
      <c r="G108" s="110">
        <v>0.17499999999999999</v>
      </c>
    </row>
    <row r="109" spans="4:7">
      <c r="D109" s="109">
        <v>0.4</v>
      </c>
      <c r="E109" s="64">
        <v>0.1</v>
      </c>
      <c r="F109" s="64">
        <v>0.25</v>
      </c>
      <c r="G109" s="110">
        <v>0.17499999999999999</v>
      </c>
    </row>
    <row r="110" spans="4:7">
      <c r="D110" s="109">
        <v>0.41</v>
      </c>
      <c r="E110" s="64">
        <v>0.1</v>
      </c>
      <c r="F110" s="64">
        <v>0.25</v>
      </c>
      <c r="G110" s="110">
        <v>0.17499999999999999</v>
      </c>
    </row>
    <row r="111" spans="4:7">
      <c r="D111" s="109">
        <v>0.42</v>
      </c>
      <c r="E111" s="64">
        <v>0.1</v>
      </c>
      <c r="F111" s="64">
        <v>0.25</v>
      </c>
      <c r="G111" s="110">
        <v>0.17499999999999999</v>
      </c>
    </row>
    <row r="112" spans="4:7">
      <c r="D112" s="109">
        <v>0.43</v>
      </c>
      <c r="E112" s="64">
        <v>0.1</v>
      </c>
      <c r="F112" s="64">
        <v>0.2</v>
      </c>
      <c r="G112" s="110">
        <v>0.15</v>
      </c>
    </row>
    <row r="113" spans="4:7">
      <c r="D113" s="109">
        <v>0.44</v>
      </c>
      <c r="E113" s="64">
        <v>0.1</v>
      </c>
      <c r="F113" s="64">
        <v>0.15</v>
      </c>
      <c r="G113" s="110">
        <v>0.125</v>
      </c>
    </row>
    <row r="114" spans="4:7">
      <c r="D114" s="109">
        <v>0.45</v>
      </c>
      <c r="E114" s="64">
        <v>0.1</v>
      </c>
      <c r="F114" s="64">
        <v>0.15</v>
      </c>
      <c r="G114" s="110">
        <v>0.125</v>
      </c>
    </row>
    <row r="115" spans="4:7">
      <c r="D115" s="109">
        <v>0.46</v>
      </c>
      <c r="E115" s="64">
        <v>0.1</v>
      </c>
      <c r="F115" s="64">
        <v>0.1</v>
      </c>
      <c r="G115" s="110">
        <v>0.1</v>
      </c>
    </row>
    <row r="116" spans="4:7">
      <c r="D116" s="109">
        <v>0.47</v>
      </c>
      <c r="E116" s="64">
        <v>0.1</v>
      </c>
      <c r="F116" s="64">
        <v>0.1</v>
      </c>
      <c r="G116" s="110">
        <v>0.1</v>
      </c>
    </row>
    <row r="117" spans="4:7">
      <c r="D117" s="109">
        <v>0.48</v>
      </c>
      <c r="E117" s="64">
        <v>0.1</v>
      </c>
      <c r="F117" s="64">
        <v>0.1</v>
      </c>
      <c r="G117" s="110">
        <v>0.1</v>
      </c>
    </row>
    <row r="118" spans="4:7">
      <c r="D118" s="109">
        <v>0.49</v>
      </c>
      <c r="E118" s="64">
        <v>0.1</v>
      </c>
      <c r="F118" s="64">
        <v>0.1</v>
      </c>
      <c r="G118" s="110">
        <v>0.1</v>
      </c>
    </row>
    <row r="119" spans="4:7">
      <c r="D119" s="109">
        <v>0.5</v>
      </c>
      <c r="E119" s="64">
        <v>0.1</v>
      </c>
      <c r="F119" s="64">
        <v>0.1</v>
      </c>
      <c r="G119" s="110">
        <v>0.1</v>
      </c>
    </row>
    <row r="120" spans="4:7">
      <c r="D120" s="109">
        <v>0.51</v>
      </c>
      <c r="E120" s="64">
        <v>0.1</v>
      </c>
      <c r="F120" s="64">
        <v>0.1</v>
      </c>
      <c r="G120" s="110">
        <v>0.1</v>
      </c>
    </row>
    <row r="121" spans="4:7">
      <c r="D121" s="109">
        <v>0.52</v>
      </c>
      <c r="E121" s="64">
        <v>0.1</v>
      </c>
      <c r="F121" s="64">
        <v>0.05</v>
      </c>
      <c r="G121" s="110">
        <v>7.4999999999999997E-2</v>
      </c>
    </row>
    <row r="122" spans="4:7">
      <c r="D122" s="109">
        <v>0.53</v>
      </c>
      <c r="E122" s="64">
        <v>0.1</v>
      </c>
      <c r="F122" s="64">
        <v>0.05</v>
      </c>
      <c r="G122" s="110">
        <v>7.4999999999999997E-2</v>
      </c>
    </row>
    <row r="123" spans="4:7">
      <c r="D123" s="109">
        <v>0.54</v>
      </c>
      <c r="E123" s="64">
        <v>0.1</v>
      </c>
      <c r="F123" s="64">
        <v>0.05</v>
      </c>
      <c r="G123" s="110">
        <v>7.4999999999999997E-2</v>
      </c>
    </row>
    <row r="124" spans="4:7">
      <c r="D124" s="109">
        <v>0.55000000000000004</v>
      </c>
      <c r="E124" s="64">
        <v>0.1</v>
      </c>
      <c r="F124" s="64">
        <v>0.05</v>
      </c>
      <c r="G124" s="110">
        <v>7.4999999999999997E-2</v>
      </c>
    </row>
    <row r="125" spans="4:7">
      <c r="D125" s="109">
        <v>0.56000000000000005</v>
      </c>
      <c r="E125" s="64">
        <v>0.1</v>
      </c>
      <c r="F125" s="64">
        <v>0.05</v>
      </c>
      <c r="G125" s="110">
        <v>7.4999999999999997E-2</v>
      </c>
    </row>
    <row r="126" spans="4:7">
      <c r="D126" s="109">
        <v>0.56999999999999995</v>
      </c>
      <c r="E126" s="64">
        <v>0.1</v>
      </c>
      <c r="F126" s="64">
        <v>0.05</v>
      </c>
      <c r="G126" s="110">
        <v>7.4999999999999997E-2</v>
      </c>
    </row>
    <row r="127" spans="4:7">
      <c r="D127" s="109">
        <v>0.57999999999999996</v>
      </c>
      <c r="E127" s="64">
        <v>0.1</v>
      </c>
      <c r="F127" s="64">
        <v>0.05</v>
      </c>
      <c r="G127" s="110">
        <v>7.4999999999999997E-2</v>
      </c>
    </row>
    <row r="128" spans="4:7">
      <c r="D128" s="109">
        <v>0.59</v>
      </c>
      <c r="E128" s="64">
        <v>0.1</v>
      </c>
      <c r="F128" s="64">
        <v>0.05</v>
      </c>
      <c r="G128" s="110">
        <v>7.4999999999999997E-2</v>
      </c>
    </row>
    <row r="129" spans="4:7">
      <c r="D129" s="109">
        <v>0.6</v>
      </c>
      <c r="E129" s="64">
        <v>0.15</v>
      </c>
      <c r="F129" s="64">
        <v>0.05</v>
      </c>
      <c r="G129" s="110">
        <v>0.1</v>
      </c>
    </row>
    <row r="130" spans="4:7">
      <c r="D130" s="109">
        <v>0.61</v>
      </c>
      <c r="E130" s="64">
        <v>0.15</v>
      </c>
      <c r="F130" s="64">
        <v>0.05</v>
      </c>
      <c r="G130" s="110">
        <v>0.1</v>
      </c>
    </row>
    <row r="131" spans="4:7">
      <c r="D131" s="109">
        <v>0.62</v>
      </c>
      <c r="E131" s="64">
        <v>0.15</v>
      </c>
      <c r="F131" s="64">
        <v>0.05</v>
      </c>
      <c r="G131" s="110">
        <v>0.1</v>
      </c>
    </row>
    <row r="132" spans="4:7">
      <c r="D132" s="111">
        <v>0.63</v>
      </c>
      <c r="E132" s="65">
        <v>0.15</v>
      </c>
      <c r="F132" s="65">
        <v>0</v>
      </c>
      <c r="G132" s="112">
        <v>7.4999999999999997E-2</v>
      </c>
    </row>
    <row r="133" spans="4:7">
      <c r="D133" s="111">
        <v>0.64</v>
      </c>
      <c r="E133" s="65">
        <v>0.15</v>
      </c>
      <c r="F133" s="65">
        <v>0</v>
      </c>
      <c r="G133" s="112">
        <v>7.4999999999999997E-2</v>
      </c>
    </row>
    <row r="134" spans="4:7">
      <c r="D134" s="111">
        <v>0.65</v>
      </c>
      <c r="E134" s="65">
        <v>0.15</v>
      </c>
      <c r="F134" s="65">
        <v>0</v>
      </c>
      <c r="G134" s="112">
        <v>7.4999999999999997E-2</v>
      </c>
    </row>
    <row r="135" spans="4:7">
      <c r="D135" s="111">
        <v>0.66</v>
      </c>
      <c r="E135" s="65">
        <v>0.15</v>
      </c>
      <c r="F135" s="65">
        <v>0</v>
      </c>
      <c r="G135" s="112">
        <v>7.4999999999999997E-2</v>
      </c>
    </row>
    <row r="136" spans="4:7">
      <c r="D136" s="109">
        <v>0.67</v>
      </c>
      <c r="E136" s="64">
        <v>0.2</v>
      </c>
      <c r="F136" s="64">
        <v>0</v>
      </c>
      <c r="G136" s="110">
        <v>0.1</v>
      </c>
    </row>
    <row r="137" spans="4:7">
      <c r="D137" s="109">
        <v>0.68</v>
      </c>
      <c r="E137" s="64">
        <v>0.2</v>
      </c>
      <c r="F137" s="64">
        <v>0</v>
      </c>
      <c r="G137" s="110">
        <v>0.1</v>
      </c>
    </row>
    <row r="138" spans="4:7">
      <c r="D138" s="109">
        <v>0.69</v>
      </c>
      <c r="E138" s="64">
        <v>0.2</v>
      </c>
      <c r="F138" s="64">
        <v>0</v>
      </c>
      <c r="G138" s="110">
        <v>0.1</v>
      </c>
    </row>
    <row r="139" spans="4:7">
      <c r="D139" s="109">
        <v>0.7</v>
      </c>
      <c r="E139" s="64">
        <v>0.2</v>
      </c>
      <c r="F139" s="64">
        <v>0</v>
      </c>
      <c r="G139" s="110">
        <v>0.1</v>
      </c>
    </row>
    <row r="140" spans="4:7">
      <c r="D140" s="109">
        <v>0.71</v>
      </c>
      <c r="E140" s="64">
        <v>0.2</v>
      </c>
      <c r="F140" s="64">
        <v>0</v>
      </c>
      <c r="G140" s="110">
        <v>0.1</v>
      </c>
    </row>
    <row r="141" spans="4:7">
      <c r="D141" s="109">
        <v>0.72</v>
      </c>
      <c r="E141" s="64">
        <v>0.2</v>
      </c>
      <c r="F141" s="64">
        <v>0</v>
      </c>
      <c r="G141" s="110">
        <v>0.1</v>
      </c>
    </row>
    <row r="142" spans="4:7">
      <c r="D142" s="109">
        <v>0.73</v>
      </c>
      <c r="E142" s="64">
        <v>0.2</v>
      </c>
      <c r="F142" s="64">
        <v>0</v>
      </c>
      <c r="G142" s="110">
        <v>0.1</v>
      </c>
    </row>
    <row r="143" spans="4:7">
      <c r="D143" s="109">
        <v>0.74</v>
      </c>
      <c r="E143" s="64">
        <v>0.2</v>
      </c>
      <c r="F143" s="64">
        <v>0</v>
      </c>
      <c r="G143" s="110">
        <v>0.1</v>
      </c>
    </row>
    <row r="144" spans="4:7">
      <c r="D144" s="109">
        <v>0.75</v>
      </c>
      <c r="E144" s="64">
        <v>0.25</v>
      </c>
      <c r="F144" s="64">
        <v>0</v>
      </c>
      <c r="G144" s="110">
        <v>0.125</v>
      </c>
    </row>
    <row r="145" spans="4:7">
      <c r="D145" s="109">
        <v>0.76</v>
      </c>
      <c r="E145" s="64">
        <v>0.25</v>
      </c>
      <c r="F145" s="64">
        <v>0</v>
      </c>
      <c r="G145" s="110">
        <v>0.125</v>
      </c>
    </row>
    <row r="146" spans="4:7">
      <c r="D146" s="109">
        <v>0.77</v>
      </c>
      <c r="E146" s="64">
        <v>0.25</v>
      </c>
      <c r="F146" s="64">
        <v>0</v>
      </c>
      <c r="G146" s="110">
        <v>0.125</v>
      </c>
    </row>
    <row r="147" spans="4:7">
      <c r="D147" s="109">
        <v>0.78</v>
      </c>
      <c r="E147" s="64">
        <v>0.25</v>
      </c>
      <c r="F147" s="64">
        <v>0</v>
      </c>
      <c r="G147" s="110">
        <v>0.125</v>
      </c>
    </row>
    <row r="148" spans="4:7">
      <c r="D148" s="109">
        <v>0.79</v>
      </c>
      <c r="E148" s="64">
        <v>0.3</v>
      </c>
      <c r="F148" s="64">
        <v>0</v>
      </c>
      <c r="G148" s="110">
        <v>0.15</v>
      </c>
    </row>
    <row r="149" spans="4:7">
      <c r="D149" s="109">
        <v>0.8</v>
      </c>
      <c r="E149" s="64">
        <v>0.3</v>
      </c>
      <c r="F149" s="64">
        <v>0</v>
      </c>
      <c r="G149" s="110">
        <v>0.15</v>
      </c>
    </row>
    <row r="150" spans="4:7">
      <c r="D150" s="109">
        <v>0.81</v>
      </c>
      <c r="E150" s="64">
        <v>0.3</v>
      </c>
      <c r="F150" s="64">
        <v>0</v>
      </c>
      <c r="G150" s="110">
        <v>0.15</v>
      </c>
    </row>
    <row r="151" spans="4:7">
      <c r="D151" s="109">
        <v>0.82</v>
      </c>
      <c r="E151" s="64">
        <v>0.3</v>
      </c>
      <c r="F151" s="64">
        <v>0</v>
      </c>
      <c r="G151" s="110">
        <v>0.15</v>
      </c>
    </row>
    <row r="152" spans="4:7">
      <c r="D152" s="109">
        <v>0.83</v>
      </c>
      <c r="E152" s="64">
        <v>0.3</v>
      </c>
      <c r="F152" s="64">
        <v>0</v>
      </c>
      <c r="G152" s="110">
        <v>0.15</v>
      </c>
    </row>
    <row r="153" spans="4:7">
      <c r="D153" s="109">
        <v>0.84</v>
      </c>
      <c r="E153" s="64">
        <v>0.3</v>
      </c>
      <c r="F153" s="64">
        <v>0</v>
      </c>
      <c r="G153" s="110">
        <v>0.15</v>
      </c>
    </row>
    <row r="154" spans="4:7">
      <c r="D154" s="109">
        <v>0.85</v>
      </c>
      <c r="E154" s="64">
        <v>0.3</v>
      </c>
      <c r="F154" s="64">
        <v>0</v>
      </c>
      <c r="G154" s="110">
        <v>0.15</v>
      </c>
    </row>
    <row r="155" spans="4:7">
      <c r="D155" s="109">
        <v>0.86</v>
      </c>
      <c r="E155" s="64">
        <v>0.3</v>
      </c>
      <c r="F155" s="64">
        <v>0</v>
      </c>
      <c r="G155" s="110">
        <v>0.15</v>
      </c>
    </row>
    <row r="156" spans="4:7">
      <c r="D156" s="109">
        <v>0.87</v>
      </c>
      <c r="E156" s="64">
        <v>0.35</v>
      </c>
      <c r="F156" s="64">
        <v>0</v>
      </c>
      <c r="G156" s="110">
        <v>0.17499999999999999</v>
      </c>
    </row>
    <row r="157" spans="4:7">
      <c r="D157" s="109">
        <v>0.88</v>
      </c>
      <c r="E157" s="64">
        <v>0.35</v>
      </c>
      <c r="F157" s="64">
        <v>0</v>
      </c>
      <c r="G157" s="110">
        <v>0.17499999999999999</v>
      </c>
    </row>
    <row r="158" spans="4:7">
      <c r="D158" s="109">
        <v>0.89</v>
      </c>
      <c r="E158" s="64">
        <v>0.35</v>
      </c>
      <c r="F158" s="64">
        <v>0</v>
      </c>
      <c r="G158" s="110">
        <v>0.17499999999999999</v>
      </c>
    </row>
    <row r="159" spans="4:7">
      <c r="D159" s="109">
        <v>0.9</v>
      </c>
      <c r="E159" s="64">
        <v>0.35</v>
      </c>
      <c r="F159" s="64">
        <v>0</v>
      </c>
      <c r="G159" s="110">
        <v>0.17499999999999999</v>
      </c>
    </row>
    <row r="160" spans="4:7">
      <c r="D160" s="109">
        <v>0.91</v>
      </c>
      <c r="E160" s="64">
        <v>0.35</v>
      </c>
      <c r="F160" s="64">
        <v>0</v>
      </c>
      <c r="G160" s="110">
        <v>0.17499999999999999</v>
      </c>
    </row>
    <row r="161" spans="4:7">
      <c r="D161" s="109">
        <v>0.92</v>
      </c>
      <c r="E161" s="64">
        <v>0.35</v>
      </c>
      <c r="F161" s="64">
        <v>0</v>
      </c>
      <c r="G161" s="110">
        <v>0.17499999999999999</v>
      </c>
    </row>
    <row r="162" spans="4:7">
      <c r="D162" s="109">
        <v>0.93</v>
      </c>
      <c r="E162" s="64">
        <v>0.35</v>
      </c>
      <c r="F162" s="64">
        <v>0</v>
      </c>
      <c r="G162" s="110">
        <v>0.17499999999999999</v>
      </c>
    </row>
    <row r="163" spans="4:7">
      <c r="D163" s="109">
        <v>0.94</v>
      </c>
      <c r="E163" s="64">
        <v>0.35</v>
      </c>
      <c r="F163" s="64">
        <v>0</v>
      </c>
      <c r="G163" s="110">
        <v>0.17499999999999999</v>
      </c>
    </row>
    <row r="164" spans="4:7">
      <c r="D164" s="109">
        <v>0.95</v>
      </c>
      <c r="E164" s="64">
        <v>0.35</v>
      </c>
      <c r="F164" s="64">
        <v>0</v>
      </c>
      <c r="G164" s="110">
        <v>0.17499999999999999</v>
      </c>
    </row>
    <row r="165" spans="4:7">
      <c r="D165" s="109">
        <v>0.96</v>
      </c>
      <c r="E165" s="64">
        <v>0.35</v>
      </c>
      <c r="F165" s="64">
        <v>0</v>
      </c>
      <c r="G165" s="110">
        <v>0.17499999999999999</v>
      </c>
    </row>
    <row r="166" spans="4:7">
      <c r="D166" s="109">
        <v>0.97</v>
      </c>
      <c r="E166" s="64">
        <v>0.35</v>
      </c>
      <c r="F166" s="64">
        <v>0</v>
      </c>
      <c r="G166" s="110">
        <v>0.17499999999999999</v>
      </c>
    </row>
    <row r="167" spans="4:7">
      <c r="D167" s="109">
        <v>0.98</v>
      </c>
      <c r="E167" s="64">
        <v>0.35</v>
      </c>
      <c r="F167" s="64">
        <v>0</v>
      </c>
      <c r="G167" s="110">
        <v>0.17499999999999999</v>
      </c>
    </row>
    <row r="168" spans="4:7">
      <c r="D168" s="109">
        <v>0.99</v>
      </c>
      <c r="E168" s="64">
        <v>0.45</v>
      </c>
      <c r="F168" s="64">
        <v>0</v>
      </c>
      <c r="G168" s="110">
        <v>0.22500000000000001</v>
      </c>
    </row>
    <row r="169" spans="4:7" ht="14.25" thickBot="1">
      <c r="D169" s="113">
        <v>1</v>
      </c>
      <c r="E169" s="114">
        <v>1</v>
      </c>
      <c r="F169" s="114">
        <v>0</v>
      </c>
      <c r="G169" s="115">
        <v>0.5</v>
      </c>
    </row>
    <row r="170" spans="4:7">
      <c r="D170" s="202"/>
    </row>
    <row r="184" spans="5:7">
      <c r="E184" s="48"/>
      <c r="F184" s="49"/>
      <c r="G184" s="49"/>
    </row>
    <row r="185" spans="5:7">
      <c r="E185" s="48"/>
      <c r="F185" s="49"/>
      <c r="G185" s="49"/>
    </row>
    <row r="186" spans="5:7">
      <c r="E186" s="48"/>
      <c r="F186" s="49"/>
      <c r="G186" s="49"/>
    </row>
    <row r="187" spans="5:7">
      <c r="E187" s="48"/>
      <c r="F187" s="49"/>
      <c r="G187" s="49"/>
    </row>
    <row r="188" spans="5:7">
      <c r="E188" s="48"/>
      <c r="F188" s="49"/>
      <c r="G188" s="49"/>
    </row>
    <row r="189" spans="5:7">
      <c r="E189" s="48"/>
      <c r="F189" s="49"/>
      <c r="G189" s="49"/>
    </row>
    <row r="190" spans="5:7">
      <c r="E190" s="48"/>
      <c r="F190" s="49"/>
      <c r="G190" s="49"/>
    </row>
    <row r="191" spans="5:7">
      <c r="E191" s="48"/>
      <c r="F191" s="49"/>
      <c r="G191" s="49"/>
    </row>
    <row r="192" spans="5:7">
      <c r="E192" s="48"/>
      <c r="F192" s="49"/>
      <c r="G192" s="49"/>
    </row>
    <row r="193" spans="5:7">
      <c r="E193" s="48"/>
      <c r="F193" s="49"/>
      <c r="G193" s="49"/>
    </row>
    <row r="194" spans="5:7">
      <c r="E194" s="48"/>
      <c r="F194" s="49"/>
      <c r="G194" s="49"/>
    </row>
    <row r="195" spans="5:7">
      <c r="E195" s="48"/>
      <c r="F195" s="49"/>
      <c r="G195" s="49"/>
    </row>
  </sheetData>
  <sortState ref="D51:Q58">
    <sortCondition ref="E51:E58"/>
  </sortState>
  <mergeCells count="25">
    <mergeCell ref="D49:Q49"/>
    <mergeCell ref="D67:G67"/>
    <mergeCell ref="T37:T40"/>
    <mergeCell ref="D43:H43"/>
    <mergeCell ref="D60:H60"/>
    <mergeCell ref="U39:AB39"/>
    <mergeCell ref="T41:T44"/>
    <mergeCell ref="U43:AB43"/>
    <mergeCell ref="T25:T28"/>
    <mergeCell ref="U27:AB27"/>
    <mergeCell ref="T29:T32"/>
    <mergeCell ref="U31:AB31"/>
    <mergeCell ref="T33:T36"/>
    <mergeCell ref="U35:AB35"/>
    <mergeCell ref="T13:T16"/>
    <mergeCell ref="U15:AB15"/>
    <mergeCell ref="T17:T20"/>
    <mergeCell ref="U19:AB19"/>
    <mergeCell ref="T21:T24"/>
    <mergeCell ref="U23:AB23"/>
    <mergeCell ref="AS3:BA3"/>
    <mergeCell ref="S1:AB1"/>
    <mergeCell ref="T9:T12"/>
    <mergeCell ref="U11:AB11"/>
    <mergeCell ref="U8:AB8"/>
  </mergeCells>
  <conditionalFormatting sqref="D2:D7">
    <cfRule type="expression" dxfId="21" priority="6">
      <formula>$L2=0</formula>
    </cfRule>
  </conditionalFormatting>
  <conditionalFormatting sqref="D38:D41">
    <cfRule type="expression" dxfId="20" priority="3">
      <formula>$L38=0</formula>
    </cfRule>
  </conditionalFormatting>
  <conditionalFormatting sqref="D26:D37">
    <cfRule type="expression" dxfId="19" priority="4">
      <formula>$L26=0</formula>
    </cfRule>
  </conditionalFormatting>
  <conditionalFormatting sqref="D8:D25">
    <cfRule type="expression" dxfId="18" priority="1">
      <formula>$L8=0</formula>
    </cfRule>
  </conditionalFormatting>
  <dataValidations disablePrompts="1" count="1">
    <dataValidation type="list" allowBlank="1" showInputMessage="1" showErrorMessage="1" sqref="B25" xr:uid="{00000000-0002-0000-0000-000000000000}">
      <formula1>$D$2:$D$41</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4"/>
  <sheetViews>
    <sheetView topLeftCell="B13" workbookViewId="0" xr3:uid="{958C4451-9541-5A59-BF78-D2F731DF1C81}">
      <selection activeCell="K30" sqref="K30"/>
    </sheetView>
  </sheetViews>
  <sheetFormatPr defaultColWidth="8.85546875" defaultRowHeight="12.75"/>
  <cols>
    <col min="1" max="1" width="8.85546875" style="1"/>
    <col min="2" max="2" width="28" style="1" bestFit="1" customWidth="1"/>
    <col min="3" max="3" width="7.42578125" style="1" bestFit="1" customWidth="1"/>
    <col min="4" max="4" width="12.28515625" style="1" bestFit="1" customWidth="1"/>
    <col min="5" max="5" width="16.140625" style="1" bestFit="1" customWidth="1"/>
    <col min="6" max="6" width="18.140625" style="1" bestFit="1" customWidth="1"/>
    <col min="7" max="7" width="10.42578125" style="1" customWidth="1"/>
    <col min="8" max="8" width="18.85546875" style="1" customWidth="1"/>
    <col min="9" max="10" width="14.140625" style="1" bestFit="1" customWidth="1"/>
    <col min="11" max="11" width="14" style="1" bestFit="1" customWidth="1"/>
    <col min="12" max="16384" width="8.85546875" style="1"/>
  </cols>
  <sheetData>
    <row r="1" spans="1:11">
      <c r="A1" s="269">
        <v>1</v>
      </c>
      <c r="B1" s="269" t="s">
        <v>107</v>
      </c>
      <c r="C1" s="269"/>
      <c r="D1" s="269"/>
      <c r="E1" s="269"/>
      <c r="F1" s="269"/>
      <c r="G1" s="269"/>
      <c r="H1" s="269"/>
      <c r="I1" s="269"/>
      <c r="J1" s="269"/>
      <c r="K1" s="269"/>
    </row>
    <row r="2" spans="1:11">
      <c r="A2" s="269"/>
      <c r="B2" s="269"/>
      <c r="C2" s="269"/>
      <c r="D2" s="269"/>
      <c r="E2" s="269"/>
      <c r="F2" s="269"/>
      <c r="G2" s="269"/>
      <c r="H2" s="269"/>
      <c r="I2" s="269"/>
      <c r="J2" s="269"/>
      <c r="K2" s="269"/>
    </row>
    <row r="4" spans="1:11">
      <c r="A4" s="147" t="s">
        <v>108</v>
      </c>
      <c r="B4" s="147" t="s">
        <v>109</v>
      </c>
      <c r="C4" s="148" t="s">
        <v>110</v>
      </c>
      <c r="D4" s="148" t="s">
        <v>111</v>
      </c>
      <c r="E4" s="148" t="s">
        <v>34</v>
      </c>
      <c r="F4" s="148" t="s">
        <v>112</v>
      </c>
      <c r="G4" s="148" t="s">
        <v>113</v>
      </c>
      <c r="H4" s="148" t="s">
        <v>114</v>
      </c>
      <c r="I4" s="148" t="s">
        <v>115</v>
      </c>
      <c r="J4" s="148" t="s">
        <v>116</v>
      </c>
      <c r="K4" s="148" t="s">
        <v>117</v>
      </c>
    </row>
    <row r="5" spans="1:11">
      <c r="A5" s="158">
        <v>1</v>
      </c>
      <c r="B5" s="159" t="str">
        <f>'Underpricing Model'!$D$51</f>
        <v>Cotiviti Holdings Inc</v>
      </c>
      <c r="C5" s="160">
        <f>$C$13/8</f>
        <v>0.125</v>
      </c>
      <c r="D5" s="161">
        <f t="shared" ref="D5:D11" si="0">$D$13*C5</f>
        <v>1250000</v>
      </c>
      <c r="E5" s="162">
        <f>'Underpricing Model'!$AD$51</f>
        <v>0.21641031615943487</v>
      </c>
      <c r="F5" s="162">
        <f>C5*E5</f>
        <v>2.7051289519929359E-2</v>
      </c>
      <c r="G5" s="163">
        <f>VLOOKUP($B5,'Out of Sample Data'!$B:$G,5,FALSE)</f>
        <v>19</v>
      </c>
      <c r="H5" s="163">
        <f>(1+(VLOOKUP($B5,'Out of Sample Data'!$B:$G,6,FALSE)/100))*G5</f>
        <v>17.109999961820002</v>
      </c>
      <c r="I5" s="164">
        <f>LN(H5/G5)</f>
        <v>-0.10477589349378191</v>
      </c>
      <c r="J5" s="164">
        <f>C5*I5</f>
        <v>-1.3096986686722739E-2</v>
      </c>
      <c r="K5" s="165">
        <f>D5*J5</f>
        <v>-16371.233358403424</v>
      </c>
    </row>
    <row r="6" spans="1:11">
      <c r="A6" s="158">
        <v>2</v>
      </c>
      <c r="B6" s="159" t="str">
        <f>'Underpricing Model'!$D$52</f>
        <v>Quantenna Communications Inc</v>
      </c>
      <c r="C6" s="160">
        <f t="shared" ref="C6:C12" si="1">$C$13/8</f>
        <v>0.125</v>
      </c>
      <c r="D6" s="161">
        <f t="shared" si="0"/>
        <v>1250000</v>
      </c>
      <c r="E6" s="162">
        <f>'Underpricing Model'!$AD$52</f>
        <v>1.0474636055940968E-3</v>
      </c>
      <c r="F6" s="162">
        <f t="shared" ref="F6:F12" si="2">C6*E6</f>
        <v>1.309329506992621E-4</v>
      </c>
      <c r="G6" s="163">
        <f>VLOOKUP($B6,'Out of Sample Data'!$B:$G,5,FALSE)</f>
        <v>16</v>
      </c>
      <c r="H6" s="163">
        <f>(1+(VLOOKUP($B6,'Out of Sample Data'!$B:$G,6,FALSE)/100))*G6</f>
        <v>15.5</v>
      </c>
      <c r="I6" s="164">
        <f>LN(H6/G6)</f>
        <v>-3.1748698314580298E-2</v>
      </c>
      <c r="J6" s="164">
        <f t="shared" ref="J6:J12" si="3">C6*I6</f>
        <v>-3.9685872893225373E-3</v>
      </c>
      <c r="K6" s="165">
        <f t="shared" ref="K6:K12" si="4">D6*J6</f>
        <v>-4960.7341116531716</v>
      </c>
    </row>
    <row r="7" spans="1:11">
      <c r="A7" s="158">
        <v>3</v>
      </c>
      <c r="B7" s="159" t="str">
        <f>'Underpricing Model'!$D$53</f>
        <v>First Data Corp</v>
      </c>
      <c r="C7" s="160">
        <f t="shared" si="1"/>
        <v>0.125</v>
      </c>
      <c r="D7" s="161">
        <f>$D$13*C7</f>
        <v>1250000</v>
      </c>
      <c r="E7" s="162">
        <f>'Underpricing Model'!$AD$53</f>
        <v>3.2289830169429409E-6</v>
      </c>
      <c r="F7" s="162">
        <f t="shared" si="2"/>
        <v>4.0362287711786762E-7</v>
      </c>
      <c r="G7" s="163">
        <f>VLOOKUP($B7,'Out of Sample Data'!$B:$G,5,FALSE)</f>
        <v>16</v>
      </c>
      <c r="H7" s="163">
        <f>(1+(VLOOKUP($B7,'Out of Sample Data'!$B:$G,6,FALSE)/100))*G7</f>
        <v>15.750400000000001</v>
      </c>
      <c r="I7" s="164">
        <f t="shared" ref="I7:I12" si="5">LN(H7/G7)</f>
        <v>-1.5722960465236198E-2</v>
      </c>
      <c r="J7" s="164">
        <f t="shared" si="3"/>
        <v>-1.9653700581545247E-3</v>
      </c>
      <c r="K7" s="165">
        <f t="shared" si="4"/>
        <v>-2456.7125726931558</v>
      </c>
    </row>
    <row r="8" spans="1:11">
      <c r="A8" s="158">
        <v>4</v>
      </c>
      <c r="B8" s="159" t="str">
        <f>'Underpricing Model'!$D$54</f>
        <v>Etsy Inc</v>
      </c>
      <c r="C8" s="160">
        <f t="shared" si="1"/>
        <v>0.125</v>
      </c>
      <c r="D8" s="161">
        <f t="shared" si="0"/>
        <v>1250000</v>
      </c>
      <c r="E8" s="162">
        <f>'Underpricing Model'!$AD$54</f>
        <v>7.7262172124788414E-3</v>
      </c>
      <c r="F8" s="162">
        <f t="shared" si="2"/>
        <v>9.6577715155985518E-4</v>
      </c>
      <c r="G8" s="163">
        <f>VLOOKUP($B8,'Out of Sample Data'!$B:$G,5,FALSE)</f>
        <v>16</v>
      </c>
      <c r="H8" s="163">
        <f>(1+(VLOOKUP($B8,'Out of Sample Data'!$B:$G,6,FALSE)/100))*G8</f>
        <v>30</v>
      </c>
      <c r="I8" s="164">
        <f t="shared" si="5"/>
        <v>0.62860865942237409</v>
      </c>
      <c r="J8" s="164">
        <f t="shared" si="3"/>
        <v>7.8576082427796762E-2</v>
      </c>
      <c r="K8" s="165">
        <f t="shared" si="4"/>
        <v>98220.103034745945</v>
      </c>
    </row>
    <row r="9" spans="1:11">
      <c r="A9" s="158">
        <v>5</v>
      </c>
      <c r="B9" s="159" t="str">
        <f>'Underpricing Model'!$D$55</f>
        <v>SendGrid Inc</v>
      </c>
      <c r="C9" s="160">
        <f t="shared" si="1"/>
        <v>0.125</v>
      </c>
      <c r="D9" s="161">
        <f t="shared" si="0"/>
        <v>1250000</v>
      </c>
      <c r="E9" s="162">
        <f>'Underpricing Model'!$AD$55</f>
        <v>0.7628508379081792</v>
      </c>
      <c r="F9" s="162">
        <f t="shared" si="2"/>
        <v>9.53563547385224E-2</v>
      </c>
      <c r="G9" s="163">
        <f>VLOOKUP($B9,'Out of Sample Data'!$B:$G,5,FALSE)</f>
        <v>16</v>
      </c>
      <c r="H9" s="163">
        <f>(1+(VLOOKUP($B9,'Out of Sample Data'!$B:$G,6,FALSE)/100))*G9</f>
        <v>18</v>
      </c>
      <c r="I9" s="164">
        <f t="shared" si="5"/>
        <v>0.11778303565638346</v>
      </c>
      <c r="J9" s="164">
        <f t="shared" si="3"/>
        <v>1.4722879457047932E-2</v>
      </c>
      <c r="K9" s="165">
        <f t="shared" si="4"/>
        <v>18403.599321309914</v>
      </c>
    </row>
    <row r="10" spans="1:11">
      <c r="A10" s="158">
        <v>6</v>
      </c>
      <c r="B10" s="159" t="str">
        <f>'Underpricing Model'!$D$56</f>
        <v>ForeScout Technologies Inc</v>
      </c>
      <c r="C10" s="160">
        <f t="shared" si="1"/>
        <v>0.125</v>
      </c>
      <c r="D10" s="161">
        <f t="shared" si="0"/>
        <v>1250000</v>
      </c>
      <c r="E10" s="162">
        <f>'Underpricing Model'!$AD$56</f>
        <v>0.9999391345877191</v>
      </c>
      <c r="F10" s="162">
        <f t="shared" si="2"/>
        <v>0.12499239182346489</v>
      </c>
      <c r="G10" s="163">
        <f>VLOOKUP($B10,'Out of Sample Data'!$B:$G,5,FALSE)</f>
        <v>22</v>
      </c>
      <c r="H10" s="163">
        <f>(1+(VLOOKUP($B10,'Out of Sample Data'!$B:$G,6,FALSE)/100))*G10</f>
        <v>25.500000019999998</v>
      </c>
      <c r="I10" s="164">
        <f t="shared" si="5"/>
        <v>0.14763599959037832</v>
      </c>
      <c r="J10" s="164">
        <f t="shared" si="3"/>
        <v>1.845449994879729E-2</v>
      </c>
      <c r="K10" s="165">
        <f t="shared" si="4"/>
        <v>23068.124935996613</v>
      </c>
    </row>
    <row r="11" spans="1:11">
      <c r="A11" s="158">
        <v>7</v>
      </c>
      <c r="B11" s="159" t="str">
        <f>'Underpricing Model'!$D$57</f>
        <v>Impinj Inc</v>
      </c>
      <c r="C11" s="160">
        <f t="shared" si="1"/>
        <v>0.125</v>
      </c>
      <c r="D11" s="161">
        <f t="shared" si="0"/>
        <v>1250000</v>
      </c>
      <c r="E11" s="162">
        <f>'Underpricing Model'!$AD$57</f>
        <v>0.17384434783863653</v>
      </c>
      <c r="F11" s="162">
        <f t="shared" si="2"/>
        <v>2.1730543479829566E-2</v>
      </c>
      <c r="G11" s="163">
        <f>VLOOKUP($B11,'Out of Sample Data'!$B:$G,5,FALSE)</f>
        <v>14</v>
      </c>
      <c r="H11" s="163">
        <f>(1+(VLOOKUP($B11,'Out of Sample Data'!$B:$G,6,FALSE)/100))*G11</f>
        <v>17.970000075999998</v>
      </c>
      <c r="I11" s="164">
        <f t="shared" si="5"/>
        <v>0.24964637540948001</v>
      </c>
      <c r="J11" s="164">
        <f t="shared" si="3"/>
        <v>3.1205796926185001E-2</v>
      </c>
      <c r="K11" s="165">
        <f t="shared" si="4"/>
        <v>39007.24615773125</v>
      </c>
    </row>
    <row r="12" spans="1:11">
      <c r="A12" s="158">
        <v>8</v>
      </c>
      <c r="B12" s="159" t="str">
        <f>'Underpricing Model'!$D$58</f>
        <v>Tintri Inc</v>
      </c>
      <c r="C12" s="160">
        <f t="shared" si="1"/>
        <v>0.125</v>
      </c>
      <c r="D12" s="161">
        <f>$D$13*C12</f>
        <v>1250000</v>
      </c>
      <c r="E12" s="162">
        <f>'Underpricing Model'!$AD$58</f>
        <v>0.99999999999693123</v>
      </c>
      <c r="F12" s="162">
        <f t="shared" si="2"/>
        <v>0.1249999999996164</v>
      </c>
      <c r="G12" s="163">
        <f>VLOOKUP($B12,'Out of Sample Data'!$B:$G,5,FALSE)</f>
        <v>7</v>
      </c>
      <c r="H12" s="163">
        <f>(1+(VLOOKUP($B12,'Out of Sample Data'!$B:$G,6,FALSE)/100))*G12</f>
        <v>7.2700000047499991</v>
      </c>
      <c r="I12" s="164">
        <f t="shared" si="5"/>
        <v>3.7846143143484612E-2</v>
      </c>
      <c r="J12" s="164">
        <f t="shared" si="3"/>
        <v>4.7307678929355765E-3</v>
      </c>
      <c r="K12" s="165">
        <f t="shared" si="4"/>
        <v>5913.4598661694708</v>
      </c>
    </row>
    <row r="13" spans="1:11">
      <c r="C13" s="149">
        <v>1</v>
      </c>
      <c r="D13" s="150">
        <v>10000000</v>
      </c>
      <c r="E13" s="151">
        <f>AVERAGE(E5:E12)</f>
        <v>0.39522769328649887</v>
      </c>
      <c r="F13" s="152">
        <f>SUM(F5:F12)</f>
        <v>0.39522769328649887</v>
      </c>
      <c r="G13" s="7"/>
      <c r="H13" s="7"/>
      <c r="I13" s="153">
        <f>AVERAGE(I5:I12)</f>
        <v>0.12865908261856276</v>
      </c>
      <c r="J13" s="154">
        <f>SUM(J5:J12)</f>
        <v>0.12865908261856276</v>
      </c>
      <c r="K13" s="155">
        <f>SUM(K5:K12)</f>
        <v>160823.85327320345</v>
      </c>
    </row>
    <row r="15" spans="1:11">
      <c r="A15" s="269">
        <v>2</v>
      </c>
      <c r="B15" s="269" t="s">
        <v>118</v>
      </c>
      <c r="C15" s="269"/>
      <c r="D15" s="269"/>
      <c r="E15" s="269"/>
      <c r="F15" s="269"/>
      <c r="G15" s="269"/>
      <c r="H15" s="269"/>
      <c r="I15" s="269"/>
      <c r="J15" s="269"/>
      <c r="K15" s="269"/>
    </row>
    <row r="16" spans="1:11">
      <c r="A16" s="269"/>
      <c r="B16" s="269"/>
      <c r="C16" s="269"/>
      <c r="D16" s="269"/>
      <c r="E16" s="269"/>
      <c r="F16" s="269"/>
      <c r="G16" s="269"/>
      <c r="H16" s="269"/>
      <c r="I16" s="269"/>
      <c r="J16" s="269"/>
      <c r="K16" s="269"/>
    </row>
    <row r="18" spans="1:11">
      <c r="A18" s="147" t="s">
        <v>108</v>
      </c>
      <c r="B18" s="147" t="s">
        <v>109</v>
      </c>
      <c r="C18" s="148" t="s">
        <v>110</v>
      </c>
      <c r="D18" s="148" t="s">
        <v>111</v>
      </c>
      <c r="E18" s="148" t="s">
        <v>34</v>
      </c>
      <c r="F18" s="148" t="s">
        <v>112</v>
      </c>
      <c r="G18" s="148" t="s">
        <v>113</v>
      </c>
      <c r="H18" s="148" t="s">
        <v>114</v>
      </c>
      <c r="I18" s="148" t="s">
        <v>115</v>
      </c>
      <c r="J18" s="148" t="s">
        <v>116</v>
      </c>
      <c r="K18" s="148" t="s">
        <v>117</v>
      </c>
    </row>
    <row r="19" spans="1:11">
      <c r="A19" s="158">
        <v>1</v>
      </c>
      <c r="B19" s="159" t="str">
        <f>'Underpricing Model'!$D$51</f>
        <v>Cotiviti Holdings Inc</v>
      </c>
      <c r="C19" s="166">
        <v>0.05</v>
      </c>
      <c r="D19" s="167">
        <f t="shared" ref="D19:D25" si="6">$D$27*C19</f>
        <v>500000</v>
      </c>
      <c r="E19" s="162">
        <f>'Underpricing Model'!$AD$51</f>
        <v>0.21641031615943487</v>
      </c>
      <c r="F19" s="162">
        <f>C19*E19</f>
        <v>1.0820515807971744E-2</v>
      </c>
      <c r="G19" s="163">
        <f>VLOOKUP($B19,'Out of Sample Data'!$B:$G,5,FALSE)</f>
        <v>19</v>
      </c>
      <c r="H19" s="163">
        <f>(1+(VLOOKUP($B19,'Out of Sample Data'!$B:$G,6,FALSE)/100))*G19</f>
        <v>17.109999961820002</v>
      </c>
      <c r="I19" s="164">
        <f>LN(H19/G19)</f>
        <v>-0.10477589349378191</v>
      </c>
      <c r="J19" s="164">
        <f>C19*I19</f>
        <v>-5.238794674689096E-3</v>
      </c>
      <c r="K19" s="165">
        <f>D19*J19</f>
        <v>-2619.3973373445479</v>
      </c>
    </row>
    <row r="20" spans="1:11">
      <c r="A20" s="158">
        <v>2</v>
      </c>
      <c r="B20" s="159" t="str">
        <f>'Underpricing Model'!$D$52</f>
        <v>Quantenna Communications Inc</v>
      </c>
      <c r="C20" s="166">
        <v>0.05</v>
      </c>
      <c r="D20" s="167">
        <f t="shared" si="6"/>
        <v>500000</v>
      </c>
      <c r="E20" s="162">
        <f>'Underpricing Model'!$AD$52</f>
        <v>1.0474636055940968E-3</v>
      </c>
      <c r="F20" s="162">
        <f t="shared" ref="F20:F26" si="7">C20*E20</f>
        <v>5.2373180279704842E-5</v>
      </c>
      <c r="G20" s="163">
        <f>VLOOKUP($B20,'Out of Sample Data'!$B:$G,5,FALSE)</f>
        <v>16</v>
      </c>
      <c r="H20" s="163">
        <f>(1+(VLOOKUP($B20,'Out of Sample Data'!$B:$G,6,FALSE)/100))*G20</f>
        <v>15.5</v>
      </c>
      <c r="I20" s="164">
        <f>LN(H20/G20)</f>
        <v>-3.1748698314580298E-2</v>
      </c>
      <c r="J20" s="164">
        <f t="shared" ref="J20:J26" si="8">C20*I20</f>
        <v>-1.5874349157290149E-3</v>
      </c>
      <c r="K20" s="165">
        <f t="shared" ref="K20:K26" si="9">D20*J20</f>
        <v>-793.71745786450742</v>
      </c>
    </row>
    <row r="21" spans="1:11">
      <c r="A21" s="158">
        <v>3</v>
      </c>
      <c r="B21" s="159" t="str">
        <f>'Underpricing Model'!$D$53</f>
        <v>First Data Corp</v>
      </c>
      <c r="C21" s="166">
        <v>0.05</v>
      </c>
      <c r="D21" s="167">
        <f t="shared" si="6"/>
        <v>500000</v>
      </c>
      <c r="E21" s="162">
        <f>'Underpricing Model'!$AD$53</f>
        <v>3.2289830169429409E-6</v>
      </c>
      <c r="F21" s="162">
        <f t="shared" si="7"/>
        <v>1.6144915084714705E-7</v>
      </c>
      <c r="G21" s="163">
        <f>VLOOKUP($B21,'Out of Sample Data'!$B:$G,5,FALSE)</f>
        <v>16</v>
      </c>
      <c r="H21" s="163">
        <f>(1+(VLOOKUP($B21,'Out of Sample Data'!$B:$G,6,FALSE)/100))*G21</f>
        <v>15.750400000000001</v>
      </c>
      <c r="I21" s="164">
        <f t="shared" ref="I21:I26" si="10">LN(H21/G21)</f>
        <v>-1.5722960465236198E-2</v>
      </c>
      <c r="J21" s="164">
        <f t="shared" si="8"/>
        <v>-7.8614802326180998E-4</v>
      </c>
      <c r="K21" s="165">
        <f t="shared" si="9"/>
        <v>-393.07401163090498</v>
      </c>
    </row>
    <row r="22" spans="1:11">
      <c r="A22" s="158">
        <v>4</v>
      </c>
      <c r="B22" s="159" t="str">
        <f>'Underpricing Model'!$D$54</f>
        <v>Etsy Inc</v>
      </c>
      <c r="C22" s="166">
        <v>5.0000012772424156E-2</v>
      </c>
      <c r="D22" s="167">
        <f t="shared" si="6"/>
        <v>500000.12772424158</v>
      </c>
      <c r="E22" s="162">
        <f>'Underpricing Model'!$AD$54</f>
        <v>7.7262172124788414E-3</v>
      </c>
      <c r="F22" s="162">
        <f t="shared" si="7"/>
        <v>3.8631095930646543E-4</v>
      </c>
      <c r="G22" s="163">
        <f>VLOOKUP($B22,'Out of Sample Data'!$B:$G,5,FALSE)</f>
        <v>16</v>
      </c>
      <c r="H22" s="163">
        <f>(1+(VLOOKUP($B22,'Out of Sample Data'!$B:$G,6,FALSE)/100))*G22</f>
        <v>30</v>
      </c>
      <c r="I22" s="164">
        <f t="shared" si="10"/>
        <v>0.62860865942237409</v>
      </c>
      <c r="J22" s="164">
        <f t="shared" si="8"/>
        <v>3.1430440999975127E-2</v>
      </c>
      <c r="K22" s="165">
        <f t="shared" si="9"/>
        <v>15715.224514416803</v>
      </c>
    </row>
    <row r="23" spans="1:11">
      <c r="A23" s="158">
        <v>5</v>
      </c>
      <c r="B23" s="159" t="str">
        <f>'Underpricing Model'!$D$55</f>
        <v>SendGrid Inc</v>
      </c>
      <c r="C23" s="166">
        <v>0.05</v>
      </c>
      <c r="D23" s="167">
        <f t="shared" si="6"/>
        <v>500000</v>
      </c>
      <c r="E23" s="162">
        <f>'Underpricing Model'!$AD$55</f>
        <v>0.7628508379081792</v>
      </c>
      <c r="F23" s="162">
        <f t="shared" si="7"/>
        <v>3.8142541895408964E-2</v>
      </c>
      <c r="G23" s="163">
        <f>VLOOKUP($B23,'Out of Sample Data'!$B:$G,5,FALSE)</f>
        <v>16</v>
      </c>
      <c r="H23" s="163">
        <f>(1+(VLOOKUP($B23,'Out of Sample Data'!$B:$G,6,FALSE)/100))*G23</f>
        <v>18</v>
      </c>
      <c r="I23" s="164">
        <f t="shared" si="10"/>
        <v>0.11778303565638346</v>
      </c>
      <c r="J23" s="164">
        <f t="shared" si="8"/>
        <v>5.8891517828191728E-3</v>
      </c>
      <c r="K23" s="165">
        <f t="shared" si="9"/>
        <v>2944.5758914095863</v>
      </c>
    </row>
    <row r="24" spans="1:11">
      <c r="A24" s="158">
        <v>6</v>
      </c>
      <c r="B24" s="159" t="str">
        <f>'Underpricing Model'!$D$56</f>
        <v>ForeScout Technologies Inc</v>
      </c>
      <c r="C24" s="166">
        <v>0.35</v>
      </c>
      <c r="D24" s="167">
        <f t="shared" si="6"/>
        <v>3500000</v>
      </c>
      <c r="E24" s="162">
        <f>'Underpricing Model'!$AD$56</f>
        <v>0.9999391345877191</v>
      </c>
      <c r="F24" s="162">
        <f t="shared" si="7"/>
        <v>0.34997869710570167</v>
      </c>
      <c r="G24" s="163">
        <f>VLOOKUP($B24,'Out of Sample Data'!$B:$G,5,FALSE)</f>
        <v>22</v>
      </c>
      <c r="H24" s="163">
        <f>(1+(VLOOKUP($B24,'Out of Sample Data'!$B:$G,6,FALSE)/100))*G24</f>
        <v>25.500000019999998</v>
      </c>
      <c r="I24" s="164">
        <f t="shared" si="10"/>
        <v>0.14763599959037832</v>
      </c>
      <c r="J24" s="164">
        <f t="shared" si="8"/>
        <v>5.167259985663241E-2</v>
      </c>
      <c r="K24" s="165">
        <f t="shared" si="9"/>
        <v>180854.09949821344</v>
      </c>
    </row>
    <row r="25" spans="1:11">
      <c r="A25" s="158">
        <v>7</v>
      </c>
      <c r="B25" s="159" t="str">
        <f>'Underpricing Model'!$D$57</f>
        <v>Impinj Inc</v>
      </c>
      <c r="C25" s="166">
        <v>5.0000000000000017E-2</v>
      </c>
      <c r="D25" s="167">
        <f t="shared" si="6"/>
        <v>500000.00000000017</v>
      </c>
      <c r="E25" s="162">
        <f>'Underpricing Model'!$AD$57</f>
        <v>0.17384434783863653</v>
      </c>
      <c r="F25" s="162">
        <f t="shared" si="7"/>
        <v>8.6922173919318294E-3</v>
      </c>
      <c r="G25" s="163">
        <f>VLOOKUP($B25,'Out of Sample Data'!$B:$G,5,FALSE)</f>
        <v>14</v>
      </c>
      <c r="H25" s="163">
        <f>(1+(VLOOKUP($B25,'Out of Sample Data'!$B:$G,6,FALSE)/100))*G25</f>
        <v>17.970000075999998</v>
      </c>
      <c r="I25" s="164">
        <f t="shared" si="10"/>
        <v>0.24964637540948001</v>
      </c>
      <c r="J25" s="164">
        <f t="shared" si="8"/>
        <v>1.2482318770474005E-2</v>
      </c>
      <c r="K25" s="165">
        <f t="shared" si="9"/>
        <v>6241.1593852370042</v>
      </c>
    </row>
    <row r="26" spans="1:11">
      <c r="A26" s="158">
        <v>8</v>
      </c>
      <c r="B26" s="159" t="str">
        <f>'Underpricing Model'!$D$58</f>
        <v>Tintri Inc</v>
      </c>
      <c r="C26" s="166">
        <v>0.35</v>
      </c>
      <c r="D26" s="167">
        <f>$D$27*C26</f>
        <v>3500000</v>
      </c>
      <c r="E26" s="162">
        <f>'Underpricing Model'!$AD$58</f>
        <v>0.99999999999693123</v>
      </c>
      <c r="F26" s="162">
        <f t="shared" si="7"/>
        <v>0.34999999999892589</v>
      </c>
      <c r="G26" s="163">
        <f>VLOOKUP($B26,'Out of Sample Data'!$B:$G,5,FALSE)</f>
        <v>7</v>
      </c>
      <c r="H26" s="163">
        <f>(1+(VLOOKUP($B26,'Out of Sample Data'!$B:$G,6,FALSE)/100))*G26</f>
        <v>7.2700000047499991</v>
      </c>
      <c r="I26" s="164">
        <f t="shared" si="10"/>
        <v>3.7846143143484612E-2</v>
      </c>
      <c r="J26" s="164">
        <f t="shared" si="8"/>
        <v>1.3246150100219614E-2</v>
      </c>
      <c r="K26" s="165">
        <f t="shared" si="9"/>
        <v>46361.52535076865</v>
      </c>
    </row>
    <row r="27" spans="1:11">
      <c r="C27" s="156">
        <v>1</v>
      </c>
      <c r="D27" s="157">
        <v>10000000</v>
      </c>
      <c r="E27" s="151">
        <f>AVERAGE(E19:E26)</f>
        <v>0.39522769328649887</v>
      </c>
      <c r="F27" s="152">
        <f>SUM(F19:F26)</f>
        <v>0.75807281778867708</v>
      </c>
      <c r="G27" s="7"/>
      <c r="H27" s="7"/>
      <c r="I27" s="153">
        <f>AVERAGE(I19:I26)</f>
        <v>0.12865908261856276</v>
      </c>
      <c r="J27" s="154">
        <f>SUM(J19:J26)</f>
        <v>0.10710828389644041</v>
      </c>
      <c r="K27" s="155">
        <f>SUM(K19:K26)</f>
        <v>248310.39583320552</v>
      </c>
    </row>
    <row r="30" spans="1:11" ht="13.5" thickBot="1"/>
    <row r="31" spans="1:11" ht="16.5" thickBot="1">
      <c r="B31" s="266" t="s">
        <v>119</v>
      </c>
      <c r="C31" s="267"/>
      <c r="D31" s="267"/>
      <c r="E31" s="268"/>
    </row>
    <row r="32" spans="1:11">
      <c r="B32" s="15" t="s">
        <v>120</v>
      </c>
      <c r="C32" s="20"/>
      <c r="D32" s="20" t="s">
        <v>121</v>
      </c>
      <c r="E32" s="21">
        <v>0.05</v>
      </c>
      <c r="J32" s="227"/>
    </row>
    <row r="33" spans="1:5">
      <c r="B33" s="16" t="s">
        <v>120</v>
      </c>
      <c r="C33" s="14"/>
      <c r="D33" s="14" t="s">
        <v>122</v>
      </c>
      <c r="E33" s="22">
        <v>0.35</v>
      </c>
    </row>
    <row r="34" spans="1:5" ht="13.5" thickBot="1">
      <c r="A34"/>
      <c r="B34" s="17" t="s">
        <v>123</v>
      </c>
      <c r="C34" s="23">
        <f>SUM(C19:C26)</f>
        <v>1.000000012772424</v>
      </c>
      <c r="D34" s="24" t="s">
        <v>124</v>
      </c>
      <c r="E34" s="25">
        <v>1</v>
      </c>
    </row>
  </sheetData>
  <mergeCells count="5">
    <mergeCell ref="B31:E31"/>
    <mergeCell ref="B1:K2"/>
    <mergeCell ref="A1:A2"/>
    <mergeCell ref="A15:A16"/>
    <mergeCell ref="B15:K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91"/>
  <sheetViews>
    <sheetView topLeftCell="A58" workbookViewId="0" xr3:uid="{842E5F09-E766-5B8D-85AF-A39847EA96FD}">
      <selection activeCell="B95" sqref="B95"/>
    </sheetView>
  </sheetViews>
  <sheetFormatPr defaultColWidth="9.140625" defaultRowHeight="12.75"/>
  <cols>
    <col min="1" max="1" width="17.42578125" style="1" bestFit="1" customWidth="1"/>
    <col min="2" max="2" width="30" style="1" bestFit="1" customWidth="1"/>
    <col min="3" max="3" width="13.42578125" style="1" bestFit="1" customWidth="1"/>
    <col min="4" max="4" width="22.42578125" style="1" bestFit="1" customWidth="1"/>
    <col min="5" max="5" width="10.7109375" style="1" bestFit="1" customWidth="1"/>
    <col min="6" max="6" width="17" style="1" bestFit="1" customWidth="1"/>
    <col min="7" max="7" width="20.85546875" style="1" bestFit="1" customWidth="1"/>
    <col min="8" max="8" width="21.42578125" style="1" bestFit="1" customWidth="1"/>
    <col min="9" max="9" width="13.140625" style="1" bestFit="1" customWidth="1"/>
    <col min="10" max="10" width="14.42578125" style="1" bestFit="1" customWidth="1"/>
    <col min="11" max="11" width="16.140625" style="1" bestFit="1" customWidth="1"/>
    <col min="12" max="12" width="22.85546875" style="1" bestFit="1" customWidth="1"/>
    <col min="13" max="13" width="15" style="1" bestFit="1" customWidth="1"/>
    <col min="14" max="14" width="24" style="1" bestFit="1" customWidth="1"/>
    <col min="15" max="15" width="18" style="1" bestFit="1" customWidth="1"/>
    <col min="16" max="16" width="26.42578125" style="1" bestFit="1" customWidth="1"/>
    <col min="17" max="17" width="5.7109375" style="1" customWidth="1"/>
    <col min="18" max="18" width="30" style="1" bestFit="1" customWidth="1"/>
    <col min="19" max="19" width="9.85546875" style="1" bestFit="1" customWidth="1"/>
    <col min="20" max="20" width="8.85546875" style="1" bestFit="1" customWidth="1"/>
    <col min="21" max="21" width="23" style="1" bestFit="1" customWidth="1"/>
    <col min="22" max="22" width="18.28515625" style="1" bestFit="1" customWidth="1"/>
    <col min="23" max="23" width="8.7109375" style="1" bestFit="1" customWidth="1"/>
    <col min="24" max="24" width="7.7109375" style="1" bestFit="1" customWidth="1"/>
    <col min="25" max="25" width="14.42578125" style="1" bestFit="1" customWidth="1"/>
    <col min="26" max="26" width="9.28515625" style="1" bestFit="1" customWidth="1"/>
    <col min="27" max="27" width="10.7109375" style="1" customWidth="1"/>
    <col min="28" max="28" width="17.28515625" style="1" bestFit="1" customWidth="1"/>
    <col min="29" max="29" width="10.85546875" style="1" bestFit="1" customWidth="1"/>
    <col min="30" max="16384" width="9.140625" style="1"/>
  </cols>
  <sheetData>
    <row r="1" spans="1:29" ht="25.5">
      <c r="A1" s="169" t="s">
        <v>125</v>
      </c>
      <c r="B1" s="170" t="s">
        <v>126</v>
      </c>
      <c r="C1" s="171" t="s">
        <v>127</v>
      </c>
      <c r="D1" s="171" t="s">
        <v>128</v>
      </c>
      <c r="E1" s="171" t="s">
        <v>129</v>
      </c>
      <c r="F1" s="171" t="s">
        <v>130</v>
      </c>
      <c r="G1" s="171" t="s">
        <v>131</v>
      </c>
      <c r="H1" s="171" t="s">
        <v>132</v>
      </c>
      <c r="I1" s="171" t="s">
        <v>39</v>
      </c>
      <c r="J1" s="171" t="s">
        <v>133</v>
      </c>
      <c r="K1" s="171" t="s">
        <v>42</v>
      </c>
      <c r="L1" s="171" t="s">
        <v>134</v>
      </c>
      <c r="M1" s="170" t="s">
        <v>135</v>
      </c>
      <c r="N1" s="170" t="s">
        <v>136</v>
      </c>
      <c r="O1" s="170" t="s">
        <v>137</v>
      </c>
      <c r="P1" s="170" t="s">
        <v>138</v>
      </c>
      <c r="R1" s="170" t="s">
        <v>126</v>
      </c>
      <c r="S1" s="171" t="s">
        <v>5</v>
      </c>
      <c r="T1" s="171" t="s">
        <v>6</v>
      </c>
      <c r="U1" s="171" t="s">
        <v>29</v>
      </c>
      <c r="V1" s="171" t="s">
        <v>139</v>
      </c>
      <c r="W1" s="171" t="s">
        <v>9</v>
      </c>
      <c r="X1" s="171" t="s">
        <v>10</v>
      </c>
      <c r="Y1" s="171" t="s">
        <v>133</v>
      </c>
      <c r="Z1" s="171" t="s">
        <v>12</v>
      </c>
      <c r="AA1" s="171" t="s">
        <v>13</v>
      </c>
      <c r="AB1" s="168" t="s">
        <v>140</v>
      </c>
      <c r="AC1" s="171" t="s">
        <v>141</v>
      </c>
    </row>
    <row r="2" spans="1:29">
      <c r="A2" s="172">
        <v>41571</v>
      </c>
      <c r="B2" s="173" t="s">
        <v>83</v>
      </c>
      <c r="C2" s="174">
        <v>2093</v>
      </c>
      <c r="D2" s="174">
        <v>555.197</v>
      </c>
      <c r="E2" s="174">
        <v>26</v>
      </c>
      <c r="F2" s="174">
        <v>72.692306520000002</v>
      </c>
      <c r="G2" s="174">
        <v>23</v>
      </c>
      <c r="H2" s="174">
        <v>25</v>
      </c>
      <c r="I2" s="174">
        <v>9.1199999999999992</v>
      </c>
      <c r="J2" s="174">
        <v>0.34</v>
      </c>
      <c r="K2" s="174">
        <v>-1.51</v>
      </c>
      <c r="L2" s="174">
        <v>26.22</v>
      </c>
      <c r="M2" s="173" t="s">
        <v>142</v>
      </c>
      <c r="N2" s="173" t="s">
        <v>143</v>
      </c>
      <c r="O2" s="173" t="s">
        <v>144</v>
      </c>
      <c r="P2" s="173" t="s">
        <v>145</v>
      </c>
      <c r="R2" s="173" t="s">
        <v>83</v>
      </c>
      <c r="S2" s="175">
        <f t="shared" ref="S2:S33" si="0">((D2-(C2/E2))/(C2/E2))</f>
        <v>5.8968571428571428</v>
      </c>
      <c r="T2" s="176">
        <f t="shared" ref="T2:T33" si="1">IFERROR(((E2-G2)/((H2-G2)/G2))/100,0)</f>
        <v>0.34499999999999997</v>
      </c>
      <c r="U2" s="177">
        <f>VLOOKUP('In Sample Data'!$A2,Indices!$A$2:$Q$3596,17,FALSE)</f>
        <v>5.2669114494609572E-2</v>
      </c>
      <c r="V2" s="177">
        <f>VLOOKUP(A2,Indices!$A$2:$Q$3596,13,FALSE)</f>
        <v>2.958420059288951E-2</v>
      </c>
      <c r="W2" s="174">
        <f>IF(INDEX(Underwriters!$C$2:$C$28,MATCH(P2,Underwriters!$B$2:$B$28,0))&lt;0.06,0,1)</f>
        <v>1</v>
      </c>
      <c r="X2" s="178">
        <f t="shared" ref="X2:X33" si="2">I2</f>
        <v>9.1199999999999992</v>
      </c>
      <c r="Y2" s="178">
        <f t="shared" ref="Y2:Y33" si="3">J2</f>
        <v>0.34</v>
      </c>
      <c r="Z2" s="176">
        <f t="shared" ref="Z2:Z33" si="4">L2/100</f>
        <v>0.26219999999999999</v>
      </c>
      <c r="AA2" s="176">
        <f t="shared" ref="AA2:AA33" si="5">K2/100</f>
        <v>-1.5100000000000001E-2</v>
      </c>
      <c r="AB2" s="174">
        <f t="shared" ref="AB2:AB33" si="6">IF(F2&gt;0,1,0)</f>
        <v>1</v>
      </c>
      <c r="AC2" s="174" t="str">
        <f>IFERROR(IF(MATCH(R2,'Underpricing Model'!$D$2:$D$41,0),"Yes"),"No")</f>
        <v>Yes</v>
      </c>
    </row>
    <row r="3" spans="1:29">
      <c r="A3" s="172">
        <v>39190</v>
      </c>
      <c r="B3" s="173" t="s">
        <v>85</v>
      </c>
      <c r="C3" s="174">
        <v>1322.5</v>
      </c>
      <c r="D3" s="174">
        <v>346.24799999999999</v>
      </c>
      <c r="E3" s="174">
        <v>23</v>
      </c>
      <c r="F3" s="174">
        <v>19.130434040000001</v>
      </c>
      <c r="G3" s="174">
        <v>19</v>
      </c>
      <c r="H3" s="174">
        <v>21</v>
      </c>
      <c r="I3" s="174">
        <v>0.77</v>
      </c>
      <c r="J3" s="174">
        <v>0.6</v>
      </c>
      <c r="K3" s="174">
        <v>6.65</v>
      </c>
      <c r="L3" s="174">
        <v>57.81</v>
      </c>
      <c r="M3" s="173" t="s">
        <v>142</v>
      </c>
      <c r="N3" s="173" t="s">
        <v>146</v>
      </c>
      <c r="O3" s="173" t="s">
        <v>147</v>
      </c>
      <c r="P3" s="173" t="s">
        <v>148</v>
      </c>
      <c r="R3" s="173" t="s">
        <v>85</v>
      </c>
      <c r="S3" s="175">
        <f t="shared" si="0"/>
        <v>5.0217043478260868</v>
      </c>
      <c r="T3" s="176">
        <f t="shared" si="1"/>
        <v>0.38</v>
      </c>
      <c r="U3" s="177">
        <f>VLOOKUP('In Sample Data'!$A3,Indices!$A$2:$Q$3596,17,FALSE)</f>
        <v>1.001958325785657E-2</v>
      </c>
      <c r="V3" s="177">
        <f>VLOOKUP(A3,Indices!$A$2:$Q$3596,13,FALSE)</f>
        <v>9.3052349826543354E-3</v>
      </c>
      <c r="W3" s="174">
        <f>IF(INDEX(Underwriters!$C$2:$C$28,MATCH(P3,Underwriters!$B$2:$B$28,0))&lt;0.06,0,1)</f>
        <v>1</v>
      </c>
      <c r="X3" s="178">
        <f t="shared" si="2"/>
        <v>0.77</v>
      </c>
      <c r="Y3" s="178">
        <f t="shared" si="3"/>
        <v>0.6</v>
      </c>
      <c r="Z3" s="176">
        <f t="shared" si="4"/>
        <v>0.57810000000000006</v>
      </c>
      <c r="AA3" s="176">
        <f t="shared" si="5"/>
        <v>6.6500000000000004E-2</v>
      </c>
      <c r="AB3" s="174">
        <f t="shared" si="6"/>
        <v>1</v>
      </c>
      <c r="AC3" s="174" t="str">
        <f>IFERROR(IF(MATCH(R3,'Underpricing Model'!$D$2:$D$41,0),"Yes"),"No")</f>
        <v>Yes</v>
      </c>
    </row>
    <row r="4" spans="1:29">
      <c r="A4" s="172">
        <v>38992</v>
      </c>
      <c r="B4" s="173" t="s">
        <v>149</v>
      </c>
      <c r="C4" s="174">
        <v>1293.75</v>
      </c>
      <c r="D4" s="174">
        <v>86.25</v>
      </c>
      <c r="E4" s="174">
        <v>15</v>
      </c>
      <c r="F4" s="174">
        <v>21.200000760000002</v>
      </c>
      <c r="G4" s="174">
        <v>13</v>
      </c>
      <c r="H4" s="174">
        <v>15</v>
      </c>
      <c r="I4" s="174">
        <v>1.21</v>
      </c>
      <c r="J4" s="174">
        <v>1.1200000000000001</v>
      </c>
      <c r="K4" s="174">
        <v>4.04</v>
      </c>
      <c r="L4" s="174">
        <v>47.91</v>
      </c>
      <c r="M4" s="173" t="s">
        <v>150</v>
      </c>
      <c r="N4" s="173" t="s">
        <v>151</v>
      </c>
      <c r="O4" s="173" t="s">
        <v>144</v>
      </c>
      <c r="P4" s="173" t="s">
        <v>152</v>
      </c>
      <c r="R4" s="173" t="s">
        <v>149</v>
      </c>
      <c r="S4" s="175">
        <f t="shared" si="0"/>
        <v>0</v>
      </c>
      <c r="T4" s="176">
        <f t="shared" si="1"/>
        <v>0.13</v>
      </c>
      <c r="U4" s="177">
        <f>VLOOKUP('In Sample Data'!$A4,Indices!$A$2:$Q$3596,17,FALSE)</f>
        <v>4.3841170047524615E-2</v>
      </c>
      <c r="V4" s="177">
        <f>VLOOKUP(A4,Indices!$A$2:$Q$3596,13,FALSE)</f>
        <v>0.11758214504064776</v>
      </c>
      <c r="W4" s="174">
        <f>IF(INDEX(Underwriters!$C$2:$C$28,MATCH(P4,Underwriters!$B$2:$B$28,0))&lt;0.06,0,1)</f>
        <v>0</v>
      </c>
      <c r="X4" s="178">
        <f t="shared" si="2"/>
        <v>1.21</v>
      </c>
      <c r="Y4" s="178">
        <f t="shared" si="3"/>
        <v>1.1200000000000001</v>
      </c>
      <c r="Z4" s="176">
        <f t="shared" si="4"/>
        <v>0.47909999999999997</v>
      </c>
      <c r="AA4" s="176">
        <f t="shared" si="5"/>
        <v>4.0399999999999998E-2</v>
      </c>
      <c r="AB4" s="174">
        <f t="shared" si="6"/>
        <v>1</v>
      </c>
      <c r="AC4" s="174" t="str">
        <f>IFERROR(IF(MATCH(R4,'Underpricing Model'!$D$2:$D$41,0),"Yes"),"No")</f>
        <v>No</v>
      </c>
    </row>
    <row r="5" spans="1:29">
      <c r="A5" s="172">
        <v>39295</v>
      </c>
      <c r="B5" s="173" t="s">
        <v>153</v>
      </c>
      <c r="C5" s="174">
        <v>568.23500000000001</v>
      </c>
      <c r="D5" s="174">
        <v>211.703</v>
      </c>
      <c r="E5" s="174">
        <v>14</v>
      </c>
      <c r="F5" s="174">
        <v>19.642856600000002</v>
      </c>
      <c r="G5" s="174">
        <v>0</v>
      </c>
      <c r="H5" s="174">
        <v>0</v>
      </c>
      <c r="I5" s="174">
        <v>1.71</v>
      </c>
      <c r="J5" s="174">
        <v>0.86</v>
      </c>
      <c r="K5" s="174">
        <v>8.31</v>
      </c>
      <c r="L5" s="174">
        <v>45.98</v>
      </c>
      <c r="M5" s="173" t="s">
        <v>150</v>
      </c>
      <c r="N5" s="173" t="s">
        <v>151</v>
      </c>
      <c r="O5" s="173" t="s">
        <v>144</v>
      </c>
      <c r="P5" s="173" t="s">
        <v>152</v>
      </c>
      <c r="R5" s="173" t="s">
        <v>153</v>
      </c>
      <c r="S5" s="175">
        <f t="shared" si="0"/>
        <v>4.2158737142203488</v>
      </c>
      <c r="T5" s="176">
        <f t="shared" si="1"/>
        <v>0</v>
      </c>
      <c r="U5" s="177">
        <f>VLOOKUP('In Sample Data'!$A5,Indices!$A$2:$Q$3596,17,FALSE)</f>
        <v>-5.4211513978590989E-2</v>
      </c>
      <c r="V5" s="177">
        <f>VLOOKUP(A5,Indices!$A$2:$Q$3596,13,FALSE)</f>
        <v>4.2539932285251977E-2</v>
      </c>
      <c r="W5" s="174">
        <f>IF(INDEX(Underwriters!$C$2:$C$28,MATCH(P5,Underwriters!$B$2:$B$28,0))&lt;0.06,0,1)</f>
        <v>0</v>
      </c>
      <c r="X5" s="178">
        <f t="shared" si="2"/>
        <v>1.71</v>
      </c>
      <c r="Y5" s="178">
        <f t="shared" si="3"/>
        <v>0.86</v>
      </c>
      <c r="Z5" s="176">
        <f t="shared" si="4"/>
        <v>0.45979999999999999</v>
      </c>
      <c r="AA5" s="176">
        <f t="shared" si="5"/>
        <v>8.3100000000000007E-2</v>
      </c>
      <c r="AB5" s="174">
        <f t="shared" si="6"/>
        <v>1</v>
      </c>
      <c r="AC5" s="174" t="str">
        <f>IFERROR(IF(MATCH(R5,'Underpricing Model'!$D$2:$D$41,0),"Yes"),"No")</f>
        <v>No</v>
      </c>
    </row>
    <row r="6" spans="1:29">
      <c r="A6" s="172">
        <v>38835</v>
      </c>
      <c r="B6" s="173" t="s">
        <v>40</v>
      </c>
      <c r="C6" s="174">
        <v>531.25</v>
      </c>
      <c r="D6" s="174">
        <v>155.732</v>
      </c>
      <c r="E6" s="174">
        <v>17</v>
      </c>
      <c r="F6" s="174">
        <v>-12.647058489999999</v>
      </c>
      <c r="G6" s="174">
        <v>16</v>
      </c>
      <c r="H6" s="174">
        <v>18</v>
      </c>
      <c r="I6" s="174">
        <v>0.67</v>
      </c>
      <c r="J6" s="174">
        <v>1.1200000000000001</v>
      </c>
      <c r="K6" s="174">
        <v>-3.78</v>
      </c>
      <c r="L6" s="174">
        <v>32.97</v>
      </c>
      <c r="M6" s="173" t="s">
        <v>142</v>
      </c>
      <c r="N6" s="173" t="s">
        <v>154</v>
      </c>
      <c r="O6" s="173" t="s">
        <v>144</v>
      </c>
      <c r="P6" s="173" t="s">
        <v>155</v>
      </c>
      <c r="R6" s="173" t="s">
        <v>40</v>
      </c>
      <c r="S6" s="175">
        <f t="shared" si="0"/>
        <v>3.9834239999999999</v>
      </c>
      <c r="T6" s="176">
        <f t="shared" si="1"/>
        <v>0.08</v>
      </c>
      <c r="U6" s="177">
        <f>VLOOKUP('In Sample Data'!$A6,Indices!$A$2:$Q$3596,17,FALSE)</f>
        <v>2.2437803866664215E-2</v>
      </c>
      <c r="V6" s="177">
        <f>VLOOKUP(A6,Indices!$A$2:$Q$3596,13,FALSE)</f>
        <v>1.7820131901057808E-2</v>
      </c>
      <c r="W6" s="174">
        <f>IF(INDEX(Underwriters!$C$2:$C$28,MATCH(P6,Underwriters!$B$2:$B$28,0))&lt;0.06,0,1)</f>
        <v>1</v>
      </c>
      <c r="X6" s="178">
        <f t="shared" si="2"/>
        <v>0.67</v>
      </c>
      <c r="Y6" s="178">
        <f t="shared" si="3"/>
        <v>1.1200000000000001</v>
      </c>
      <c r="Z6" s="176">
        <f t="shared" si="4"/>
        <v>0.32969999999999999</v>
      </c>
      <c r="AA6" s="176">
        <f t="shared" si="5"/>
        <v>-3.78E-2</v>
      </c>
      <c r="AB6" s="174">
        <f t="shared" si="6"/>
        <v>0</v>
      </c>
      <c r="AC6" s="174" t="str">
        <f>IFERROR(IF(MATCH(R6,'Underpricing Model'!$D$2:$D$41,0),"Yes"),"No")</f>
        <v>Yes</v>
      </c>
    </row>
    <row r="7" spans="1:29">
      <c r="A7" s="172">
        <v>38391</v>
      </c>
      <c r="B7" s="173" t="s">
        <v>156</v>
      </c>
      <c r="C7" s="174">
        <v>506.71899999999999</v>
      </c>
      <c r="D7" s="174">
        <v>70.833299999999994</v>
      </c>
      <c r="E7" s="174">
        <v>15</v>
      </c>
      <c r="F7" s="174">
        <v>2.0666666029999998</v>
      </c>
      <c r="G7" s="174">
        <v>16</v>
      </c>
      <c r="H7" s="174">
        <v>18</v>
      </c>
      <c r="I7" s="174">
        <v>0.6</v>
      </c>
      <c r="J7" s="174">
        <v>0.51</v>
      </c>
      <c r="K7" s="174">
        <v>-18.52</v>
      </c>
      <c r="L7" s="174">
        <v>127.44</v>
      </c>
      <c r="M7" s="173" t="s">
        <v>142</v>
      </c>
      <c r="N7" s="173" t="s">
        <v>157</v>
      </c>
      <c r="O7" s="173" t="s">
        <v>147</v>
      </c>
      <c r="P7" s="173" t="s">
        <v>158</v>
      </c>
      <c r="R7" s="173" t="s">
        <v>156</v>
      </c>
      <c r="S7" s="175">
        <f t="shared" si="0"/>
        <v>1.0968219072108998</v>
      </c>
      <c r="T7" s="176">
        <f t="shared" si="1"/>
        <v>-0.08</v>
      </c>
      <c r="U7" s="177">
        <f>VLOOKUP('In Sample Data'!$A7,Indices!$A$2:$Q$3596,17,FALSE)</f>
        <v>1.5860900410423914E-2</v>
      </c>
      <c r="V7" s="177">
        <f>VLOOKUP(A7,Indices!$A$2:$Q$3596,13,FALSE)</f>
        <v>-3.5258121027670598E-2</v>
      </c>
      <c r="W7" s="174">
        <f>IF(INDEX(Underwriters!$C$2:$C$28,MATCH(P7,Underwriters!$B$2:$B$28,0))&lt;0.06,0,1)</f>
        <v>1</v>
      </c>
      <c r="X7" s="178">
        <f t="shared" si="2"/>
        <v>0.6</v>
      </c>
      <c r="Y7" s="178">
        <f t="shared" si="3"/>
        <v>0.51</v>
      </c>
      <c r="Z7" s="176">
        <f t="shared" si="4"/>
        <v>1.2744</v>
      </c>
      <c r="AA7" s="176">
        <f t="shared" si="5"/>
        <v>-0.1852</v>
      </c>
      <c r="AB7" s="174">
        <f t="shared" si="6"/>
        <v>1</v>
      </c>
      <c r="AC7" s="174" t="str">
        <f>IFERROR(IF(MATCH(R7,'Underpricing Model'!$D$2:$D$41,0),"Yes"),"No")</f>
        <v>No</v>
      </c>
    </row>
    <row r="8" spans="1:29">
      <c r="A8" s="172">
        <v>41918</v>
      </c>
      <c r="B8" s="173" t="s">
        <v>159</v>
      </c>
      <c r="C8" s="174">
        <v>457.50099999999998</v>
      </c>
      <c r="D8" s="174">
        <v>239.00800000000001</v>
      </c>
      <c r="E8" s="174">
        <v>19</v>
      </c>
      <c r="F8" s="174">
        <v>15.78947353</v>
      </c>
      <c r="G8" s="174">
        <v>21</v>
      </c>
      <c r="H8" s="174">
        <v>24</v>
      </c>
      <c r="I8" s="174">
        <v>0.83</v>
      </c>
      <c r="J8" s="174">
        <v>0.31</v>
      </c>
      <c r="K8" s="174">
        <v>1.07</v>
      </c>
      <c r="L8" s="174">
        <v>79.989999999999995</v>
      </c>
      <c r="M8" s="173" t="s">
        <v>142</v>
      </c>
      <c r="N8" s="173" t="s">
        <v>157</v>
      </c>
      <c r="O8" s="173" t="s">
        <v>144</v>
      </c>
      <c r="P8" s="173" t="s">
        <v>160</v>
      </c>
      <c r="R8" s="173" t="s">
        <v>159</v>
      </c>
      <c r="S8" s="175">
        <f t="shared" si="0"/>
        <v>8.9259936043855657</v>
      </c>
      <c r="T8" s="176">
        <f t="shared" si="1"/>
        <v>-0.14000000000000001</v>
      </c>
      <c r="U8" s="177">
        <f>VLOOKUP('In Sample Data'!$A8,Indices!$A$2:$Q$3596,17,FALSE)</f>
        <v>2.4516806103066488E-2</v>
      </c>
      <c r="V8" s="177">
        <f>VLOOKUP(A8,Indices!$A$2:$Q$3596,13,FALSE)</f>
        <v>1.5474401398206782E-2</v>
      </c>
      <c r="W8" s="174">
        <f>IF(INDEX(Underwriters!$C$2:$C$28,MATCH(P8,Underwriters!$B$2:$B$28,0))&lt;0.06,0,1)</f>
        <v>0</v>
      </c>
      <c r="X8" s="178">
        <f t="shared" si="2"/>
        <v>0.83</v>
      </c>
      <c r="Y8" s="178">
        <f t="shared" si="3"/>
        <v>0.31</v>
      </c>
      <c r="Z8" s="176">
        <f t="shared" si="4"/>
        <v>0.79989999999999994</v>
      </c>
      <c r="AA8" s="176">
        <f t="shared" si="5"/>
        <v>1.0700000000000001E-2</v>
      </c>
      <c r="AB8" s="174">
        <f t="shared" si="6"/>
        <v>1</v>
      </c>
      <c r="AC8" s="174" t="str">
        <f>IFERROR(IF(MATCH(R8,'Underpricing Model'!$D$2:$D$41,0),"Yes"),"No")</f>
        <v>No</v>
      </c>
    </row>
    <row r="9" spans="1:29">
      <c r="A9" s="172">
        <v>41109</v>
      </c>
      <c r="B9" s="173" t="s">
        <v>87</v>
      </c>
      <c r="C9" s="174">
        <v>299.45999999999998</v>
      </c>
      <c r="D9" s="174">
        <v>67.531400000000005</v>
      </c>
      <c r="E9" s="174">
        <v>42</v>
      </c>
      <c r="F9" s="174">
        <v>26.5</v>
      </c>
      <c r="G9" s="174">
        <v>38</v>
      </c>
      <c r="H9" s="174">
        <v>40</v>
      </c>
      <c r="I9" s="174">
        <v>1.65</v>
      </c>
      <c r="J9" s="174">
        <v>0.57999999999999996</v>
      </c>
      <c r="K9" s="174">
        <v>-5.82</v>
      </c>
      <c r="L9" s="174">
        <v>40.85</v>
      </c>
      <c r="M9" s="173" t="s">
        <v>142</v>
      </c>
      <c r="N9" s="173" t="s">
        <v>161</v>
      </c>
      <c r="O9" s="173" t="s">
        <v>144</v>
      </c>
      <c r="P9" s="173" t="s">
        <v>152</v>
      </c>
      <c r="R9" s="173" t="s">
        <v>87</v>
      </c>
      <c r="S9" s="175">
        <f t="shared" si="0"/>
        <v>8.4714446002805062</v>
      </c>
      <c r="T9" s="176">
        <f t="shared" si="1"/>
        <v>0.76</v>
      </c>
      <c r="U9" s="177">
        <f>VLOOKUP('In Sample Data'!$A9,Indices!$A$2:$Q$3596,17,FALSE)</f>
        <v>5.8157315988162678E-2</v>
      </c>
      <c r="V9" s="177">
        <f>VLOOKUP(A9,Indices!$A$2:$Q$3596,13,FALSE)</f>
        <v>-2.7793088669525352E-2</v>
      </c>
      <c r="W9" s="174">
        <f>IF(INDEX(Underwriters!$C$2:$C$28,MATCH(P9,Underwriters!$B$2:$B$28,0))&lt;0.06,0,1)</f>
        <v>0</v>
      </c>
      <c r="X9" s="178">
        <f t="shared" si="2"/>
        <v>1.65</v>
      </c>
      <c r="Y9" s="178">
        <f t="shared" si="3"/>
        <v>0.57999999999999996</v>
      </c>
      <c r="Z9" s="176">
        <f t="shared" si="4"/>
        <v>0.40850000000000003</v>
      </c>
      <c r="AA9" s="176">
        <f t="shared" si="5"/>
        <v>-5.8200000000000002E-2</v>
      </c>
      <c r="AB9" s="174">
        <f t="shared" si="6"/>
        <v>1</v>
      </c>
      <c r="AC9" s="174" t="str">
        <f>IFERROR(IF(MATCH(R9,'Underpricing Model'!$D$2:$D$41,0),"Yes"),"No")</f>
        <v>Yes</v>
      </c>
    </row>
    <row r="10" spans="1:29">
      <c r="A10" s="172">
        <v>41017</v>
      </c>
      <c r="B10" s="173" t="s">
        <v>82</v>
      </c>
      <c r="C10" s="174">
        <v>263.92500000000001</v>
      </c>
      <c r="D10" s="174">
        <v>92.53</v>
      </c>
      <c r="E10" s="174">
        <v>17</v>
      </c>
      <c r="F10" s="174">
        <v>108.7058792</v>
      </c>
      <c r="G10" s="174">
        <v>11</v>
      </c>
      <c r="H10" s="174">
        <v>13</v>
      </c>
      <c r="I10" s="174">
        <v>1.87</v>
      </c>
      <c r="J10" s="174">
        <v>0.68</v>
      </c>
      <c r="K10" s="174">
        <v>-13.77</v>
      </c>
      <c r="L10" s="174">
        <v>147.11000000000001</v>
      </c>
      <c r="M10" s="173" t="s">
        <v>150</v>
      </c>
      <c r="N10" s="173" t="s">
        <v>162</v>
      </c>
      <c r="O10" s="173" t="s">
        <v>147</v>
      </c>
      <c r="P10" s="173" t="s">
        <v>152</v>
      </c>
      <c r="R10" s="173" t="s">
        <v>82</v>
      </c>
      <c r="S10" s="175">
        <f t="shared" si="0"/>
        <v>4.9600644122383253</v>
      </c>
      <c r="T10" s="176">
        <f t="shared" si="1"/>
        <v>0.33</v>
      </c>
      <c r="U10" s="177">
        <f>VLOOKUP('In Sample Data'!$A10,Indices!$A$2:$Q$3596,17,FALSE)</f>
        <v>2.3822257051632628E-2</v>
      </c>
      <c r="V10" s="177">
        <f>VLOOKUP(A10,Indices!$A$2:$Q$3596,13,FALSE)</f>
        <v>7.1348990140098156E-2</v>
      </c>
      <c r="W10" s="174">
        <f>IF(INDEX(Underwriters!$C$2:$C$28,MATCH(P10,Underwriters!$B$2:$B$28,0))&lt;0.06,0,1)</f>
        <v>0</v>
      </c>
      <c r="X10" s="178">
        <f t="shared" si="2"/>
        <v>1.87</v>
      </c>
      <c r="Y10" s="178">
        <f t="shared" si="3"/>
        <v>0.68</v>
      </c>
      <c r="Z10" s="176">
        <f t="shared" si="4"/>
        <v>1.4711000000000001</v>
      </c>
      <c r="AA10" s="176">
        <f t="shared" si="5"/>
        <v>-0.13769999999999999</v>
      </c>
      <c r="AB10" s="174">
        <f t="shared" si="6"/>
        <v>1</v>
      </c>
      <c r="AC10" s="174" t="str">
        <f>IFERROR(IF(MATCH(R10,'Underpricing Model'!$D$2:$D$41,0),"Yes"),"No")</f>
        <v>Yes</v>
      </c>
    </row>
    <row r="11" spans="1:29">
      <c r="A11" s="172">
        <v>41786</v>
      </c>
      <c r="B11" s="173" t="s">
        <v>86</v>
      </c>
      <c r="C11" s="174">
        <v>259.61200000000002</v>
      </c>
      <c r="D11" s="174">
        <v>64.369900000000001</v>
      </c>
      <c r="E11" s="174">
        <v>43</v>
      </c>
      <c r="F11" s="174">
        <v>27.906976700000001</v>
      </c>
      <c r="G11" s="174">
        <v>36</v>
      </c>
      <c r="H11" s="174">
        <v>40</v>
      </c>
      <c r="I11" s="174">
        <v>4.28</v>
      </c>
      <c r="J11" s="174">
        <v>0.79</v>
      </c>
      <c r="K11" s="174">
        <v>20.2</v>
      </c>
      <c r="L11" s="174">
        <v>2.33</v>
      </c>
      <c r="M11" s="173" t="s">
        <v>142</v>
      </c>
      <c r="N11" s="173" t="s">
        <v>163</v>
      </c>
      <c r="O11" s="173" t="s">
        <v>144</v>
      </c>
      <c r="P11" s="173" t="s">
        <v>164</v>
      </c>
      <c r="R11" s="173" t="s">
        <v>86</v>
      </c>
      <c r="S11" s="175">
        <f t="shared" si="0"/>
        <v>9.6617016932961484</v>
      </c>
      <c r="T11" s="176">
        <f t="shared" si="1"/>
        <v>0.63</v>
      </c>
      <c r="U11" s="177">
        <f>VLOOKUP('In Sample Data'!$A11,Indices!$A$2:$Q$3596,17,FALSE)</f>
        <v>2.5564328314660496E-2</v>
      </c>
      <c r="V11" s="177">
        <f>VLOOKUP(A11,Indices!$A$2:$Q$3596,13,FALSE)</f>
        <v>9.4827282198830694E-3</v>
      </c>
      <c r="W11" s="174">
        <f>IF(INDEX(Underwriters!$C$2:$C$28,MATCH(P11,Underwriters!$B$2:$B$28,0))&lt;0.06,0,1)</f>
        <v>0</v>
      </c>
      <c r="X11" s="178">
        <f t="shared" si="2"/>
        <v>4.28</v>
      </c>
      <c r="Y11" s="178">
        <f t="shared" si="3"/>
        <v>0.79</v>
      </c>
      <c r="Z11" s="176">
        <f t="shared" si="4"/>
        <v>2.3300000000000001E-2</v>
      </c>
      <c r="AA11" s="176">
        <f t="shared" si="5"/>
        <v>0.20199999999999999</v>
      </c>
      <c r="AB11" s="174">
        <f t="shared" si="6"/>
        <v>1</v>
      </c>
      <c r="AC11" s="174" t="str">
        <f>IFERROR(IF(MATCH(R11,'Underpricing Model'!$D$2:$D$41,0),"Yes"),"No")</f>
        <v>Yes</v>
      </c>
    </row>
    <row r="12" spans="1:29">
      <c r="A12" s="172">
        <v>41088</v>
      </c>
      <c r="B12" s="173" t="s">
        <v>77</v>
      </c>
      <c r="C12" s="174">
        <v>241.155</v>
      </c>
      <c r="D12" s="174">
        <v>121.64</v>
      </c>
      <c r="E12" s="174">
        <v>18</v>
      </c>
      <c r="F12" s="174">
        <v>36.666667940000004</v>
      </c>
      <c r="G12" s="174">
        <v>15</v>
      </c>
      <c r="H12" s="174">
        <v>17</v>
      </c>
      <c r="I12" s="174">
        <v>1.1499999999999999</v>
      </c>
      <c r="J12" s="174">
        <v>0.71</v>
      </c>
      <c r="K12" s="174">
        <v>-5.49</v>
      </c>
      <c r="L12" s="174">
        <v>66.760000000000005</v>
      </c>
      <c r="M12" s="173" t="s">
        <v>150</v>
      </c>
      <c r="N12" s="173" t="s">
        <v>165</v>
      </c>
      <c r="O12" s="173" t="s">
        <v>144</v>
      </c>
      <c r="P12" s="173" t="s">
        <v>152</v>
      </c>
      <c r="R12" s="173" t="s">
        <v>77</v>
      </c>
      <c r="S12" s="175">
        <f t="shared" si="0"/>
        <v>8.0793058406419114</v>
      </c>
      <c r="T12" s="176">
        <f t="shared" si="1"/>
        <v>0.22500000000000001</v>
      </c>
      <c r="U12" s="177">
        <f>VLOOKUP('In Sample Data'!$A12,Indices!$A$2:$Q$3596,17,FALSE)</f>
        <v>-4.8409310892574567E-2</v>
      </c>
      <c r="V12" s="177">
        <f>VLOOKUP(A12,Indices!$A$2:$Q$3596,13,FALSE)</f>
        <v>-6.3555720075663125E-2</v>
      </c>
      <c r="W12" s="174">
        <f>IF(INDEX(Underwriters!$C$2:$C$28,MATCH(P12,Underwriters!$B$2:$B$28,0))&lt;0.06,0,1)</f>
        <v>0</v>
      </c>
      <c r="X12" s="178">
        <f t="shared" si="2"/>
        <v>1.1499999999999999</v>
      </c>
      <c r="Y12" s="178">
        <f t="shared" si="3"/>
        <v>0.71</v>
      </c>
      <c r="Z12" s="176">
        <f t="shared" si="4"/>
        <v>0.66760000000000008</v>
      </c>
      <c r="AA12" s="176">
        <f t="shared" si="5"/>
        <v>-5.4900000000000004E-2</v>
      </c>
      <c r="AB12" s="174">
        <f t="shared" si="6"/>
        <v>1</v>
      </c>
      <c r="AC12" s="174" t="str">
        <f>IFERROR(IF(MATCH(R12,'Underpricing Model'!$D$2:$D$41,0),"Yes"),"No")</f>
        <v>Yes</v>
      </c>
    </row>
    <row r="13" spans="1:29">
      <c r="A13" s="172">
        <v>40708</v>
      </c>
      <c r="B13" s="173" t="s">
        <v>81</v>
      </c>
      <c r="C13" s="174">
        <v>240.54400000000001</v>
      </c>
      <c r="D13" s="174">
        <v>160.078</v>
      </c>
      <c r="E13" s="174">
        <v>16</v>
      </c>
      <c r="F13" s="174">
        <v>8.875</v>
      </c>
      <c r="G13" s="174">
        <v>10</v>
      </c>
      <c r="H13" s="174">
        <v>12</v>
      </c>
      <c r="I13" s="174">
        <v>4.03</v>
      </c>
      <c r="J13" s="174">
        <v>1.25</v>
      </c>
      <c r="K13" s="174">
        <v>-44.1</v>
      </c>
      <c r="L13" s="174">
        <v>29.79</v>
      </c>
      <c r="M13" s="173" t="s">
        <v>142</v>
      </c>
      <c r="N13" s="173" t="s">
        <v>143</v>
      </c>
      <c r="O13" s="173" t="s">
        <v>144</v>
      </c>
      <c r="P13" s="173" t="s">
        <v>152</v>
      </c>
      <c r="R13" s="173" t="s">
        <v>81</v>
      </c>
      <c r="S13" s="175">
        <f t="shared" si="0"/>
        <v>9.6477318079020886</v>
      </c>
      <c r="T13" s="176">
        <f t="shared" si="1"/>
        <v>0.3</v>
      </c>
      <c r="U13" s="177">
        <f>VLOOKUP('In Sample Data'!$A13,Indices!$A$2:$Q$3596,17,FALSE)</f>
        <v>-3.2931087558538436E-2</v>
      </c>
      <c r="V13" s="177">
        <f>VLOOKUP(A13,Indices!$A$2:$Q$3596,13,FALSE)</f>
        <v>-3.8364363363867636E-2</v>
      </c>
      <c r="W13" s="174">
        <f>IF(INDEX(Underwriters!$C$2:$C$28,MATCH(P13,Underwriters!$B$2:$B$28,0))&lt;0.06,0,1)</f>
        <v>0</v>
      </c>
      <c r="X13" s="178">
        <f t="shared" si="2"/>
        <v>4.03</v>
      </c>
      <c r="Y13" s="178">
        <f t="shared" si="3"/>
        <v>1.25</v>
      </c>
      <c r="Z13" s="176">
        <f t="shared" si="4"/>
        <v>0.2979</v>
      </c>
      <c r="AA13" s="176">
        <f t="shared" si="5"/>
        <v>-0.441</v>
      </c>
      <c r="AB13" s="174">
        <f t="shared" si="6"/>
        <v>1</v>
      </c>
      <c r="AC13" s="174" t="str">
        <f>IFERROR(IF(MATCH(R13,'Underpricing Model'!$D$2:$D$41,0),"Yes"),"No")</f>
        <v>Yes</v>
      </c>
    </row>
    <row r="14" spans="1:29">
      <c r="A14" s="172">
        <v>38554</v>
      </c>
      <c r="B14" s="173" t="s">
        <v>166</v>
      </c>
      <c r="C14" s="174">
        <v>234.227</v>
      </c>
      <c r="D14" s="174">
        <v>29.6875</v>
      </c>
      <c r="E14" s="174">
        <v>13</v>
      </c>
      <c r="F14" s="174">
        <v>6.076922894</v>
      </c>
      <c r="G14" s="174">
        <v>15</v>
      </c>
      <c r="H14" s="174">
        <v>15</v>
      </c>
      <c r="I14" s="174">
        <v>0.83</v>
      </c>
      <c r="J14" s="174">
        <v>0.36</v>
      </c>
      <c r="K14" s="174">
        <v>2.23</v>
      </c>
      <c r="L14" s="174">
        <v>80.31</v>
      </c>
      <c r="M14" s="173" t="s">
        <v>142</v>
      </c>
      <c r="N14" s="173" t="s">
        <v>154</v>
      </c>
      <c r="O14" s="173" t="s">
        <v>147</v>
      </c>
      <c r="P14" s="173" t="s">
        <v>167</v>
      </c>
      <c r="R14" s="173" t="s">
        <v>166</v>
      </c>
      <c r="S14" s="175">
        <f t="shared" si="0"/>
        <v>0.64770713880124831</v>
      </c>
      <c r="T14" s="176">
        <f t="shared" si="1"/>
        <v>0</v>
      </c>
      <c r="U14" s="177">
        <f>VLOOKUP('In Sample Data'!$A14,Indices!$A$2:$Q$3596,17,FALSE)</f>
        <v>3.7884818293527578E-2</v>
      </c>
      <c r="V14" s="177">
        <f>VLOOKUP(A14,Indices!$A$2:$Q$3596,13,FALSE)</f>
        <v>6.1101404928574195E-2</v>
      </c>
      <c r="W14" s="174">
        <f>IF(INDEX(Underwriters!$C$2:$C$28,MATCH(P14,Underwriters!$B$2:$B$28,0))&lt;0.06,0,1)</f>
        <v>1</v>
      </c>
      <c r="X14" s="178">
        <f t="shared" si="2"/>
        <v>0.83</v>
      </c>
      <c r="Y14" s="178">
        <f t="shared" si="3"/>
        <v>0.36</v>
      </c>
      <c r="Z14" s="176">
        <f t="shared" si="4"/>
        <v>0.80310000000000004</v>
      </c>
      <c r="AA14" s="176">
        <f t="shared" si="5"/>
        <v>2.23E-2</v>
      </c>
      <c r="AB14" s="174">
        <f t="shared" si="6"/>
        <v>1</v>
      </c>
      <c r="AC14" s="174" t="str">
        <f>IFERROR(IF(MATCH(R14,'Underpricing Model'!$D$2:$D$41,0),"Yes"),"No")</f>
        <v>No</v>
      </c>
    </row>
    <row r="15" spans="1:29">
      <c r="A15" s="172">
        <v>41730</v>
      </c>
      <c r="B15" s="173" t="s">
        <v>84</v>
      </c>
      <c r="C15" s="174">
        <v>221.42599999999999</v>
      </c>
      <c r="D15" s="174">
        <v>78.385800000000003</v>
      </c>
      <c r="E15" s="174">
        <v>26</v>
      </c>
      <c r="F15" s="174">
        <v>30.769229889999998</v>
      </c>
      <c r="G15" s="174">
        <v>23</v>
      </c>
      <c r="H15" s="174">
        <v>25</v>
      </c>
      <c r="I15" s="174">
        <v>2.0699999999999998</v>
      </c>
      <c r="J15" s="174">
        <v>0.5</v>
      </c>
      <c r="K15" s="174">
        <v>7.22</v>
      </c>
      <c r="L15" s="174">
        <v>13.44</v>
      </c>
      <c r="M15" s="173" t="s">
        <v>142</v>
      </c>
      <c r="N15" s="173" t="s">
        <v>168</v>
      </c>
      <c r="O15" s="173" t="s">
        <v>144</v>
      </c>
      <c r="P15" s="173" t="s">
        <v>152</v>
      </c>
      <c r="R15" s="173" t="s">
        <v>84</v>
      </c>
      <c r="S15" s="175">
        <f t="shared" si="0"/>
        <v>8.2041169510355623</v>
      </c>
      <c r="T15" s="176">
        <f t="shared" si="1"/>
        <v>0.34499999999999997</v>
      </c>
      <c r="U15" s="177">
        <f>VLOOKUP('In Sample Data'!$A15,Indices!$A$2:$Q$3596,17,FALSE)</f>
        <v>4.2635318882538784E-2</v>
      </c>
      <c r="V15" s="177">
        <f>VLOOKUP(A15,Indices!$A$2:$Q$3596,13,FALSE)</f>
        <v>1.8227068355544655E-2</v>
      </c>
      <c r="W15" s="174">
        <f>IF(INDEX(Underwriters!$C$2:$C$28,MATCH(P15,Underwriters!$B$2:$B$28,0))&lt;0.06,0,1)</f>
        <v>0</v>
      </c>
      <c r="X15" s="178">
        <f t="shared" si="2"/>
        <v>2.0699999999999998</v>
      </c>
      <c r="Y15" s="178">
        <f t="shared" si="3"/>
        <v>0.5</v>
      </c>
      <c r="Z15" s="176">
        <f t="shared" si="4"/>
        <v>0.13439999999999999</v>
      </c>
      <c r="AA15" s="176">
        <f t="shared" si="5"/>
        <v>7.22E-2</v>
      </c>
      <c r="AB15" s="174">
        <f t="shared" si="6"/>
        <v>1</v>
      </c>
      <c r="AC15" s="174" t="str">
        <f>IFERROR(IF(MATCH(R15,'Underpricing Model'!$D$2:$D$41,0),"Yes"),"No")</f>
        <v>Yes</v>
      </c>
    </row>
    <row r="16" spans="1:29">
      <c r="A16" s="172">
        <v>41695</v>
      </c>
      <c r="B16" s="173" t="s">
        <v>78</v>
      </c>
      <c r="C16" s="174">
        <v>193.2</v>
      </c>
      <c r="D16" s="174">
        <v>74.244799999999998</v>
      </c>
      <c r="E16" s="174">
        <v>16</v>
      </c>
      <c r="F16" s="174">
        <v>87.5</v>
      </c>
      <c r="G16" s="174">
        <v>12</v>
      </c>
      <c r="H16" s="174">
        <v>14</v>
      </c>
      <c r="I16" s="174">
        <v>6.03</v>
      </c>
      <c r="J16" s="174">
        <v>0.65</v>
      </c>
      <c r="K16" s="174">
        <v>-3.04</v>
      </c>
      <c r="L16" s="174">
        <v>26.81</v>
      </c>
      <c r="M16" s="173" t="s">
        <v>142</v>
      </c>
      <c r="N16" s="173" t="s">
        <v>168</v>
      </c>
      <c r="O16" s="173" t="s">
        <v>144</v>
      </c>
      <c r="P16" s="173" t="s">
        <v>145</v>
      </c>
      <c r="R16" s="173" t="s">
        <v>78</v>
      </c>
      <c r="S16" s="175">
        <f t="shared" si="0"/>
        <v>5.1486376811594203</v>
      </c>
      <c r="T16" s="176">
        <f t="shared" si="1"/>
        <v>0.24</v>
      </c>
      <c r="U16" s="177">
        <f>VLOOKUP('In Sample Data'!$A16,Indices!$A$2:$Q$3596,17,FALSE)</f>
        <v>1.0675909429121612E-2</v>
      </c>
      <c r="V16" s="177">
        <f>VLOOKUP(A16,Indices!$A$2:$Q$3596,13,FALSE)</f>
        <v>4.9222792547129371E-2</v>
      </c>
      <c r="W16" s="174">
        <f>IF(INDEX(Underwriters!$C$2:$C$28,MATCH(P16,Underwriters!$B$2:$B$28,0))&lt;0.06,0,1)</f>
        <v>1</v>
      </c>
      <c r="X16" s="178">
        <f t="shared" si="2"/>
        <v>6.03</v>
      </c>
      <c r="Y16" s="178">
        <f t="shared" si="3"/>
        <v>0.65</v>
      </c>
      <c r="Z16" s="176">
        <f t="shared" si="4"/>
        <v>0.2681</v>
      </c>
      <c r="AA16" s="176">
        <f t="shared" si="5"/>
        <v>-3.04E-2</v>
      </c>
      <c r="AB16" s="174">
        <f t="shared" si="6"/>
        <v>1</v>
      </c>
      <c r="AC16" s="174" t="str">
        <f>IFERROR(IF(MATCH(R16,'Underpricing Model'!$D$2:$D$41,0),"Yes"),"No")</f>
        <v>Yes</v>
      </c>
    </row>
    <row r="17" spans="1:29">
      <c r="A17" s="172">
        <v>41708</v>
      </c>
      <c r="B17" s="173" t="s">
        <v>73</v>
      </c>
      <c r="C17" s="174">
        <v>187.5</v>
      </c>
      <c r="D17" s="174">
        <v>59.029000000000003</v>
      </c>
      <c r="E17" s="174">
        <v>15</v>
      </c>
      <c r="F17" s="174">
        <v>8.0666666029999998</v>
      </c>
      <c r="G17" s="174">
        <v>13</v>
      </c>
      <c r="H17" s="174">
        <v>15</v>
      </c>
      <c r="I17" s="174">
        <v>1.96</v>
      </c>
      <c r="J17" s="174">
        <v>1.1299999999999999</v>
      </c>
      <c r="K17" s="174">
        <v>-7.84</v>
      </c>
      <c r="L17" s="174">
        <v>177.07</v>
      </c>
      <c r="M17" s="173" t="s">
        <v>142</v>
      </c>
      <c r="N17" s="173" t="s">
        <v>163</v>
      </c>
      <c r="O17" s="173" t="s">
        <v>144</v>
      </c>
      <c r="P17" s="173" t="s">
        <v>152</v>
      </c>
      <c r="R17" s="173" t="s">
        <v>73</v>
      </c>
      <c r="S17" s="175">
        <f t="shared" si="0"/>
        <v>3.7223200000000003</v>
      </c>
      <c r="T17" s="176">
        <f t="shared" si="1"/>
        <v>0.13</v>
      </c>
      <c r="U17" s="177">
        <f>VLOOKUP('In Sample Data'!$A17,Indices!$A$2:$Q$3596,17,FALSE)</f>
        <v>2.1615946368563111E-2</v>
      </c>
      <c r="V17" s="177">
        <f>VLOOKUP(A17,Indices!$A$2:$Q$3596,13,FALSE)</f>
        <v>1.4709151818222656E-2</v>
      </c>
      <c r="W17" s="174">
        <f>IF(INDEX(Underwriters!$C$2:$C$28,MATCH(P17,Underwriters!$B$2:$B$28,0))&lt;0.06,0,1)</f>
        <v>0</v>
      </c>
      <c r="X17" s="178">
        <f t="shared" si="2"/>
        <v>1.96</v>
      </c>
      <c r="Y17" s="178">
        <f t="shared" si="3"/>
        <v>1.1299999999999999</v>
      </c>
      <c r="Z17" s="176">
        <f t="shared" si="4"/>
        <v>1.7706999999999999</v>
      </c>
      <c r="AA17" s="176">
        <f t="shared" si="5"/>
        <v>-7.8399999999999997E-2</v>
      </c>
      <c r="AB17" s="174">
        <f t="shared" si="6"/>
        <v>1</v>
      </c>
      <c r="AC17" s="174" t="str">
        <f>IFERROR(IF(MATCH(R17,'Underpricing Model'!$D$2:$D$41,0),"Yes"),"No")</f>
        <v>Yes</v>
      </c>
    </row>
    <row r="18" spans="1:29">
      <c r="A18" s="172">
        <v>41445</v>
      </c>
      <c r="B18" s="173" t="s">
        <v>46</v>
      </c>
      <c r="C18" s="174">
        <v>187</v>
      </c>
      <c r="D18" s="174">
        <v>84.918800000000005</v>
      </c>
      <c r="E18" s="174">
        <v>17</v>
      </c>
      <c r="F18" s="174">
        <v>-5.8823528290000002</v>
      </c>
      <c r="G18" s="174">
        <v>15</v>
      </c>
      <c r="H18" s="174">
        <v>17</v>
      </c>
      <c r="I18" s="174">
        <v>1.87</v>
      </c>
      <c r="J18" s="174">
        <v>0.53</v>
      </c>
      <c r="K18" s="174">
        <v>-12.98</v>
      </c>
      <c r="L18" s="174">
        <v>123.62</v>
      </c>
      <c r="M18" s="173" t="s">
        <v>142</v>
      </c>
      <c r="N18" s="173" t="s">
        <v>169</v>
      </c>
      <c r="O18" s="173" t="s">
        <v>147</v>
      </c>
      <c r="P18" s="173" t="s">
        <v>152</v>
      </c>
      <c r="R18" s="173" t="s">
        <v>46</v>
      </c>
      <c r="S18" s="175">
        <f t="shared" si="0"/>
        <v>6.7198909090909096</v>
      </c>
      <c r="T18" s="176">
        <f t="shared" si="1"/>
        <v>0.15</v>
      </c>
      <c r="U18" s="177">
        <f>VLOOKUP('In Sample Data'!$A18,Indices!$A$2:$Q$3596,17,FALSE)</f>
        <v>4.1636254920259186E-2</v>
      </c>
      <c r="V18" s="177">
        <f>VLOOKUP(A18,Indices!$A$2:$Q$3596,13,FALSE)</f>
        <v>5.1512668427375403E-2</v>
      </c>
      <c r="W18" s="174">
        <f>IF(INDEX(Underwriters!$C$2:$C$28,MATCH(P18,Underwriters!$B$2:$B$28,0))&lt;0.06,0,1)</f>
        <v>0</v>
      </c>
      <c r="X18" s="178">
        <f t="shared" si="2"/>
        <v>1.87</v>
      </c>
      <c r="Y18" s="178">
        <f t="shared" si="3"/>
        <v>0.53</v>
      </c>
      <c r="Z18" s="176">
        <f t="shared" si="4"/>
        <v>1.2362</v>
      </c>
      <c r="AA18" s="176">
        <f t="shared" si="5"/>
        <v>-0.1298</v>
      </c>
      <c r="AB18" s="174">
        <f t="shared" si="6"/>
        <v>0</v>
      </c>
      <c r="AC18" s="174" t="str">
        <f>IFERROR(IF(MATCH(R18,'Underpricing Model'!$D$2:$D$41,0),"Yes"),"No")</f>
        <v>Yes</v>
      </c>
    </row>
    <row r="19" spans="1:29">
      <c r="A19" s="172">
        <v>38981</v>
      </c>
      <c r="B19" s="173" t="s">
        <v>170</v>
      </c>
      <c r="C19" s="174">
        <v>185.27799999999999</v>
      </c>
      <c r="D19" s="174">
        <v>41.651000000000003</v>
      </c>
      <c r="E19" s="174">
        <v>14.5</v>
      </c>
      <c r="F19" s="174">
        <v>17.241378780000002</v>
      </c>
      <c r="G19" s="174">
        <v>12.5</v>
      </c>
      <c r="H19" s="174">
        <v>14.5</v>
      </c>
      <c r="I19" s="174">
        <v>2.1</v>
      </c>
      <c r="J19" s="174">
        <v>0.88</v>
      </c>
      <c r="K19" s="174">
        <v>-7.32</v>
      </c>
      <c r="L19" s="174">
        <v>0</v>
      </c>
      <c r="M19" s="173" t="s">
        <v>150</v>
      </c>
      <c r="N19" s="173" t="s">
        <v>171</v>
      </c>
      <c r="O19" s="173" t="s">
        <v>147</v>
      </c>
      <c r="P19" s="173" t="s">
        <v>167</v>
      </c>
      <c r="R19" s="173" t="s">
        <v>170</v>
      </c>
      <c r="S19" s="175">
        <f t="shared" si="0"/>
        <v>2.2596395686481943</v>
      </c>
      <c r="T19" s="176">
        <f t="shared" si="1"/>
        <v>0.125</v>
      </c>
      <c r="U19" s="177">
        <f>VLOOKUP('In Sample Data'!$A19,Indices!$A$2:$Q$3596,17,FALSE)</f>
        <v>4.971461675949912E-2</v>
      </c>
      <c r="V19" s="177">
        <f>VLOOKUP(A19,Indices!$A$2:$Q$3596,13,FALSE)</f>
        <v>0.12812759682701647</v>
      </c>
      <c r="W19" s="174">
        <f>IF(INDEX(Underwriters!$C$2:$C$28,MATCH(P19,Underwriters!$B$2:$B$28,0))&lt;0.06,0,1)</f>
        <v>1</v>
      </c>
      <c r="X19" s="178">
        <f t="shared" si="2"/>
        <v>2.1</v>
      </c>
      <c r="Y19" s="178">
        <f t="shared" si="3"/>
        <v>0.88</v>
      </c>
      <c r="Z19" s="176">
        <f t="shared" si="4"/>
        <v>0</v>
      </c>
      <c r="AA19" s="176">
        <f t="shared" si="5"/>
        <v>-7.3200000000000001E-2</v>
      </c>
      <c r="AB19" s="174">
        <f t="shared" si="6"/>
        <v>1</v>
      </c>
      <c r="AC19" s="174" t="str">
        <f>IFERROR(IF(MATCH(R19,'Underpricing Model'!$D$2:$D$41,0),"Yes"),"No")</f>
        <v>No</v>
      </c>
    </row>
    <row r="20" spans="1:29">
      <c r="A20" s="172">
        <v>40114</v>
      </c>
      <c r="B20" s="173" t="s">
        <v>172</v>
      </c>
      <c r="C20" s="174">
        <v>179.68799999999999</v>
      </c>
      <c r="D20" s="174">
        <v>66.269000000000005</v>
      </c>
      <c r="E20" s="174">
        <v>12.5</v>
      </c>
      <c r="F20" s="174">
        <v>32.959999080000003</v>
      </c>
      <c r="G20" s="174">
        <v>9</v>
      </c>
      <c r="H20" s="174">
        <v>11</v>
      </c>
      <c r="I20" s="174">
        <v>1.67</v>
      </c>
      <c r="J20" s="174">
        <v>0.68</v>
      </c>
      <c r="K20" s="174">
        <v>1.43</v>
      </c>
      <c r="L20" s="174">
        <v>0</v>
      </c>
      <c r="M20" s="173" t="s">
        <v>150</v>
      </c>
      <c r="N20" s="173" t="s">
        <v>173</v>
      </c>
      <c r="O20" s="173" t="s">
        <v>147</v>
      </c>
      <c r="P20" s="173" t="s">
        <v>152</v>
      </c>
      <c r="R20" s="173" t="s">
        <v>172</v>
      </c>
      <c r="S20" s="175">
        <f t="shared" si="0"/>
        <v>3.6100045634655635</v>
      </c>
      <c r="T20" s="176">
        <f t="shared" si="1"/>
        <v>0.1575</v>
      </c>
      <c r="U20" s="177">
        <f>VLOOKUP('In Sample Data'!$A20,Indices!$A$2:$Q$3596,17,FALSE)</f>
        <v>3.2961298515948173E-2</v>
      </c>
      <c r="V20" s="177">
        <f>VLOOKUP(A20,Indices!$A$2:$Q$3596,13,FALSE)</f>
        <v>7.6938025779129796E-2</v>
      </c>
      <c r="W20" s="174">
        <f>IF(INDEX(Underwriters!$C$2:$C$28,MATCH(P20,Underwriters!$B$2:$B$28,0))&lt;0.06,0,1)</f>
        <v>0</v>
      </c>
      <c r="X20" s="178">
        <f t="shared" si="2"/>
        <v>1.67</v>
      </c>
      <c r="Y20" s="178">
        <f t="shared" si="3"/>
        <v>0.68</v>
      </c>
      <c r="Z20" s="176">
        <f t="shared" si="4"/>
        <v>0</v>
      </c>
      <c r="AA20" s="176">
        <f t="shared" si="5"/>
        <v>1.43E-2</v>
      </c>
      <c r="AB20" s="174">
        <f t="shared" si="6"/>
        <v>1</v>
      </c>
      <c r="AC20" s="174" t="str">
        <f>IFERROR(IF(MATCH(R20,'Underpricing Model'!$D$2:$D$41,0),"Yes"),"No")</f>
        <v>No</v>
      </c>
    </row>
    <row r="21" spans="1:29">
      <c r="A21" s="172">
        <v>38471</v>
      </c>
      <c r="B21" s="173" t="s">
        <v>174</v>
      </c>
      <c r="C21" s="174">
        <v>177.1</v>
      </c>
      <c r="D21" s="174">
        <v>65.0548</v>
      </c>
      <c r="E21" s="174">
        <v>10</v>
      </c>
      <c r="F21" s="174">
        <v>7.5</v>
      </c>
      <c r="G21" s="174">
        <v>10</v>
      </c>
      <c r="H21" s="174">
        <v>10</v>
      </c>
      <c r="I21" s="174">
        <v>1.33</v>
      </c>
      <c r="J21" s="174">
        <v>0.77</v>
      </c>
      <c r="K21" s="174">
        <v>-6.24</v>
      </c>
      <c r="L21" s="174">
        <v>51.5</v>
      </c>
      <c r="M21" s="173" t="s">
        <v>150</v>
      </c>
      <c r="N21" s="173" t="s">
        <v>175</v>
      </c>
      <c r="O21" s="173" t="s">
        <v>144</v>
      </c>
      <c r="P21" s="173" t="s">
        <v>148</v>
      </c>
      <c r="R21" s="173" t="s">
        <v>174</v>
      </c>
      <c r="S21" s="175">
        <f t="shared" si="0"/>
        <v>2.6733370976849238</v>
      </c>
      <c r="T21" s="176">
        <f t="shared" si="1"/>
        <v>0</v>
      </c>
      <c r="U21" s="177">
        <f>VLOOKUP('In Sample Data'!$A21,Indices!$A$2:$Q$3596,17,FALSE)</f>
        <v>-5.7110302957476516E-2</v>
      </c>
      <c r="V21" s="177">
        <f>VLOOKUP(A21,Indices!$A$2:$Q$3596,13,FALSE)</f>
        <v>-6.2827298988756955E-2</v>
      </c>
      <c r="W21" s="174">
        <f>IF(INDEX(Underwriters!$C$2:$C$28,MATCH(P21,Underwriters!$B$2:$B$28,0))&lt;0.06,0,1)</f>
        <v>1</v>
      </c>
      <c r="X21" s="178">
        <f t="shared" si="2"/>
        <v>1.33</v>
      </c>
      <c r="Y21" s="178">
        <f t="shared" si="3"/>
        <v>0.77</v>
      </c>
      <c r="Z21" s="176">
        <f t="shared" si="4"/>
        <v>0.51500000000000001</v>
      </c>
      <c r="AA21" s="176">
        <f t="shared" si="5"/>
        <v>-6.2400000000000004E-2</v>
      </c>
      <c r="AB21" s="174">
        <f t="shared" si="6"/>
        <v>1</v>
      </c>
      <c r="AC21" s="174" t="str">
        <f>IFERROR(IF(MATCH(R21,'Underpricing Model'!$D$2:$D$41,0),"Yes"),"No")</f>
        <v>No</v>
      </c>
    </row>
    <row r="22" spans="1:29">
      <c r="A22" s="172">
        <v>40568</v>
      </c>
      <c r="B22" s="173" t="s">
        <v>76</v>
      </c>
      <c r="C22" s="174">
        <v>173.995</v>
      </c>
      <c r="D22" s="174">
        <v>83.3</v>
      </c>
      <c r="E22" s="174">
        <v>17</v>
      </c>
      <c r="F22" s="174">
        <v>33.235294340000003</v>
      </c>
      <c r="G22" s="174">
        <v>14</v>
      </c>
      <c r="H22" s="174">
        <v>16</v>
      </c>
      <c r="I22" s="174">
        <v>2.0099999999999998</v>
      </c>
      <c r="J22" s="174">
        <v>1.4</v>
      </c>
      <c r="K22" s="174">
        <v>-33.75</v>
      </c>
      <c r="L22" s="174">
        <v>16.25</v>
      </c>
      <c r="M22" s="173" t="s">
        <v>142</v>
      </c>
      <c r="N22" s="173" t="s">
        <v>168</v>
      </c>
      <c r="O22" s="173" t="s">
        <v>144</v>
      </c>
      <c r="P22" s="173" t="s">
        <v>152</v>
      </c>
      <c r="R22" s="173" t="s">
        <v>76</v>
      </c>
      <c r="S22" s="175">
        <f t="shared" si="0"/>
        <v>7.1387396189545678</v>
      </c>
      <c r="T22" s="176">
        <f t="shared" si="1"/>
        <v>0.21</v>
      </c>
      <c r="U22" s="177">
        <f>VLOOKUP('In Sample Data'!$A22,Indices!$A$2:$Q$3596,17,FALSE)</f>
        <v>8.916027798576226E-2</v>
      </c>
      <c r="V22" s="177">
        <f>VLOOKUP(A22,Indices!$A$2:$Q$3596,13,FALSE)</f>
        <v>7.9981516317290419E-2</v>
      </c>
      <c r="W22" s="174">
        <f>IF(INDEX(Underwriters!$C$2:$C$28,MATCH(P22,Underwriters!$B$2:$B$28,0))&lt;0.06,0,1)</f>
        <v>0</v>
      </c>
      <c r="X22" s="178">
        <f t="shared" si="2"/>
        <v>2.0099999999999998</v>
      </c>
      <c r="Y22" s="178">
        <f t="shared" si="3"/>
        <v>1.4</v>
      </c>
      <c r="Z22" s="176">
        <f t="shared" si="4"/>
        <v>0.16250000000000001</v>
      </c>
      <c r="AA22" s="176">
        <f t="shared" si="5"/>
        <v>-0.33750000000000002</v>
      </c>
      <c r="AB22" s="174">
        <f t="shared" si="6"/>
        <v>1</v>
      </c>
      <c r="AC22" s="174" t="str">
        <f>IFERROR(IF(MATCH(R22,'Underpricing Model'!$D$2:$D$41,0),"Yes"),"No")</f>
        <v>Yes</v>
      </c>
    </row>
    <row r="23" spans="1:29">
      <c r="A23" s="172">
        <v>40385</v>
      </c>
      <c r="B23" s="173" t="s">
        <v>176</v>
      </c>
      <c r="C23" s="174">
        <v>155.595</v>
      </c>
      <c r="D23" s="174">
        <v>62.305</v>
      </c>
      <c r="E23" s="174">
        <v>11</v>
      </c>
      <c r="F23" s="174">
        <v>32</v>
      </c>
      <c r="G23" s="174">
        <v>13</v>
      </c>
      <c r="H23" s="174">
        <v>15</v>
      </c>
      <c r="I23" s="174">
        <v>0.93</v>
      </c>
      <c r="J23" s="174">
        <v>0.57999999999999996</v>
      </c>
      <c r="K23" s="174">
        <v>0.03</v>
      </c>
      <c r="L23" s="174">
        <v>54.39</v>
      </c>
      <c r="M23" s="173" t="s">
        <v>150</v>
      </c>
      <c r="N23" s="173" t="s">
        <v>165</v>
      </c>
      <c r="O23" s="173" t="s">
        <v>147</v>
      </c>
      <c r="P23" s="173" t="s">
        <v>167</v>
      </c>
      <c r="R23" s="173" t="s">
        <v>176</v>
      </c>
      <c r="S23" s="175">
        <f t="shared" si="0"/>
        <v>3.4047366560622128</v>
      </c>
      <c r="T23" s="176">
        <f t="shared" si="1"/>
        <v>-0.13</v>
      </c>
      <c r="U23" s="177">
        <f>VLOOKUP('In Sample Data'!$A23,Indices!$A$2:$Q$3596,17,FALSE)</f>
        <v>2.6307513868395679E-2</v>
      </c>
      <c r="V23" s="177">
        <f>VLOOKUP(A23,Indices!$A$2:$Q$3596,13,FALSE)</f>
        <v>2.1252410933422491E-2</v>
      </c>
      <c r="W23" s="174">
        <f>IF(INDEX(Underwriters!$C$2:$C$28,MATCH(P23,Underwriters!$B$2:$B$28,0))&lt;0.06,0,1)</f>
        <v>1</v>
      </c>
      <c r="X23" s="178">
        <f t="shared" si="2"/>
        <v>0.93</v>
      </c>
      <c r="Y23" s="178">
        <f t="shared" si="3"/>
        <v>0.57999999999999996</v>
      </c>
      <c r="Z23" s="176">
        <f t="shared" si="4"/>
        <v>0.54390000000000005</v>
      </c>
      <c r="AA23" s="176">
        <f t="shared" si="5"/>
        <v>2.9999999999999997E-4</v>
      </c>
      <c r="AB23" s="174">
        <f t="shared" si="6"/>
        <v>1</v>
      </c>
      <c r="AC23" s="174" t="str">
        <f>IFERROR(IF(MATCH(R23,'Underpricing Model'!$D$2:$D$41,0),"Yes"),"No")</f>
        <v>No</v>
      </c>
    </row>
    <row r="24" spans="1:29">
      <c r="A24" s="172">
        <v>40204</v>
      </c>
      <c r="B24" s="173" t="s">
        <v>17</v>
      </c>
      <c r="C24" s="174">
        <v>150</v>
      </c>
      <c r="D24" s="174">
        <v>44.912599999999998</v>
      </c>
      <c r="E24" s="174">
        <v>15</v>
      </c>
      <c r="F24" s="174">
        <v>0</v>
      </c>
      <c r="G24" s="174">
        <v>17</v>
      </c>
      <c r="H24" s="174">
        <v>19</v>
      </c>
      <c r="I24" s="174">
        <v>1.9</v>
      </c>
      <c r="J24" s="174">
        <v>1.92</v>
      </c>
      <c r="K24" s="174">
        <v>1.49</v>
      </c>
      <c r="L24" s="174">
        <v>24.4</v>
      </c>
      <c r="M24" s="173" t="s">
        <v>142</v>
      </c>
      <c r="N24" s="173" t="s">
        <v>177</v>
      </c>
      <c r="O24" s="173" t="s">
        <v>147</v>
      </c>
      <c r="P24" s="173" t="s">
        <v>158</v>
      </c>
      <c r="R24" s="173" t="s">
        <v>17</v>
      </c>
      <c r="S24" s="175">
        <f t="shared" si="0"/>
        <v>3.4912599999999996</v>
      </c>
      <c r="T24" s="176">
        <f t="shared" si="1"/>
        <v>-0.17</v>
      </c>
      <c r="U24" s="177">
        <f>VLOOKUP('In Sample Data'!$A24,Indices!$A$2:$Q$3596,17,FALSE)</f>
        <v>-8.5882635164741157E-3</v>
      </c>
      <c r="V24" s="177">
        <f>VLOOKUP(A24,Indices!$A$2:$Q$3596,13,FALSE)</f>
        <v>3.0181971095490048E-2</v>
      </c>
      <c r="W24" s="174">
        <f>IF(INDEX(Underwriters!$C$2:$C$28,MATCH(P24,Underwriters!$B$2:$B$28,0))&lt;0.06,0,1)</f>
        <v>1</v>
      </c>
      <c r="X24" s="178">
        <f t="shared" si="2"/>
        <v>1.9</v>
      </c>
      <c r="Y24" s="178">
        <f t="shared" si="3"/>
        <v>1.92</v>
      </c>
      <c r="Z24" s="176">
        <f t="shared" si="4"/>
        <v>0.24399999999999999</v>
      </c>
      <c r="AA24" s="176">
        <f t="shared" si="5"/>
        <v>1.49E-2</v>
      </c>
      <c r="AB24" s="174">
        <f t="shared" si="6"/>
        <v>0</v>
      </c>
      <c r="AC24" s="174" t="str">
        <f>IFERROR(IF(MATCH(R24,'Underpricing Model'!$D$2:$D$41,0),"Yes"),"No")</f>
        <v>Yes</v>
      </c>
    </row>
    <row r="25" spans="1:29">
      <c r="A25" s="172">
        <v>41726</v>
      </c>
      <c r="B25" s="173" t="s">
        <v>178</v>
      </c>
      <c r="C25" s="174">
        <v>133.07400000000001</v>
      </c>
      <c r="D25" s="174">
        <v>40.191499999999998</v>
      </c>
      <c r="E25" s="174">
        <v>13</v>
      </c>
      <c r="F25" s="174">
        <v>7.5384616849999997</v>
      </c>
      <c r="G25" s="174">
        <v>11</v>
      </c>
      <c r="H25" s="174">
        <v>13</v>
      </c>
      <c r="I25" s="174">
        <v>4.28</v>
      </c>
      <c r="J25" s="174">
        <v>0.79</v>
      </c>
      <c r="K25" s="174">
        <v>-8.1</v>
      </c>
      <c r="L25" s="174">
        <v>0</v>
      </c>
      <c r="M25" s="173" t="s">
        <v>150</v>
      </c>
      <c r="N25" s="173" t="s">
        <v>179</v>
      </c>
      <c r="O25" s="173" t="s">
        <v>147</v>
      </c>
      <c r="P25" s="173" t="s">
        <v>145</v>
      </c>
      <c r="R25" s="173" t="s">
        <v>178</v>
      </c>
      <c r="S25" s="175">
        <f t="shared" si="0"/>
        <v>2.9263079189022645</v>
      </c>
      <c r="T25" s="176">
        <f t="shared" si="1"/>
        <v>0.11</v>
      </c>
      <c r="U25" s="177">
        <f>VLOOKUP('In Sample Data'!$A25,Indices!$A$2:$Q$3596,17,FALSE)</f>
        <v>3.1055291994658018E-2</v>
      </c>
      <c r="V25" s="177">
        <f>VLOOKUP(A25,Indices!$A$2:$Q$3596,13,FALSE)</f>
        <v>1.6435411210518308E-2</v>
      </c>
      <c r="W25" s="174">
        <f>IF(INDEX(Underwriters!$C$2:$C$28,MATCH(P25,Underwriters!$B$2:$B$28,0))&lt;0.06,0,1)</f>
        <v>1</v>
      </c>
      <c r="X25" s="178">
        <f t="shared" si="2"/>
        <v>4.28</v>
      </c>
      <c r="Y25" s="178">
        <f t="shared" si="3"/>
        <v>0.79</v>
      </c>
      <c r="Z25" s="176">
        <f t="shared" si="4"/>
        <v>0</v>
      </c>
      <c r="AA25" s="176">
        <f t="shared" si="5"/>
        <v>-8.1000000000000003E-2</v>
      </c>
      <c r="AB25" s="174">
        <f t="shared" si="6"/>
        <v>1</v>
      </c>
      <c r="AC25" s="174" t="str">
        <f>IFERROR(IF(MATCH(R25,'Underpricing Model'!$D$2:$D$41,0),"Yes"),"No")</f>
        <v>No</v>
      </c>
    </row>
    <row r="26" spans="1:29">
      <c r="A26" s="172">
        <v>40932</v>
      </c>
      <c r="B26" s="173" t="s">
        <v>180</v>
      </c>
      <c r="C26" s="174">
        <v>132.30799999999999</v>
      </c>
      <c r="D26" s="174">
        <v>48.861499999999999</v>
      </c>
      <c r="E26" s="174">
        <v>13</v>
      </c>
      <c r="F26" s="174">
        <v>31.692308430000001</v>
      </c>
      <c r="G26" s="174">
        <v>10</v>
      </c>
      <c r="H26" s="174">
        <v>12</v>
      </c>
      <c r="I26" s="174">
        <v>4.1500000000000004</v>
      </c>
      <c r="J26" s="174">
        <v>0.52</v>
      </c>
      <c r="K26" s="174">
        <v>-2.63</v>
      </c>
      <c r="L26" s="174">
        <v>0</v>
      </c>
      <c r="M26" s="173" t="s">
        <v>150</v>
      </c>
      <c r="N26" s="173" t="s">
        <v>181</v>
      </c>
      <c r="O26" s="173" t="s">
        <v>144</v>
      </c>
      <c r="P26" s="173" t="s">
        <v>148</v>
      </c>
      <c r="R26" s="173" t="s">
        <v>180</v>
      </c>
      <c r="S26" s="175">
        <f t="shared" si="0"/>
        <v>3.8009152885690964</v>
      </c>
      <c r="T26" s="176">
        <f t="shared" si="1"/>
        <v>0.15</v>
      </c>
      <c r="U26" s="177">
        <f>VLOOKUP('In Sample Data'!$A26,Indices!$A$2:$Q$3596,17,FALSE)</f>
        <v>9.8142454387217359E-2</v>
      </c>
      <c r="V26" s="177">
        <f>VLOOKUP(A26,Indices!$A$2:$Q$3596,13,FALSE)</f>
        <v>2.5856918048770921E-2</v>
      </c>
      <c r="W26" s="174">
        <f>IF(INDEX(Underwriters!$C$2:$C$28,MATCH(P26,Underwriters!$B$2:$B$28,0))&lt;0.06,0,1)</f>
        <v>1</v>
      </c>
      <c r="X26" s="178">
        <f t="shared" si="2"/>
        <v>4.1500000000000004</v>
      </c>
      <c r="Y26" s="178">
        <f t="shared" si="3"/>
        <v>0.52</v>
      </c>
      <c r="Z26" s="176">
        <f t="shared" si="4"/>
        <v>0</v>
      </c>
      <c r="AA26" s="176">
        <f t="shared" si="5"/>
        <v>-2.63E-2</v>
      </c>
      <c r="AB26" s="174">
        <f t="shared" si="6"/>
        <v>1</v>
      </c>
      <c r="AC26" s="174" t="str">
        <f>IFERROR(IF(MATCH(R26,'Underpricing Model'!$D$2:$D$41,0),"Yes"),"No")</f>
        <v>No</v>
      </c>
    </row>
    <row r="27" spans="1:29">
      <c r="A27" s="172">
        <v>41974</v>
      </c>
      <c r="B27" s="173" t="s">
        <v>182</v>
      </c>
      <c r="C27" s="174">
        <v>132.25</v>
      </c>
      <c r="D27" s="174">
        <v>46.7958</v>
      </c>
      <c r="E27" s="174">
        <v>23</v>
      </c>
      <c r="F27" s="174">
        <v>47.782608029999999</v>
      </c>
      <c r="G27" s="174">
        <v>20</v>
      </c>
      <c r="H27" s="174">
        <v>22</v>
      </c>
      <c r="I27" s="174">
        <v>1.78</v>
      </c>
      <c r="J27" s="174">
        <v>0.95</v>
      </c>
      <c r="K27" s="174">
        <v>-15.44</v>
      </c>
      <c r="L27" s="174">
        <v>0</v>
      </c>
      <c r="M27" s="173" t="s">
        <v>150</v>
      </c>
      <c r="N27" s="173" t="s">
        <v>165</v>
      </c>
      <c r="O27" s="173" t="s">
        <v>144</v>
      </c>
      <c r="P27" s="173" t="s">
        <v>152</v>
      </c>
      <c r="R27" s="173" t="s">
        <v>182</v>
      </c>
      <c r="S27" s="175">
        <f t="shared" si="0"/>
        <v>7.1383999999999999</v>
      </c>
      <c r="T27" s="176">
        <f t="shared" si="1"/>
        <v>0.3</v>
      </c>
      <c r="U27" s="177">
        <f>VLOOKUP('In Sample Data'!$A27,Indices!$A$2:$Q$3596,17,FALSE)</f>
        <v>6.0510967728573894E-2</v>
      </c>
      <c r="V27" s="177">
        <f>VLOOKUP(A27,Indices!$A$2:$Q$3596,13,FALSE)</f>
        <v>3.7625842401343035E-2</v>
      </c>
      <c r="W27" s="174">
        <f>IF(INDEX(Underwriters!$C$2:$C$28,MATCH(P27,Underwriters!$B$2:$B$28,0))&lt;0.06,0,1)</f>
        <v>0</v>
      </c>
      <c r="X27" s="178">
        <f t="shared" si="2"/>
        <v>1.78</v>
      </c>
      <c r="Y27" s="178">
        <f t="shared" si="3"/>
        <v>0.95</v>
      </c>
      <c r="Z27" s="176">
        <f t="shared" si="4"/>
        <v>0</v>
      </c>
      <c r="AA27" s="176">
        <f t="shared" si="5"/>
        <v>-0.15439999999999998</v>
      </c>
      <c r="AB27" s="174">
        <f t="shared" si="6"/>
        <v>1</v>
      </c>
      <c r="AC27" s="174" t="str">
        <f>IFERROR(IF(MATCH(R27,'Underpricing Model'!$D$2:$D$41,0),"Yes"),"No")</f>
        <v>No</v>
      </c>
    </row>
    <row r="28" spans="1:29">
      <c r="A28" s="172">
        <v>39903</v>
      </c>
      <c r="B28" s="173" t="s">
        <v>183</v>
      </c>
      <c r="C28" s="174">
        <v>129.375</v>
      </c>
      <c r="D28" s="174">
        <v>20.314499999999999</v>
      </c>
      <c r="E28" s="174">
        <v>18</v>
      </c>
      <c r="F28" s="174">
        <v>39.55555725</v>
      </c>
      <c r="G28" s="174">
        <v>15</v>
      </c>
      <c r="H28" s="174">
        <v>17</v>
      </c>
      <c r="I28" s="174">
        <v>0.61</v>
      </c>
      <c r="J28" s="174">
        <v>0.95</v>
      </c>
      <c r="K28" s="174">
        <v>-0.79</v>
      </c>
      <c r="L28" s="174">
        <v>48.7</v>
      </c>
      <c r="M28" s="173" t="s">
        <v>150</v>
      </c>
      <c r="N28" s="173" t="s">
        <v>179</v>
      </c>
      <c r="O28" s="173" t="s">
        <v>144</v>
      </c>
      <c r="P28" s="173" t="s">
        <v>152</v>
      </c>
      <c r="R28" s="173" t="s">
        <v>183</v>
      </c>
      <c r="S28" s="175">
        <f t="shared" si="0"/>
        <v>1.8263652173913041</v>
      </c>
      <c r="T28" s="176">
        <f t="shared" si="1"/>
        <v>0.22500000000000001</v>
      </c>
      <c r="U28" s="177">
        <f>VLOOKUP('In Sample Data'!$A28,Indices!$A$2:$Q$3596,17,FALSE)</f>
        <v>-7.0600828894774342E-2</v>
      </c>
      <c r="V28" s="177">
        <f>VLOOKUP(A28,Indices!$A$2:$Q$3596,13,FALSE)</f>
        <v>4.9792912449235671E-2</v>
      </c>
      <c r="W28" s="174">
        <f>IF(INDEX(Underwriters!$C$2:$C$28,MATCH(P28,Underwriters!$B$2:$B$28,0))&lt;0.06,0,1)</f>
        <v>0</v>
      </c>
      <c r="X28" s="178">
        <f t="shared" si="2"/>
        <v>0.61</v>
      </c>
      <c r="Y28" s="178">
        <f t="shared" si="3"/>
        <v>0.95</v>
      </c>
      <c r="Z28" s="176">
        <f t="shared" si="4"/>
        <v>0.48700000000000004</v>
      </c>
      <c r="AA28" s="176">
        <f t="shared" si="5"/>
        <v>-7.9000000000000008E-3</v>
      </c>
      <c r="AB28" s="174">
        <f t="shared" si="6"/>
        <v>1</v>
      </c>
      <c r="AC28" s="174" t="str">
        <f>IFERROR(IF(MATCH(R28,'Underpricing Model'!$D$2:$D$41,0),"Yes"),"No")</f>
        <v>No</v>
      </c>
    </row>
    <row r="29" spans="1:29">
      <c r="A29" s="172">
        <v>39994</v>
      </c>
      <c r="B29" s="173" t="s">
        <v>184</v>
      </c>
      <c r="C29" s="174">
        <v>122.667</v>
      </c>
      <c r="D29" s="174">
        <v>22.383299999999998</v>
      </c>
      <c r="E29" s="174">
        <v>16</v>
      </c>
      <c r="F29" s="174">
        <v>25.125</v>
      </c>
      <c r="G29" s="174">
        <v>14</v>
      </c>
      <c r="H29" s="174">
        <v>16</v>
      </c>
      <c r="I29" s="174">
        <v>0.9</v>
      </c>
      <c r="J29" s="174">
        <v>0.46</v>
      </c>
      <c r="K29" s="174">
        <v>4.63</v>
      </c>
      <c r="L29" s="174">
        <v>22.4</v>
      </c>
      <c r="M29" s="173" t="s">
        <v>142</v>
      </c>
      <c r="N29" s="173" t="s">
        <v>163</v>
      </c>
      <c r="O29" s="173" t="s">
        <v>147</v>
      </c>
      <c r="P29" s="173" t="s">
        <v>148</v>
      </c>
      <c r="R29" s="173" t="s">
        <v>184</v>
      </c>
      <c r="S29" s="175">
        <f t="shared" si="0"/>
        <v>1.9195529359974564</v>
      </c>
      <c r="T29" s="176">
        <f t="shared" si="1"/>
        <v>0.14000000000000001</v>
      </c>
      <c r="U29" s="177">
        <f>VLOOKUP('In Sample Data'!$A29,Indices!$A$2:$Q$3596,17,FALSE)</f>
        <v>6.0483755149198667E-2</v>
      </c>
      <c r="V29" s="177">
        <f>VLOOKUP(A29,Indices!$A$2:$Q$3596,13,FALSE)</f>
        <v>6.1902529146067219E-2</v>
      </c>
      <c r="W29" s="174">
        <f>IF(INDEX(Underwriters!$C$2:$C$28,MATCH(P29,Underwriters!$B$2:$B$28,0))&lt;0.06,0,1)</f>
        <v>1</v>
      </c>
      <c r="X29" s="178">
        <f t="shared" si="2"/>
        <v>0.9</v>
      </c>
      <c r="Y29" s="178">
        <f t="shared" si="3"/>
        <v>0.46</v>
      </c>
      <c r="Z29" s="176">
        <f t="shared" si="4"/>
        <v>0.22399999999999998</v>
      </c>
      <c r="AA29" s="176">
        <f t="shared" si="5"/>
        <v>4.6300000000000001E-2</v>
      </c>
      <c r="AB29" s="174">
        <f t="shared" si="6"/>
        <v>1</v>
      </c>
      <c r="AC29" s="174" t="str">
        <f>IFERROR(IF(MATCH(R29,'Underpricing Model'!$D$2:$D$41,0),"Yes"),"No")</f>
        <v>No</v>
      </c>
    </row>
    <row r="30" spans="1:29">
      <c r="A30" s="172">
        <v>41688</v>
      </c>
      <c r="B30" s="173" t="s">
        <v>185</v>
      </c>
      <c r="C30" s="174">
        <v>121.44</v>
      </c>
      <c r="D30" s="174">
        <v>24.335899999999999</v>
      </c>
      <c r="E30" s="174">
        <v>22</v>
      </c>
      <c r="F30" s="174">
        <v>100</v>
      </c>
      <c r="G30" s="174">
        <v>19</v>
      </c>
      <c r="H30" s="174">
        <v>21</v>
      </c>
      <c r="I30" s="174">
        <v>1.87</v>
      </c>
      <c r="J30" s="174">
        <v>1.05</v>
      </c>
      <c r="K30" s="174">
        <v>-6.62</v>
      </c>
      <c r="L30" s="174">
        <v>0</v>
      </c>
      <c r="M30" s="173" t="s">
        <v>150</v>
      </c>
      <c r="N30" s="173" t="s">
        <v>173</v>
      </c>
      <c r="O30" s="173" t="s">
        <v>147</v>
      </c>
      <c r="P30" s="173" t="s">
        <v>152</v>
      </c>
      <c r="R30" s="173" t="s">
        <v>185</v>
      </c>
      <c r="S30" s="175">
        <f t="shared" si="0"/>
        <v>3.4086775362318842</v>
      </c>
      <c r="T30" s="176">
        <f t="shared" si="1"/>
        <v>0.28499999999999998</v>
      </c>
      <c r="U30" s="177">
        <f>VLOOKUP('In Sample Data'!$A30,Indices!$A$2:$Q$3596,17,FALSE)</f>
        <v>2.8739940698148319E-2</v>
      </c>
      <c r="V30" s="177">
        <f>VLOOKUP(A30,Indices!$A$2:$Q$3596,13,FALSE)</f>
        <v>-2.2260023972340273E-3</v>
      </c>
      <c r="W30" s="174">
        <f>IF(INDEX(Underwriters!$C$2:$C$28,MATCH(P30,Underwriters!$B$2:$B$28,0))&lt;0.06,0,1)</f>
        <v>0</v>
      </c>
      <c r="X30" s="178">
        <f t="shared" si="2"/>
        <v>1.87</v>
      </c>
      <c r="Y30" s="178">
        <f t="shared" si="3"/>
        <v>1.05</v>
      </c>
      <c r="Z30" s="176">
        <f t="shared" si="4"/>
        <v>0</v>
      </c>
      <c r="AA30" s="176">
        <f t="shared" si="5"/>
        <v>-6.6199999999999995E-2</v>
      </c>
      <c r="AB30" s="174">
        <f t="shared" si="6"/>
        <v>1</v>
      </c>
      <c r="AC30" s="174" t="str">
        <f>IFERROR(IF(MATCH(R30,'Underpricing Model'!$D$2:$D$41,0),"Yes"),"No")</f>
        <v>No</v>
      </c>
    </row>
    <row r="31" spans="1:29">
      <c r="A31" s="172">
        <v>41718</v>
      </c>
      <c r="B31" s="173" t="s">
        <v>186</v>
      </c>
      <c r="C31" s="174">
        <v>116.79900000000001</v>
      </c>
      <c r="D31" s="174">
        <v>35.7393</v>
      </c>
      <c r="E31" s="174">
        <v>15</v>
      </c>
      <c r="F31" s="174">
        <v>33.933334350000003</v>
      </c>
      <c r="G31" s="174">
        <v>15</v>
      </c>
      <c r="H31" s="174">
        <v>17</v>
      </c>
      <c r="I31" s="174">
        <v>1.4</v>
      </c>
      <c r="J31" s="174">
        <v>0.34</v>
      </c>
      <c r="K31" s="174">
        <v>-34.270000000000003</v>
      </c>
      <c r="L31" s="174">
        <v>20.55</v>
      </c>
      <c r="M31" s="173" t="s">
        <v>142</v>
      </c>
      <c r="N31" s="173" t="s">
        <v>177</v>
      </c>
      <c r="O31" s="173" t="s">
        <v>144</v>
      </c>
      <c r="P31" s="173" t="s">
        <v>152</v>
      </c>
      <c r="R31" s="173" t="s">
        <v>186</v>
      </c>
      <c r="S31" s="175">
        <f t="shared" si="0"/>
        <v>3.5898466596460583</v>
      </c>
      <c r="T31" s="176">
        <f t="shared" si="1"/>
        <v>0</v>
      </c>
      <c r="U31" s="177">
        <f>VLOOKUP('In Sample Data'!$A31,Indices!$A$2:$Q$3596,17,FALSE)</f>
        <v>1.1931580376619092E-2</v>
      </c>
      <c r="V31" s="177">
        <f>VLOOKUP(A31,Indices!$A$2:$Q$3596,13,FALSE)</f>
        <v>2.7591587066136392E-2</v>
      </c>
      <c r="W31" s="174">
        <f>IF(INDEX(Underwriters!$C$2:$C$28,MATCH(P31,Underwriters!$B$2:$B$28,0))&lt;0.06,0,1)</f>
        <v>0</v>
      </c>
      <c r="X31" s="178">
        <f t="shared" si="2"/>
        <v>1.4</v>
      </c>
      <c r="Y31" s="178">
        <f t="shared" si="3"/>
        <v>0.34</v>
      </c>
      <c r="Z31" s="176">
        <f t="shared" si="4"/>
        <v>0.20550000000000002</v>
      </c>
      <c r="AA31" s="176">
        <f t="shared" si="5"/>
        <v>-0.3427</v>
      </c>
      <c r="AB31" s="174">
        <f t="shared" si="6"/>
        <v>1</v>
      </c>
      <c r="AC31" s="174" t="str">
        <f>IFERROR(IF(MATCH(R31,'Underpricing Model'!$D$2:$D$41,0),"Yes"),"No")</f>
        <v>No</v>
      </c>
    </row>
    <row r="32" spans="1:29">
      <c r="A32" s="172">
        <v>41704</v>
      </c>
      <c r="B32" s="173" t="s">
        <v>187</v>
      </c>
      <c r="C32" s="174">
        <v>116.02500000000001</v>
      </c>
      <c r="D32" s="174">
        <v>33.113999999999997</v>
      </c>
      <c r="E32" s="174">
        <v>13</v>
      </c>
      <c r="F32" s="174">
        <v>16.692308430000001</v>
      </c>
      <c r="G32" s="174">
        <v>11</v>
      </c>
      <c r="H32" s="174">
        <v>13</v>
      </c>
      <c r="I32" s="174">
        <v>1.93</v>
      </c>
      <c r="J32" s="174">
        <v>0.94</v>
      </c>
      <c r="K32" s="174">
        <v>-12.65</v>
      </c>
      <c r="L32" s="174">
        <v>0.72</v>
      </c>
      <c r="M32" s="173" t="s">
        <v>142</v>
      </c>
      <c r="N32" s="173" t="s">
        <v>188</v>
      </c>
      <c r="O32" s="173" t="s">
        <v>144</v>
      </c>
      <c r="P32" s="173" t="s">
        <v>148</v>
      </c>
      <c r="R32" s="173" t="s">
        <v>187</v>
      </c>
      <c r="S32" s="175">
        <f t="shared" si="0"/>
        <v>2.7102521008403357</v>
      </c>
      <c r="T32" s="176">
        <f t="shared" si="1"/>
        <v>0.11</v>
      </c>
      <c r="U32" s="177">
        <f>VLOOKUP('In Sample Data'!$A32,Indices!$A$2:$Q$3596,17,FALSE)</f>
        <v>2.2909470623015467E-2</v>
      </c>
      <c r="V32" s="177">
        <f>VLOOKUP(A32,Indices!$A$2:$Q$3596,13,FALSE)</f>
        <v>2.1857862054457847E-2</v>
      </c>
      <c r="W32" s="174">
        <f>IF(INDEX(Underwriters!$C$2:$C$28,MATCH(P32,Underwriters!$B$2:$B$28,0))&lt;0.06,0,1)</f>
        <v>1</v>
      </c>
      <c r="X32" s="178">
        <f t="shared" si="2"/>
        <v>1.93</v>
      </c>
      <c r="Y32" s="178">
        <f t="shared" si="3"/>
        <v>0.94</v>
      </c>
      <c r="Z32" s="176">
        <f t="shared" si="4"/>
        <v>7.1999999999999998E-3</v>
      </c>
      <c r="AA32" s="176">
        <f t="shared" si="5"/>
        <v>-0.1265</v>
      </c>
      <c r="AB32" s="174">
        <f t="shared" si="6"/>
        <v>1</v>
      </c>
      <c r="AC32" s="174" t="str">
        <f>IFERROR(IF(MATCH(R32,'Underpricing Model'!$D$2:$D$41,0),"Yes"),"No")</f>
        <v>No</v>
      </c>
    </row>
    <row r="33" spans="1:29">
      <c r="A33" s="172">
        <v>39218</v>
      </c>
      <c r="B33" s="173" t="s">
        <v>189</v>
      </c>
      <c r="C33" s="174">
        <v>115.11499999999999</v>
      </c>
      <c r="D33" s="174">
        <v>39.0595</v>
      </c>
      <c r="E33" s="174">
        <v>13</v>
      </c>
      <c r="F33" s="174">
        <v>13.769230840000001</v>
      </c>
      <c r="G33" s="174">
        <v>12</v>
      </c>
      <c r="H33" s="174">
        <v>14</v>
      </c>
      <c r="I33" s="174">
        <v>2.82</v>
      </c>
      <c r="J33" s="174">
        <v>0.63</v>
      </c>
      <c r="K33" s="174">
        <v>3.96</v>
      </c>
      <c r="L33" s="174">
        <v>21.07</v>
      </c>
      <c r="M33" s="173" t="s">
        <v>142</v>
      </c>
      <c r="N33" s="173" t="s">
        <v>190</v>
      </c>
      <c r="O33" s="173" t="s">
        <v>191</v>
      </c>
      <c r="P33" s="173" t="s">
        <v>192</v>
      </c>
      <c r="R33" s="173" t="s">
        <v>189</v>
      </c>
      <c r="S33" s="175">
        <f t="shared" si="0"/>
        <v>3.4110107284020326</v>
      </c>
      <c r="T33" s="176">
        <f t="shared" si="1"/>
        <v>0.06</v>
      </c>
      <c r="U33" s="177">
        <f>VLOOKUP('In Sample Data'!$A33,Indices!$A$2:$Q$3596,17,FALSE)</f>
        <v>7.9151035262708849E-2</v>
      </c>
      <c r="V33" s="177">
        <f>VLOOKUP(A33,Indices!$A$2:$Q$3596,13,FALSE)</f>
        <v>9.1347273230463918E-2</v>
      </c>
      <c r="W33" s="174">
        <f>IF(INDEX(Underwriters!$C$2:$C$28,MATCH(P33,Underwriters!$B$2:$B$28,0))&lt;0.06,0,1)</f>
        <v>0</v>
      </c>
      <c r="X33" s="178">
        <f t="shared" si="2"/>
        <v>2.82</v>
      </c>
      <c r="Y33" s="178">
        <f t="shared" si="3"/>
        <v>0.63</v>
      </c>
      <c r="Z33" s="176">
        <f t="shared" si="4"/>
        <v>0.2107</v>
      </c>
      <c r="AA33" s="176">
        <f t="shared" si="5"/>
        <v>3.9599999999999996E-2</v>
      </c>
      <c r="AB33" s="174">
        <f t="shared" si="6"/>
        <v>1</v>
      </c>
      <c r="AC33" s="174" t="str">
        <f>IFERROR(IF(MATCH(R33,'Underpricing Model'!$D$2:$D$41,0),"Yes"),"No")</f>
        <v>No</v>
      </c>
    </row>
    <row r="34" spans="1:29">
      <c r="A34" s="172">
        <v>41974</v>
      </c>
      <c r="B34" s="173" t="s">
        <v>193</v>
      </c>
      <c r="C34" s="174">
        <v>115</v>
      </c>
      <c r="D34" s="174">
        <v>42.555</v>
      </c>
      <c r="E34" s="174">
        <v>16</v>
      </c>
      <c r="F34" s="174">
        <v>64.875</v>
      </c>
      <c r="G34" s="174">
        <v>12</v>
      </c>
      <c r="H34" s="174">
        <v>14</v>
      </c>
      <c r="I34" s="174">
        <v>0.83</v>
      </c>
      <c r="J34" s="174">
        <v>1.08</v>
      </c>
      <c r="K34" s="174">
        <v>-84.06</v>
      </c>
      <c r="L34" s="174">
        <v>0</v>
      </c>
      <c r="M34" s="173" t="s">
        <v>150</v>
      </c>
      <c r="N34" s="173" t="s">
        <v>181</v>
      </c>
      <c r="O34" s="173" t="s">
        <v>147</v>
      </c>
      <c r="P34" s="173" t="s">
        <v>145</v>
      </c>
      <c r="R34" s="173" t="s">
        <v>193</v>
      </c>
      <c r="S34" s="175">
        <f t="shared" ref="S34:S65" si="7">((D34-(C34/E34))/(C34/E34))</f>
        <v>4.9206956521739134</v>
      </c>
      <c r="T34" s="176">
        <f t="shared" ref="T34:T65" si="8">IFERROR(((E34-G34)/((H34-G34)/G34))/100,0)</f>
        <v>0.24</v>
      </c>
      <c r="U34" s="177">
        <f>VLOOKUP('In Sample Data'!$A34,Indices!$A$2:$Q$3596,17,FALSE)</f>
        <v>6.0510967728573894E-2</v>
      </c>
      <c r="V34" s="177">
        <f>VLOOKUP(A34,Indices!$A$2:$Q$3596,13,FALSE)</f>
        <v>3.7625842401343035E-2</v>
      </c>
      <c r="W34" s="174">
        <f>IF(INDEX(Underwriters!$C$2:$C$28,MATCH(P34,Underwriters!$B$2:$B$28,0))&lt;0.06,0,1)</f>
        <v>1</v>
      </c>
      <c r="X34" s="178">
        <f t="shared" ref="X34:X65" si="9">I34</f>
        <v>0.83</v>
      </c>
      <c r="Y34" s="178">
        <f t="shared" ref="Y34:Y65" si="10">J34</f>
        <v>1.08</v>
      </c>
      <c r="Z34" s="176">
        <f t="shared" ref="Z34:Z65" si="11">L34/100</f>
        <v>0</v>
      </c>
      <c r="AA34" s="176">
        <f t="shared" ref="AA34:AA65" si="12">K34/100</f>
        <v>-0.84060000000000001</v>
      </c>
      <c r="AB34" s="174">
        <f t="shared" ref="AB34:AB65" si="13">IF(F34&gt;0,1,0)</f>
        <v>1</v>
      </c>
      <c r="AC34" s="174" t="str">
        <f>IFERROR(IF(MATCH(R34,'Underpricing Model'!$D$2:$D$41,0),"Yes"),"No")</f>
        <v>No</v>
      </c>
    </row>
    <row r="35" spans="1:29">
      <c r="A35" s="172">
        <v>41729</v>
      </c>
      <c r="B35" s="173" t="s">
        <v>194</v>
      </c>
      <c r="C35" s="174">
        <v>114.626</v>
      </c>
      <c r="D35" s="174">
        <v>50.811</v>
      </c>
      <c r="E35" s="174">
        <v>15</v>
      </c>
      <c r="F35" s="174">
        <v>2.3333332539999998</v>
      </c>
      <c r="G35" s="174">
        <v>18</v>
      </c>
      <c r="H35" s="174">
        <v>22</v>
      </c>
      <c r="I35" s="174">
        <v>1.01</v>
      </c>
      <c r="J35" s="174">
        <v>0.36</v>
      </c>
      <c r="K35" s="174">
        <v>5.49</v>
      </c>
      <c r="L35" s="174">
        <v>20.68</v>
      </c>
      <c r="M35" s="173" t="s">
        <v>150</v>
      </c>
      <c r="N35" s="173" t="s">
        <v>181</v>
      </c>
      <c r="O35" s="173" t="s">
        <v>144</v>
      </c>
      <c r="P35" s="173" t="s">
        <v>195</v>
      </c>
      <c r="R35" s="173" t="s">
        <v>194</v>
      </c>
      <c r="S35" s="175">
        <f t="shared" si="7"/>
        <v>5.6491459180290677</v>
      </c>
      <c r="T35" s="176">
        <f t="shared" si="8"/>
        <v>-0.13500000000000001</v>
      </c>
      <c r="U35" s="177">
        <f>VLOOKUP('In Sample Data'!$A35,Indices!$A$2:$Q$3596,17,FALSE)</f>
        <v>4.594648137971509E-2</v>
      </c>
      <c r="V35" s="177">
        <f>VLOOKUP(A35,Indices!$A$2:$Q$3596,13,FALSE)</f>
        <v>1.670971576961049E-2</v>
      </c>
      <c r="W35" s="174">
        <f>IF(INDEX(Underwriters!$C$2:$C$28,MATCH(P35,Underwriters!$B$2:$B$28,0))&lt;0.06,0,1)</f>
        <v>0</v>
      </c>
      <c r="X35" s="178">
        <f t="shared" si="9"/>
        <v>1.01</v>
      </c>
      <c r="Y35" s="178">
        <f t="shared" si="10"/>
        <v>0.36</v>
      </c>
      <c r="Z35" s="176">
        <f t="shared" si="11"/>
        <v>0.20679999999999998</v>
      </c>
      <c r="AA35" s="176">
        <f t="shared" si="12"/>
        <v>5.4900000000000004E-2</v>
      </c>
      <c r="AB35" s="174">
        <f t="shared" si="13"/>
        <v>1</v>
      </c>
      <c r="AC35" s="174" t="str">
        <f>IFERROR(IF(MATCH(R35,'Underpricing Model'!$D$2:$D$41,0),"Yes"),"No")</f>
        <v>No</v>
      </c>
    </row>
    <row r="36" spans="1:29">
      <c r="A36" s="172">
        <v>41703</v>
      </c>
      <c r="B36" s="173" t="s">
        <v>72</v>
      </c>
      <c r="C36" s="174">
        <v>110.504</v>
      </c>
      <c r="D36" s="174">
        <v>24.788900000000002</v>
      </c>
      <c r="E36" s="174">
        <v>13</v>
      </c>
      <c r="F36" s="174">
        <v>30.769229889999998</v>
      </c>
      <c r="G36" s="174">
        <v>10.5</v>
      </c>
      <c r="H36" s="174">
        <v>12.5</v>
      </c>
      <c r="I36" s="174">
        <v>0.66</v>
      </c>
      <c r="J36" s="174">
        <v>0.75</v>
      </c>
      <c r="K36" s="174">
        <v>-12.37</v>
      </c>
      <c r="L36" s="174">
        <v>46.73</v>
      </c>
      <c r="M36" s="173" t="s">
        <v>150</v>
      </c>
      <c r="N36" s="173" t="s">
        <v>171</v>
      </c>
      <c r="O36" s="173" t="s">
        <v>144</v>
      </c>
      <c r="P36" s="173" t="s">
        <v>196</v>
      </c>
      <c r="R36" s="173" t="s">
        <v>72</v>
      </c>
      <c r="S36" s="175">
        <f t="shared" si="7"/>
        <v>1.9162356113805834</v>
      </c>
      <c r="T36" s="176">
        <f t="shared" si="8"/>
        <v>0.13125000000000001</v>
      </c>
      <c r="U36" s="177">
        <f>VLOOKUP('In Sample Data'!$A36,Indices!$A$2:$Q$3596,17,FALSE)</f>
        <v>2.2629807887523397E-2</v>
      </c>
      <c r="V36" s="177">
        <f>VLOOKUP(A36,Indices!$A$2:$Q$3596,13,FALSE)</f>
        <v>3.1163751120818092E-2</v>
      </c>
      <c r="W36" s="174">
        <f>IF(INDEX(Underwriters!$C$2:$C$28,MATCH(P36,Underwriters!$B$2:$B$28,0))&lt;0.06,0,1)</f>
        <v>0</v>
      </c>
      <c r="X36" s="178">
        <f t="shared" si="9"/>
        <v>0.66</v>
      </c>
      <c r="Y36" s="178">
        <f t="shared" si="10"/>
        <v>0.75</v>
      </c>
      <c r="Z36" s="176">
        <f t="shared" si="11"/>
        <v>0.46729999999999999</v>
      </c>
      <c r="AA36" s="176">
        <f t="shared" si="12"/>
        <v>-0.12369999999999999</v>
      </c>
      <c r="AB36" s="174">
        <f t="shared" si="13"/>
        <v>1</v>
      </c>
      <c r="AC36" s="174" t="str">
        <f>IFERROR(IF(MATCH(R36,'Underpricing Model'!$D$2:$D$41,0),"Yes"),"No")</f>
        <v>Yes</v>
      </c>
    </row>
    <row r="37" spans="1:29">
      <c r="A37" s="172">
        <v>38944</v>
      </c>
      <c r="B37" s="173" t="s">
        <v>197</v>
      </c>
      <c r="C37" s="174">
        <v>109.60599999999999</v>
      </c>
      <c r="D37" s="174">
        <v>44.014299999999999</v>
      </c>
      <c r="E37" s="174">
        <v>9</v>
      </c>
      <c r="F37" s="174">
        <v>16.11111069</v>
      </c>
      <c r="G37" s="174">
        <v>8</v>
      </c>
      <c r="H37" s="174">
        <v>9</v>
      </c>
      <c r="I37" s="174">
        <v>1.84</v>
      </c>
      <c r="J37" s="174">
        <v>1.85</v>
      </c>
      <c r="K37" s="174">
        <v>3.08</v>
      </c>
      <c r="L37" s="174">
        <v>30.72</v>
      </c>
      <c r="M37" s="173" t="s">
        <v>150</v>
      </c>
      <c r="N37" s="173" t="s">
        <v>198</v>
      </c>
      <c r="O37" s="173" t="s">
        <v>147</v>
      </c>
      <c r="P37" s="173" t="s">
        <v>152</v>
      </c>
      <c r="R37" s="173" t="s">
        <v>197</v>
      </c>
      <c r="S37" s="175">
        <f t="shared" si="7"/>
        <v>2.6141151031877814</v>
      </c>
      <c r="T37" s="176">
        <f t="shared" si="8"/>
        <v>0.08</v>
      </c>
      <c r="U37" s="177">
        <f>VLOOKUP('In Sample Data'!$A37,Indices!$A$2:$Q$3596,17,FALSE)</f>
        <v>9.5470089765080559E-3</v>
      </c>
      <c r="V37" s="177">
        <f>VLOOKUP(A37,Indices!$A$2:$Q$3596,13,FALSE)</f>
        <v>4.0013391166087656E-3</v>
      </c>
      <c r="W37" s="174">
        <f>IF(INDEX(Underwriters!$C$2:$C$28,MATCH(P37,Underwriters!$B$2:$B$28,0))&lt;0.06,0,1)</f>
        <v>0</v>
      </c>
      <c r="X37" s="178">
        <f t="shared" si="9"/>
        <v>1.84</v>
      </c>
      <c r="Y37" s="178">
        <f t="shared" si="10"/>
        <v>1.85</v>
      </c>
      <c r="Z37" s="176">
        <f t="shared" si="11"/>
        <v>0.30719999999999997</v>
      </c>
      <c r="AA37" s="176">
        <f t="shared" si="12"/>
        <v>3.0800000000000001E-2</v>
      </c>
      <c r="AB37" s="174">
        <f t="shared" si="13"/>
        <v>1</v>
      </c>
      <c r="AC37" s="174" t="str">
        <f>IFERROR(IF(MATCH(R37,'Underpricing Model'!$D$2:$D$41,0),"Yes"),"No")</f>
        <v>No</v>
      </c>
    </row>
    <row r="38" spans="1:29">
      <c r="A38" s="172">
        <v>40995</v>
      </c>
      <c r="B38" s="173" t="s">
        <v>199</v>
      </c>
      <c r="C38" s="174">
        <v>107.64</v>
      </c>
      <c r="D38" s="174">
        <v>21.740400000000001</v>
      </c>
      <c r="E38" s="174">
        <v>16</v>
      </c>
      <c r="F38" s="174">
        <v>31.4375</v>
      </c>
      <c r="G38" s="174">
        <v>12</v>
      </c>
      <c r="H38" s="174">
        <v>14</v>
      </c>
      <c r="I38" s="174">
        <v>1.92</v>
      </c>
      <c r="J38" s="174">
        <v>0.86</v>
      </c>
      <c r="K38" s="174">
        <v>-7.55</v>
      </c>
      <c r="L38" s="174">
        <v>69.75</v>
      </c>
      <c r="M38" s="173" t="s">
        <v>150</v>
      </c>
      <c r="N38" s="173" t="s">
        <v>200</v>
      </c>
      <c r="O38" s="173" t="s">
        <v>144</v>
      </c>
      <c r="P38" s="173" t="s">
        <v>148</v>
      </c>
      <c r="R38" s="173" t="s">
        <v>199</v>
      </c>
      <c r="S38" s="175">
        <f t="shared" si="7"/>
        <v>2.2315719063545152</v>
      </c>
      <c r="T38" s="176">
        <f t="shared" si="8"/>
        <v>0.24</v>
      </c>
      <c r="U38" s="177">
        <f>VLOOKUP('In Sample Data'!$A38,Indices!$A$2:$Q$3596,17,FALSE)</f>
        <v>7.1754465149041158E-2</v>
      </c>
      <c r="V38" s="177">
        <f>VLOOKUP(A38,Indices!$A$2:$Q$3596,13,FALSE)</f>
        <v>0.12305285217812607</v>
      </c>
      <c r="W38" s="174">
        <f>IF(INDEX(Underwriters!$C$2:$C$28,MATCH(P38,Underwriters!$B$2:$B$28,0))&lt;0.06,0,1)</f>
        <v>1</v>
      </c>
      <c r="X38" s="178">
        <f t="shared" si="9"/>
        <v>1.92</v>
      </c>
      <c r="Y38" s="178">
        <f t="shared" si="10"/>
        <v>0.86</v>
      </c>
      <c r="Z38" s="176">
        <f t="shared" si="11"/>
        <v>0.69750000000000001</v>
      </c>
      <c r="AA38" s="176">
        <f t="shared" si="12"/>
        <v>-7.5499999999999998E-2</v>
      </c>
      <c r="AB38" s="174">
        <f t="shared" si="13"/>
        <v>1</v>
      </c>
      <c r="AC38" s="174" t="str">
        <f>IFERROR(IF(MATCH(R38,'Underpricing Model'!$D$2:$D$41,0),"Yes"),"No")</f>
        <v>No</v>
      </c>
    </row>
    <row r="39" spans="1:29">
      <c r="A39" s="172">
        <v>40829</v>
      </c>
      <c r="B39" s="173" t="s">
        <v>201</v>
      </c>
      <c r="C39" s="174">
        <v>105.57299999999999</v>
      </c>
      <c r="D39" s="174">
        <v>89.702699999999993</v>
      </c>
      <c r="E39" s="174">
        <v>15</v>
      </c>
      <c r="F39" s="174">
        <v>16.666666029999998</v>
      </c>
      <c r="G39" s="174">
        <v>15</v>
      </c>
      <c r="H39" s="174">
        <v>17</v>
      </c>
      <c r="I39" s="174">
        <v>9.67</v>
      </c>
      <c r="J39" s="174">
        <v>0.91</v>
      </c>
      <c r="K39" s="174">
        <v>14.33</v>
      </c>
      <c r="L39" s="174">
        <v>29.89</v>
      </c>
      <c r="M39" s="173" t="s">
        <v>142</v>
      </c>
      <c r="N39" s="173" t="s">
        <v>169</v>
      </c>
      <c r="O39" s="173" t="s">
        <v>147</v>
      </c>
      <c r="P39" s="173" t="s">
        <v>202</v>
      </c>
      <c r="R39" s="173" t="s">
        <v>201</v>
      </c>
      <c r="S39" s="175">
        <f t="shared" si="7"/>
        <v>11.745119490778892</v>
      </c>
      <c r="T39" s="176">
        <f t="shared" si="8"/>
        <v>0</v>
      </c>
      <c r="U39" s="177">
        <f>VLOOKUP('In Sample Data'!$A39,Indices!$A$2:$Q$3596,17,FALSE)</f>
        <v>2.2888049332716043E-3</v>
      </c>
      <c r="V39" s="177">
        <f>VLOOKUP(A39,Indices!$A$2:$Q$3596,13,FALSE)</f>
        <v>5.4623059181785241E-2</v>
      </c>
      <c r="W39" s="174">
        <f>IF(INDEX(Underwriters!$C$2:$C$28,MATCH(P39,Underwriters!$B$2:$B$28,0))&lt;0.06,0,1)</f>
        <v>0</v>
      </c>
      <c r="X39" s="178">
        <f t="shared" si="9"/>
        <v>9.67</v>
      </c>
      <c r="Y39" s="178">
        <f t="shared" si="10"/>
        <v>0.91</v>
      </c>
      <c r="Z39" s="176">
        <f t="shared" si="11"/>
        <v>0.2989</v>
      </c>
      <c r="AA39" s="176">
        <f t="shared" si="12"/>
        <v>0.14330000000000001</v>
      </c>
      <c r="AB39" s="174">
        <f t="shared" si="13"/>
        <v>1</v>
      </c>
      <c r="AC39" s="174" t="str">
        <f>IFERROR(IF(MATCH(R39,'Underpricing Model'!$D$2:$D$41,0),"Yes"),"No")</f>
        <v>No</v>
      </c>
    </row>
    <row r="40" spans="1:29">
      <c r="A40" s="172">
        <v>41179</v>
      </c>
      <c r="B40" s="173" t="s">
        <v>203</v>
      </c>
      <c r="C40" s="174">
        <v>104.536</v>
      </c>
      <c r="D40" s="174">
        <v>31.1873</v>
      </c>
      <c r="E40" s="174">
        <v>12</v>
      </c>
      <c r="F40" s="174">
        <v>18</v>
      </c>
      <c r="G40" s="174">
        <v>11</v>
      </c>
      <c r="H40" s="174">
        <v>13</v>
      </c>
      <c r="I40" s="174">
        <v>2.23</v>
      </c>
      <c r="J40" s="174">
        <v>0.49</v>
      </c>
      <c r="K40" s="174">
        <v>8.56</v>
      </c>
      <c r="L40" s="174">
        <v>2.13</v>
      </c>
      <c r="M40" s="173" t="s">
        <v>150</v>
      </c>
      <c r="N40" s="173" t="s">
        <v>173</v>
      </c>
      <c r="O40" s="173" t="s">
        <v>147</v>
      </c>
      <c r="P40" s="173" t="s">
        <v>148</v>
      </c>
      <c r="R40" s="173" t="s">
        <v>203</v>
      </c>
      <c r="S40" s="175">
        <f t="shared" si="7"/>
        <v>2.5800834162393813</v>
      </c>
      <c r="T40" s="176">
        <f t="shared" si="8"/>
        <v>5.5E-2</v>
      </c>
      <c r="U40" s="177">
        <f>VLOOKUP('In Sample Data'!$A40,Indices!$A$2:$Q$3596,17,FALSE)</f>
        <v>3.4076708980862243E-2</v>
      </c>
      <c r="V40" s="177">
        <f>VLOOKUP(A40,Indices!$A$2:$Q$3596,13,FALSE)</f>
        <v>0.11280404622136869</v>
      </c>
      <c r="W40" s="174">
        <f>IF(INDEX(Underwriters!$C$2:$C$28,MATCH(P40,Underwriters!$B$2:$B$28,0))&lt;0.06,0,1)</f>
        <v>1</v>
      </c>
      <c r="X40" s="178">
        <f t="shared" si="9"/>
        <v>2.23</v>
      </c>
      <c r="Y40" s="178">
        <f t="shared" si="10"/>
        <v>0.49</v>
      </c>
      <c r="Z40" s="176">
        <f t="shared" si="11"/>
        <v>2.1299999999999999E-2</v>
      </c>
      <c r="AA40" s="176">
        <f t="shared" si="12"/>
        <v>8.5600000000000009E-2</v>
      </c>
      <c r="AB40" s="174">
        <f t="shared" si="13"/>
        <v>1</v>
      </c>
      <c r="AC40" s="174" t="str">
        <f>IFERROR(IF(MATCH(R40,'Underpricing Model'!$D$2:$D$41,0),"Yes"),"No")</f>
        <v>No</v>
      </c>
    </row>
    <row r="41" spans="1:29">
      <c r="A41" s="172">
        <v>40855</v>
      </c>
      <c r="B41" s="173" t="s">
        <v>204</v>
      </c>
      <c r="C41" s="174">
        <v>103.5</v>
      </c>
      <c r="D41" s="174">
        <v>22.852</v>
      </c>
      <c r="E41" s="174">
        <v>18</v>
      </c>
      <c r="F41" s="174">
        <v>33.333332059999996</v>
      </c>
      <c r="G41" s="174">
        <v>14</v>
      </c>
      <c r="H41" s="174">
        <v>16</v>
      </c>
      <c r="I41" s="174">
        <v>2.71</v>
      </c>
      <c r="J41" s="174">
        <v>0.69</v>
      </c>
      <c r="K41" s="174">
        <v>4.88</v>
      </c>
      <c r="L41" s="174">
        <v>0</v>
      </c>
      <c r="M41" s="173" t="s">
        <v>142</v>
      </c>
      <c r="N41" s="173" t="s">
        <v>161</v>
      </c>
      <c r="O41" s="173" t="s">
        <v>147</v>
      </c>
      <c r="P41" s="173" t="s">
        <v>148</v>
      </c>
      <c r="R41" s="173" t="s">
        <v>204</v>
      </c>
      <c r="S41" s="175">
        <f t="shared" si="7"/>
        <v>2.9742608695652173</v>
      </c>
      <c r="T41" s="176">
        <f t="shared" si="8"/>
        <v>0.28000000000000003</v>
      </c>
      <c r="U41" s="177">
        <f>VLOOKUP('In Sample Data'!$A41,Indices!$A$2:$Q$3596,17,FALSE)</f>
        <v>8.8566760038448891E-2</v>
      </c>
      <c r="V41" s="177">
        <f>VLOOKUP(A41,Indices!$A$2:$Q$3596,13,FALSE)</f>
        <v>9.6709066963000939E-2</v>
      </c>
      <c r="W41" s="174">
        <f>IF(INDEX(Underwriters!$C$2:$C$28,MATCH(P41,Underwriters!$B$2:$B$28,0))&lt;0.06,0,1)</f>
        <v>1</v>
      </c>
      <c r="X41" s="178">
        <f t="shared" si="9"/>
        <v>2.71</v>
      </c>
      <c r="Y41" s="178">
        <f t="shared" si="10"/>
        <v>0.69</v>
      </c>
      <c r="Z41" s="176">
        <f t="shared" si="11"/>
        <v>0</v>
      </c>
      <c r="AA41" s="176">
        <f t="shared" si="12"/>
        <v>4.8799999999999996E-2</v>
      </c>
      <c r="AB41" s="174">
        <f t="shared" si="13"/>
        <v>1</v>
      </c>
      <c r="AC41" s="174" t="str">
        <f>IFERROR(IF(MATCH(R41,'Underpricing Model'!$D$2:$D$41,0),"Yes"),"No")</f>
        <v>No</v>
      </c>
    </row>
    <row r="42" spans="1:29">
      <c r="A42" s="172">
        <v>39967</v>
      </c>
      <c r="B42" s="173" t="s">
        <v>75</v>
      </c>
      <c r="C42" s="174">
        <v>101.43</v>
      </c>
      <c r="D42" s="174">
        <v>23.2987</v>
      </c>
      <c r="E42" s="174">
        <v>14</v>
      </c>
      <c r="F42" s="174">
        <v>21.428571699999999</v>
      </c>
      <c r="G42" s="174">
        <v>11</v>
      </c>
      <c r="H42" s="174">
        <v>13</v>
      </c>
      <c r="I42" s="174">
        <v>1.49</v>
      </c>
      <c r="J42" s="174">
        <v>0.59</v>
      </c>
      <c r="K42" s="174">
        <v>4.76</v>
      </c>
      <c r="L42" s="174">
        <v>42.72</v>
      </c>
      <c r="M42" s="173" t="s">
        <v>150</v>
      </c>
      <c r="N42" s="173" t="s">
        <v>205</v>
      </c>
      <c r="O42" s="173" t="s">
        <v>147</v>
      </c>
      <c r="P42" s="173" t="s">
        <v>206</v>
      </c>
      <c r="R42" s="173" t="s">
        <v>75</v>
      </c>
      <c r="S42" s="175">
        <f t="shared" si="7"/>
        <v>2.2158316080055207</v>
      </c>
      <c r="T42" s="176">
        <f t="shared" si="8"/>
        <v>0.16500000000000001</v>
      </c>
      <c r="U42" s="177">
        <f>VLOOKUP('In Sample Data'!$A42,Indices!$A$2:$Q$3596,17,FALSE)</f>
        <v>0.12422082328276007</v>
      </c>
      <c r="V42" s="177">
        <f>VLOOKUP(A42,Indices!$A$2:$Q$3596,13,FALSE)</f>
        <v>0.14608193369186442</v>
      </c>
      <c r="W42" s="174">
        <f>IF(INDEX(Underwriters!$C$2:$C$28,MATCH(P42,Underwriters!$B$2:$B$28,0))&lt;0.06,0,1)</f>
        <v>1</v>
      </c>
      <c r="X42" s="178">
        <f t="shared" si="9"/>
        <v>1.49</v>
      </c>
      <c r="Y42" s="178">
        <f t="shared" si="10"/>
        <v>0.59</v>
      </c>
      <c r="Z42" s="176">
        <f t="shared" si="11"/>
        <v>0.42719999999999997</v>
      </c>
      <c r="AA42" s="176">
        <f t="shared" si="12"/>
        <v>4.7599999999999996E-2</v>
      </c>
      <c r="AB42" s="174">
        <f t="shared" si="13"/>
        <v>1</v>
      </c>
      <c r="AC42" s="174" t="str">
        <f>IFERROR(IF(MATCH(R42,'Underpricing Model'!$D$2:$D$41,0),"Yes"),"No")</f>
        <v>Yes</v>
      </c>
    </row>
    <row r="43" spans="1:29">
      <c r="A43" s="172">
        <v>40260</v>
      </c>
      <c r="B43" s="173" t="s">
        <v>71</v>
      </c>
      <c r="C43" s="174">
        <v>94.61</v>
      </c>
      <c r="D43" s="174">
        <v>36.297499999999999</v>
      </c>
      <c r="E43" s="174">
        <v>13</v>
      </c>
      <c r="F43" s="174">
        <v>16.153846739999999</v>
      </c>
      <c r="G43" s="174">
        <v>11</v>
      </c>
      <c r="H43" s="174">
        <v>13</v>
      </c>
      <c r="I43" s="174">
        <v>1.27</v>
      </c>
      <c r="J43" s="174">
        <v>1.57</v>
      </c>
      <c r="K43" s="174">
        <v>-25.53</v>
      </c>
      <c r="L43" s="174">
        <v>17.149999999999999</v>
      </c>
      <c r="M43" s="173" t="s">
        <v>142</v>
      </c>
      <c r="N43" s="173" t="s">
        <v>163</v>
      </c>
      <c r="O43" s="173" t="s">
        <v>144</v>
      </c>
      <c r="P43" s="173" t="s">
        <v>152</v>
      </c>
      <c r="R43" s="173" t="s">
        <v>71</v>
      </c>
      <c r="S43" s="175">
        <f t="shared" si="7"/>
        <v>3.9875013212134029</v>
      </c>
      <c r="T43" s="176">
        <f t="shared" si="8"/>
        <v>0.11</v>
      </c>
      <c r="U43" s="177">
        <f>VLOOKUP('In Sample Data'!$A43,Indices!$A$2:$Q$3596,17,FALSE)</f>
        <v>4.3235245376902195E-2</v>
      </c>
      <c r="V43" s="177">
        <f>VLOOKUP(A43,Indices!$A$2:$Q$3596,13,FALSE)</f>
        <v>1.251695095783386E-2</v>
      </c>
      <c r="W43" s="174">
        <f>IF(INDEX(Underwriters!$C$2:$C$28,MATCH(P43,Underwriters!$B$2:$B$28,0))&lt;0.06,0,1)</f>
        <v>0</v>
      </c>
      <c r="X43" s="178">
        <f t="shared" si="9"/>
        <v>1.27</v>
      </c>
      <c r="Y43" s="178">
        <f t="shared" si="10"/>
        <v>1.57</v>
      </c>
      <c r="Z43" s="176">
        <f t="shared" si="11"/>
        <v>0.17149999999999999</v>
      </c>
      <c r="AA43" s="176">
        <f t="shared" si="12"/>
        <v>-0.25530000000000003</v>
      </c>
      <c r="AB43" s="174">
        <f t="shared" si="13"/>
        <v>1</v>
      </c>
      <c r="AC43" s="174" t="str">
        <f>IFERROR(IF(MATCH(R43,'Underpricing Model'!$D$2:$D$41,0),"Yes"),"No")</f>
        <v>Yes</v>
      </c>
    </row>
    <row r="44" spans="1:29">
      <c r="A44" s="172">
        <v>41018</v>
      </c>
      <c r="B44" s="173" t="s">
        <v>74</v>
      </c>
      <c r="C44" s="174">
        <v>93.983500000000006</v>
      </c>
      <c r="D44" s="174">
        <v>30.257300000000001</v>
      </c>
      <c r="E44" s="174">
        <v>13</v>
      </c>
      <c r="F44" s="174">
        <v>8.3076925280000005</v>
      </c>
      <c r="G44" s="174">
        <v>10</v>
      </c>
      <c r="H44" s="174">
        <v>12</v>
      </c>
      <c r="I44" s="174">
        <v>1.07</v>
      </c>
      <c r="J44" s="174">
        <v>0.57999999999999996</v>
      </c>
      <c r="K44" s="174">
        <v>-9.49</v>
      </c>
      <c r="L44" s="174">
        <v>45.92</v>
      </c>
      <c r="M44" s="173" t="s">
        <v>142</v>
      </c>
      <c r="N44" s="173" t="s">
        <v>161</v>
      </c>
      <c r="O44" s="173" t="s">
        <v>191</v>
      </c>
      <c r="P44" s="173" t="s">
        <v>167</v>
      </c>
      <c r="R44" s="173" t="s">
        <v>74</v>
      </c>
      <c r="S44" s="175">
        <f t="shared" si="7"/>
        <v>3.1852548585655986</v>
      </c>
      <c r="T44" s="176">
        <f t="shared" si="8"/>
        <v>0.15</v>
      </c>
      <c r="U44" s="177">
        <f>VLOOKUP('In Sample Data'!$A44,Indices!$A$2:$Q$3596,17,FALSE)</f>
        <v>1.7412514784477296E-2</v>
      </c>
      <c r="V44" s="177">
        <f>VLOOKUP(A44,Indices!$A$2:$Q$3596,13,FALSE)</f>
        <v>5.2580455941768738E-2</v>
      </c>
      <c r="W44" s="174">
        <f>IF(INDEX(Underwriters!$C$2:$C$28,MATCH(P44,Underwriters!$B$2:$B$28,0))&lt;0.06,0,1)</f>
        <v>1</v>
      </c>
      <c r="X44" s="178">
        <f t="shared" si="9"/>
        <v>1.07</v>
      </c>
      <c r="Y44" s="178">
        <f t="shared" si="10"/>
        <v>0.57999999999999996</v>
      </c>
      <c r="Z44" s="176">
        <f t="shared" si="11"/>
        <v>0.4592</v>
      </c>
      <c r="AA44" s="176">
        <f t="shared" si="12"/>
        <v>-9.4899999999999998E-2</v>
      </c>
      <c r="AB44" s="174">
        <f t="shared" si="13"/>
        <v>1</v>
      </c>
      <c r="AC44" s="174" t="str">
        <f>IFERROR(IF(MATCH(R44,'Underpricing Model'!$D$2:$D$41,0),"Yes"),"No")</f>
        <v>Yes</v>
      </c>
    </row>
    <row r="45" spans="1:29">
      <c r="A45" s="172">
        <v>41192</v>
      </c>
      <c r="B45" s="173" t="s">
        <v>80</v>
      </c>
      <c r="C45" s="174">
        <v>87.974999999999994</v>
      </c>
      <c r="D45" s="174">
        <v>33.513300000000001</v>
      </c>
      <c r="E45" s="174">
        <v>17</v>
      </c>
      <c r="F45" s="174">
        <v>27.411764139999999</v>
      </c>
      <c r="G45" s="174">
        <v>13</v>
      </c>
      <c r="H45" s="174">
        <v>15</v>
      </c>
      <c r="I45" s="174">
        <v>1.39</v>
      </c>
      <c r="J45" s="174">
        <v>1.03</v>
      </c>
      <c r="K45" s="174">
        <v>3.1</v>
      </c>
      <c r="L45" s="174">
        <v>7.23</v>
      </c>
      <c r="M45" s="173" t="s">
        <v>142</v>
      </c>
      <c r="N45" s="173" t="s">
        <v>168</v>
      </c>
      <c r="O45" s="173" t="s">
        <v>144</v>
      </c>
      <c r="P45" s="173" t="s">
        <v>152</v>
      </c>
      <c r="R45" s="173" t="s">
        <v>80</v>
      </c>
      <c r="S45" s="175">
        <f t="shared" si="7"/>
        <v>5.476</v>
      </c>
      <c r="T45" s="176">
        <f t="shared" si="8"/>
        <v>0.26</v>
      </c>
      <c r="U45" s="177">
        <f>VLOOKUP('In Sample Data'!$A45,Indices!$A$2:$Q$3596,17,FALSE)</f>
        <v>2.5014035331949926E-2</v>
      </c>
      <c r="V45" s="177">
        <f>VLOOKUP(A45,Indices!$A$2:$Q$3596,13,FALSE)</f>
        <v>4.2983728648577302E-2</v>
      </c>
      <c r="W45" s="174">
        <f>IF(INDEX(Underwriters!$C$2:$C$28,MATCH(P45,Underwriters!$B$2:$B$28,0))&lt;0.06,0,1)</f>
        <v>0</v>
      </c>
      <c r="X45" s="178">
        <f t="shared" si="9"/>
        <v>1.39</v>
      </c>
      <c r="Y45" s="178">
        <f t="shared" si="10"/>
        <v>1.03</v>
      </c>
      <c r="Z45" s="176">
        <f t="shared" si="11"/>
        <v>7.2300000000000003E-2</v>
      </c>
      <c r="AA45" s="176">
        <f t="shared" si="12"/>
        <v>3.1E-2</v>
      </c>
      <c r="AB45" s="174">
        <f t="shared" si="13"/>
        <v>1</v>
      </c>
      <c r="AC45" s="174" t="str">
        <f>IFERROR(IF(MATCH(R45,'Underpricing Model'!$D$2:$D$41,0),"Yes"),"No")</f>
        <v>Yes</v>
      </c>
    </row>
    <row r="46" spans="1:29">
      <c r="A46" s="172">
        <v>41683</v>
      </c>
      <c r="B46" s="173" t="s">
        <v>37</v>
      </c>
      <c r="C46" s="174">
        <v>86.25</v>
      </c>
      <c r="D46" s="174">
        <v>44.7316</v>
      </c>
      <c r="E46" s="174">
        <v>10</v>
      </c>
      <c r="F46" s="174">
        <v>0</v>
      </c>
      <c r="G46" s="174">
        <v>9</v>
      </c>
      <c r="H46" s="174">
        <v>11</v>
      </c>
      <c r="I46" s="174">
        <v>2.2400000000000002</v>
      </c>
      <c r="J46" s="174">
        <v>1.1299999999999999</v>
      </c>
      <c r="K46" s="174">
        <v>-16.91</v>
      </c>
      <c r="L46" s="174">
        <v>47.7</v>
      </c>
      <c r="M46" s="173" t="s">
        <v>142</v>
      </c>
      <c r="N46" s="173" t="s">
        <v>169</v>
      </c>
      <c r="O46" s="173" t="s">
        <v>144</v>
      </c>
      <c r="P46" s="173" t="s">
        <v>145</v>
      </c>
      <c r="R46" s="173" t="s">
        <v>37</v>
      </c>
      <c r="S46" s="175">
        <f t="shared" si="7"/>
        <v>4.1862724637681161</v>
      </c>
      <c r="T46" s="176">
        <f t="shared" si="8"/>
        <v>4.4999999999999998E-2</v>
      </c>
      <c r="U46" s="177">
        <f>VLOOKUP('In Sample Data'!$A46,Indices!$A$2:$Q$3596,17,FALSE)</f>
        <v>2.4347751599593511E-2</v>
      </c>
      <c r="V46" s="177">
        <f>VLOOKUP(A46,Indices!$A$2:$Q$3596,13,FALSE)</f>
        <v>-8.4057353772284855E-3</v>
      </c>
      <c r="W46" s="174">
        <f>IF(INDEX(Underwriters!$C$2:$C$28,MATCH(P46,Underwriters!$B$2:$B$28,0))&lt;0.06,0,1)</f>
        <v>1</v>
      </c>
      <c r="X46" s="178">
        <f t="shared" si="9"/>
        <v>2.2400000000000002</v>
      </c>
      <c r="Y46" s="178">
        <f t="shared" si="10"/>
        <v>1.1299999999999999</v>
      </c>
      <c r="Z46" s="176">
        <f t="shared" si="11"/>
        <v>0.47700000000000004</v>
      </c>
      <c r="AA46" s="176">
        <f t="shared" si="12"/>
        <v>-0.1691</v>
      </c>
      <c r="AB46" s="174">
        <f t="shared" si="13"/>
        <v>0</v>
      </c>
      <c r="AC46" s="174" t="str">
        <f>IFERROR(IF(MATCH(R46,'Underpricing Model'!$D$2:$D$41,0),"Yes"),"No")</f>
        <v>Yes</v>
      </c>
    </row>
    <row r="47" spans="1:29">
      <c r="A47" s="172">
        <v>40996</v>
      </c>
      <c r="B47" s="173" t="s">
        <v>79</v>
      </c>
      <c r="C47" s="174">
        <v>85.5</v>
      </c>
      <c r="D47" s="174">
        <v>16.9787</v>
      </c>
      <c r="E47" s="174">
        <v>19</v>
      </c>
      <c r="F47" s="174">
        <v>0.15789473060000001</v>
      </c>
      <c r="G47" s="174">
        <v>16</v>
      </c>
      <c r="H47" s="174">
        <v>18</v>
      </c>
      <c r="I47" s="174">
        <v>2.59</v>
      </c>
      <c r="J47" s="174">
        <v>1.5</v>
      </c>
      <c r="K47" s="174">
        <v>-17.98</v>
      </c>
      <c r="L47" s="174">
        <v>3.82</v>
      </c>
      <c r="M47" s="173" t="s">
        <v>142</v>
      </c>
      <c r="N47" s="173" t="s">
        <v>207</v>
      </c>
      <c r="O47" s="173" t="s">
        <v>147</v>
      </c>
      <c r="P47" s="173" t="s">
        <v>148</v>
      </c>
      <c r="R47" s="173" t="s">
        <v>79</v>
      </c>
      <c r="S47" s="175">
        <f t="shared" si="7"/>
        <v>2.7730444444444444</v>
      </c>
      <c r="T47" s="176">
        <f t="shared" si="8"/>
        <v>0.24</v>
      </c>
      <c r="U47" s="177">
        <f>VLOOKUP('In Sample Data'!$A47,Indices!$A$2:$Q$3596,17,FALSE)</f>
        <v>7.0527781883711657E-2</v>
      </c>
      <c r="V47" s="177">
        <f>VLOOKUP(A47,Indices!$A$2:$Q$3596,13,FALSE)</f>
        <v>0.1192631497580306</v>
      </c>
      <c r="W47" s="174">
        <f>IF(INDEX(Underwriters!$C$2:$C$28,MATCH(P47,Underwriters!$B$2:$B$28,0))&lt;0.06,0,1)</f>
        <v>1</v>
      </c>
      <c r="X47" s="178">
        <f t="shared" si="9"/>
        <v>2.59</v>
      </c>
      <c r="Y47" s="178">
        <f t="shared" si="10"/>
        <v>1.5</v>
      </c>
      <c r="Z47" s="176">
        <f t="shared" si="11"/>
        <v>3.8199999999999998E-2</v>
      </c>
      <c r="AA47" s="176">
        <f t="shared" si="12"/>
        <v>-0.17980000000000002</v>
      </c>
      <c r="AB47" s="174">
        <f t="shared" si="13"/>
        <v>1</v>
      </c>
      <c r="AC47" s="174" t="str">
        <f>IFERROR(IF(MATCH(R47,'Underpricing Model'!$D$2:$D$41,0),"Yes"),"No")</f>
        <v>Yes</v>
      </c>
    </row>
    <row r="48" spans="1:29">
      <c r="A48" s="172">
        <v>40946</v>
      </c>
      <c r="B48" s="173" t="s">
        <v>208</v>
      </c>
      <c r="C48" s="174">
        <v>82.8</v>
      </c>
      <c r="D48" s="174">
        <v>42.026000000000003</v>
      </c>
      <c r="E48" s="174">
        <v>12</v>
      </c>
      <c r="F48" s="174">
        <v>16.666666029999998</v>
      </c>
      <c r="G48" s="174">
        <v>16</v>
      </c>
      <c r="H48" s="174">
        <v>18</v>
      </c>
      <c r="I48" s="174">
        <v>5.31</v>
      </c>
      <c r="J48" s="174">
        <v>1.33</v>
      </c>
      <c r="K48" s="174">
        <v>6.69</v>
      </c>
      <c r="L48" s="174">
        <v>2.5</v>
      </c>
      <c r="M48" s="173" t="s">
        <v>150</v>
      </c>
      <c r="N48" s="173" t="s">
        <v>151</v>
      </c>
      <c r="O48" s="173" t="s">
        <v>144</v>
      </c>
      <c r="P48" s="173" t="s">
        <v>195</v>
      </c>
      <c r="R48" s="173" t="s">
        <v>208</v>
      </c>
      <c r="S48" s="175">
        <f t="shared" si="7"/>
        <v>5.0907246376811601</v>
      </c>
      <c r="T48" s="176">
        <f t="shared" si="8"/>
        <v>-0.32</v>
      </c>
      <c r="U48" s="177">
        <f>VLOOKUP('In Sample Data'!$A48,Indices!$A$2:$Q$3596,17,FALSE)</f>
        <v>6.5999050269441348E-2</v>
      </c>
      <c r="V48" s="177">
        <f>VLOOKUP(A48,Indices!$A$2:$Q$3596,13,FALSE)</f>
        <v>6.7443893165994862E-2</v>
      </c>
      <c r="W48" s="174">
        <f>IF(INDEX(Underwriters!$C$2:$C$28,MATCH(P48,Underwriters!$B$2:$B$28,0))&lt;0.06,0,1)</f>
        <v>0</v>
      </c>
      <c r="X48" s="178">
        <f t="shared" si="9"/>
        <v>5.31</v>
      </c>
      <c r="Y48" s="178">
        <f t="shared" si="10"/>
        <v>1.33</v>
      </c>
      <c r="Z48" s="176">
        <f t="shared" si="11"/>
        <v>2.5000000000000001E-2</v>
      </c>
      <c r="AA48" s="176">
        <f t="shared" si="12"/>
        <v>6.6900000000000001E-2</v>
      </c>
      <c r="AB48" s="174">
        <f t="shared" si="13"/>
        <v>1</v>
      </c>
      <c r="AC48" s="174" t="str">
        <f>IFERROR(IF(MATCH(R48,'Underpricing Model'!$D$2:$D$41,0),"Yes"),"No")</f>
        <v>No</v>
      </c>
    </row>
    <row r="49" spans="1:29">
      <c r="A49" s="172">
        <v>41701</v>
      </c>
      <c r="B49" s="173" t="s">
        <v>209</v>
      </c>
      <c r="C49" s="174">
        <v>80.5</v>
      </c>
      <c r="D49" s="174">
        <v>47.547499999999999</v>
      </c>
      <c r="E49" s="174">
        <v>7</v>
      </c>
      <c r="F49" s="174">
        <v>9.1428575520000006</v>
      </c>
      <c r="G49" s="174">
        <v>9</v>
      </c>
      <c r="H49" s="174">
        <v>11</v>
      </c>
      <c r="I49" s="174">
        <v>2.35</v>
      </c>
      <c r="J49" s="174">
        <v>1.72</v>
      </c>
      <c r="K49" s="174">
        <v>-7.68</v>
      </c>
      <c r="L49" s="174">
        <v>49.95</v>
      </c>
      <c r="M49" s="173" t="s">
        <v>150</v>
      </c>
      <c r="N49" s="173" t="s">
        <v>165</v>
      </c>
      <c r="O49" s="173" t="s">
        <v>191</v>
      </c>
      <c r="P49" s="173" t="s">
        <v>158</v>
      </c>
      <c r="R49" s="173" t="s">
        <v>209</v>
      </c>
      <c r="S49" s="175">
        <f t="shared" si="7"/>
        <v>3.1345652173913043</v>
      </c>
      <c r="T49" s="176">
        <f t="shared" si="8"/>
        <v>-0.09</v>
      </c>
      <c r="U49" s="177">
        <f>VLOOKUP('In Sample Data'!$A49,Indices!$A$2:$Q$3596,17,FALSE)</f>
        <v>9.9338207310511375E-3</v>
      </c>
      <c r="V49" s="177">
        <f>VLOOKUP(A49,Indices!$A$2:$Q$3596,13,FALSE)</f>
        <v>4.1396195131208319E-2</v>
      </c>
      <c r="W49" s="174">
        <f>IF(INDEX(Underwriters!$C$2:$C$28,MATCH(P49,Underwriters!$B$2:$B$28,0))&lt;0.06,0,1)</f>
        <v>1</v>
      </c>
      <c r="X49" s="178">
        <f t="shared" si="9"/>
        <v>2.35</v>
      </c>
      <c r="Y49" s="178">
        <f t="shared" si="10"/>
        <v>1.72</v>
      </c>
      <c r="Z49" s="176">
        <f t="shared" si="11"/>
        <v>0.49950000000000006</v>
      </c>
      <c r="AA49" s="176">
        <f t="shared" si="12"/>
        <v>-7.6799999999999993E-2</v>
      </c>
      <c r="AB49" s="174">
        <f t="shared" si="13"/>
        <v>1</v>
      </c>
      <c r="AC49" s="174" t="str">
        <f>IFERROR(IF(MATCH(R49,'Underpricing Model'!$D$2:$D$41,0),"Yes"),"No")</f>
        <v>No</v>
      </c>
    </row>
    <row r="50" spans="1:29">
      <c r="A50" s="172">
        <v>41764</v>
      </c>
      <c r="B50" s="173" t="s">
        <v>210</v>
      </c>
      <c r="C50" s="174">
        <v>80.471699999999998</v>
      </c>
      <c r="D50" s="174">
        <v>72.204599999999999</v>
      </c>
      <c r="E50" s="174">
        <v>9</v>
      </c>
      <c r="F50" s="174">
        <v>11.777777670000001</v>
      </c>
      <c r="G50" s="174">
        <v>12</v>
      </c>
      <c r="H50" s="174">
        <v>14</v>
      </c>
      <c r="I50" s="174">
        <v>6.41</v>
      </c>
      <c r="J50" s="174">
        <v>0.95</v>
      </c>
      <c r="K50" s="174">
        <v>-9.67</v>
      </c>
      <c r="L50" s="174">
        <v>8.51</v>
      </c>
      <c r="M50" s="173" t="s">
        <v>142</v>
      </c>
      <c r="N50" s="173" t="s">
        <v>168</v>
      </c>
      <c r="O50" s="173" t="s">
        <v>147</v>
      </c>
      <c r="P50" s="173" t="s">
        <v>145</v>
      </c>
      <c r="R50" s="173" t="s">
        <v>210</v>
      </c>
      <c r="S50" s="175">
        <f t="shared" si="7"/>
        <v>7.075402905617751</v>
      </c>
      <c r="T50" s="176">
        <f t="shared" si="8"/>
        <v>-0.18</v>
      </c>
      <c r="U50" s="177">
        <f>VLOOKUP('In Sample Data'!$A50,Indices!$A$2:$Q$3596,17,FALSE)</f>
        <v>3.9041847751480827E-3</v>
      </c>
      <c r="V50" s="177">
        <f>VLOOKUP(A50,Indices!$A$2:$Q$3596,13,FALSE)</f>
        <v>-8.6722879604214636E-3</v>
      </c>
      <c r="W50" s="174">
        <f>IF(INDEX(Underwriters!$C$2:$C$28,MATCH(P50,Underwriters!$B$2:$B$28,0))&lt;0.06,0,1)</f>
        <v>1</v>
      </c>
      <c r="X50" s="178">
        <f t="shared" si="9"/>
        <v>6.41</v>
      </c>
      <c r="Y50" s="178">
        <f t="shared" si="10"/>
        <v>0.95</v>
      </c>
      <c r="Z50" s="176">
        <f t="shared" si="11"/>
        <v>8.5099999999999995E-2</v>
      </c>
      <c r="AA50" s="176">
        <f t="shared" si="12"/>
        <v>-9.6699999999999994E-2</v>
      </c>
      <c r="AB50" s="174">
        <f t="shared" si="13"/>
        <v>1</v>
      </c>
      <c r="AC50" s="174" t="str">
        <f>IFERROR(IF(MATCH(R50,'Underpricing Model'!$D$2:$D$41,0),"Yes"),"No")</f>
        <v>No</v>
      </c>
    </row>
    <row r="51" spans="1:29">
      <c r="A51" s="172">
        <v>40666</v>
      </c>
      <c r="B51" s="173" t="s">
        <v>43</v>
      </c>
      <c r="C51" s="174">
        <v>77.894999999999996</v>
      </c>
      <c r="D51" s="174">
        <v>32.528100000000002</v>
      </c>
      <c r="E51" s="174">
        <v>13.5</v>
      </c>
      <c r="F51" s="174">
        <v>-10.370369910000001</v>
      </c>
      <c r="G51" s="174">
        <v>12</v>
      </c>
      <c r="H51" s="174">
        <v>14</v>
      </c>
      <c r="I51" s="174">
        <v>0.48</v>
      </c>
      <c r="J51" s="174">
        <v>0.53</v>
      </c>
      <c r="K51" s="174">
        <v>-5.0599999999999996</v>
      </c>
      <c r="L51" s="174">
        <v>6.29</v>
      </c>
      <c r="M51" s="173" t="s">
        <v>142</v>
      </c>
      <c r="N51" s="173" t="s">
        <v>211</v>
      </c>
      <c r="O51" s="173" t="s">
        <v>147</v>
      </c>
      <c r="P51" s="173" t="s">
        <v>167</v>
      </c>
      <c r="R51" s="173" t="s">
        <v>43</v>
      </c>
      <c r="S51" s="175">
        <f t="shared" si="7"/>
        <v>4.6374523396880427</v>
      </c>
      <c r="T51" s="176">
        <f t="shared" si="8"/>
        <v>0.09</v>
      </c>
      <c r="U51" s="177">
        <f>VLOOKUP('In Sample Data'!$A51,Indices!$A$2:$Q$3596,17,FALSE)</f>
        <v>2.2473356739757391E-2</v>
      </c>
      <c r="V51" s="177">
        <f>VLOOKUP(A51,Indices!$A$2:$Q$3596,13,FALSE)</f>
        <v>1.1880220831947345E-3</v>
      </c>
      <c r="W51" s="174">
        <f>IF(INDEX(Underwriters!$C$2:$C$28,MATCH(P51,Underwriters!$B$2:$B$28,0))&lt;0.06,0,1)</f>
        <v>1</v>
      </c>
      <c r="X51" s="178">
        <f t="shared" si="9"/>
        <v>0.48</v>
      </c>
      <c r="Y51" s="178">
        <f t="shared" si="10"/>
        <v>0.53</v>
      </c>
      <c r="Z51" s="176">
        <f t="shared" si="11"/>
        <v>6.2899999999999998E-2</v>
      </c>
      <c r="AA51" s="176">
        <f t="shared" si="12"/>
        <v>-5.0599999999999999E-2</v>
      </c>
      <c r="AB51" s="174">
        <f t="shared" si="13"/>
        <v>0</v>
      </c>
      <c r="AC51" s="174" t="str">
        <f>IFERROR(IF(MATCH(R51,'Underpricing Model'!$D$2:$D$41,0),"Yes"),"No")</f>
        <v>Yes</v>
      </c>
    </row>
    <row r="52" spans="1:29">
      <c r="A52" s="172">
        <v>40373</v>
      </c>
      <c r="B52" s="173" t="s">
        <v>212</v>
      </c>
      <c r="C52" s="174">
        <v>72.45</v>
      </c>
      <c r="D52" s="174">
        <v>31.500900000000001</v>
      </c>
      <c r="E52" s="174">
        <v>9</v>
      </c>
      <c r="F52" s="174">
        <v>13.66666698</v>
      </c>
      <c r="G52" s="174">
        <v>9</v>
      </c>
      <c r="H52" s="174">
        <v>10</v>
      </c>
      <c r="I52" s="174">
        <v>0.93</v>
      </c>
      <c r="J52" s="174">
        <v>0.79</v>
      </c>
      <c r="K52" s="174">
        <v>-0.38</v>
      </c>
      <c r="L52" s="174">
        <v>35.44</v>
      </c>
      <c r="M52" s="173" t="s">
        <v>150</v>
      </c>
      <c r="N52" s="173" t="s">
        <v>162</v>
      </c>
      <c r="O52" s="173" t="s">
        <v>144</v>
      </c>
      <c r="P52" s="173" t="s">
        <v>202</v>
      </c>
      <c r="R52" s="173" t="s">
        <v>212</v>
      </c>
      <c r="S52" s="175">
        <f t="shared" si="7"/>
        <v>2.9131552795031053</v>
      </c>
      <c r="T52" s="176">
        <f t="shared" si="8"/>
        <v>0</v>
      </c>
      <c r="U52" s="177">
        <f>VLOOKUP('In Sample Data'!$A52,Indices!$A$2:$Q$3596,17,FALSE)</f>
        <v>-5.5145852425884344E-2</v>
      </c>
      <c r="V52" s="177">
        <f>VLOOKUP(A52,Indices!$A$2:$Q$3596,13,FALSE)</f>
        <v>-7.6512573741708584E-2</v>
      </c>
      <c r="W52" s="174">
        <f>IF(INDEX(Underwriters!$C$2:$C$28,MATCH(P52,Underwriters!$B$2:$B$28,0))&lt;0.06,0,1)</f>
        <v>0</v>
      </c>
      <c r="X52" s="178">
        <f t="shared" si="9"/>
        <v>0.93</v>
      </c>
      <c r="Y52" s="178">
        <f t="shared" si="10"/>
        <v>0.79</v>
      </c>
      <c r="Z52" s="176">
        <f t="shared" si="11"/>
        <v>0.35439999999999999</v>
      </c>
      <c r="AA52" s="176">
        <f t="shared" si="12"/>
        <v>-3.8E-3</v>
      </c>
      <c r="AB52" s="174">
        <f t="shared" si="13"/>
        <v>1</v>
      </c>
      <c r="AC52" s="174" t="str">
        <f>IFERROR(IF(MATCH(R52,'Underpricing Model'!$D$2:$D$41,0),"Yes"),"No")</f>
        <v>No</v>
      </c>
    </row>
    <row r="53" spans="1:29">
      <c r="A53" s="172">
        <v>40765</v>
      </c>
      <c r="B53" s="173" t="s">
        <v>213</v>
      </c>
      <c r="C53" s="174">
        <v>71.875</v>
      </c>
      <c r="D53" s="174">
        <v>24.9376</v>
      </c>
      <c r="E53" s="174">
        <v>10</v>
      </c>
      <c r="F53" s="174">
        <v>23.5</v>
      </c>
      <c r="G53" s="174">
        <v>10</v>
      </c>
      <c r="H53" s="174">
        <v>11</v>
      </c>
      <c r="I53" s="174">
        <v>1.18</v>
      </c>
      <c r="J53" s="174">
        <v>1.05</v>
      </c>
      <c r="K53" s="174">
        <v>-1.75</v>
      </c>
      <c r="L53" s="174">
        <v>74.5</v>
      </c>
      <c r="M53" s="173" t="s">
        <v>150</v>
      </c>
      <c r="N53" s="173" t="s">
        <v>151</v>
      </c>
      <c r="O53" s="173" t="s">
        <v>191</v>
      </c>
      <c r="P53" s="173" t="s">
        <v>148</v>
      </c>
      <c r="R53" s="173" t="s">
        <v>213</v>
      </c>
      <c r="S53" s="175">
        <f t="shared" si="7"/>
        <v>2.4695791304347825</v>
      </c>
      <c r="T53" s="176">
        <f t="shared" si="8"/>
        <v>0</v>
      </c>
      <c r="U53" s="177">
        <f>VLOOKUP('In Sample Data'!$A53,Indices!$A$2:$Q$3596,17,FALSE)</f>
        <v>-8.0624449077366017E-2</v>
      </c>
      <c r="V53" s="177">
        <f>VLOOKUP(A53,Indices!$A$2:$Q$3596,13,FALSE)</f>
        <v>-2.3385248724704689E-2</v>
      </c>
      <c r="W53" s="174">
        <f>IF(INDEX(Underwriters!$C$2:$C$28,MATCH(P53,Underwriters!$B$2:$B$28,0))&lt;0.06,0,1)</f>
        <v>1</v>
      </c>
      <c r="X53" s="178">
        <f t="shared" si="9"/>
        <v>1.18</v>
      </c>
      <c r="Y53" s="178">
        <f t="shared" si="10"/>
        <v>1.05</v>
      </c>
      <c r="Z53" s="176">
        <f t="shared" si="11"/>
        <v>0.745</v>
      </c>
      <c r="AA53" s="176">
        <f t="shared" si="12"/>
        <v>-1.7500000000000002E-2</v>
      </c>
      <c r="AB53" s="174">
        <f t="shared" si="13"/>
        <v>1</v>
      </c>
      <c r="AC53" s="174" t="str">
        <f>IFERROR(IF(MATCH(R53,'Underpricing Model'!$D$2:$D$41,0),"Yes"),"No")</f>
        <v>No</v>
      </c>
    </row>
    <row r="54" spans="1:29">
      <c r="A54" s="172">
        <v>40511</v>
      </c>
      <c r="B54" s="173" t="s">
        <v>214</v>
      </c>
      <c r="C54" s="174">
        <v>69</v>
      </c>
      <c r="D54" s="174">
        <v>15.294600000000001</v>
      </c>
      <c r="E54" s="174">
        <v>12</v>
      </c>
      <c r="F54" s="174">
        <v>4.5833334920000004</v>
      </c>
      <c r="G54" s="174">
        <v>14</v>
      </c>
      <c r="H54" s="174">
        <v>16</v>
      </c>
      <c r="I54" s="174">
        <v>2.11</v>
      </c>
      <c r="J54" s="174">
        <v>0.89</v>
      </c>
      <c r="K54" s="174">
        <v>-7.02</v>
      </c>
      <c r="L54" s="174">
        <v>35.14</v>
      </c>
      <c r="M54" s="173" t="s">
        <v>142</v>
      </c>
      <c r="N54" s="173" t="s">
        <v>154</v>
      </c>
      <c r="O54" s="173" t="s">
        <v>147</v>
      </c>
      <c r="P54" s="173" t="s">
        <v>155</v>
      </c>
      <c r="R54" s="173" t="s">
        <v>214</v>
      </c>
      <c r="S54" s="175">
        <f t="shared" si="7"/>
        <v>1.6599304347826089</v>
      </c>
      <c r="T54" s="176">
        <f t="shared" si="8"/>
        <v>-0.14000000000000001</v>
      </c>
      <c r="U54" s="177">
        <f>VLOOKUP('In Sample Data'!$A54,Indices!$A$2:$Q$3596,17,FALSE)</f>
        <v>3.8280176951460174E-2</v>
      </c>
      <c r="V54" s="177">
        <f>VLOOKUP(A54,Indices!$A$2:$Q$3596,13,FALSE)</f>
        <v>5.9777183676001065E-2</v>
      </c>
      <c r="W54" s="174">
        <f>IF(INDEX(Underwriters!$C$2:$C$28,MATCH(P54,Underwriters!$B$2:$B$28,0))&lt;0.06,0,1)</f>
        <v>1</v>
      </c>
      <c r="X54" s="178">
        <f t="shared" si="9"/>
        <v>2.11</v>
      </c>
      <c r="Y54" s="178">
        <f t="shared" si="10"/>
        <v>0.89</v>
      </c>
      <c r="Z54" s="176">
        <f t="shared" si="11"/>
        <v>0.35139999999999999</v>
      </c>
      <c r="AA54" s="176">
        <f t="shared" si="12"/>
        <v>-7.0199999999999999E-2</v>
      </c>
      <c r="AB54" s="174">
        <f t="shared" si="13"/>
        <v>1</v>
      </c>
      <c r="AC54" s="174" t="str">
        <f>IFERROR(IF(MATCH(R54,'Underpricing Model'!$D$2:$D$41,0),"Yes"),"No")</f>
        <v>No</v>
      </c>
    </row>
    <row r="55" spans="1:29">
      <c r="A55" s="172">
        <v>38657</v>
      </c>
      <c r="B55" s="173" t="s">
        <v>69</v>
      </c>
      <c r="C55" s="174">
        <v>68</v>
      </c>
      <c r="D55" s="174">
        <v>16.494599999999998</v>
      </c>
      <c r="E55" s="174">
        <v>10</v>
      </c>
      <c r="F55" s="174">
        <v>0.1000000015</v>
      </c>
      <c r="G55" s="174">
        <v>9</v>
      </c>
      <c r="H55" s="174">
        <v>11</v>
      </c>
      <c r="I55" s="174">
        <v>0.34</v>
      </c>
      <c r="J55" s="174">
        <v>0.5</v>
      </c>
      <c r="K55" s="174">
        <v>3.56</v>
      </c>
      <c r="L55" s="174">
        <v>70.2</v>
      </c>
      <c r="M55" s="173" t="s">
        <v>142</v>
      </c>
      <c r="N55" s="173" t="s">
        <v>188</v>
      </c>
      <c r="O55" s="173" t="s">
        <v>147</v>
      </c>
      <c r="P55" s="173" t="s">
        <v>215</v>
      </c>
      <c r="R55" s="173" t="s">
        <v>69</v>
      </c>
      <c r="S55" s="175">
        <f t="shared" si="7"/>
        <v>1.425676470588235</v>
      </c>
      <c r="T55" s="176">
        <f t="shared" si="8"/>
        <v>4.4999999999999998E-2</v>
      </c>
      <c r="U55" s="177">
        <f>VLOOKUP('In Sample Data'!$A55,Indices!$A$2:$Q$3596,17,FALSE)</f>
        <v>-1.2007061817970923E-2</v>
      </c>
      <c r="V55" s="177">
        <f>VLOOKUP(A55,Indices!$A$2:$Q$3596,13,FALSE)</f>
        <v>-3.3084508640590107E-2</v>
      </c>
      <c r="W55" s="174">
        <f>IF(INDEX(Underwriters!$C$2:$C$28,MATCH(P55,Underwriters!$B$2:$B$28,0))&lt;0.06,0,1)</f>
        <v>0</v>
      </c>
      <c r="X55" s="178">
        <f t="shared" si="9"/>
        <v>0.34</v>
      </c>
      <c r="Y55" s="178">
        <f t="shared" si="10"/>
        <v>0.5</v>
      </c>
      <c r="Z55" s="176">
        <f t="shared" si="11"/>
        <v>0.70200000000000007</v>
      </c>
      <c r="AA55" s="176">
        <f t="shared" si="12"/>
        <v>3.56E-2</v>
      </c>
      <c r="AB55" s="174">
        <f t="shared" si="13"/>
        <v>1</v>
      </c>
      <c r="AC55" s="174" t="str">
        <f>IFERROR(IF(MATCH(R55,'Underpricing Model'!$D$2:$D$41,0),"Yes"),"No")</f>
        <v>Yes</v>
      </c>
    </row>
    <row r="56" spans="1:29">
      <c r="A56" s="172">
        <v>38883</v>
      </c>
      <c r="B56" s="173" t="s">
        <v>216</v>
      </c>
      <c r="C56" s="174">
        <v>65.0077</v>
      </c>
      <c r="D56" s="174">
        <v>25.349900000000002</v>
      </c>
      <c r="E56" s="174">
        <v>8</v>
      </c>
      <c r="F56" s="174">
        <v>10.625</v>
      </c>
      <c r="G56" s="174">
        <v>9</v>
      </c>
      <c r="H56" s="174">
        <v>11</v>
      </c>
      <c r="I56" s="174">
        <v>2.37</v>
      </c>
      <c r="J56" s="174">
        <v>0.55000000000000004</v>
      </c>
      <c r="K56" s="174">
        <v>1.86</v>
      </c>
      <c r="L56" s="174">
        <v>28.92</v>
      </c>
      <c r="M56" s="173" t="s">
        <v>150</v>
      </c>
      <c r="N56" s="173" t="s">
        <v>198</v>
      </c>
      <c r="O56" s="173" t="s">
        <v>147</v>
      </c>
      <c r="P56" s="173" t="s">
        <v>145</v>
      </c>
      <c r="R56" s="173" t="s">
        <v>216</v>
      </c>
      <c r="S56" s="175">
        <f t="shared" si="7"/>
        <v>2.1196181375437066</v>
      </c>
      <c r="T56" s="176">
        <f t="shared" si="8"/>
        <v>-4.4999999999999998E-2</v>
      </c>
      <c r="U56" s="177">
        <f>VLOOKUP('In Sample Data'!$A56,Indices!$A$2:$Q$3596,17,FALSE)</f>
        <v>-4.3968805535075567E-2</v>
      </c>
      <c r="V56" s="177">
        <f>VLOOKUP(A56,Indices!$A$2:$Q$3596,13,FALSE)</f>
        <v>-0.13549242656347998</v>
      </c>
      <c r="W56" s="174">
        <f>IF(INDEX(Underwriters!$C$2:$C$28,MATCH(P56,Underwriters!$B$2:$B$28,0))&lt;0.06,0,1)</f>
        <v>1</v>
      </c>
      <c r="X56" s="178">
        <f t="shared" si="9"/>
        <v>2.37</v>
      </c>
      <c r="Y56" s="178">
        <f t="shared" si="10"/>
        <v>0.55000000000000004</v>
      </c>
      <c r="Z56" s="176">
        <f t="shared" si="11"/>
        <v>0.28920000000000001</v>
      </c>
      <c r="AA56" s="176">
        <f t="shared" si="12"/>
        <v>1.8600000000000002E-2</v>
      </c>
      <c r="AB56" s="174">
        <f t="shared" si="13"/>
        <v>1</v>
      </c>
      <c r="AC56" s="174" t="str">
        <f>IFERROR(IF(MATCH(R56,'Underpricing Model'!$D$2:$D$41,0),"Yes"),"No")</f>
        <v>No</v>
      </c>
    </row>
    <row r="57" spans="1:29">
      <c r="A57" s="172">
        <v>40294</v>
      </c>
      <c r="B57" s="173" t="s">
        <v>217</v>
      </c>
      <c r="C57" s="174">
        <v>64.400000000000006</v>
      </c>
      <c r="D57" s="174">
        <v>41.923999999999999</v>
      </c>
      <c r="E57" s="174">
        <v>8</v>
      </c>
      <c r="F57" s="174">
        <v>22.5</v>
      </c>
      <c r="G57" s="174">
        <v>9</v>
      </c>
      <c r="H57" s="174">
        <v>10</v>
      </c>
      <c r="I57" s="174">
        <v>2.2400000000000002</v>
      </c>
      <c r="J57" s="174">
        <v>0.59</v>
      </c>
      <c r="K57" s="174">
        <v>-22.78</v>
      </c>
      <c r="L57" s="174">
        <v>0</v>
      </c>
      <c r="M57" s="173" t="s">
        <v>142</v>
      </c>
      <c r="N57" s="173" t="s">
        <v>169</v>
      </c>
      <c r="O57" s="173" t="s">
        <v>147</v>
      </c>
      <c r="P57" s="173" t="s">
        <v>155</v>
      </c>
      <c r="R57" s="173" t="s">
        <v>217</v>
      </c>
      <c r="S57" s="175">
        <f t="shared" si="7"/>
        <v>4.2079503105590055</v>
      </c>
      <c r="T57" s="176">
        <f t="shared" si="8"/>
        <v>-0.09</v>
      </c>
      <c r="U57" s="177">
        <f>VLOOKUP('In Sample Data'!$A57,Indices!$A$2:$Q$3596,17,FALSE)</f>
        <v>9.6556355538252717E-2</v>
      </c>
      <c r="V57" s="177">
        <f>VLOOKUP(A57,Indices!$A$2:$Q$3596,13,FALSE)</f>
        <v>9.685977018783512E-2</v>
      </c>
      <c r="W57" s="174">
        <f>IF(INDEX(Underwriters!$C$2:$C$28,MATCH(P57,Underwriters!$B$2:$B$28,0))&lt;0.06,0,1)</f>
        <v>1</v>
      </c>
      <c r="X57" s="178">
        <f t="shared" si="9"/>
        <v>2.2400000000000002</v>
      </c>
      <c r="Y57" s="178">
        <f t="shared" si="10"/>
        <v>0.59</v>
      </c>
      <c r="Z57" s="176">
        <f t="shared" si="11"/>
        <v>0</v>
      </c>
      <c r="AA57" s="176">
        <f t="shared" si="12"/>
        <v>-0.2278</v>
      </c>
      <c r="AB57" s="174">
        <f t="shared" si="13"/>
        <v>1</v>
      </c>
      <c r="AC57" s="174" t="str">
        <f>IFERROR(IF(MATCH(R57,'Underpricing Model'!$D$2:$D$41,0),"Yes"),"No")</f>
        <v>No</v>
      </c>
    </row>
    <row r="58" spans="1:29">
      <c r="A58" s="172">
        <v>40955</v>
      </c>
      <c r="B58" s="173" t="s">
        <v>70</v>
      </c>
      <c r="C58" s="174">
        <v>63.25</v>
      </c>
      <c r="D58" s="174">
        <v>27.125</v>
      </c>
      <c r="E58" s="174">
        <v>11</v>
      </c>
      <c r="F58" s="174">
        <v>30</v>
      </c>
      <c r="G58" s="174">
        <v>10</v>
      </c>
      <c r="H58" s="174">
        <v>12</v>
      </c>
      <c r="I58" s="174">
        <v>0.98</v>
      </c>
      <c r="J58" s="174">
        <v>1.18</v>
      </c>
      <c r="K58" s="174">
        <v>-14.78</v>
      </c>
      <c r="L58" s="174">
        <v>0.38</v>
      </c>
      <c r="M58" s="173" t="s">
        <v>150</v>
      </c>
      <c r="N58" s="173" t="s">
        <v>165</v>
      </c>
      <c r="O58" s="173" t="s">
        <v>147</v>
      </c>
      <c r="P58" s="173" t="s">
        <v>152</v>
      </c>
      <c r="R58" s="173" t="s">
        <v>70</v>
      </c>
      <c r="S58" s="175">
        <f t="shared" si="7"/>
        <v>3.7173913043478262</v>
      </c>
      <c r="T58" s="176">
        <f t="shared" si="8"/>
        <v>0.05</v>
      </c>
      <c r="U58" s="177">
        <f>VLOOKUP('In Sample Data'!$A58,Indices!$A$2:$Q$3596,17,FALSE)</f>
        <v>9.97159909530691E-2</v>
      </c>
      <c r="V58" s="177">
        <f>VLOOKUP(A58,Indices!$A$2:$Q$3596,13,FALSE)</f>
        <v>9.9348698761667131E-2</v>
      </c>
      <c r="W58" s="174">
        <f>IF(INDEX(Underwriters!$C$2:$C$28,MATCH(P58,Underwriters!$B$2:$B$28,0))&lt;0.06,0,1)</f>
        <v>0</v>
      </c>
      <c r="X58" s="178">
        <f t="shared" si="9"/>
        <v>0.98</v>
      </c>
      <c r="Y58" s="178">
        <f t="shared" si="10"/>
        <v>1.18</v>
      </c>
      <c r="Z58" s="176">
        <f t="shared" si="11"/>
        <v>3.8E-3</v>
      </c>
      <c r="AA58" s="176">
        <f t="shared" si="12"/>
        <v>-0.14779999999999999</v>
      </c>
      <c r="AB58" s="174">
        <f t="shared" si="13"/>
        <v>1</v>
      </c>
      <c r="AC58" s="174" t="str">
        <f>IFERROR(IF(MATCH(R58,'Underpricing Model'!$D$2:$D$41,0),"Yes"),"No")</f>
        <v>Yes</v>
      </c>
    </row>
    <row r="59" spans="1:29">
      <c r="A59" s="172">
        <v>41939</v>
      </c>
      <c r="B59" s="173" t="s">
        <v>30</v>
      </c>
      <c r="C59" s="174">
        <v>46.154400000000003</v>
      </c>
      <c r="D59" s="174">
        <v>14.335699999999999</v>
      </c>
      <c r="E59" s="174">
        <v>12</v>
      </c>
      <c r="F59" s="174">
        <v>-18.75</v>
      </c>
      <c r="G59" s="174">
        <v>12</v>
      </c>
      <c r="H59" s="174">
        <v>14</v>
      </c>
      <c r="I59" s="174">
        <v>0.69</v>
      </c>
      <c r="J59" s="174">
        <v>0.45</v>
      </c>
      <c r="K59" s="174">
        <v>-8.67</v>
      </c>
      <c r="L59" s="174">
        <v>55.11</v>
      </c>
      <c r="M59" s="173" t="s">
        <v>150</v>
      </c>
      <c r="N59" s="173" t="s">
        <v>165</v>
      </c>
      <c r="O59" s="173" t="s">
        <v>191</v>
      </c>
      <c r="P59" s="173" t="s">
        <v>218</v>
      </c>
      <c r="R59" s="173" t="s">
        <v>30</v>
      </c>
      <c r="S59" s="175">
        <f t="shared" si="7"/>
        <v>2.7272372731527219</v>
      </c>
      <c r="T59" s="176">
        <f t="shared" si="8"/>
        <v>0</v>
      </c>
      <c r="U59" s="177">
        <f>VLOOKUP('In Sample Data'!$A59,Indices!$A$2:$Q$3596,17,FALSE)</f>
        <v>-1.792869674255488E-2</v>
      </c>
      <c r="V59" s="177">
        <f>VLOOKUP(A59,Indices!$A$2:$Q$3596,13,FALSE)</f>
        <v>-6.0901305845994957E-2</v>
      </c>
      <c r="W59" s="174">
        <f>IF(INDEX(Underwriters!$C$2:$C$28,MATCH(P59,Underwriters!$B$2:$B$28,0))&lt;0.06,0,1)</f>
        <v>0</v>
      </c>
      <c r="X59" s="178">
        <f t="shared" si="9"/>
        <v>0.69</v>
      </c>
      <c r="Y59" s="178">
        <f t="shared" si="10"/>
        <v>0.45</v>
      </c>
      <c r="Z59" s="176">
        <f t="shared" si="11"/>
        <v>0.55110000000000003</v>
      </c>
      <c r="AA59" s="176">
        <f t="shared" si="12"/>
        <v>-8.6699999999999999E-2</v>
      </c>
      <c r="AB59" s="174">
        <f t="shared" si="13"/>
        <v>0</v>
      </c>
      <c r="AC59" s="174" t="str">
        <f>IFERROR(IF(MATCH(R59,'Underpricing Model'!$D$2:$D$41,0),"Yes"),"No")</f>
        <v>Yes</v>
      </c>
    </row>
    <row r="60" spans="1:29">
      <c r="A60" s="172">
        <v>40948</v>
      </c>
      <c r="B60" s="173" t="s">
        <v>68</v>
      </c>
      <c r="C60" s="174">
        <v>34.091000000000001</v>
      </c>
      <c r="D60" s="174">
        <v>25.582999999999998</v>
      </c>
      <c r="E60" s="174">
        <v>5</v>
      </c>
      <c r="F60" s="174">
        <v>5</v>
      </c>
      <c r="G60" s="174">
        <v>5</v>
      </c>
      <c r="H60" s="174">
        <v>6</v>
      </c>
      <c r="I60" s="174">
        <v>1.25</v>
      </c>
      <c r="J60" s="174">
        <v>1.39</v>
      </c>
      <c r="K60" s="174">
        <v>-9.67</v>
      </c>
      <c r="L60" s="174">
        <v>9.67</v>
      </c>
      <c r="M60" s="173" t="s">
        <v>142</v>
      </c>
      <c r="N60" s="173" t="s">
        <v>219</v>
      </c>
      <c r="O60" s="173" t="s">
        <v>191</v>
      </c>
      <c r="P60" s="173" t="s">
        <v>158</v>
      </c>
      <c r="R60" s="173" t="s">
        <v>68</v>
      </c>
      <c r="S60" s="175">
        <f t="shared" si="7"/>
        <v>2.7521633275644595</v>
      </c>
      <c r="T60" s="176">
        <f t="shared" si="8"/>
        <v>0</v>
      </c>
      <c r="U60" s="177">
        <f>VLOOKUP('In Sample Data'!$A60,Indices!$A$2:$Q$3596,17,FALSE)</f>
        <v>8.9530446644047648E-2</v>
      </c>
      <c r="V60" s="177">
        <f>VLOOKUP(A60,Indices!$A$2:$Q$3596,13,FALSE)</f>
        <v>7.322942189197712E-2</v>
      </c>
      <c r="W60" s="174">
        <f>IF(INDEX(Underwriters!$C$2:$C$28,MATCH(P60,Underwriters!$B$2:$B$28,0))&lt;0.06,0,1)</f>
        <v>1</v>
      </c>
      <c r="X60" s="178">
        <f t="shared" si="9"/>
        <v>1.25</v>
      </c>
      <c r="Y60" s="178">
        <f t="shared" si="10"/>
        <v>1.39</v>
      </c>
      <c r="Z60" s="176">
        <f t="shared" si="11"/>
        <v>9.6699999999999994E-2</v>
      </c>
      <c r="AA60" s="176">
        <f t="shared" si="12"/>
        <v>-9.6699999999999994E-2</v>
      </c>
      <c r="AB60" s="174">
        <f t="shared" si="13"/>
        <v>1</v>
      </c>
      <c r="AC60" s="174" t="str">
        <f>IFERROR(IF(MATCH(R60,'Underpricing Model'!$D$2:$D$41,0),"Yes"),"No")</f>
        <v>Yes</v>
      </c>
    </row>
    <row r="61" spans="1:29">
      <c r="A61" s="172">
        <v>38398</v>
      </c>
      <c r="B61" s="173" t="s">
        <v>33</v>
      </c>
      <c r="C61" s="174">
        <v>26.315999999999999</v>
      </c>
      <c r="D61" s="174">
        <v>8.8330000000000002</v>
      </c>
      <c r="E61" s="174">
        <v>6.45</v>
      </c>
      <c r="F61" s="174">
        <v>-10.077516559999999</v>
      </c>
      <c r="G61" s="174">
        <v>6.45</v>
      </c>
      <c r="H61" s="174">
        <v>6.45</v>
      </c>
      <c r="I61" s="174">
        <v>0.73</v>
      </c>
      <c r="J61" s="174">
        <v>1.25</v>
      </c>
      <c r="K61" s="174">
        <v>-12.96</v>
      </c>
      <c r="L61" s="174">
        <v>91.68</v>
      </c>
      <c r="M61" s="173" t="s">
        <v>142</v>
      </c>
      <c r="N61" s="173" t="s">
        <v>154</v>
      </c>
      <c r="O61" s="173" t="s">
        <v>220</v>
      </c>
      <c r="P61" s="173" t="s">
        <v>221</v>
      </c>
      <c r="R61" s="173" t="s">
        <v>33</v>
      </c>
      <c r="S61" s="175">
        <f t="shared" si="7"/>
        <v>1.1649509803921569</v>
      </c>
      <c r="T61" s="176">
        <f t="shared" si="8"/>
        <v>0</v>
      </c>
      <c r="U61" s="177">
        <f>VLOOKUP('In Sample Data'!$A61,Indices!$A$2:$Q$3596,17,FALSE)</f>
        <v>3.482789251832804E-4</v>
      </c>
      <c r="V61" s="177">
        <f>VLOOKUP(A61,Indices!$A$2:$Q$3596,13,FALSE)</f>
        <v>-4.471074142417835E-2</v>
      </c>
      <c r="W61" s="174">
        <f>IF(INDEX(Underwriters!$C$2:$C$28,MATCH(P61,Underwriters!$B$2:$B$28,0))&lt;0.06,0,1)</f>
        <v>0</v>
      </c>
      <c r="X61" s="178">
        <f t="shared" si="9"/>
        <v>0.73</v>
      </c>
      <c r="Y61" s="178">
        <f t="shared" si="10"/>
        <v>1.25</v>
      </c>
      <c r="Z61" s="176">
        <f t="shared" si="11"/>
        <v>0.91680000000000006</v>
      </c>
      <c r="AA61" s="176">
        <f t="shared" si="12"/>
        <v>-0.12960000000000002</v>
      </c>
      <c r="AB61" s="174">
        <f t="shared" si="13"/>
        <v>0</v>
      </c>
      <c r="AC61" s="174" t="str">
        <f>IFERROR(IF(MATCH(R61,'Underpricing Model'!$D$2:$D$41,0),"Yes"),"No")</f>
        <v>Yes</v>
      </c>
    </row>
    <row r="62" spans="1:29">
      <c r="A62" s="172">
        <v>38412</v>
      </c>
      <c r="B62" s="173" t="s">
        <v>49</v>
      </c>
      <c r="C62" s="174">
        <v>900</v>
      </c>
      <c r="D62" s="174">
        <v>122.581</v>
      </c>
      <c r="E62" s="174">
        <v>18</v>
      </c>
      <c r="F62" s="174">
        <v>-3.611111164</v>
      </c>
      <c r="G62" s="174">
        <v>19</v>
      </c>
      <c r="H62" s="174">
        <v>21</v>
      </c>
      <c r="I62" s="174">
        <v>1.06</v>
      </c>
      <c r="J62" s="174">
        <v>0.17</v>
      </c>
      <c r="K62" s="174">
        <v>1.99</v>
      </c>
      <c r="L62" s="174">
        <v>75.36</v>
      </c>
      <c r="M62" s="173" t="s">
        <v>142</v>
      </c>
      <c r="N62" s="173" t="s">
        <v>222</v>
      </c>
      <c r="O62" s="173" t="s">
        <v>220</v>
      </c>
      <c r="P62" s="173" t="s">
        <v>152</v>
      </c>
      <c r="R62" s="173" t="s">
        <v>49</v>
      </c>
      <c r="S62" s="175">
        <f t="shared" si="7"/>
        <v>1.4516200000000001</v>
      </c>
      <c r="T62" s="176">
        <f t="shared" si="8"/>
        <v>-9.5000000000000001E-2</v>
      </c>
      <c r="U62" s="177">
        <f>VLOOKUP('In Sample Data'!$A62,Indices!$A$2:$Q$3596,17,FALSE)</f>
        <v>-8.1504764304551596E-3</v>
      </c>
      <c r="V62" s="177">
        <f>VLOOKUP(A62,Indices!$A$2:$Q$3596,13,FALSE)</f>
        <v>-5.0495800935791146E-2</v>
      </c>
      <c r="W62" s="174">
        <f>IF(INDEX(Underwriters!$C$2:$C$28,MATCH(P62,Underwriters!$B$2:$B$28,0))&lt;0.06,0,1)</f>
        <v>0</v>
      </c>
      <c r="X62" s="178">
        <f t="shared" si="9"/>
        <v>1.06</v>
      </c>
      <c r="Y62" s="178">
        <f t="shared" si="10"/>
        <v>0.17</v>
      </c>
      <c r="Z62" s="176">
        <f t="shared" si="11"/>
        <v>0.75360000000000005</v>
      </c>
      <c r="AA62" s="176">
        <f t="shared" si="12"/>
        <v>1.9900000000000001E-2</v>
      </c>
      <c r="AB62" s="174">
        <f t="shared" si="13"/>
        <v>0</v>
      </c>
      <c r="AC62" s="174" t="str">
        <f>IFERROR(IF(MATCH(R62,'Underpricing Model'!$D$2:$D$41,0),"Yes"),"No")</f>
        <v>Yes</v>
      </c>
    </row>
    <row r="63" spans="1:29">
      <c r="A63" s="172">
        <v>39269</v>
      </c>
      <c r="B63" s="173" t="s">
        <v>50</v>
      </c>
      <c r="C63" s="174">
        <v>510</v>
      </c>
      <c r="D63" s="174">
        <v>82.912499999999994</v>
      </c>
      <c r="E63" s="174">
        <v>15</v>
      </c>
      <c r="F63" s="174">
        <v>-3.3333332539999998</v>
      </c>
      <c r="G63" s="174">
        <v>16</v>
      </c>
      <c r="H63" s="174">
        <v>18</v>
      </c>
      <c r="I63" s="174">
        <v>0.57999999999999996</v>
      </c>
      <c r="J63" s="174">
        <v>0.71</v>
      </c>
      <c r="K63" s="174">
        <v>-0.67</v>
      </c>
      <c r="L63" s="174">
        <v>86.3</v>
      </c>
      <c r="M63" s="173" t="s">
        <v>142</v>
      </c>
      <c r="N63" s="173" t="s">
        <v>168</v>
      </c>
      <c r="O63" s="173" t="s">
        <v>147</v>
      </c>
      <c r="P63" s="173" t="s">
        <v>152</v>
      </c>
      <c r="R63" s="173" t="s">
        <v>50</v>
      </c>
      <c r="S63" s="175">
        <f t="shared" si="7"/>
        <v>1.4386029411764705</v>
      </c>
      <c r="T63" s="176">
        <f t="shared" si="8"/>
        <v>-0.08</v>
      </c>
      <c r="U63" s="177">
        <f>VLOOKUP('In Sample Data'!$A63,Indices!$A$2:$Q$3596,17,FALSE)</f>
        <v>1.0491450091357126E-2</v>
      </c>
      <c r="V63" s="177">
        <f>VLOOKUP(A63,Indices!$A$2:$Q$3596,13,FALSE)</f>
        <v>2.7658031350311776E-2</v>
      </c>
      <c r="W63" s="174">
        <f>IF(INDEX(Underwriters!$C$2:$C$28,MATCH(P63,Underwriters!$B$2:$B$28,0))&lt;0.06,0,1)</f>
        <v>0</v>
      </c>
      <c r="X63" s="178">
        <f t="shared" si="9"/>
        <v>0.57999999999999996</v>
      </c>
      <c r="Y63" s="178">
        <f t="shared" si="10"/>
        <v>0.71</v>
      </c>
      <c r="Z63" s="176">
        <f t="shared" si="11"/>
        <v>0.86299999999999999</v>
      </c>
      <c r="AA63" s="176">
        <f t="shared" si="12"/>
        <v>-6.7000000000000002E-3</v>
      </c>
      <c r="AB63" s="174">
        <f t="shared" si="13"/>
        <v>0</v>
      </c>
      <c r="AC63" s="174" t="str">
        <f>IFERROR(IF(MATCH(R63,'Underpricing Model'!$D$2:$D$41,0),"Yes"),"No")</f>
        <v>Yes</v>
      </c>
    </row>
    <row r="64" spans="1:29">
      <c r="A64" s="172">
        <v>41344</v>
      </c>
      <c r="B64" s="173" t="s">
        <v>52</v>
      </c>
      <c r="C64" s="174">
        <v>425.5</v>
      </c>
      <c r="D64" s="174">
        <v>83.422399999999996</v>
      </c>
      <c r="E64" s="174">
        <v>20</v>
      </c>
      <c r="F64" s="174">
        <v>-5.6999998090000004</v>
      </c>
      <c r="G64" s="174">
        <v>22</v>
      </c>
      <c r="H64" s="174">
        <v>25</v>
      </c>
      <c r="I64" s="174">
        <v>1.4</v>
      </c>
      <c r="J64" s="174">
        <v>0.65</v>
      </c>
      <c r="K64" s="174">
        <v>6.11</v>
      </c>
      <c r="L64" s="174">
        <v>116.2</v>
      </c>
      <c r="M64" s="173" t="s">
        <v>142</v>
      </c>
      <c r="N64" s="173" t="s">
        <v>154</v>
      </c>
      <c r="O64" s="173" t="s">
        <v>220</v>
      </c>
      <c r="P64" s="173" t="s">
        <v>152</v>
      </c>
      <c r="R64" s="173" t="s">
        <v>52</v>
      </c>
      <c r="S64" s="175">
        <f t="shared" si="7"/>
        <v>2.9211468860164511</v>
      </c>
      <c r="T64" s="176">
        <f t="shared" si="8"/>
        <v>-0.14666666666666667</v>
      </c>
      <c r="U64" s="177">
        <f>VLOOKUP('In Sample Data'!$A64,Indices!$A$2:$Q$3596,17,FALSE)</f>
        <v>6.2533458435564487E-2</v>
      </c>
      <c r="V64" s="177">
        <f>VLOOKUP(A64,Indices!$A$2:$Q$3596,13,FALSE)</f>
        <v>2.9283570031128088E-2</v>
      </c>
      <c r="W64" s="174">
        <f>IF(INDEX(Underwriters!$C$2:$C$28,MATCH(P64,Underwriters!$B$2:$B$28,0))&lt;0.06,0,1)</f>
        <v>0</v>
      </c>
      <c r="X64" s="178">
        <f t="shared" si="9"/>
        <v>1.4</v>
      </c>
      <c r="Y64" s="178">
        <f t="shared" si="10"/>
        <v>0.65</v>
      </c>
      <c r="Z64" s="176">
        <f t="shared" si="11"/>
        <v>1.1619999999999999</v>
      </c>
      <c r="AA64" s="176">
        <f t="shared" si="12"/>
        <v>6.1100000000000002E-2</v>
      </c>
      <c r="AB64" s="174">
        <f t="shared" si="13"/>
        <v>0</v>
      </c>
      <c r="AC64" s="174" t="str">
        <f>IFERROR(IF(MATCH(R64,'Underpricing Model'!$D$2:$D$41,0),"Yes"),"No")</f>
        <v>Yes</v>
      </c>
    </row>
    <row r="65" spans="1:29">
      <c r="A65" s="172">
        <v>39654</v>
      </c>
      <c r="B65" s="173" t="s">
        <v>54</v>
      </c>
      <c r="C65" s="174">
        <v>187.5</v>
      </c>
      <c r="D65" s="174">
        <v>115.44499999999999</v>
      </c>
      <c r="E65" s="174">
        <v>12.5</v>
      </c>
      <c r="F65" s="174">
        <v>-19.920000080000001</v>
      </c>
      <c r="G65" s="174">
        <v>12</v>
      </c>
      <c r="H65" s="174">
        <v>16</v>
      </c>
      <c r="I65" s="174">
        <v>3.03</v>
      </c>
      <c r="J65" s="174">
        <v>1.0900000000000001</v>
      </c>
      <c r="K65" s="174">
        <v>8.17</v>
      </c>
      <c r="L65" s="174">
        <v>40.28</v>
      </c>
      <c r="M65" s="173" t="s">
        <v>150</v>
      </c>
      <c r="N65" s="173" t="s">
        <v>162</v>
      </c>
      <c r="O65" s="173" t="s">
        <v>147</v>
      </c>
      <c r="P65" s="173" t="s">
        <v>167</v>
      </c>
      <c r="R65" s="173" t="s">
        <v>54</v>
      </c>
      <c r="S65" s="175">
        <f t="shared" si="7"/>
        <v>6.6963333333333326</v>
      </c>
      <c r="T65" s="176">
        <f t="shared" si="8"/>
        <v>1.4999999999999999E-2</v>
      </c>
      <c r="U65" s="177">
        <f>VLOOKUP('In Sample Data'!$A65,Indices!$A$2:$Q$3596,17,FALSE)</f>
        <v>-0.1007793257006665</v>
      </c>
      <c r="V65" s="177">
        <f>VLOOKUP(A65,Indices!$A$2:$Q$3596,13,FALSE)</f>
        <v>-8.3823563484465471E-2</v>
      </c>
      <c r="W65" s="174">
        <f>IF(INDEX(Underwriters!$C$2:$C$28,MATCH(P65,Underwriters!$B$2:$B$28,0))&lt;0.06,0,1)</f>
        <v>1</v>
      </c>
      <c r="X65" s="178">
        <f t="shared" si="9"/>
        <v>3.03</v>
      </c>
      <c r="Y65" s="178">
        <f t="shared" si="10"/>
        <v>1.0900000000000001</v>
      </c>
      <c r="Z65" s="176">
        <f t="shared" si="11"/>
        <v>0.40279999999999999</v>
      </c>
      <c r="AA65" s="176">
        <f t="shared" si="12"/>
        <v>8.1699999999999995E-2</v>
      </c>
      <c r="AB65" s="174">
        <f t="shared" si="13"/>
        <v>0</v>
      </c>
      <c r="AC65" s="174" t="str">
        <f>IFERROR(IF(MATCH(R65,'Underpricing Model'!$D$2:$D$41,0),"Yes"),"No")</f>
        <v>Yes</v>
      </c>
    </row>
    <row r="66" spans="1:29">
      <c r="A66" s="172">
        <v>41445</v>
      </c>
      <c r="B66" s="173" t="s">
        <v>56</v>
      </c>
      <c r="C66" s="174">
        <v>126</v>
      </c>
      <c r="D66" s="174">
        <v>73.6858</v>
      </c>
      <c r="E66" s="174">
        <v>15</v>
      </c>
      <c r="F66" s="174">
        <v>-18.333333970000002</v>
      </c>
      <c r="G66" s="174">
        <v>13</v>
      </c>
      <c r="H66" s="174">
        <v>15</v>
      </c>
      <c r="I66" s="174">
        <v>3.82</v>
      </c>
      <c r="J66" s="174">
        <v>1.01</v>
      </c>
      <c r="K66" s="174">
        <v>1.1200000000000001</v>
      </c>
      <c r="L66" s="174">
        <v>0</v>
      </c>
      <c r="M66" s="173" t="s">
        <v>142</v>
      </c>
      <c r="N66" s="173" t="s">
        <v>163</v>
      </c>
      <c r="O66" s="173" t="s">
        <v>220</v>
      </c>
      <c r="P66" s="173" t="s">
        <v>145</v>
      </c>
      <c r="R66" s="173" t="s">
        <v>56</v>
      </c>
      <c r="S66" s="175">
        <f t="shared" ref="S66:S84" si="14">((D66-(C66/E66))/(C66/E66))</f>
        <v>7.7721190476190465</v>
      </c>
      <c r="T66" s="176">
        <f t="shared" ref="T66:T84" si="15">IFERROR(((E66-G66)/((H66-G66)/G66))/100,0)</f>
        <v>0.13</v>
      </c>
      <c r="U66" s="177">
        <f>VLOOKUP('In Sample Data'!$A66,Indices!$A$2:$Q$3596,17,FALSE)</f>
        <v>4.1636254920259186E-2</v>
      </c>
      <c r="V66" s="177">
        <f>VLOOKUP(A66,Indices!$A$2:$Q$3596,13,FALSE)</f>
        <v>5.1512668427375403E-2</v>
      </c>
      <c r="W66" s="174">
        <f>IF(INDEX(Underwriters!$C$2:$C$28,MATCH(P66,Underwriters!$B$2:$B$28,0))&lt;0.06,0,1)</f>
        <v>1</v>
      </c>
      <c r="X66" s="178">
        <f t="shared" ref="X66:X84" si="16">I66</f>
        <v>3.82</v>
      </c>
      <c r="Y66" s="178">
        <f t="shared" ref="Y66:Y84" si="17">J66</f>
        <v>1.01</v>
      </c>
      <c r="Z66" s="176">
        <f t="shared" ref="Z66:Z84" si="18">L66/100</f>
        <v>0</v>
      </c>
      <c r="AA66" s="176">
        <f t="shared" ref="AA66:AA84" si="19">K66/100</f>
        <v>1.1200000000000002E-2</v>
      </c>
      <c r="AB66" s="174">
        <f t="shared" ref="AB66:AB84" si="20">IF(F66&gt;0,1,0)</f>
        <v>0</v>
      </c>
      <c r="AC66" s="174" t="str">
        <f>IFERROR(IF(MATCH(R66,'Underpricing Model'!$D$2:$D$41,0),"Yes"),"No")</f>
        <v>Yes</v>
      </c>
    </row>
    <row r="67" spans="1:29">
      <c r="A67" s="172">
        <v>41715</v>
      </c>
      <c r="B67" s="173" t="s">
        <v>58</v>
      </c>
      <c r="C67" s="174">
        <v>100.1</v>
      </c>
      <c r="D67" s="174">
        <v>29.678000000000001</v>
      </c>
      <c r="E67" s="174">
        <v>14</v>
      </c>
      <c r="F67" s="174">
        <v>-3.5714285370000001</v>
      </c>
      <c r="G67" s="174">
        <v>13</v>
      </c>
      <c r="H67" s="174">
        <v>15</v>
      </c>
      <c r="I67" s="174">
        <v>1.9</v>
      </c>
      <c r="J67" s="174">
        <v>0.73</v>
      </c>
      <c r="K67" s="174">
        <v>-6.76</v>
      </c>
      <c r="L67" s="174">
        <v>38.119999999999997</v>
      </c>
      <c r="M67" s="173" t="s">
        <v>150</v>
      </c>
      <c r="N67" s="173" t="s">
        <v>205</v>
      </c>
      <c r="O67" s="173" t="s">
        <v>220</v>
      </c>
      <c r="P67" s="173" t="s">
        <v>148</v>
      </c>
      <c r="R67" s="173" t="s">
        <v>58</v>
      </c>
      <c r="S67" s="175">
        <f t="shared" si="14"/>
        <v>3.1507692307692312</v>
      </c>
      <c r="T67" s="176">
        <f t="shared" si="15"/>
        <v>6.5000000000000002E-2</v>
      </c>
      <c r="U67" s="177">
        <f>VLOOKUP('In Sample Data'!$A67,Indices!$A$2:$Q$3596,17,FALSE)</f>
        <v>1.2228229164419247E-3</v>
      </c>
      <c r="V67" s="177">
        <f>VLOOKUP(A67,Indices!$A$2:$Q$3596,13,FALSE)</f>
        <v>3.9272752668630957E-2</v>
      </c>
      <c r="W67" s="174">
        <f>IF(INDEX(Underwriters!$C$2:$C$28,MATCH(P67,Underwriters!$B$2:$B$28,0))&lt;0.06,0,1)</f>
        <v>1</v>
      </c>
      <c r="X67" s="178">
        <f t="shared" si="16"/>
        <v>1.9</v>
      </c>
      <c r="Y67" s="178">
        <f t="shared" si="17"/>
        <v>0.73</v>
      </c>
      <c r="Z67" s="176">
        <f t="shared" si="18"/>
        <v>0.38119999999999998</v>
      </c>
      <c r="AA67" s="176">
        <f t="shared" si="19"/>
        <v>-6.7599999999999993E-2</v>
      </c>
      <c r="AB67" s="174">
        <f t="shared" si="20"/>
        <v>0</v>
      </c>
      <c r="AC67" s="174" t="str">
        <f>IFERROR(IF(MATCH(R67,'Underpricing Model'!$D$2:$D$41,0),"Yes"),"No")</f>
        <v>Yes</v>
      </c>
    </row>
    <row r="68" spans="1:29">
      <c r="A68" s="172">
        <v>40864</v>
      </c>
      <c r="B68" s="173" t="s">
        <v>60</v>
      </c>
      <c r="C68" s="174">
        <v>96.5</v>
      </c>
      <c r="D68" s="174">
        <v>42.133200000000002</v>
      </c>
      <c r="E68" s="174">
        <v>10</v>
      </c>
      <c r="F68" s="174">
        <v>-5</v>
      </c>
      <c r="G68" s="174">
        <v>12</v>
      </c>
      <c r="H68" s="174">
        <v>14</v>
      </c>
      <c r="I68" s="174">
        <v>5.83</v>
      </c>
      <c r="J68" s="174">
        <v>0.76</v>
      </c>
      <c r="K68" s="174">
        <v>-21.34</v>
      </c>
      <c r="L68" s="174">
        <v>25.41</v>
      </c>
      <c r="M68" s="173" t="s">
        <v>150</v>
      </c>
      <c r="N68" s="173" t="s">
        <v>223</v>
      </c>
      <c r="O68" s="173" t="s">
        <v>147</v>
      </c>
      <c r="P68" s="173" t="s">
        <v>152</v>
      </c>
      <c r="R68" s="173" t="s">
        <v>60</v>
      </c>
      <c r="S68" s="175">
        <f t="shared" si="14"/>
        <v>3.3661347150259071</v>
      </c>
      <c r="T68" s="176">
        <f t="shared" si="15"/>
        <v>-0.12</v>
      </c>
      <c r="U68" s="177">
        <f>VLOOKUP('In Sample Data'!$A68,Indices!$A$2:$Q$3596,17,FALSE)</f>
        <v>2.8554625576101226E-2</v>
      </c>
      <c r="V68" s="177">
        <f>VLOOKUP(A68,Indices!$A$2:$Q$3596,13,FALSE)</f>
        <v>5.9779964812120653E-2</v>
      </c>
      <c r="W68" s="174">
        <f>IF(INDEX(Underwriters!$C$2:$C$28,MATCH(P68,Underwriters!$B$2:$B$28,0))&lt;0.06,0,1)</f>
        <v>0</v>
      </c>
      <c r="X68" s="178">
        <f t="shared" si="16"/>
        <v>5.83</v>
      </c>
      <c r="Y68" s="178">
        <f t="shared" si="17"/>
        <v>0.76</v>
      </c>
      <c r="Z68" s="176">
        <f t="shared" si="18"/>
        <v>0.25409999999999999</v>
      </c>
      <c r="AA68" s="176">
        <f t="shared" si="19"/>
        <v>-0.21340000000000001</v>
      </c>
      <c r="AB68" s="174">
        <f t="shared" si="20"/>
        <v>0</v>
      </c>
      <c r="AC68" s="174" t="str">
        <f>IFERROR(IF(MATCH(R68,'Underpricing Model'!$D$2:$D$41,0),"Yes"),"No")</f>
        <v>Yes</v>
      </c>
    </row>
    <row r="69" spans="1:29">
      <c r="A69" s="172">
        <v>40268</v>
      </c>
      <c r="B69" s="173" t="s">
        <v>62</v>
      </c>
      <c r="C69" s="174">
        <v>91.547700000000006</v>
      </c>
      <c r="D69" s="174">
        <v>22.087499999999999</v>
      </c>
      <c r="E69" s="174">
        <v>18</v>
      </c>
      <c r="F69" s="174">
        <v>-1.6666666269999999</v>
      </c>
      <c r="G69" s="174">
        <v>17</v>
      </c>
      <c r="H69" s="174">
        <v>19</v>
      </c>
      <c r="I69" s="174">
        <v>2.38</v>
      </c>
      <c r="J69" s="174">
        <v>0.91</v>
      </c>
      <c r="K69" s="174">
        <v>4.37</v>
      </c>
      <c r="L69" s="174">
        <v>0.56000000000000005</v>
      </c>
      <c r="M69" s="173" t="s">
        <v>150</v>
      </c>
      <c r="N69" s="173" t="s">
        <v>224</v>
      </c>
      <c r="O69" s="173" t="s">
        <v>147</v>
      </c>
      <c r="P69" s="173" t="s">
        <v>155</v>
      </c>
      <c r="R69" s="173" t="s">
        <v>62</v>
      </c>
      <c r="S69" s="175">
        <f t="shared" si="14"/>
        <v>3.3428180063507864</v>
      </c>
      <c r="T69" s="176">
        <f t="shared" si="15"/>
        <v>8.5000000000000006E-2</v>
      </c>
      <c r="U69" s="177">
        <f>VLOOKUP('In Sample Data'!$A69,Indices!$A$2:$Q$3596,17,FALSE)</f>
        <v>8.8525776282484564E-2</v>
      </c>
      <c r="V69" s="177">
        <f>VLOOKUP(A69,Indices!$A$2:$Q$3596,13,FALSE)</f>
        <v>6.2808988817208949E-2</v>
      </c>
      <c r="W69" s="174">
        <f>IF(INDEX(Underwriters!$C$2:$C$28,MATCH(P69,Underwriters!$B$2:$B$28,0))&lt;0.06,0,1)</f>
        <v>1</v>
      </c>
      <c r="X69" s="178">
        <f t="shared" si="16"/>
        <v>2.38</v>
      </c>
      <c r="Y69" s="178">
        <f t="shared" si="17"/>
        <v>0.91</v>
      </c>
      <c r="Z69" s="176">
        <f t="shared" si="18"/>
        <v>5.6000000000000008E-3</v>
      </c>
      <c r="AA69" s="176">
        <f t="shared" si="19"/>
        <v>4.3700000000000003E-2</v>
      </c>
      <c r="AB69" s="174">
        <f t="shared" si="20"/>
        <v>0</v>
      </c>
      <c r="AC69" s="174" t="str">
        <f>IFERROR(IF(MATCH(R69,'Underpricing Model'!$D$2:$D$41,0),"Yes"),"No")</f>
        <v>Yes</v>
      </c>
    </row>
    <row r="70" spans="1:29">
      <c r="A70" s="172">
        <v>39259</v>
      </c>
      <c r="B70" s="173" t="s">
        <v>63</v>
      </c>
      <c r="C70" s="174">
        <v>82.5</v>
      </c>
      <c r="D70" s="174">
        <v>26.0001</v>
      </c>
      <c r="E70" s="174">
        <v>11</v>
      </c>
      <c r="F70" s="174">
        <v>-9.0909090040000002</v>
      </c>
      <c r="G70" s="174">
        <v>9</v>
      </c>
      <c r="H70" s="174">
        <v>11</v>
      </c>
      <c r="I70" s="174">
        <v>6.48</v>
      </c>
      <c r="J70" s="174">
        <v>1.08</v>
      </c>
      <c r="K70" s="174">
        <v>-4.51</v>
      </c>
      <c r="L70" s="174">
        <v>0</v>
      </c>
      <c r="M70" s="173" t="s">
        <v>150</v>
      </c>
      <c r="N70" s="173" t="s">
        <v>224</v>
      </c>
      <c r="O70" s="173" t="s">
        <v>144</v>
      </c>
      <c r="P70" s="173" t="s">
        <v>192</v>
      </c>
      <c r="R70" s="173" t="s">
        <v>63</v>
      </c>
      <c r="S70" s="175">
        <f t="shared" si="14"/>
        <v>2.4666799999999998</v>
      </c>
      <c r="T70" s="176">
        <f t="shared" si="15"/>
        <v>0.09</v>
      </c>
      <c r="U70" s="177">
        <f>VLOOKUP('In Sample Data'!$A70,Indices!$A$2:$Q$3596,17,FALSE)</f>
        <v>2.3328965556927385E-3</v>
      </c>
      <c r="V70" s="177">
        <f>VLOOKUP(A70,Indices!$A$2:$Q$3596,13,FALSE)</f>
        <v>4.7111086531456875E-2</v>
      </c>
      <c r="W70" s="174">
        <f>IF(INDEX(Underwriters!$C$2:$C$28,MATCH(P70,Underwriters!$B$2:$B$28,0))&lt;0.06,0,1)</f>
        <v>0</v>
      </c>
      <c r="X70" s="178">
        <f t="shared" si="16"/>
        <v>6.48</v>
      </c>
      <c r="Y70" s="178">
        <f t="shared" si="17"/>
        <v>1.08</v>
      </c>
      <c r="Z70" s="176">
        <f t="shared" si="18"/>
        <v>0</v>
      </c>
      <c r="AA70" s="176">
        <f t="shared" si="19"/>
        <v>-4.5100000000000001E-2</v>
      </c>
      <c r="AB70" s="174">
        <f t="shared" si="20"/>
        <v>0</v>
      </c>
      <c r="AC70" s="174" t="str">
        <f>IFERROR(IF(MATCH(R70,'Underpricing Model'!$D$2:$D$41,0),"Yes"),"No")</f>
        <v>Yes</v>
      </c>
    </row>
    <row r="71" spans="1:29">
      <c r="A71" s="172">
        <v>38335</v>
      </c>
      <c r="B71" s="173" t="s">
        <v>64</v>
      </c>
      <c r="C71" s="174">
        <v>74.2</v>
      </c>
      <c r="D71" s="174">
        <v>10.833600000000001</v>
      </c>
      <c r="E71" s="174">
        <v>14</v>
      </c>
      <c r="F71" s="174">
        <v>-1.7857142690000001</v>
      </c>
      <c r="G71" s="174">
        <v>11</v>
      </c>
      <c r="H71" s="174">
        <v>13</v>
      </c>
      <c r="I71" s="174">
        <v>4.93</v>
      </c>
      <c r="J71" s="174">
        <v>1.1100000000000001</v>
      </c>
      <c r="K71" s="174">
        <v>9.23</v>
      </c>
      <c r="L71" s="174">
        <v>0</v>
      </c>
      <c r="M71" s="173" t="s">
        <v>150</v>
      </c>
      <c r="N71" s="173" t="s">
        <v>223</v>
      </c>
      <c r="O71" s="173" t="s">
        <v>144</v>
      </c>
      <c r="P71" s="173" t="s">
        <v>192</v>
      </c>
      <c r="R71" s="173" t="s">
        <v>64</v>
      </c>
      <c r="S71" s="175">
        <f t="shared" si="14"/>
        <v>1.0440754716981133</v>
      </c>
      <c r="T71" s="176">
        <f t="shared" si="15"/>
        <v>0.16500000000000001</v>
      </c>
      <c r="U71" s="177">
        <f>VLOOKUP('In Sample Data'!$A71,Indices!$A$2:$Q$3596,17,FALSE)</f>
        <v>8.292432632481149E-2</v>
      </c>
      <c r="V71" s="177">
        <f>VLOOKUP(A71,Indices!$A$2:$Q$3596,13,FALSE)</f>
        <v>9.4671327750556103E-2</v>
      </c>
      <c r="W71" s="174">
        <f>IF(INDEX(Underwriters!$C$2:$C$28,MATCH(P71,Underwriters!$B$2:$B$28,0))&lt;0.06,0,1)</f>
        <v>0</v>
      </c>
      <c r="X71" s="178">
        <f t="shared" si="16"/>
        <v>4.93</v>
      </c>
      <c r="Y71" s="178">
        <f t="shared" si="17"/>
        <v>1.1100000000000001</v>
      </c>
      <c r="Z71" s="176">
        <f t="shared" si="18"/>
        <v>0</v>
      </c>
      <c r="AA71" s="176">
        <f t="shared" si="19"/>
        <v>9.2300000000000007E-2</v>
      </c>
      <c r="AB71" s="174">
        <f t="shared" si="20"/>
        <v>0</v>
      </c>
      <c r="AC71" s="174" t="str">
        <f>IFERROR(IF(MATCH(R71,'Underpricing Model'!$D$2:$D$41,0),"Yes"),"No")</f>
        <v>Yes</v>
      </c>
    </row>
    <row r="72" spans="1:29">
      <c r="A72" s="172">
        <v>41115</v>
      </c>
      <c r="B72" s="173" t="s">
        <v>225</v>
      </c>
      <c r="C72" s="174">
        <v>70.3125</v>
      </c>
      <c r="D72" s="174">
        <v>24.928799999999999</v>
      </c>
      <c r="E72" s="174">
        <v>15</v>
      </c>
      <c r="F72" s="174">
        <v>-9.3333330149999991</v>
      </c>
      <c r="G72" s="174">
        <v>15</v>
      </c>
      <c r="H72" s="174">
        <v>17</v>
      </c>
      <c r="I72" s="174">
        <v>1.29</v>
      </c>
      <c r="J72" s="174">
        <v>0.82</v>
      </c>
      <c r="K72" s="174">
        <v>-33.67</v>
      </c>
      <c r="L72" s="174">
        <v>15.61</v>
      </c>
      <c r="M72" s="173" t="s">
        <v>150</v>
      </c>
      <c r="N72" s="173" t="s">
        <v>181</v>
      </c>
      <c r="O72" s="173" t="s">
        <v>220</v>
      </c>
      <c r="P72" s="173" t="s">
        <v>158</v>
      </c>
      <c r="R72" s="173" t="s">
        <v>225</v>
      </c>
      <c r="S72" s="175">
        <f t="shared" si="14"/>
        <v>4.3181440000000002</v>
      </c>
      <c r="T72" s="176">
        <f t="shared" si="15"/>
        <v>0</v>
      </c>
      <c r="U72" s="177">
        <f>VLOOKUP('In Sample Data'!$A72,Indices!$A$2:$Q$3596,17,FALSE)</f>
        <v>1.3260868490013938E-2</v>
      </c>
      <c r="V72" s="177">
        <f>VLOOKUP(A72,Indices!$A$2:$Q$3596,13,FALSE)</f>
        <v>1.5047415559667529E-2</v>
      </c>
      <c r="W72" s="174">
        <f>IF(INDEX(Underwriters!$C$2:$C$28,MATCH(P72,Underwriters!$B$2:$B$28,0))&lt;0.06,0,1)</f>
        <v>1</v>
      </c>
      <c r="X72" s="178">
        <f t="shared" si="16"/>
        <v>1.29</v>
      </c>
      <c r="Y72" s="178">
        <f t="shared" si="17"/>
        <v>0.82</v>
      </c>
      <c r="Z72" s="176">
        <f t="shared" si="18"/>
        <v>0.15609999999999999</v>
      </c>
      <c r="AA72" s="176">
        <f t="shared" si="19"/>
        <v>-0.3367</v>
      </c>
      <c r="AB72" s="174">
        <f t="shared" si="20"/>
        <v>0</v>
      </c>
      <c r="AC72" s="174" t="str">
        <f>IFERROR(IF(MATCH(R72,'Underpricing Model'!$D$2:$D$41,0),"Yes"),"No")</f>
        <v>No</v>
      </c>
    </row>
    <row r="73" spans="1:29">
      <c r="A73" s="172">
        <v>38176</v>
      </c>
      <c r="B73" s="173" t="s">
        <v>226</v>
      </c>
      <c r="C73" s="174">
        <v>69.3</v>
      </c>
      <c r="D73" s="174">
        <v>18.8779</v>
      </c>
      <c r="E73" s="174">
        <v>12</v>
      </c>
      <c r="F73" s="174">
        <v>-4.0833334920000004</v>
      </c>
      <c r="G73" s="174">
        <v>12</v>
      </c>
      <c r="H73" s="174">
        <v>14</v>
      </c>
      <c r="I73" s="174">
        <v>5.05</v>
      </c>
      <c r="J73" s="174">
        <v>0.55000000000000004</v>
      </c>
      <c r="K73" s="174">
        <v>-6.99</v>
      </c>
      <c r="L73" s="174">
        <v>2.66</v>
      </c>
      <c r="M73" s="173" t="s">
        <v>150</v>
      </c>
      <c r="N73" s="173" t="s">
        <v>224</v>
      </c>
      <c r="O73" s="173" t="s">
        <v>227</v>
      </c>
      <c r="P73" s="173" t="s">
        <v>158</v>
      </c>
      <c r="R73" s="173" t="s">
        <v>226</v>
      </c>
      <c r="S73" s="175">
        <f t="shared" si="14"/>
        <v>2.2689004329004332</v>
      </c>
      <c r="T73" s="176">
        <f t="shared" si="15"/>
        <v>0</v>
      </c>
      <c r="U73" s="177">
        <f>VLOOKUP('In Sample Data'!$A73,Indices!$A$2:$Q$3596,17,FALSE)</f>
        <v>3.888336321042388E-3</v>
      </c>
      <c r="V73" s="177">
        <f>VLOOKUP(A73,Indices!$A$2:$Q$3596,13,FALSE)</f>
        <v>5.5501874852115565E-3</v>
      </c>
      <c r="W73" s="174">
        <f>IF(INDEX(Underwriters!$C$2:$C$28,MATCH(P73,Underwriters!$B$2:$B$28,0))&lt;0.06,0,1)</f>
        <v>1</v>
      </c>
      <c r="X73" s="178">
        <f t="shared" si="16"/>
        <v>5.05</v>
      </c>
      <c r="Y73" s="178">
        <f t="shared" si="17"/>
        <v>0.55000000000000004</v>
      </c>
      <c r="Z73" s="176">
        <f t="shared" si="18"/>
        <v>2.6600000000000002E-2</v>
      </c>
      <c r="AA73" s="176">
        <f t="shared" si="19"/>
        <v>-6.9900000000000004E-2</v>
      </c>
      <c r="AB73" s="174">
        <f t="shared" si="20"/>
        <v>0</v>
      </c>
      <c r="AC73" s="174" t="str">
        <f>IFERROR(IF(MATCH(R73,'Underpricing Model'!$D$2:$D$41,0),"Yes"),"No")</f>
        <v>No</v>
      </c>
    </row>
    <row r="74" spans="1:29">
      <c r="A74" s="172">
        <v>40330</v>
      </c>
      <c r="B74" s="173" t="s">
        <v>228</v>
      </c>
      <c r="C74" s="174">
        <v>67.5</v>
      </c>
      <c r="D74" s="174">
        <v>24.6066</v>
      </c>
      <c r="E74" s="174">
        <v>9</v>
      </c>
      <c r="F74" s="174">
        <v>-7.777777672</v>
      </c>
      <c r="G74" s="174">
        <v>9</v>
      </c>
      <c r="H74" s="174">
        <v>11</v>
      </c>
      <c r="I74" s="174">
        <v>2.74</v>
      </c>
      <c r="J74" s="174">
        <v>0.54</v>
      </c>
      <c r="K74" s="174">
        <v>-1.55</v>
      </c>
      <c r="L74" s="174">
        <v>40.020000000000003</v>
      </c>
      <c r="M74" s="173" t="s">
        <v>150</v>
      </c>
      <c r="N74" s="173" t="s">
        <v>229</v>
      </c>
      <c r="O74" s="173" t="s">
        <v>227</v>
      </c>
      <c r="P74" s="173" t="s">
        <v>145</v>
      </c>
      <c r="R74" s="173" t="s">
        <v>228</v>
      </c>
      <c r="S74" s="175">
        <f t="shared" si="14"/>
        <v>2.2808800000000002</v>
      </c>
      <c r="T74" s="176">
        <f t="shared" si="15"/>
        <v>0</v>
      </c>
      <c r="U74" s="177">
        <f>VLOOKUP('In Sample Data'!$A74,Indices!$A$2:$Q$3596,17,FALSE)</f>
        <v>-7.0880185321906819E-2</v>
      </c>
      <c r="V74" s="177">
        <f>VLOOKUP(A74,Indices!$A$2:$Q$3596,13,FALSE)</f>
        <v>-8.5639069926454481E-2</v>
      </c>
      <c r="W74" s="174">
        <f>IF(INDEX(Underwriters!$C$2:$C$28,MATCH(P74,Underwriters!$B$2:$B$28,0))&lt;0.06,0,1)</f>
        <v>1</v>
      </c>
      <c r="X74" s="178">
        <f t="shared" si="16"/>
        <v>2.74</v>
      </c>
      <c r="Y74" s="178">
        <f t="shared" si="17"/>
        <v>0.54</v>
      </c>
      <c r="Z74" s="176">
        <f t="shared" si="18"/>
        <v>0.40020000000000006</v>
      </c>
      <c r="AA74" s="176">
        <f t="shared" si="19"/>
        <v>-1.55E-2</v>
      </c>
      <c r="AB74" s="174">
        <f t="shared" si="20"/>
        <v>0</v>
      </c>
      <c r="AC74" s="174" t="str">
        <f>IFERROR(IF(MATCH(R74,'Underpricing Model'!$D$2:$D$41,0),"Yes"),"No")</f>
        <v>No</v>
      </c>
    </row>
    <row r="75" spans="1:29">
      <c r="A75" s="172">
        <v>41087</v>
      </c>
      <c r="B75" s="173" t="s">
        <v>65</v>
      </c>
      <c r="C75" s="174">
        <v>62.5</v>
      </c>
      <c r="D75" s="174">
        <v>13.193199999999999</v>
      </c>
      <c r="E75" s="174">
        <v>10</v>
      </c>
      <c r="F75" s="174">
        <v>-2</v>
      </c>
      <c r="G75" s="174">
        <v>11</v>
      </c>
      <c r="H75" s="174">
        <v>13</v>
      </c>
      <c r="I75" s="174">
        <v>1.1299999999999999</v>
      </c>
      <c r="J75" s="174">
        <v>1.25</v>
      </c>
      <c r="K75" s="174">
        <v>-8.1</v>
      </c>
      <c r="L75" s="174">
        <v>12.15</v>
      </c>
      <c r="M75" s="173" t="s">
        <v>150</v>
      </c>
      <c r="N75" s="173" t="s">
        <v>230</v>
      </c>
      <c r="O75" s="173" t="s">
        <v>147</v>
      </c>
      <c r="P75" s="173" t="s">
        <v>196</v>
      </c>
      <c r="R75" s="173" t="s">
        <v>65</v>
      </c>
      <c r="S75" s="175">
        <f t="shared" si="14"/>
        <v>1.1109119999999999</v>
      </c>
      <c r="T75" s="176">
        <f t="shared" si="15"/>
        <v>-5.5E-2</v>
      </c>
      <c r="U75" s="177">
        <f>VLOOKUP('In Sample Data'!$A75,Indices!$A$2:$Q$3596,17,FALSE)</f>
        <v>-6.1245200408926594E-2</v>
      </c>
      <c r="V75" s="177">
        <f>VLOOKUP(A75,Indices!$A$2:$Q$3596,13,FALSE)</f>
        <v>-4.434032290473016E-2</v>
      </c>
      <c r="W75" s="174">
        <f>IF(INDEX(Underwriters!$C$2:$C$28,MATCH(P75,Underwriters!$B$2:$B$28,0))&lt;0.06,0,1)</f>
        <v>0</v>
      </c>
      <c r="X75" s="178">
        <f t="shared" si="16"/>
        <v>1.1299999999999999</v>
      </c>
      <c r="Y75" s="178">
        <f t="shared" si="17"/>
        <v>1.25</v>
      </c>
      <c r="Z75" s="176">
        <f t="shared" si="18"/>
        <v>0.1215</v>
      </c>
      <c r="AA75" s="176">
        <f t="shared" si="19"/>
        <v>-8.1000000000000003E-2</v>
      </c>
      <c r="AB75" s="174">
        <f t="shared" si="20"/>
        <v>0</v>
      </c>
      <c r="AC75" s="174" t="str">
        <f>IFERROR(IF(MATCH(R75,'Underpricing Model'!$D$2:$D$41,0),"Yes"),"No")</f>
        <v>Yes</v>
      </c>
    </row>
    <row r="76" spans="1:29">
      <c r="A76" s="172">
        <v>40385</v>
      </c>
      <c r="B76" s="173" t="s">
        <v>66</v>
      </c>
      <c r="C76" s="174">
        <v>62.257599999999996</v>
      </c>
      <c r="D76" s="174">
        <v>18.315300000000001</v>
      </c>
      <c r="E76" s="174">
        <v>11.5</v>
      </c>
      <c r="F76" s="174">
        <v>-8.6956520079999997</v>
      </c>
      <c r="G76" s="174">
        <v>14</v>
      </c>
      <c r="H76" s="174">
        <v>16</v>
      </c>
      <c r="I76" s="174">
        <v>12.91</v>
      </c>
      <c r="J76" s="174">
        <v>0.78</v>
      </c>
      <c r="K76" s="174">
        <v>9.24</v>
      </c>
      <c r="L76" s="174">
        <v>0</v>
      </c>
      <c r="M76" s="173" t="s">
        <v>142</v>
      </c>
      <c r="N76" s="173" t="s">
        <v>177</v>
      </c>
      <c r="O76" s="173" t="s">
        <v>220</v>
      </c>
      <c r="P76" s="173" t="s">
        <v>155</v>
      </c>
      <c r="R76" s="173" t="s">
        <v>66</v>
      </c>
      <c r="S76" s="175">
        <f t="shared" si="14"/>
        <v>2.3831363560432788</v>
      </c>
      <c r="T76" s="176">
        <f t="shared" si="15"/>
        <v>-0.17499999999999999</v>
      </c>
      <c r="U76" s="177">
        <f>VLOOKUP('In Sample Data'!$A76,Indices!$A$2:$Q$3596,17,FALSE)</f>
        <v>2.6307513868395679E-2</v>
      </c>
      <c r="V76" s="177">
        <f>VLOOKUP(A76,Indices!$A$2:$Q$3596,13,FALSE)</f>
        <v>2.1252410933422491E-2</v>
      </c>
      <c r="W76" s="174">
        <f>IF(INDEX(Underwriters!$C$2:$C$28,MATCH(P76,Underwriters!$B$2:$B$28,0))&lt;0.06,0,1)</f>
        <v>1</v>
      </c>
      <c r="X76" s="178">
        <f t="shared" si="16"/>
        <v>12.91</v>
      </c>
      <c r="Y76" s="178">
        <f t="shared" si="17"/>
        <v>0.78</v>
      </c>
      <c r="Z76" s="176">
        <f t="shared" si="18"/>
        <v>0</v>
      </c>
      <c r="AA76" s="176">
        <f t="shared" si="19"/>
        <v>9.2399999999999996E-2</v>
      </c>
      <c r="AB76" s="174">
        <f t="shared" si="20"/>
        <v>0</v>
      </c>
      <c r="AC76" s="174" t="str">
        <f>IFERROR(IF(MATCH(R76,'Underpricing Model'!$D$2:$D$41,0),"Yes"),"No")</f>
        <v>Yes</v>
      </c>
    </row>
    <row r="77" spans="1:29">
      <c r="A77" s="172">
        <v>38889</v>
      </c>
      <c r="B77" s="173" t="s">
        <v>67</v>
      </c>
      <c r="C77" s="174">
        <v>50.67</v>
      </c>
      <c r="D77" s="174">
        <v>20.075299999999999</v>
      </c>
      <c r="E77" s="174">
        <v>9</v>
      </c>
      <c r="F77" s="174">
        <v>-2.777777672</v>
      </c>
      <c r="G77" s="174">
        <v>11</v>
      </c>
      <c r="H77" s="174">
        <v>13</v>
      </c>
      <c r="I77" s="174">
        <v>6.16</v>
      </c>
      <c r="J77" s="174">
        <v>0.68</v>
      </c>
      <c r="K77" s="174">
        <v>4.21</v>
      </c>
      <c r="L77" s="174">
        <v>0</v>
      </c>
      <c r="M77" s="173" t="s">
        <v>150</v>
      </c>
      <c r="N77" s="173" t="s">
        <v>231</v>
      </c>
      <c r="O77" s="173" t="s">
        <v>144</v>
      </c>
      <c r="P77" s="173" t="s">
        <v>192</v>
      </c>
      <c r="R77" s="173" t="s">
        <v>67</v>
      </c>
      <c r="S77" s="175">
        <f t="shared" si="14"/>
        <v>2.5657726465364119</v>
      </c>
      <c r="T77" s="176">
        <f t="shared" si="15"/>
        <v>-0.11</v>
      </c>
      <c r="U77" s="177">
        <f>VLOOKUP('In Sample Data'!$A77,Indices!$A$2:$Q$3596,17,FALSE)</f>
        <v>-5.5795610270793668E-2</v>
      </c>
      <c r="V77" s="177">
        <f>VLOOKUP(A77,Indices!$A$2:$Q$3596,13,FALSE)</f>
        <v>-0.11821799409954697</v>
      </c>
      <c r="W77" s="174">
        <f>IF(INDEX(Underwriters!$C$2:$C$28,MATCH(P77,Underwriters!$B$2:$B$28,0))&lt;0.06,0,1)</f>
        <v>0</v>
      </c>
      <c r="X77" s="178">
        <f t="shared" si="16"/>
        <v>6.16</v>
      </c>
      <c r="Y77" s="178">
        <f t="shared" si="17"/>
        <v>0.68</v>
      </c>
      <c r="Z77" s="176">
        <f t="shared" si="18"/>
        <v>0</v>
      </c>
      <c r="AA77" s="176">
        <f t="shared" si="19"/>
        <v>4.2099999999999999E-2</v>
      </c>
      <c r="AB77" s="174">
        <f t="shared" si="20"/>
        <v>0</v>
      </c>
      <c r="AC77" s="174" t="str">
        <f>IFERROR(IF(MATCH(R77,'Underpricing Model'!$D$2:$D$41,0),"Yes"),"No")</f>
        <v>Yes</v>
      </c>
    </row>
    <row r="78" spans="1:29">
      <c r="A78" s="172">
        <v>40331</v>
      </c>
      <c r="B78" s="173" t="s">
        <v>232</v>
      </c>
      <c r="C78" s="174">
        <v>50</v>
      </c>
      <c r="D78" s="174">
        <v>38.592599999999997</v>
      </c>
      <c r="E78" s="174">
        <v>10</v>
      </c>
      <c r="F78" s="174">
        <v>-7.4000000950000002</v>
      </c>
      <c r="G78" s="174">
        <v>10</v>
      </c>
      <c r="H78" s="174">
        <v>11</v>
      </c>
      <c r="I78" s="174">
        <v>0.13</v>
      </c>
      <c r="J78" s="174">
        <v>0.05</v>
      </c>
      <c r="K78" s="174">
        <v>-25.35</v>
      </c>
      <c r="L78" s="174">
        <v>0</v>
      </c>
      <c r="M78" s="173" t="s">
        <v>142</v>
      </c>
      <c r="N78" s="173" t="s">
        <v>154</v>
      </c>
      <c r="O78" s="173" t="s">
        <v>227</v>
      </c>
      <c r="P78" s="173" t="s">
        <v>148</v>
      </c>
      <c r="R78" s="173" t="s">
        <v>232</v>
      </c>
      <c r="S78" s="175">
        <f t="shared" si="14"/>
        <v>6.7185199999999998</v>
      </c>
      <c r="T78" s="176">
        <f t="shared" si="15"/>
        <v>0</v>
      </c>
      <c r="U78" s="177">
        <f>VLOOKUP('In Sample Data'!$A78,Indices!$A$2:$Q$3596,17,FALSE)</f>
        <v>-9.5580991447145075E-2</v>
      </c>
      <c r="V78" s="177">
        <f>VLOOKUP(A78,Indices!$A$2:$Q$3596,13,FALSE)</f>
        <v>-9.6394527002388819E-2</v>
      </c>
      <c r="W78" s="174">
        <f>IF(INDEX(Underwriters!$C$2:$C$28,MATCH(P78,Underwriters!$B$2:$B$28,0))&lt;0.06,0,1)</f>
        <v>1</v>
      </c>
      <c r="X78" s="178">
        <f t="shared" si="16"/>
        <v>0.13</v>
      </c>
      <c r="Y78" s="178">
        <f t="shared" si="17"/>
        <v>0.05</v>
      </c>
      <c r="Z78" s="176">
        <f t="shared" si="18"/>
        <v>0</v>
      </c>
      <c r="AA78" s="176">
        <f t="shared" si="19"/>
        <v>-0.2535</v>
      </c>
      <c r="AB78" s="174">
        <f t="shared" si="20"/>
        <v>0</v>
      </c>
      <c r="AC78" s="174" t="str">
        <f>IFERROR(IF(MATCH(R78,'Underpricing Model'!$D$2:$D$41,0),"Yes"),"No")</f>
        <v>No</v>
      </c>
    </row>
    <row r="79" spans="1:29">
      <c r="A79" s="172">
        <v>40186</v>
      </c>
      <c r="B79" s="173" t="s">
        <v>233</v>
      </c>
      <c r="C79" s="174">
        <v>50</v>
      </c>
      <c r="D79" s="174">
        <v>26.724599999999999</v>
      </c>
      <c r="E79" s="174">
        <v>10</v>
      </c>
      <c r="F79" s="174">
        <v>-21.5</v>
      </c>
      <c r="G79" s="174">
        <v>10</v>
      </c>
      <c r="H79" s="174">
        <v>12</v>
      </c>
      <c r="I79" s="174">
        <v>0.08</v>
      </c>
      <c r="J79" s="174">
        <v>0.64</v>
      </c>
      <c r="K79" s="174">
        <v>-7.96</v>
      </c>
      <c r="L79" s="174">
        <v>154.36000000000001</v>
      </c>
      <c r="M79" s="173" t="s">
        <v>142</v>
      </c>
      <c r="N79" s="173" t="s">
        <v>143</v>
      </c>
      <c r="O79" s="173" t="s">
        <v>144</v>
      </c>
      <c r="P79" s="173" t="s">
        <v>234</v>
      </c>
      <c r="R79" s="173" t="s">
        <v>233</v>
      </c>
      <c r="S79" s="175">
        <f t="shared" si="14"/>
        <v>4.3449200000000001</v>
      </c>
      <c r="T79" s="176">
        <f t="shared" si="15"/>
        <v>0</v>
      </c>
      <c r="U79" s="177">
        <f>VLOOKUP('In Sample Data'!$A79,Indices!$A$2:$Q$3596,17,FALSE)</f>
        <v>6.5505392012958158E-2</v>
      </c>
      <c r="V79" s="177">
        <f>VLOOKUP(A79,Indices!$A$2:$Q$3596,13,FALSE)</f>
        <v>0.11736807103031235</v>
      </c>
      <c r="W79" s="174">
        <f>IF(INDEX(Underwriters!$C$2:$C$28,MATCH(P79,Underwriters!$B$2:$B$28,0))&lt;0.06,0,1)</f>
        <v>0</v>
      </c>
      <c r="X79" s="178">
        <f t="shared" si="16"/>
        <v>0.08</v>
      </c>
      <c r="Y79" s="178">
        <f t="shared" si="17"/>
        <v>0.64</v>
      </c>
      <c r="Z79" s="176">
        <f t="shared" si="18"/>
        <v>1.5436000000000001</v>
      </c>
      <c r="AA79" s="176">
        <f t="shared" si="19"/>
        <v>-7.9600000000000004E-2</v>
      </c>
      <c r="AB79" s="174">
        <f t="shared" si="20"/>
        <v>0</v>
      </c>
      <c r="AC79" s="174" t="str">
        <f>IFERROR(IF(MATCH(R79,'Underpricing Model'!$D$2:$D$41,0),"Yes"),"No")</f>
        <v>No</v>
      </c>
    </row>
    <row r="80" spans="1:29">
      <c r="A80" s="172">
        <v>38385</v>
      </c>
      <c r="B80" s="173" t="s">
        <v>235</v>
      </c>
      <c r="C80" s="174">
        <v>43.994999999999997</v>
      </c>
      <c r="D80" s="174">
        <v>20.015999999999998</v>
      </c>
      <c r="E80" s="174">
        <v>7</v>
      </c>
      <c r="F80" s="174">
        <v>-2.8571429249999998</v>
      </c>
      <c r="G80" s="174">
        <v>7</v>
      </c>
      <c r="H80" s="174">
        <v>8</v>
      </c>
      <c r="I80" s="174">
        <v>3.1315599999999998E-3</v>
      </c>
      <c r="J80" s="174">
        <v>0.08</v>
      </c>
      <c r="K80" s="174">
        <v>-207.59</v>
      </c>
      <c r="L80" s="174">
        <v>19.38</v>
      </c>
      <c r="M80" s="173" t="s">
        <v>142</v>
      </c>
      <c r="N80" s="173" t="s">
        <v>168</v>
      </c>
      <c r="O80" s="173" t="s">
        <v>227</v>
      </c>
      <c r="P80" s="173" t="s">
        <v>148</v>
      </c>
      <c r="R80" s="173" t="s">
        <v>235</v>
      </c>
      <c r="S80" s="175">
        <f t="shared" si="14"/>
        <v>2.1847255369928402</v>
      </c>
      <c r="T80" s="176">
        <f t="shared" si="15"/>
        <v>0</v>
      </c>
      <c r="U80" s="177">
        <f>VLOOKUP('In Sample Data'!$A80,Indices!$A$2:$Q$3596,17,FALSE)</f>
        <v>-7.7319374875631491E-4</v>
      </c>
      <c r="V80" s="177">
        <f>VLOOKUP(A80,Indices!$A$2:$Q$3596,13,FALSE)</f>
        <v>-4.9878408043434297E-2</v>
      </c>
      <c r="W80" s="174">
        <f>IF(INDEX(Underwriters!$C$2:$C$28,MATCH(P80,Underwriters!$B$2:$B$28,0))&lt;0.06,0,1)</f>
        <v>1</v>
      </c>
      <c r="X80" s="178">
        <f t="shared" si="16"/>
        <v>3.1315599999999998E-3</v>
      </c>
      <c r="Y80" s="178">
        <f t="shared" si="17"/>
        <v>0.08</v>
      </c>
      <c r="Z80" s="176">
        <f t="shared" si="18"/>
        <v>0.1938</v>
      </c>
      <c r="AA80" s="176">
        <f t="shared" si="19"/>
        <v>-2.0758999999999999</v>
      </c>
      <c r="AB80" s="174">
        <f t="shared" si="20"/>
        <v>0</v>
      </c>
      <c r="AC80" s="174" t="str">
        <f>IFERROR(IF(MATCH(R80,'Underpricing Model'!$D$2:$D$41,0),"Yes"),"No")</f>
        <v>No</v>
      </c>
    </row>
    <row r="81" spans="1:29">
      <c r="A81" s="172">
        <v>40865</v>
      </c>
      <c r="B81" s="173" t="s">
        <v>236</v>
      </c>
      <c r="C81" s="174">
        <v>41.82</v>
      </c>
      <c r="D81" s="174">
        <v>39.500999999999998</v>
      </c>
      <c r="E81" s="174">
        <v>8.5</v>
      </c>
      <c r="F81" s="174">
        <v>-15.88235283</v>
      </c>
      <c r="G81" s="174">
        <v>10</v>
      </c>
      <c r="H81" s="174">
        <v>12</v>
      </c>
      <c r="I81" s="174">
        <v>0.69</v>
      </c>
      <c r="J81" s="174">
        <v>0.55000000000000004</v>
      </c>
      <c r="K81" s="174">
        <v>-43.39</v>
      </c>
      <c r="L81" s="174">
        <v>35.04</v>
      </c>
      <c r="M81" s="173" t="s">
        <v>142</v>
      </c>
      <c r="N81" s="173" t="s">
        <v>237</v>
      </c>
      <c r="O81" s="173" t="s">
        <v>147</v>
      </c>
      <c r="P81" s="173" t="s">
        <v>238</v>
      </c>
      <c r="R81" s="173" t="s">
        <v>236</v>
      </c>
      <c r="S81" s="175">
        <f t="shared" si="14"/>
        <v>7.0286585365853655</v>
      </c>
      <c r="T81" s="176">
        <f t="shared" si="15"/>
        <v>-7.4999999999999997E-2</v>
      </c>
      <c r="U81" s="177">
        <f>VLOOKUP('In Sample Data'!$A81,Indices!$A$2:$Q$3596,17,FALSE)</f>
        <v>4.144300909704212E-2</v>
      </c>
      <c r="V81" s="177">
        <f>VLOOKUP(A81,Indices!$A$2:$Q$3596,13,FALSE)</f>
        <v>4.3563351093611695E-2</v>
      </c>
      <c r="W81" s="174">
        <f>IF(INDEX(Underwriters!$C$2:$C$28,MATCH(P81,Underwriters!$B$2:$B$28,0))&lt;0.06,0,1)</f>
        <v>0</v>
      </c>
      <c r="X81" s="178">
        <f t="shared" si="16"/>
        <v>0.69</v>
      </c>
      <c r="Y81" s="178">
        <f t="shared" si="17"/>
        <v>0.55000000000000004</v>
      </c>
      <c r="Z81" s="176">
        <f t="shared" si="18"/>
        <v>0.35039999999999999</v>
      </c>
      <c r="AA81" s="176">
        <f t="shared" si="19"/>
        <v>-0.43390000000000001</v>
      </c>
      <c r="AB81" s="174">
        <f t="shared" si="20"/>
        <v>0</v>
      </c>
      <c r="AC81" s="174" t="str">
        <f>IFERROR(IF(MATCH(R81,'Underpricing Model'!$D$2:$D$41,0),"Yes"),"No")</f>
        <v>No</v>
      </c>
    </row>
    <row r="82" spans="1:29">
      <c r="A82" s="172">
        <v>38190</v>
      </c>
      <c r="B82" s="173" t="s">
        <v>239</v>
      </c>
      <c r="C82" s="174">
        <v>41.7</v>
      </c>
      <c r="D82" s="174">
        <v>16.4847</v>
      </c>
      <c r="E82" s="174">
        <v>6.95</v>
      </c>
      <c r="F82" s="174">
        <v>-13.525177960000001</v>
      </c>
      <c r="G82" s="174">
        <v>6.5</v>
      </c>
      <c r="H82" s="174">
        <v>7.5</v>
      </c>
      <c r="I82" s="174">
        <v>4.08</v>
      </c>
      <c r="J82" s="174">
        <v>0.56000000000000005</v>
      </c>
      <c r="K82" s="174">
        <v>2.13</v>
      </c>
      <c r="L82" s="174">
        <v>10.37</v>
      </c>
      <c r="M82" s="173" t="s">
        <v>150</v>
      </c>
      <c r="N82" s="173" t="s">
        <v>224</v>
      </c>
      <c r="O82" s="173" t="s">
        <v>144</v>
      </c>
      <c r="P82" s="173" t="s">
        <v>240</v>
      </c>
      <c r="R82" s="173" t="s">
        <v>239</v>
      </c>
      <c r="S82" s="175">
        <f t="shared" si="14"/>
        <v>1.7474499999999999</v>
      </c>
      <c r="T82" s="176">
        <f t="shared" si="15"/>
        <v>2.9250000000000012E-2</v>
      </c>
      <c r="U82" s="177">
        <f>VLOOKUP('In Sample Data'!$A82,Indices!$A$2:$Q$3596,17,FALSE)</f>
        <v>4.2967080445848425E-3</v>
      </c>
      <c r="V82" s="177">
        <f>VLOOKUP(A82,Indices!$A$2:$Q$3596,13,FALSE)</f>
        <v>-1.1778150531442048E-2</v>
      </c>
      <c r="W82" s="174">
        <f>IF(INDEX(Underwriters!$C$2:$C$28,MATCH(P82,Underwriters!$B$2:$B$28,0))&lt;0.06,0,1)</f>
        <v>0</v>
      </c>
      <c r="X82" s="178">
        <f t="shared" si="16"/>
        <v>4.08</v>
      </c>
      <c r="Y82" s="178">
        <f t="shared" si="17"/>
        <v>0.56000000000000005</v>
      </c>
      <c r="Z82" s="176">
        <f t="shared" si="18"/>
        <v>0.10369999999999999</v>
      </c>
      <c r="AA82" s="176">
        <f t="shared" si="19"/>
        <v>2.1299999999999999E-2</v>
      </c>
      <c r="AB82" s="174">
        <f t="shared" si="20"/>
        <v>0</v>
      </c>
      <c r="AC82" s="174" t="str">
        <f>IFERROR(IF(MATCH(R82,'Underpricing Model'!$D$2:$D$41,0),"Yes"),"No")</f>
        <v>No</v>
      </c>
    </row>
    <row r="83" spans="1:29">
      <c r="A83" s="172">
        <v>39170</v>
      </c>
      <c r="B83" s="173" t="s">
        <v>241</v>
      </c>
      <c r="C83" s="174">
        <v>35.371099999999998</v>
      </c>
      <c r="D83" s="174">
        <v>27.533899999999999</v>
      </c>
      <c r="E83" s="174">
        <v>5.5</v>
      </c>
      <c r="F83" s="174">
        <v>-3.8181817530000002</v>
      </c>
      <c r="G83" s="174">
        <v>6.5</v>
      </c>
      <c r="H83" s="174">
        <v>8</v>
      </c>
      <c r="I83" s="174">
        <v>6.52</v>
      </c>
      <c r="J83" s="174">
        <v>0.41</v>
      </c>
      <c r="K83" s="174">
        <v>-6.08</v>
      </c>
      <c r="L83" s="174">
        <v>0</v>
      </c>
      <c r="M83" s="173" t="s">
        <v>150</v>
      </c>
      <c r="N83" s="173" t="s">
        <v>224</v>
      </c>
      <c r="O83" s="173" t="s">
        <v>147</v>
      </c>
      <c r="P83" s="173" t="s">
        <v>242</v>
      </c>
      <c r="R83" s="173" t="s">
        <v>241</v>
      </c>
      <c r="S83" s="175">
        <f t="shared" si="14"/>
        <v>3.2813610546463079</v>
      </c>
      <c r="T83" s="176">
        <f t="shared" si="15"/>
        <v>-4.3333333333333328E-2</v>
      </c>
      <c r="U83" s="177">
        <f>VLOOKUP('In Sample Data'!$A83,Indices!$A$2:$Q$3596,17,FALSE)</f>
        <v>-2.3891337544258524E-3</v>
      </c>
      <c r="V83" s="177">
        <f>VLOOKUP(A83,Indices!$A$2:$Q$3596,13,FALSE)</f>
        <v>2.4884328731930466E-3</v>
      </c>
      <c r="W83" s="174">
        <f>IF(INDEX(Underwriters!$C$2:$C$28,MATCH(P83,Underwriters!$B$2:$B$28,0))&lt;0.06,0,1)</f>
        <v>0</v>
      </c>
      <c r="X83" s="178">
        <f t="shared" si="16"/>
        <v>6.52</v>
      </c>
      <c r="Y83" s="178">
        <f t="shared" si="17"/>
        <v>0.41</v>
      </c>
      <c r="Z83" s="176">
        <f t="shared" si="18"/>
        <v>0</v>
      </c>
      <c r="AA83" s="176">
        <f t="shared" si="19"/>
        <v>-6.08E-2</v>
      </c>
      <c r="AB83" s="174">
        <f t="shared" si="20"/>
        <v>0</v>
      </c>
      <c r="AC83" s="174" t="str">
        <f>IFERROR(IF(MATCH(R83,'Underpricing Model'!$D$2:$D$41,0),"Yes"),"No")</f>
        <v>No</v>
      </c>
    </row>
    <row r="84" spans="1:29">
      <c r="A84" s="172">
        <v>38397</v>
      </c>
      <c r="B84" s="173" t="s">
        <v>243</v>
      </c>
      <c r="C84" s="174">
        <v>28.125</v>
      </c>
      <c r="D84" s="174">
        <v>7.1619200000000003</v>
      </c>
      <c r="E84" s="174">
        <v>9</v>
      </c>
      <c r="F84" s="174">
        <v>-2.777777672</v>
      </c>
      <c r="G84" s="174">
        <v>9</v>
      </c>
      <c r="H84" s="174">
        <v>10</v>
      </c>
      <c r="I84" s="174">
        <v>0.05</v>
      </c>
      <c r="J84" s="174">
        <v>1.5</v>
      </c>
      <c r="K84" s="174">
        <v>-1642.86</v>
      </c>
      <c r="L84" s="174">
        <v>0</v>
      </c>
      <c r="M84" s="173" t="s">
        <v>142</v>
      </c>
      <c r="N84" s="173" t="s">
        <v>207</v>
      </c>
      <c r="O84" s="173" t="s">
        <v>227</v>
      </c>
      <c r="P84" s="173" t="s">
        <v>244</v>
      </c>
      <c r="R84" s="173" t="s">
        <v>243</v>
      </c>
      <c r="S84" s="175">
        <f t="shared" si="14"/>
        <v>1.2918144</v>
      </c>
      <c r="T84" s="176">
        <f t="shared" si="15"/>
        <v>0</v>
      </c>
      <c r="U84" s="177">
        <f>VLOOKUP('In Sample Data'!$A84,Indices!$A$2:$Q$3596,17,FALSE)</f>
        <v>1.5942345240165644E-3</v>
      </c>
      <c r="V84" s="177">
        <f>VLOOKUP(A84,Indices!$A$2:$Q$3596,13,FALSE)</f>
        <v>-5.0819536712137757E-2</v>
      </c>
      <c r="W84" s="174">
        <f>IF(INDEX(Underwriters!$C$2:$C$28,MATCH(P84,Underwriters!$B$2:$B$28,0))&lt;0.06,0,1)</f>
        <v>0</v>
      </c>
      <c r="X84" s="178">
        <f t="shared" si="16"/>
        <v>0.05</v>
      </c>
      <c r="Y84" s="178">
        <f t="shared" si="17"/>
        <v>1.5</v>
      </c>
      <c r="Z84" s="176">
        <f t="shared" si="18"/>
        <v>0</v>
      </c>
      <c r="AA84" s="176">
        <f t="shared" si="19"/>
        <v>-16.428599999999999</v>
      </c>
      <c r="AB84" s="174">
        <f t="shared" si="20"/>
        <v>0</v>
      </c>
      <c r="AC84" s="174" t="str">
        <f>IFERROR(IF(MATCH(R84,'Underpricing Model'!$D$2:$D$41,0),"Yes"),"No")</f>
        <v>No</v>
      </c>
    </row>
    <row r="85" spans="1:29">
      <c r="A85" s="18"/>
      <c r="C85" s="6"/>
      <c r="D85" s="6"/>
      <c r="E85" s="6"/>
      <c r="F85" s="6"/>
      <c r="G85" s="6"/>
      <c r="H85" s="6"/>
      <c r="I85" s="6"/>
      <c r="J85" s="6"/>
      <c r="K85" s="6"/>
      <c r="L85" s="6"/>
      <c r="AC85" s="6"/>
    </row>
    <row r="86" spans="1:29">
      <c r="A86" s="6"/>
      <c r="B86" s="6"/>
      <c r="C86" s="6"/>
      <c r="D86" s="6"/>
      <c r="E86" s="6"/>
      <c r="F86" s="6"/>
      <c r="G86" s="6"/>
      <c r="H86" s="6"/>
      <c r="I86" s="6"/>
      <c r="J86" s="6"/>
      <c r="K86" s="6"/>
      <c r="L86" s="6"/>
      <c r="AC86" s="6"/>
    </row>
    <row r="87" spans="1:29">
      <c r="A87" s="169" t="s">
        <v>245</v>
      </c>
      <c r="B87" s="9">
        <f>COUNTA(A2:A84)</f>
        <v>83</v>
      </c>
      <c r="C87" s="6"/>
      <c r="D87" s="6"/>
      <c r="E87" s="6"/>
      <c r="F87" s="6"/>
      <c r="G87" s="6"/>
      <c r="H87" s="6"/>
      <c r="I87" s="6"/>
      <c r="J87" s="6"/>
      <c r="K87" s="6"/>
      <c r="L87" s="6"/>
      <c r="AC87" s="6"/>
    </row>
    <row r="88" spans="1:29">
      <c r="A88" s="232" t="s">
        <v>246</v>
      </c>
      <c r="B88" s="10">
        <f>COUNTIF($AB$2:$AB$84,1)</f>
        <v>53</v>
      </c>
      <c r="C88" s="6"/>
      <c r="D88" s="6"/>
      <c r="E88" s="6"/>
      <c r="F88" s="6"/>
      <c r="G88" s="6"/>
      <c r="H88" s="6"/>
      <c r="I88" s="6"/>
      <c r="J88" s="6"/>
      <c r="K88" s="6"/>
      <c r="L88" s="6"/>
      <c r="AC88" s="6"/>
    </row>
    <row r="89" spans="1:29">
      <c r="A89" s="232" t="s">
        <v>247</v>
      </c>
      <c r="B89" s="10">
        <f>COUNTIF($AB$2:$AB$84,0)</f>
        <v>30</v>
      </c>
      <c r="C89" s="6"/>
      <c r="D89" s="6"/>
      <c r="E89" s="6"/>
      <c r="F89" s="6"/>
      <c r="G89" s="6"/>
      <c r="H89" s="6"/>
      <c r="I89" s="6"/>
      <c r="J89" s="6"/>
      <c r="K89" s="6"/>
      <c r="L89" s="6"/>
      <c r="AC89" s="6"/>
    </row>
    <row r="90" spans="1:29">
      <c r="A90" s="232" t="s">
        <v>248</v>
      </c>
      <c r="B90" s="11">
        <f>MIN(A2:A84)</f>
        <v>38176</v>
      </c>
      <c r="C90" s="6"/>
      <c r="D90" s="6"/>
      <c r="E90" s="6"/>
      <c r="F90" s="6"/>
      <c r="G90" s="6"/>
      <c r="H90" s="6"/>
      <c r="I90" s="6"/>
      <c r="J90" s="6"/>
      <c r="K90" s="6"/>
      <c r="L90" s="6"/>
      <c r="AC90" s="6"/>
    </row>
    <row r="91" spans="1:29">
      <c r="A91" s="233" t="s">
        <v>249</v>
      </c>
      <c r="B91" s="12">
        <f>COUNTIF($AC$2:$AC$84,"Yes")</f>
        <v>40</v>
      </c>
      <c r="C91" s="6"/>
      <c r="D91" s="6"/>
      <c r="E91" s="6"/>
      <c r="F91" s="6"/>
      <c r="G91" s="6"/>
      <c r="H91" s="6"/>
      <c r="I91" s="6"/>
      <c r="J91" s="6"/>
      <c r="K91" s="6"/>
      <c r="L91" s="6"/>
      <c r="AC91" s="6"/>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12"/>
  <sheetViews>
    <sheetView topLeftCell="J1" zoomScale="90" zoomScaleNormal="90" workbookViewId="0" xr3:uid="{51F8DEE0-4D01-5F28-A812-FC0BD7CAC4A5}">
      <selection activeCell="AA36" sqref="AA36"/>
    </sheetView>
  </sheetViews>
  <sheetFormatPr defaultColWidth="9.140625" defaultRowHeight="12.75"/>
  <cols>
    <col min="1" max="1" width="12.42578125" style="1" bestFit="1" customWidth="1"/>
    <col min="2" max="2" width="28" style="1" bestFit="1" customWidth="1"/>
    <col min="3" max="3" width="13.42578125" style="1" bestFit="1" customWidth="1"/>
    <col min="4" max="4" width="18.42578125" style="6" customWidth="1"/>
    <col min="5" max="5" width="21.140625" style="6" customWidth="1"/>
    <col min="6" max="6" width="29.85546875" style="6" bestFit="1" customWidth="1"/>
    <col min="7" max="7" width="24.7109375" style="6" customWidth="1"/>
    <col min="8" max="8" width="15.7109375" style="6" customWidth="1"/>
    <col min="9" max="9" width="17.28515625" style="6" customWidth="1"/>
    <col min="10" max="10" width="16.5703125" style="6" customWidth="1"/>
    <col min="11" max="11" width="14.42578125" style="6" customWidth="1"/>
    <col min="12" max="13" width="12.7109375" style="6" customWidth="1"/>
    <col min="14" max="14" width="18" style="1" bestFit="1" customWidth="1"/>
    <col min="15" max="15" width="15" style="1" customWidth="1"/>
    <col min="16" max="16" width="24.7109375" style="1" bestFit="1" customWidth="1"/>
    <col min="17" max="17" width="27.5703125" style="1" bestFit="1" customWidth="1"/>
    <col min="18" max="18" width="12.7109375" style="8" bestFit="1" customWidth="1"/>
    <col min="19" max="19" width="2.7109375" style="1" customWidth="1"/>
    <col min="20" max="20" width="10.85546875" style="1" bestFit="1" customWidth="1"/>
    <col min="21" max="21" width="28" style="1" bestFit="1" customWidth="1"/>
    <col min="22" max="22" width="10.42578125" style="1" customWidth="1"/>
    <col min="23" max="23" width="9.85546875" style="1" bestFit="1" customWidth="1"/>
    <col min="24" max="24" width="12.42578125" style="1" bestFit="1" customWidth="1"/>
    <col min="25" max="25" width="12.7109375" style="1" bestFit="1" customWidth="1"/>
    <col min="26" max="26" width="12.42578125" style="1" bestFit="1" customWidth="1"/>
    <col min="27" max="27" width="7.85546875" style="1" bestFit="1" customWidth="1"/>
    <col min="28" max="29" width="9.140625" style="1" bestFit="1" customWidth="1"/>
    <col min="30" max="30" width="8.28515625" style="1" bestFit="1" customWidth="1"/>
    <col min="31" max="31" width="12.28515625" style="1" customWidth="1"/>
    <col min="32" max="16384" width="9.140625" style="1"/>
  </cols>
  <sheetData>
    <row r="1" spans="1:31" customFormat="1" ht="38.25">
      <c r="A1" s="171" t="s">
        <v>125</v>
      </c>
      <c r="B1" s="171" t="s">
        <v>126</v>
      </c>
      <c r="C1" s="171" t="s">
        <v>127</v>
      </c>
      <c r="D1" s="171" t="s">
        <v>250</v>
      </c>
      <c r="E1" s="179" t="s">
        <v>128</v>
      </c>
      <c r="F1" s="171" t="s">
        <v>129</v>
      </c>
      <c r="G1" s="171" t="s">
        <v>130</v>
      </c>
      <c r="H1" s="179" t="s">
        <v>131</v>
      </c>
      <c r="I1" s="179" t="s">
        <v>132</v>
      </c>
      <c r="J1" s="171" t="s">
        <v>39</v>
      </c>
      <c r="K1" s="171" t="s">
        <v>133</v>
      </c>
      <c r="L1" s="179" t="s">
        <v>134</v>
      </c>
      <c r="M1" s="179" t="s">
        <v>42</v>
      </c>
      <c r="N1" s="171" t="s">
        <v>137</v>
      </c>
      <c r="O1" s="171" t="s">
        <v>135</v>
      </c>
      <c r="P1" s="171" t="s">
        <v>136</v>
      </c>
      <c r="Q1" s="171" t="s">
        <v>138</v>
      </c>
      <c r="R1" s="171" t="s">
        <v>251</v>
      </c>
      <c r="S1" s="1"/>
      <c r="T1" s="171" t="s">
        <v>141</v>
      </c>
      <c r="U1" s="171" t="s">
        <v>126</v>
      </c>
      <c r="V1" s="179" t="s">
        <v>5</v>
      </c>
      <c r="W1" s="179" t="s">
        <v>6</v>
      </c>
      <c r="X1" s="179" t="s">
        <v>29</v>
      </c>
      <c r="Y1" s="179" t="s">
        <v>139</v>
      </c>
      <c r="Z1" s="179" t="s">
        <v>9</v>
      </c>
      <c r="AA1" s="179" t="s">
        <v>10</v>
      </c>
      <c r="AB1" s="179" t="s">
        <v>133</v>
      </c>
      <c r="AC1" s="179" t="s">
        <v>12</v>
      </c>
      <c r="AD1" s="179" t="s">
        <v>13</v>
      </c>
      <c r="AE1" s="168" t="s">
        <v>140</v>
      </c>
    </row>
    <row r="2" spans="1:31">
      <c r="A2" s="180">
        <v>42317</v>
      </c>
      <c r="B2" s="173" t="s">
        <v>252</v>
      </c>
      <c r="C2" s="173">
        <v>460</v>
      </c>
      <c r="D2" s="178">
        <f>C2/F2</f>
        <v>38.333333333333336</v>
      </c>
      <c r="E2" s="178">
        <v>38.333300000000001</v>
      </c>
      <c r="F2" s="174">
        <v>12</v>
      </c>
      <c r="G2" s="175">
        <v>22.833333970000002</v>
      </c>
      <c r="H2" s="174">
        <v>12</v>
      </c>
      <c r="I2" s="174">
        <v>14</v>
      </c>
      <c r="J2" s="174">
        <v>1.4</v>
      </c>
      <c r="K2" s="174">
        <v>0.64</v>
      </c>
      <c r="L2" s="178">
        <v>71.180000000000007</v>
      </c>
      <c r="M2" s="178">
        <v>16.760000000000002</v>
      </c>
      <c r="N2" s="173" t="s">
        <v>147</v>
      </c>
      <c r="O2" s="173" t="s">
        <v>142</v>
      </c>
      <c r="P2" s="173" t="s">
        <v>168</v>
      </c>
      <c r="Q2" s="173" t="s">
        <v>253</v>
      </c>
      <c r="R2" s="181" t="str">
        <f t="shared" ref="R2:R19" si="0">IF(COUNTA(A2:Q2)=16,"Yes","No")</f>
        <v>No</v>
      </c>
      <c r="T2" s="174" t="str">
        <f>IFERROR(IF(MATCH(U2,'Underpricing Model'!$D$51:$D$58,0),"Yes"),"No")</f>
        <v>No</v>
      </c>
      <c r="U2" s="173" t="s">
        <v>252</v>
      </c>
      <c r="V2" s="177">
        <f t="shared" ref="V2:V19" si="1">(E2-D2)/D2</f>
        <v>-8.6956521742017084E-7</v>
      </c>
      <c r="W2" s="177">
        <f>IFERROR(((F2-H2)/((I2-H2)/H2))/100,0)</f>
        <v>0</v>
      </c>
      <c r="X2" s="177">
        <f>IF(N2="New York",INDEX(Indices!$G$2:$G$3592,MATCH(A2,Indices!$A$2:$A$3592,0)),IF(OR(N2="NASDAQ GS",N2="NASDAQ GM",N2="NASDAQ CM"),INDEX(Indices!$J$2:$J$3592,MATCH(A2,Indices!$A$2:$A$3592,0))))</f>
        <v>9.1346327844726322E-2</v>
      </c>
      <c r="Y2" s="177">
        <f>INDEX(Indices!$M$2:$M$3599,MATCH(A2,Indices!$A$2:$A$3592,0))</f>
        <v>0.10191448470184336</v>
      </c>
      <c r="Z2" s="174">
        <f>IF(INDEX(Underwriters!$C$32:$C$63,MATCH('Out of Sample Data'!Q2,Underwriters!$B$32:$B$63,0))&lt;0.08,0,1)</f>
        <v>0</v>
      </c>
      <c r="AA2" s="178">
        <f>J2</f>
        <v>1.4</v>
      </c>
      <c r="AB2" s="178">
        <f>K2</f>
        <v>0.64</v>
      </c>
      <c r="AC2" s="178">
        <f>L2/100</f>
        <v>0.7118000000000001</v>
      </c>
      <c r="AD2" s="178">
        <f>M2/100</f>
        <v>0.16760000000000003</v>
      </c>
      <c r="AE2" s="174">
        <f>IF(G2&lt;0,0,1)</f>
        <v>1</v>
      </c>
    </row>
    <row r="3" spans="1:31">
      <c r="A3" s="180">
        <v>42094</v>
      </c>
      <c r="B3" s="173" t="s">
        <v>98</v>
      </c>
      <c r="C3" s="173">
        <v>306.66699999999997</v>
      </c>
      <c r="D3" s="178">
        <f t="shared" ref="D3:D18" si="2">C3/F3</f>
        <v>19.166687499999998</v>
      </c>
      <c r="E3" s="178">
        <v>110.96299999999999</v>
      </c>
      <c r="F3" s="174">
        <v>16</v>
      </c>
      <c r="G3" s="175">
        <v>87.5</v>
      </c>
      <c r="H3" s="174">
        <v>14</v>
      </c>
      <c r="I3" s="174">
        <v>16</v>
      </c>
      <c r="J3" s="174">
        <v>4.29</v>
      </c>
      <c r="K3" s="174">
        <v>0.74</v>
      </c>
      <c r="L3" s="178">
        <v>2.44</v>
      </c>
      <c r="M3" s="178">
        <v>13.79</v>
      </c>
      <c r="N3" s="173" t="s">
        <v>147</v>
      </c>
      <c r="O3" s="173" t="s">
        <v>142</v>
      </c>
      <c r="P3" s="173" t="s">
        <v>207</v>
      </c>
      <c r="Q3" s="173" t="s">
        <v>145</v>
      </c>
      <c r="R3" s="181" t="str">
        <f t="shared" si="0"/>
        <v>No</v>
      </c>
      <c r="T3" s="174" t="str">
        <f>IFERROR(IF(MATCH(U3,'Underpricing Model'!$D$51:$D$58,0),"Yes"),"No")</f>
        <v>Yes</v>
      </c>
      <c r="U3" s="173" t="s">
        <v>98</v>
      </c>
      <c r="V3" s="177">
        <f t="shared" si="1"/>
        <v>4.7893676202525874</v>
      </c>
      <c r="W3" s="177">
        <f t="shared" ref="W3:W19" si="3">IFERROR(((F3-H3)/((I3-H3)/H3))/100,0)</f>
        <v>0.14000000000000001</v>
      </c>
      <c r="X3" s="177">
        <f>IF(N3="New York",INDEX(Indices!$G$2:$G$3592,MATCH(A3,Indices!$A$2:$A$3592,0)),IF(OR(N3="NASDAQ GS",N3="NASDAQ GM",N3="NASDAQ CM"),INDEX(Indices!$J$2:$J$3592,MATCH(A3,Indices!$A$2:$A$3592,0))))</f>
        <v>4.7057724609365921E-2</v>
      </c>
      <c r="Y3" s="177">
        <f>INDEX(Indices!$M$2:$M$3599,MATCH(A3,Indices!$A$2:$A$3592,0))</f>
        <v>4.1443013099114787E-2</v>
      </c>
      <c r="Z3" s="174">
        <f>IF(INDEX(Underwriters!$C$32:$C$63,MATCH('Out of Sample Data'!Q3,Underwriters!$B$32:$B$63,0))&lt;0.08,0,1)</f>
        <v>1</v>
      </c>
      <c r="AA3" s="178">
        <f t="shared" ref="AA3:AA18" si="4">J3</f>
        <v>4.29</v>
      </c>
      <c r="AB3" s="178">
        <f t="shared" ref="AB3:AB18" si="5">K3</f>
        <v>0.74</v>
      </c>
      <c r="AC3" s="178">
        <f t="shared" ref="AC3:AC18" si="6">L3/100</f>
        <v>2.4399999999999998E-2</v>
      </c>
      <c r="AD3" s="178">
        <f t="shared" ref="AD3:AD18" si="7">M3/100</f>
        <v>0.13789999999999999</v>
      </c>
      <c r="AE3" s="174">
        <f t="shared" ref="AE3:AE19" si="8">IF(G3&lt;0,0,1)</f>
        <v>1</v>
      </c>
    </row>
    <row r="4" spans="1:31">
      <c r="A4" s="180">
        <v>42506</v>
      </c>
      <c r="B4" s="173" t="s">
        <v>95</v>
      </c>
      <c r="C4" s="173">
        <v>245.78</v>
      </c>
      <c r="D4" s="178">
        <f t="shared" si="2"/>
        <v>12.93578947368421</v>
      </c>
      <c r="E4" s="178">
        <v>90.167000000000002</v>
      </c>
      <c r="F4" s="174">
        <v>19</v>
      </c>
      <c r="G4" s="175">
        <v>-9.9473686220000008</v>
      </c>
      <c r="H4" s="174">
        <v>17</v>
      </c>
      <c r="I4" s="174">
        <v>19</v>
      </c>
      <c r="J4" s="174">
        <v>1.73</v>
      </c>
      <c r="K4" s="174">
        <v>0.33</v>
      </c>
      <c r="L4" s="178">
        <v>41.07</v>
      </c>
      <c r="M4" s="178">
        <v>6.74</v>
      </c>
      <c r="N4" s="173" t="s">
        <v>144</v>
      </c>
      <c r="O4" s="173" t="s">
        <v>150</v>
      </c>
      <c r="P4" s="173" t="s">
        <v>205</v>
      </c>
      <c r="Q4" s="173" t="s">
        <v>148</v>
      </c>
      <c r="R4" s="181" t="str">
        <f t="shared" si="0"/>
        <v>No</v>
      </c>
      <c r="T4" s="174" t="str">
        <f>IFERROR(IF(MATCH(U4,'Underpricing Model'!$D$51:$D$58,0),"Yes"),"No")</f>
        <v>Yes</v>
      </c>
      <c r="U4" s="173" t="s">
        <v>95</v>
      </c>
      <c r="V4" s="177">
        <f t="shared" si="1"/>
        <v>5.9703515338920994</v>
      </c>
      <c r="W4" s="177">
        <f t="shared" si="3"/>
        <v>0.17</v>
      </c>
      <c r="X4" s="177">
        <f>IF(N4="New York",INDEX(Indices!$G$2:$G$3592,MATCH(A4,Indices!$A$2:$A$3592,0)),IF(OR(N4="NASDAQ GS",N4="NASDAQ GM",N4="NASDAQ CM"),INDEX(Indices!$J$2:$J$3592,MATCH(A4,Indices!$A$2:$A$3592,0))))</f>
        <v>1.4168056088144617E-2</v>
      </c>
      <c r="Y4" s="177">
        <f>INDEX(Indices!$M$2:$M$3599,MATCH(A4,Indices!$A$2:$A$3592,0))</f>
        <v>-2.8403989885224601E-3</v>
      </c>
      <c r="Z4" s="174">
        <f>IF(INDEX(Underwriters!$C$32:$C$63,MATCH('Out of Sample Data'!Q4,Underwriters!$B$32:$B$63,0))&lt;0.08,0,1)</f>
        <v>1</v>
      </c>
      <c r="AA4" s="178">
        <f t="shared" si="4"/>
        <v>1.73</v>
      </c>
      <c r="AB4" s="178">
        <f t="shared" si="5"/>
        <v>0.33</v>
      </c>
      <c r="AC4" s="178">
        <f t="shared" si="6"/>
        <v>0.41070000000000001</v>
      </c>
      <c r="AD4" s="178">
        <f t="shared" si="7"/>
        <v>6.7400000000000002E-2</v>
      </c>
      <c r="AE4" s="174">
        <f t="shared" si="8"/>
        <v>0</v>
      </c>
    </row>
    <row r="5" spans="1:31">
      <c r="A5" s="180">
        <v>42660</v>
      </c>
      <c r="B5" s="173" t="s">
        <v>254</v>
      </c>
      <c r="C5" s="173">
        <v>168.13</v>
      </c>
      <c r="D5" s="178">
        <f t="shared" si="2"/>
        <v>9.89</v>
      </c>
      <c r="E5" s="178">
        <v>50.621099999999998</v>
      </c>
      <c r="F5" s="174">
        <v>17</v>
      </c>
      <c r="G5" s="175">
        <v>39.411766049999997</v>
      </c>
      <c r="H5" s="174">
        <v>16</v>
      </c>
      <c r="I5" s="174">
        <v>17</v>
      </c>
      <c r="J5" s="174">
        <v>1.42</v>
      </c>
      <c r="K5" s="174">
        <v>0.41</v>
      </c>
      <c r="L5" s="178">
        <v>0.15</v>
      </c>
      <c r="M5" s="178">
        <v>-8.84</v>
      </c>
      <c r="N5" s="173" t="s">
        <v>147</v>
      </c>
      <c r="O5" s="173" t="s">
        <v>150</v>
      </c>
      <c r="P5" s="173" t="s">
        <v>181</v>
      </c>
      <c r="Q5" s="173" t="s">
        <v>145</v>
      </c>
      <c r="R5" s="181" t="str">
        <f t="shared" si="0"/>
        <v>No</v>
      </c>
      <c r="T5" s="174" t="str">
        <f>IFERROR(IF(MATCH(U5,'Underpricing Model'!$D$51:$D$58,0),"Yes"),"No")</f>
        <v>No</v>
      </c>
      <c r="U5" s="173" t="s">
        <v>254</v>
      </c>
      <c r="V5" s="177">
        <f t="shared" si="1"/>
        <v>4.1184125379170879</v>
      </c>
      <c r="W5" s="177">
        <f t="shared" si="3"/>
        <v>0.16</v>
      </c>
      <c r="X5" s="177">
        <f>IF(N5="New York",INDEX(Indices!$G$2:$G$3592,MATCH(A5,Indices!$A$2:$A$3592,0)),IF(OR(N5="NASDAQ GS",N5="NASDAQ GM",N5="NASDAQ CM"),INDEX(Indices!$J$2:$J$3592,MATCH(A5,Indices!$A$2:$A$3592,0))))</f>
        <v>6.3075091612314329E-4</v>
      </c>
      <c r="Y5" s="177">
        <f>INDEX(Indices!$M$2:$M$3599,MATCH(A5,Indices!$A$2:$A$3592,0))</f>
        <v>2.5008256691937875E-2</v>
      </c>
      <c r="Z5" s="174">
        <f>IF(INDEX(Underwriters!$C$32:$C$63,MATCH('Out of Sample Data'!Q5,Underwriters!$B$32:$B$63,0))&lt;0.08,0,1)</f>
        <v>1</v>
      </c>
      <c r="AA5" s="178">
        <f t="shared" si="4"/>
        <v>1.42</v>
      </c>
      <c r="AB5" s="178">
        <f t="shared" si="5"/>
        <v>0.41</v>
      </c>
      <c r="AC5" s="178">
        <f t="shared" si="6"/>
        <v>1.5E-3</v>
      </c>
      <c r="AD5" s="178">
        <f t="shared" si="7"/>
        <v>-8.8399999999999992E-2</v>
      </c>
      <c r="AE5" s="174">
        <f t="shared" si="8"/>
        <v>1</v>
      </c>
    </row>
    <row r="6" spans="1:31">
      <c r="A6" s="180">
        <v>42636</v>
      </c>
      <c r="B6" s="173" t="s">
        <v>255</v>
      </c>
      <c r="C6" s="173">
        <v>153.18</v>
      </c>
      <c r="D6" s="178">
        <f t="shared" si="2"/>
        <v>8.51</v>
      </c>
      <c r="E6" s="178">
        <v>49.220999999999997</v>
      </c>
      <c r="F6" s="174">
        <v>18</v>
      </c>
      <c r="G6" s="175">
        <v>84.888885500000001</v>
      </c>
      <c r="H6" s="174">
        <v>16</v>
      </c>
      <c r="I6" s="174">
        <v>18</v>
      </c>
      <c r="J6" s="174">
        <v>3.18</v>
      </c>
      <c r="K6" s="174">
        <v>0.44</v>
      </c>
      <c r="L6" s="178">
        <v>40.39</v>
      </c>
      <c r="M6" s="178">
        <v>-10.23</v>
      </c>
      <c r="N6" s="173" t="s">
        <v>147</v>
      </c>
      <c r="O6" s="173" t="s">
        <v>150</v>
      </c>
      <c r="P6" s="173" t="s">
        <v>181</v>
      </c>
      <c r="Q6" s="173" t="s">
        <v>152</v>
      </c>
      <c r="R6" s="181" t="str">
        <f t="shared" si="0"/>
        <v>No</v>
      </c>
      <c r="T6" s="174" t="str">
        <f>IFERROR(IF(MATCH(U6,'Underpricing Model'!$D$51:$D$58,0),"Yes"),"No")</f>
        <v>No</v>
      </c>
      <c r="U6" s="173" t="s">
        <v>255</v>
      </c>
      <c r="V6" s="177">
        <f t="shared" si="1"/>
        <v>4.7839012925969451</v>
      </c>
      <c r="W6" s="177">
        <f t="shared" si="3"/>
        <v>0.16</v>
      </c>
      <c r="X6" s="177">
        <f>IF(N6="New York",INDEX(Indices!$G$2:$G$3592,MATCH(A6,Indices!$A$2:$A$3592,0)),IF(OR(N6="NASDAQ GS",N6="NASDAQ GM",N6="NASDAQ CM"),INDEX(Indices!$J$2:$J$3592,MATCH(A6,Indices!$A$2:$A$3592,0))))</f>
        <v>4.5859778913216659E-2</v>
      </c>
      <c r="Y6" s="177">
        <f>INDEX(Indices!$M$2:$M$3599,MATCH(A6,Indices!$A$2:$A$3592,0))</f>
        <v>4.5869876132256973E-2</v>
      </c>
      <c r="Z6" s="174">
        <f>IF(INDEX(Underwriters!$C$32:$C$63,MATCH('Out of Sample Data'!Q6,Underwriters!$B$32:$B$63,0))&lt;0.08,0,1)</f>
        <v>1</v>
      </c>
      <c r="AA6" s="178">
        <f t="shared" si="4"/>
        <v>3.18</v>
      </c>
      <c r="AB6" s="178">
        <f t="shared" si="5"/>
        <v>0.44</v>
      </c>
      <c r="AC6" s="178">
        <f t="shared" si="6"/>
        <v>0.40389999999999998</v>
      </c>
      <c r="AD6" s="178">
        <f t="shared" si="7"/>
        <v>-0.1023</v>
      </c>
      <c r="AE6" s="174">
        <f t="shared" si="8"/>
        <v>1</v>
      </c>
    </row>
    <row r="7" spans="1:31">
      <c r="A7" s="180">
        <v>43041</v>
      </c>
      <c r="B7" s="173" t="s">
        <v>99</v>
      </c>
      <c r="C7" s="173">
        <v>150.88</v>
      </c>
      <c r="D7" s="178">
        <f t="shared" si="2"/>
        <v>9.43</v>
      </c>
      <c r="E7" s="178">
        <v>0</v>
      </c>
      <c r="F7" s="174">
        <v>16</v>
      </c>
      <c r="G7" s="175">
        <v>12.5</v>
      </c>
      <c r="H7" s="174">
        <v>13.5</v>
      </c>
      <c r="I7" s="174">
        <v>15.5</v>
      </c>
      <c r="J7" s="174">
        <v>8.7100000000000009</v>
      </c>
      <c r="K7" s="174">
        <v>0.77</v>
      </c>
      <c r="L7" s="178">
        <v>8.73</v>
      </c>
      <c r="M7" s="178">
        <v>-4.3099999999999996</v>
      </c>
      <c r="N7" s="173" t="s">
        <v>144</v>
      </c>
      <c r="O7" s="173" t="s">
        <v>150</v>
      </c>
      <c r="P7" s="173" t="s">
        <v>162</v>
      </c>
      <c r="Q7" s="173" t="s">
        <v>148</v>
      </c>
      <c r="R7" s="181" t="str">
        <f t="shared" si="0"/>
        <v>No</v>
      </c>
      <c r="T7" s="174" t="str">
        <f>IFERROR(IF(MATCH(U7,'Underpricing Model'!$D$51:$D$58,0),"Yes"),"No")</f>
        <v>Yes</v>
      </c>
      <c r="U7" s="173" t="s">
        <v>99</v>
      </c>
      <c r="V7" s="177">
        <f t="shared" si="1"/>
        <v>-1</v>
      </c>
      <c r="W7" s="177">
        <f t="shared" si="3"/>
        <v>0.16875000000000001</v>
      </c>
      <c r="X7" s="177">
        <f>IF(N7="New York",INDEX(Indices!$G$2:$G$3592,MATCH(A7,Indices!$A$2:$A$3592,0)),IF(OR(N7="NASDAQ GS",N7="NASDAQ GM",N7="NASDAQ CM"),INDEX(Indices!$J$2:$J$3592,MATCH(A7,Indices!$A$2:$A$3592,0))))</f>
        <v>4.4300698562843487E-2</v>
      </c>
      <c r="Y7" s="177">
        <f>INDEX(Indices!$M$2:$M$3599,MATCH(A7,Indices!$A$2:$A$3592,0))</f>
        <v>6.0854344692708812E-2</v>
      </c>
      <c r="Z7" s="174">
        <f>IF(INDEX(Underwriters!$C$32:$C$63,MATCH('Out of Sample Data'!Q7,Underwriters!$B$32:$B$63,0))&lt;0.08,0,1)</f>
        <v>1</v>
      </c>
      <c r="AA7" s="178">
        <f t="shared" si="4"/>
        <v>8.7100000000000009</v>
      </c>
      <c r="AB7" s="178">
        <f t="shared" si="5"/>
        <v>0.77</v>
      </c>
      <c r="AC7" s="178">
        <f t="shared" si="6"/>
        <v>8.7300000000000003E-2</v>
      </c>
      <c r="AD7" s="178">
        <f t="shared" si="7"/>
        <v>-4.3099999999999999E-2</v>
      </c>
      <c r="AE7" s="174">
        <f t="shared" si="8"/>
        <v>1</v>
      </c>
    </row>
    <row r="8" spans="1:31">
      <c r="A8" s="180">
        <v>43024</v>
      </c>
      <c r="B8" s="173" t="s">
        <v>100</v>
      </c>
      <c r="C8" s="173">
        <v>133.584</v>
      </c>
      <c r="D8" s="178">
        <f t="shared" si="2"/>
        <v>6.0720000000000001</v>
      </c>
      <c r="E8" s="178">
        <v>37.805799999999998</v>
      </c>
      <c r="F8" s="174">
        <v>22</v>
      </c>
      <c r="G8" s="175">
        <v>15.909091</v>
      </c>
      <c r="H8" s="174">
        <v>20</v>
      </c>
      <c r="I8" s="174">
        <v>22</v>
      </c>
      <c r="J8" s="174">
        <v>1.77</v>
      </c>
      <c r="K8" s="174">
        <v>0.95</v>
      </c>
      <c r="L8" s="178">
        <v>29.5</v>
      </c>
      <c r="M8" s="178">
        <v>-39.39</v>
      </c>
      <c r="N8" s="173" t="s">
        <v>191</v>
      </c>
      <c r="O8" s="173" t="s">
        <v>150</v>
      </c>
      <c r="P8" s="173" t="s">
        <v>173</v>
      </c>
      <c r="Q8" s="173" t="s">
        <v>152</v>
      </c>
      <c r="R8" s="181" t="str">
        <f t="shared" si="0"/>
        <v>No</v>
      </c>
      <c r="T8" s="174" t="str">
        <f>IFERROR(IF(MATCH(U8,'Underpricing Model'!$D$51:$D$58,0),"Yes"),"No")</f>
        <v>Yes</v>
      </c>
      <c r="U8" s="173" t="s">
        <v>100</v>
      </c>
      <c r="V8" s="177">
        <f t="shared" si="1"/>
        <v>5.2262516469038207</v>
      </c>
      <c r="W8" s="177">
        <f t="shared" si="3"/>
        <v>0.2</v>
      </c>
      <c r="X8" s="177">
        <f>IF(N8="New York",INDEX(Indices!$G$2:$G$3592,MATCH(A8,Indices!$A$2:$A$3592,0)),IF(OR(N8="NASDAQ GS",N8="NASDAQ GM",N8="NASDAQ CM"),INDEX(Indices!$J$2:$J$3592,MATCH(A8,Indices!$A$2:$A$3592,0))))</f>
        <v>2.9150248992541782E-2</v>
      </c>
      <c r="Y8" s="177">
        <f>INDEX(Indices!$M$2:$M$3599,MATCH(A8,Indices!$A$2:$A$3592,0))</f>
        <v>2.4149457749459702E-2</v>
      </c>
      <c r="Z8" s="174">
        <f>IF(INDEX(Underwriters!$C$32:$C$63,MATCH('Out of Sample Data'!Q8,Underwriters!$B$32:$B$63,0))&lt;0.08,0,1)</f>
        <v>1</v>
      </c>
      <c r="AA8" s="178">
        <f t="shared" si="4"/>
        <v>1.77</v>
      </c>
      <c r="AB8" s="178">
        <f t="shared" si="5"/>
        <v>0.95</v>
      </c>
      <c r="AC8" s="178">
        <f t="shared" si="6"/>
        <v>0.29499999999999998</v>
      </c>
      <c r="AD8" s="178">
        <f t="shared" si="7"/>
        <v>-0.39390000000000003</v>
      </c>
      <c r="AE8" s="174">
        <f t="shared" si="8"/>
        <v>1</v>
      </c>
    </row>
    <row r="9" spans="1:31">
      <c r="A9" s="180">
        <v>42660</v>
      </c>
      <c r="B9" s="173" t="s">
        <v>96</v>
      </c>
      <c r="C9" s="173">
        <v>108.408</v>
      </c>
      <c r="D9" s="178">
        <f t="shared" si="2"/>
        <v>6.7755000000000001</v>
      </c>
      <c r="E9" s="178">
        <v>32.8566</v>
      </c>
      <c r="F9" s="174">
        <v>16</v>
      </c>
      <c r="G9" s="175">
        <v>-3.125</v>
      </c>
      <c r="H9" s="174">
        <v>14</v>
      </c>
      <c r="I9" s="174">
        <v>16</v>
      </c>
      <c r="J9" s="174">
        <v>5.59</v>
      </c>
      <c r="K9" s="174">
        <v>0.96</v>
      </c>
      <c r="L9" s="178">
        <v>2.14</v>
      </c>
      <c r="M9" s="178">
        <v>18.73</v>
      </c>
      <c r="N9" s="173" t="s">
        <v>147</v>
      </c>
      <c r="O9" s="173" t="s">
        <v>142</v>
      </c>
      <c r="P9" s="173" t="s">
        <v>169</v>
      </c>
      <c r="Q9" s="173" t="s">
        <v>155</v>
      </c>
      <c r="R9" s="181" t="str">
        <f t="shared" si="0"/>
        <v>No</v>
      </c>
      <c r="T9" s="174" t="str">
        <f>IFERROR(IF(MATCH(U9,'Underpricing Model'!$D$51:$D$58,0),"Yes"),"No")</f>
        <v>Yes</v>
      </c>
      <c r="U9" s="173" t="s">
        <v>96</v>
      </c>
      <c r="V9" s="177">
        <f t="shared" si="1"/>
        <v>3.8493247730794775</v>
      </c>
      <c r="W9" s="177">
        <f t="shared" si="3"/>
        <v>0.14000000000000001</v>
      </c>
      <c r="X9" s="177">
        <f>IF(N9="New York",INDEX(Indices!$G$2:$G$3592,MATCH(A9,Indices!$A$2:$A$3592,0)),IF(OR(N9="NASDAQ GS",N9="NASDAQ GM",N9="NASDAQ CM"),INDEX(Indices!$J$2:$J$3592,MATCH(A9,Indices!$A$2:$A$3592,0))))</f>
        <v>6.3075091612314329E-4</v>
      </c>
      <c r="Y9" s="177">
        <f>INDEX(Indices!$M$2:$M$3599,MATCH(A9,Indices!$A$2:$A$3592,0))</f>
        <v>2.5008256691937875E-2</v>
      </c>
      <c r="Z9" s="174">
        <f>IF(INDEX(Underwriters!$C$32:$C$63,MATCH('Out of Sample Data'!Q9,Underwriters!$B$32:$B$63,0))&lt;0.08,0,1)</f>
        <v>0</v>
      </c>
      <c r="AA9" s="178">
        <f t="shared" si="4"/>
        <v>5.59</v>
      </c>
      <c r="AB9" s="178">
        <f t="shared" si="5"/>
        <v>0.96</v>
      </c>
      <c r="AC9" s="178">
        <f t="shared" si="6"/>
        <v>2.1400000000000002E-2</v>
      </c>
      <c r="AD9" s="178">
        <f t="shared" si="7"/>
        <v>0.18729999999999999</v>
      </c>
      <c r="AE9" s="174">
        <f t="shared" si="8"/>
        <v>0</v>
      </c>
    </row>
    <row r="10" spans="1:31">
      <c r="A10" s="180">
        <v>42619</v>
      </c>
      <c r="B10" s="173" t="s">
        <v>256</v>
      </c>
      <c r="C10" s="173">
        <v>103.5</v>
      </c>
      <c r="D10" s="178">
        <f t="shared" si="2"/>
        <v>8.625</v>
      </c>
      <c r="E10" s="178">
        <v>26.9236</v>
      </c>
      <c r="F10" s="174">
        <v>12</v>
      </c>
      <c r="G10" s="175">
        <v>27.083333970000002</v>
      </c>
      <c r="H10" s="174">
        <v>11</v>
      </c>
      <c r="I10" s="174">
        <v>13</v>
      </c>
      <c r="J10" s="174">
        <v>2.11</v>
      </c>
      <c r="K10" s="174">
        <v>0.61</v>
      </c>
      <c r="L10" s="178">
        <v>61.51</v>
      </c>
      <c r="M10" s="178">
        <v>-11.39</v>
      </c>
      <c r="N10" s="173" t="s">
        <v>191</v>
      </c>
      <c r="O10" s="173" t="s">
        <v>150</v>
      </c>
      <c r="P10" s="173" t="s">
        <v>181</v>
      </c>
      <c r="Q10" s="173" t="s">
        <v>167</v>
      </c>
      <c r="R10" s="181" t="str">
        <f t="shared" si="0"/>
        <v>No</v>
      </c>
      <c r="T10" s="174" t="str">
        <f>IFERROR(IF(MATCH(U10,'Underpricing Model'!$D$51:$D$58,0),"Yes"),"No")</f>
        <v>No</v>
      </c>
      <c r="U10" s="173" t="s">
        <v>256</v>
      </c>
      <c r="V10" s="177">
        <f t="shared" si="1"/>
        <v>2.1215768115942031</v>
      </c>
      <c r="W10" s="177">
        <f t="shared" si="3"/>
        <v>5.5E-2</v>
      </c>
      <c r="X10" s="177">
        <f>IF(N10="New York",INDEX(Indices!$G$2:$G$3592,MATCH(A10,Indices!$A$2:$A$3592,0)),IF(OR(N10="NASDAQ GS",N10="NASDAQ GM",N10="NASDAQ CM"),INDEX(Indices!$J$2:$J$3592,MATCH(A10,Indices!$A$2:$A$3592,0))))</f>
        <v>7.329810370357942E-2</v>
      </c>
      <c r="Y10" s="177">
        <f>INDEX(Indices!$M$2:$M$3599,MATCH(A10,Indices!$A$2:$A$3592,0))</f>
        <v>0.13884815106587151</v>
      </c>
      <c r="Z10" s="174">
        <f>IF(INDEX(Underwriters!$C$32:$C$63,MATCH('Out of Sample Data'!Q10,Underwriters!$B$32:$B$63,0))&lt;0.08,0,1)</f>
        <v>0</v>
      </c>
      <c r="AA10" s="178">
        <f t="shared" si="4"/>
        <v>2.11</v>
      </c>
      <c r="AB10" s="178">
        <f t="shared" si="5"/>
        <v>0.61</v>
      </c>
      <c r="AC10" s="178">
        <f t="shared" si="6"/>
        <v>0.61509999999999998</v>
      </c>
      <c r="AD10" s="178">
        <f t="shared" si="7"/>
        <v>-0.1139</v>
      </c>
      <c r="AE10" s="174">
        <f t="shared" si="8"/>
        <v>1</v>
      </c>
    </row>
    <row r="11" spans="1:31">
      <c r="A11" s="180">
        <v>43073</v>
      </c>
      <c r="B11" s="173" t="s">
        <v>257</v>
      </c>
      <c r="C11" s="173">
        <v>89.7</v>
      </c>
      <c r="D11" s="178">
        <f t="shared" si="2"/>
        <v>6.9</v>
      </c>
      <c r="E11" s="178">
        <v>80.997500000000002</v>
      </c>
      <c r="F11" s="174">
        <v>13</v>
      </c>
      <c r="G11" s="175">
        <v>10.769230840000001</v>
      </c>
      <c r="H11" s="174">
        <v>13</v>
      </c>
      <c r="I11" s="174">
        <v>13</v>
      </c>
      <c r="J11" s="174">
        <v>4.2300000000000004</v>
      </c>
      <c r="K11" s="174">
        <v>0.67</v>
      </c>
      <c r="L11" s="178">
        <v>85.58</v>
      </c>
      <c r="M11" s="178">
        <v>16.809999999999999</v>
      </c>
      <c r="N11" s="173" t="s">
        <v>147</v>
      </c>
      <c r="O11" s="173" t="s">
        <v>142</v>
      </c>
      <c r="P11" s="173" t="s">
        <v>258</v>
      </c>
      <c r="Q11" s="173" t="s">
        <v>152</v>
      </c>
      <c r="R11" s="181" t="str">
        <f t="shared" si="0"/>
        <v>No</v>
      </c>
      <c r="T11" s="174" t="str">
        <f>IFERROR(IF(MATCH(U11,'Underpricing Model'!$D$51:$D$58,0),"Yes"),"No")</f>
        <v>No</v>
      </c>
      <c r="U11" s="173" t="s">
        <v>257</v>
      </c>
      <c r="V11" s="177">
        <f t="shared" si="1"/>
        <v>10.738768115942028</v>
      </c>
      <c r="W11" s="177">
        <f t="shared" si="3"/>
        <v>0</v>
      </c>
      <c r="X11" s="177">
        <f>IF(N11="New York",INDEX(Indices!$G$2:$G$3592,MATCH(A11,Indices!$A$2:$A$3592,0)),IF(OR(N11="NASDAQ GS",N11="NASDAQ GM",N11="NASDAQ CM"),INDEX(Indices!$J$2:$J$3592,MATCH(A11,Indices!$A$2:$A$3592,0))))</f>
        <v>5.4977930575141082E-2</v>
      </c>
      <c r="Y11" s="177">
        <f>INDEX(Indices!$M$2:$M$3599,MATCH(A11,Indices!$A$2:$A$3592,0))</f>
        <v>0.11933367644417028</v>
      </c>
      <c r="Z11" s="174">
        <f>IF(INDEX(Underwriters!$C$32:$C$63,MATCH('Out of Sample Data'!Q11,Underwriters!$B$32:$B$63,0))&lt;0.08,0,1)</f>
        <v>1</v>
      </c>
      <c r="AA11" s="178">
        <f t="shared" si="4"/>
        <v>4.2300000000000004</v>
      </c>
      <c r="AB11" s="178">
        <f t="shared" si="5"/>
        <v>0.67</v>
      </c>
      <c r="AC11" s="178">
        <f t="shared" si="6"/>
        <v>0.85580000000000001</v>
      </c>
      <c r="AD11" s="178">
        <f t="shared" si="7"/>
        <v>0.1681</v>
      </c>
      <c r="AE11" s="174">
        <f t="shared" si="8"/>
        <v>1</v>
      </c>
    </row>
    <row r="12" spans="1:31">
      <c r="A12" s="180">
        <v>42314</v>
      </c>
      <c r="B12" s="173" t="s">
        <v>259</v>
      </c>
      <c r="C12" s="173">
        <v>77.5</v>
      </c>
      <c r="D12" s="178">
        <f t="shared" si="2"/>
        <v>7.75</v>
      </c>
      <c r="E12" s="178">
        <v>54.002499999999998</v>
      </c>
      <c r="F12" s="174">
        <v>10</v>
      </c>
      <c r="G12" s="175">
        <v>1</v>
      </c>
      <c r="H12" s="174">
        <v>10</v>
      </c>
      <c r="I12" s="174">
        <v>12</v>
      </c>
      <c r="J12" s="174">
        <v>1.5</v>
      </c>
      <c r="K12" s="174">
        <v>0.99</v>
      </c>
      <c r="L12" s="178">
        <v>2.62</v>
      </c>
      <c r="M12" s="178">
        <v>-3.47</v>
      </c>
      <c r="N12" s="173" t="s">
        <v>147</v>
      </c>
      <c r="O12" s="173" t="s">
        <v>142</v>
      </c>
      <c r="P12" s="173" t="s">
        <v>161</v>
      </c>
      <c r="Q12" s="173" t="s">
        <v>145</v>
      </c>
      <c r="R12" s="181" t="str">
        <f t="shared" si="0"/>
        <v>No</v>
      </c>
      <c r="T12" s="174" t="str">
        <f>IFERROR(IF(MATCH(U12,'Underpricing Model'!$D$51:$D$58,0),"Yes"),"No")</f>
        <v>No</v>
      </c>
      <c r="U12" s="173" t="s">
        <v>259</v>
      </c>
      <c r="V12" s="177">
        <f t="shared" si="1"/>
        <v>5.968064516129032</v>
      </c>
      <c r="W12" s="177">
        <f t="shared" si="3"/>
        <v>0</v>
      </c>
      <c r="X12" s="177">
        <f>IF(N12="New York",INDEX(Indices!$G$2:$G$3592,MATCH(A12,Indices!$A$2:$A$3592,0)),IF(OR(N12="NASDAQ GS",N12="NASDAQ GM",N12="NASDAQ CM"),INDEX(Indices!$J$2:$J$3592,MATCH(A12,Indices!$A$2:$A$3592,0))))</f>
        <v>0.10044854104106779</v>
      </c>
      <c r="Y12" s="177">
        <f>INDEX(Indices!$M$2:$M$3599,MATCH(A12,Indices!$A$2:$A$3592,0))</f>
        <v>7.7864362558640696E-2</v>
      </c>
      <c r="Z12" s="174">
        <f>IF(INDEX(Underwriters!$C$32:$C$63,MATCH('Out of Sample Data'!Q12,Underwriters!$B$32:$B$63,0))&lt;0.08,0,1)</f>
        <v>1</v>
      </c>
      <c r="AA12" s="178">
        <f t="shared" si="4"/>
        <v>1.5</v>
      </c>
      <c r="AB12" s="178">
        <f t="shared" si="5"/>
        <v>0.99</v>
      </c>
      <c r="AC12" s="178">
        <f t="shared" si="6"/>
        <v>2.6200000000000001E-2</v>
      </c>
      <c r="AD12" s="178">
        <f t="shared" si="7"/>
        <v>-3.4700000000000002E-2</v>
      </c>
      <c r="AE12" s="174">
        <f t="shared" si="8"/>
        <v>1</v>
      </c>
    </row>
    <row r="13" spans="1:31">
      <c r="A13" s="180">
        <v>42562</v>
      </c>
      <c r="B13" s="173" t="s">
        <v>101</v>
      </c>
      <c r="C13" s="173">
        <v>77.28</v>
      </c>
      <c r="D13" s="178">
        <f t="shared" si="2"/>
        <v>5.5200000000000005</v>
      </c>
      <c r="E13" s="178">
        <v>18.53</v>
      </c>
      <c r="F13" s="174">
        <v>14</v>
      </c>
      <c r="G13" s="175">
        <v>28.357143399999998</v>
      </c>
      <c r="H13" s="174">
        <v>12</v>
      </c>
      <c r="I13" s="174">
        <v>14</v>
      </c>
      <c r="J13" s="174">
        <v>6.52</v>
      </c>
      <c r="K13" s="174">
        <v>0.78</v>
      </c>
      <c r="L13" s="178">
        <v>8.65</v>
      </c>
      <c r="M13" s="178">
        <v>-10.84</v>
      </c>
      <c r="N13" s="173" t="s">
        <v>147</v>
      </c>
      <c r="O13" s="173" t="s">
        <v>150</v>
      </c>
      <c r="P13" s="173" t="s">
        <v>224</v>
      </c>
      <c r="Q13" s="173" t="s">
        <v>164</v>
      </c>
      <c r="R13" s="181" t="str">
        <f t="shared" si="0"/>
        <v>No</v>
      </c>
      <c r="T13" s="174" t="str">
        <f>IFERROR(IF(MATCH(U13,'Underpricing Model'!$D$51:$D$58,0),"Yes"),"No")</f>
        <v>Yes</v>
      </c>
      <c r="U13" s="173" t="s">
        <v>101</v>
      </c>
      <c r="V13" s="177">
        <f t="shared" si="1"/>
        <v>2.3568840579710146</v>
      </c>
      <c r="W13" s="177">
        <f t="shared" si="3"/>
        <v>0.12</v>
      </c>
      <c r="X13" s="177">
        <f>IF(N13="New York",INDEX(Indices!$G$2:$G$3592,MATCH(A13,Indices!$A$2:$A$3592,0)),IF(OR(N13="NASDAQ GS",N13="NASDAQ GM",N13="NASDAQ CM"),INDEX(Indices!$J$2:$J$3592,MATCH(A13,Indices!$A$2:$A$3592,0))))</f>
        <v>2.8293110855652365E-2</v>
      </c>
      <c r="Y13" s="177">
        <f>INDEX(Indices!$M$2:$M$3599,MATCH(A13,Indices!$A$2:$A$3592,0))</f>
        <v>-3.9543646544662227E-3</v>
      </c>
      <c r="Z13" s="174">
        <f>IF(INDEX(Underwriters!$C$32:$C$63,MATCH('Out of Sample Data'!Q13,Underwriters!$B$32:$B$63,0))&lt;0.08,0,1)</f>
        <v>0</v>
      </c>
      <c r="AA13" s="178">
        <f t="shared" si="4"/>
        <v>6.52</v>
      </c>
      <c r="AB13" s="178">
        <f t="shared" si="5"/>
        <v>0.78</v>
      </c>
      <c r="AC13" s="178">
        <f t="shared" si="6"/>
        <v>8.6500000000000007E-2</v>
      </c>
      <c r="AD13" s="178">
        <f t="shared" si="7"/>
        <v>-0.1084</v>
      </c>
      <c r="AE13" s="174">
        <f t="shared" si="8"/>
        <v>1</v>
      </c>
    </row>
    <row r="14" spans="1:31">
      <c r="A14" s="180">
        <v>42902</v>
      </c>
      <c r="B14" s="173" t="s">
        <v>102</v>
      </c>
      <c r="C14" s="173">
        <v>67.004000000000005</v>
      </c>
      <c r="D14" s="178">
        <f t="shared" si="2"/>
        <v>9.572000000000001</v>
      </c>
      <c r="E14" s="178">
        <v>31.388100000000001</v>
      </c>
      <c r="F14" s="174">
        <v>7</v>
      </c>
      <c r="G14" s="175">
        <v>3.8571429249999998</v>
      </c>
      <c r="H14" s="174">
        <v>7</v>
      </c>
      <c r="I14" s="174">
        <v>8</v>
      </c>
      <c r="J14" s="174">
        <v>0.74</v>
      </c>
      <c r="K14" s="174">
        <v>1.39</v>
      </c>
      <c r="L14" s="178">
        <v>691.46</v>
      </c>
      <c r="M14" s="178">
        <v>-174.07</v>
      </c>
      <c r="N14" s="173" t="s">
        <v>191</v>
      </c>
      <c r="O14" s="173" t="s">
        <v>150</v>
      </c>
      <c r="P14" s="173" t="s">
        <v>162</v>
      </c>
      <c r="Q14" s="173" t="s">
        <v>152</v>
      </c>
      <c r="R14" s="181" t="str">
        <f t="shared" si="0"/>
        <v>No</v>
      </c>
      <c r="T14" s="174" t="str">
        <f>IFERROR(IF(MATCH(U14,'Underpricing Model'!$D$51:$D$58,0),"Yes"),"No")</f>
        <v>Yes</v>
      </c>
      <c r="U14" s="173" t="s">
        <v>102</v>
      </c>
      <c r="V14" s="177">
        <f t="shared" si="1"/>
        <v>2.2791579607187629</v>
      </c>
      <c r="W14" s="177">
        <f t="shared" si="3"/>
        <v>0</v>
      </c>
      <c r="X14" s="177">
        <f>IF(N14="New York",INDEX(Indices!$G$2:$G$3592,MATCH(A14,Indices!$A$2:$A$3592,0)),IF(OR(N14="NASDAQ GS",N14="NASDAQ GM",N14="NASDAQ CM"),INDEX(Indices!$J$2:$J$3592,MATCH(A14,Indices!$A$2:$A$3592,0))))</f>
        <v>5.5768852591094334E-2</v>
      </c>
      <c r="Y14" s="177">
        <f>INDEX(Indices!$M$2:$M$3599,MATCH(A14,Indices!$A$2:$A$3592,0))</f>
        <v>8.203900385302372E-2</v>
      </c>
      <c r="Z14" s="174">
        <f>IF(INDEX(Underwriters!$C$32:$C$63,MATCH('Out of Sample Data'!Q14,Underwriters!$B$32:$B$63,0))&lt;0.08,0,1)</f>
        <v>1</v>
      </c>
      <c r="AA14" s="178">
        <f t="shared" si="4"/>
        <v>0.74</v>
      </c>
      <c r="AB14" s="178">
        <f t="shared" si="5"/>
        <v>1.39</v>
      </c>
      <c r="AC14" s="178">
        <f t="shared" si="6"/>
        <v>6.9146000000000001</v>
      </c>
      <c r="AD14" s="178">
        <f t="shared" si="7"/>
        <v>-1.7406999999999999</v>
      </c>
      <c r="AE14" s="174">
        <f t="shared" si="8"/>
        <v>1</v>
      </c>
    </row>
    <row r="15" spans="1:31">
      <c r="A15" s="180">
        <v>42632</v>
      </c>
      <c r="B15" s="173" t="s">
        <v>260</v>
      </c>
      <c r="C15" s="173">
        <v>59.34</v>
      </c>
      <c r="D15" s="178">
        <f t="shared" si="2"/>
        <v>4.9450000000000003</v>
      </c>
      <c r="E15" s="178">
        <v>16.154199999999999</v>
      </c>
      <c r="F15" s="174">
        <v>12</v>
      </c>
      <c r="G15" s="175">
        <v>24</v>
      </c>
      <c r="H15" s="174">
        <v>13</v>
      </c>
      <c r="I15" s="174">
        <v>15</v>
      </c>
      <c r="J15" s="174">
        <v>1.21</v>
      </c>
      <c r="K15" s="174">
        <v>1.04</v>
      </c>
      <c r="L15" s="178">
        <v>21.47</v>
      </c>
      <c r="M15" s="178">
        <v>11.05</v>
      </c>
      <c r="N15" s="173" t="s">
        <v>191</v>
      </c>
      <c r="O15" s="173" t="s">
        <v>150</v>
      </c>
      <c r="P15" s="173" t="s">
        <v>205</v>
      </c>
      <c r="Q15" s="173" t="s">
        <v>261</v>
      </c>
      <c r="R15" s="181" t="str">
        <f t="shared" si="0"/>
        <v>No</v>
      </c>
      <c r="T15" s="174" t="str">
        <f>IFERROR(IF(MATCH(U15,'Underpricing Model'!$D$51:$D$58,0),"Yes"),"No")</f>
        <v>No</v>
      </c>
      <c r="U15" s="173" t="s">
        <v>260</v>
      </c>
      <c r="V15" s="177">
        <f t="shared" si="1"/>
        <v>2.2667745197168854</v>
      </c>
      <c r="W15" s="177">
        <f t="shared" si="3"/>
        <v>-6.5000000000000002E-2</v>
      </c>
      <c r="X15" s="177">
        <f>IF(N15="New York",INDEX(Indices!$G$2:$G$3592,MATCH(A15,Indices!$A$2:$A$3592,0)),IF(OR(N15="NASDAQ GS",N15="NASDAQ GM",N15="NASDAQ CM"),INDEX(Indices!$J$2:$J$3592,MATCH(A15,Indices!$A$2:$A$3592,0))))</f>
        <v>3.3955702919259506E-2</v>
      </c>
      <c r="Y15" s="177">
        <f>INDEX(Indices!$M$2:$M$3599,MATCH(A15,Indices!$A$2:$A$3592,0))</f>
        <v>8.300394165943091E-2</v>
      </c>
      <c r="Z15" s="174">
        <f>IF(INDEX(Underwriters!$C$32:$C$63,MATCH('Out of Sample Data'!Q15,Underwriters!$B$32:$B$63,0))&lt;0.08,0,1)</f>
        <v>0</v>
      </c>
      <c r="AA15" s="178">
        <f t="shared" si="4"/>
        <v>1.21</v>
      </c>
      <c r="AB15" s="178">
        <f t="shared" si="5"/>
        <v>1.04</v>
      </c>
      <c r="AC15" s="178">
        <f t="shared" si="6"/>
        <v>0.2147</v>
      </c>
      <c r="AD15" s="178">
        <f t="shared" si="7"/>
        <v>0.1105</v>
      </c>
      <c r="AE15" s="174">
        <f t="shared" si="8"/>
        <v>1</v>
      </c>
    </row>
    <row r="16" spans="1:31">
      <c r="A16" s="180">
        <v>42639</v>
      </c>
      <c r="B16" s="173" t="s">
        <v>262</v>
      </c>
      <c r="C16" s="173">
        <v>40</v>
      </c>
      <c r="D16" s="178">
        <f t="shared" si="2"/>
        <v>5</v>
      </c>
      <c r="E16" s="178">
        <v>12.492000000000001</v>
      </c>
      <c r="F16" s="174">
        <v>8</v>
      </c>
      <c r="G16" s="175">
        <v>0.25</v>
      </c>
      <c r="H16" s="174">
        <v>8</v>
      </c>
      <c r="I16" s="174">
        <v>8</v>
      </c>
      <c r="J16" s="174">
        <v>2.2200000000000002</v>
      </c>
      <c r="K16" s="174">
        <v>0.99</v>
      </c>
      <c r="L16" s="178">
        <v>56.59</v>
      </c>
      <c r="M16" s="178">
        <v>-57.88</v>
      </c>
      <c r="N16" s="173" t="s">
        <v>191</v>
      </c>
      <c r="O16" s="173" t="s">
        <v>150</v>
      </c>
      <c r="P16" s="173" t="s">
        <v>263</v>
      </c>
      <c r="Q16" s="173" t="s">
        <v>264</v>
      </c>
      <c r="R16" s="181" t="str">
        <f t="shared" si="0"/>
        <v>No</v>
      </c>
      <c r="T16" s="174" t="str">
        <f>IFERROR(IF(MATCH(U16,'Underpricing Model'!$D$51:$D$58,0),"Yes"),"No")</f>
        <v>No</v>
      </c>
      <c r="U16" s="173" t="s">
        <v>262</v>
      </c>
      <c r="V16" s="177">
        <f t="shared" si="1"/>
        <v>1.4984000000000002</v>
      </c>
      <c r="W16" s="177">
        <f t="shared" si="3"/>
        <v>0</v>
      </c>
      <c r="X16" s="177">
        <f>IF(N16="New York",INDEX(Indices!$G$2:$G$3592,MATCH(A16,Indices!$A$2:$A$3592,0)),IF(OR(N16="NASDAQ GS",N16="NASDAQ GM",N16="NASDAQ CM"),INDEX(Indices!$J$2:$J$3592,MATCH(A16,Indices!$A$2:$A$3592,0))))</f>
        <v>3.2637776928229889E-2</v>
      </c>
      <c r="Y16" s="177">
        <f>INDEX(Indices!$M$2:$M$3599,MATCH(A16,Indices!$A$2:$A$3592,0))</f>
        <v>4.4315643805255212E-2</v>
      </c>
      <c r="Z16" s="174">
        <f>IF(INDEX(Underwriters!$C$32:$C$63,MATCH('Out of Sample Data'!Q16,Underwriters!$B$32:$B$63,0))&lt;0.08,0,1)</f>
        <v>0</v>
      </c>
      <c r="AA16" s="178">
        <f t="shared" si="4"/>
        <v>2.2200000000000002</v>
      </c>
      <c r="AB16" s="178">
        <f t="shared" si="5"/>
        <v>0.99</v>
      </c>
      <c r="AC16" s="178">
        <f t="shared" si="6"/>
        <v>0.56590000000000007</v>
      </c>
      <c r="AD16" s="178">
        <f t="shared" si="7"/>
        <v>-0.57879999999999998</v>
      </c>
      <c r="AE16" s="174">
        <f t="shared" si="8"/>
        <v>1</v>
      </c>
    </row>
    <row r="17" spans="1:31">
      <c r="A17" s="180">
        <v>42282</v>
      </c>
      <c r="B17" s="173" t="s">
        <v>265</v>
      </c>
      <c r="C17" s="173">
        <v>25</v>
      </c>
      <c r="D17" s="178">
        <f t="shared" si="2"/>
        <v>5</v>
      </c>
      <c r="E17" s="178">
        <v>14.7812</v>
      </c>
      <c r="F17" s="174">
        <v>5</v>
      </c>
      <c r="G17" s="175">
        <v>18</v>
      </c>
      <c r="H17" s="174">
        <v>5</v>
      </c>
      <c r="I17" s="174">
        <v>5</v>
      </c>
      <c r="J17" s="174">
        <v>3.15</v>
      </c>
      <c r="K17" s="174">
        <v>1.05</v>
      </c>
      <c r="L17" s="178">
        <v>28.81</v>
      </c>
      <c r="M17" s="178">
        <v>-10.63</v>
      </c>
      <c r="N17" s="173" t="s">
        <v>220</v>
      </c>
      <c r="O17" s="173" t="s">
        <v>150</v>
      </c>
      <c r="P17" s="173" t="s">
        <v>224</v>
      </c>
      <c r="Q17" s="173" t="s">
        <v>266</v>
      </c>
      <c r="R17" s="181" t="str">
        <f t="shared" si="0"/>
        <v>No</v>
      </c>
      <c r="T17" s="174" t="str">
        <f>IFERROR(IF(MATCH(U17,'Underpricing Model'!$D$51:$D$58,0),"Yes"),"No")</f>
        <v>No</v>
      </c>
      <c r="U17" s="173" t="s">
        <v>265</v>
      </c>
      <c r="V17" s="177">
        <f t="shared" si="1"/>
        <v>1.95624</v>
      </c>
      <c r="W17" s="177">
        <f t="shared" si="3"/>
        <v>0</v>
      </c>
      <c r="X17" s="177">
        <f>IF(N17="New York",INDEX(Indices!$G$2:$G$3592,MATCH(A17,Indices!$A$2:$A$3592,0)),IF(OR(N17="NASDAQ GS",N17="NASDAQ GM",N17="NASDAQ CM"),INDEX(Indices!$J$2:$J$3592,MATCH(A17,Indices!$A$2:$A$3592,0))))</f>
        <v>-7.5526247764659715E-2</v>
      </c>
      <c r="Y17" s="177">
        <f>INDEX(Indices!$M$2:$M$3599,MATCH(A17,Indices!$A$2:$A$3592,0))</f>
        <v>-4.9364134319539121E-2</v>
      </c>
      <c r="Z17" s="174">
        <f>IF(INDEX(Underwriters!$C$32:$C$63,MATCH('Out of Sample Data'!Q17,Underwriters!$B$32:$B$63,0))&lt;0.08,0,1)</f>
        <v>0</v>
      </c>
      <c r="AA17" s="178">
        <f t="shared" si="4"/>
        <v>3.15</v>
      </c>
      <c r="AB17" s="178">
        <f t="shared" si="5"/>
        <v>1.05</v>
      </c>
      <c r="AC17" s="178">
        <f t="shared" si="6"/>
        <v>0.28809999999999997</v>
      </c>
      <c r="AD17" s="178">
        <f t="shared" si="7"/>
        <v>-0.10630000000000001</v>
      </c>
      <c r="AE17" s="174">
        <f t="shared" si="8"/>
        <v>1</v>
      </c>
    </row>
    <row r="18" spans="1:31">
      <c r="A18" s="180">
        <v>42930</v>
      </c>
      <c r="B18" s="173" t="s">
        <v>267</v>
      </c>
      <c r="C18" s="173">
        <v>8.7936999999999994</v>
      </c>
      <c r="D18" s="178">
        <f t="shared" si="2"/>
        <v>1.6749904761904761</v>
      </c>
      <c r="E18" s="178">
        <v>4.2141000000000002</v>
      </c>
      <c r="F18" s="174">
        <v>5.25</v>
      </c>
      <c r="G18" s="175">
        <v>-17.52380943</v>
      </c>
      <c r="H18" s="174">
        <v>0</v>
      </c>
      <c r="I18" s="174">
        <v>0</v>
      </c>
      <c r="J18" s="174">
        <v>3.68</v>
      </c>
      <c r="K18" s="174">
        <v>7.0000000000000007E-2</v>
      </c>
      <c r="L18" s="178">
        <v>0.79</v>
      </c>
      <c r="M18" s="178">
        <v>-240</v>
      </c>
      <c r="N18" s="173" t="s">
        <v>220</v>
      </c>
      <c r="O18" s="173" t="s">
        <v>142</v>
      </c>
      <c r="P18" s="173" t="s">
        <v>268</v>
      </c>
      <c r="Q18" s="173" t="s">
        <v>269</v>
      </c>
      <c r="R18" s="181" t="str">
        <f t="shared" si="0"/>
        <v>No</v>
      </c>
      <c r="T18" s="175" t="str">
        <f>IFERROR(IF(MATCH(U18,'Underpricing Model'!$D$51:$D$58,0),"Yes"),"No")</f>
        <v>No</v>
      </c>
      <c r="U18" s="173" t="s">
        <v>267</v>
      </c>
      <c r="V18" s="177">
        <f t="shared" si="1"/>
        <v>1.5158949020321368</v>
      </c>
      <c r="W18" s="177">
        <f t="shared" si="3"/>
        <v>0</v>
      </c>
      <c r="X18" s="177">
        <f>IF(N18="New York",INDEX(Indices!$G$2:$G$3592,MATCH(A18,Indices!$A$2:$A$3592,0)),IF(OR(N18="NASDAQ GS",N18="NASDAQ GM",N18="NASDAQ CM"),INDEX(Indices!$J$2:$J$3592,MATCH(A18,Indices!$A$2:$A$3592,0))))</f>
        <v>1.5460087961357933E-2</v>
      </c>
      <c r="Y18" s="177">
        <f>INDEX(Indices!$M$2:$M$3599,MATCH(A18,Indices!$A$2:$A$3592,0))</f>
        <v>-6.1593274056048058E-3</v>
      </c>
      <c r="Z18" s="174">
        <f>IF(INDEX(Underwriters!$C$32:$C$63,MATCH('Out of Sample Data'!Q18,Underwriters!$B$32:$B$63,0))&lt;0.08,0,1)</f>
        <v>0</v>
      </c>
      <c r="AA18" s="178">
        <f t="shared" si="4"/>
        <v>3.68</v>
      </c>
      <c r="AB18" s="178">
        <f t="shared" si="5"/>
        <v>7.0000000000000007E-2</v>
      </c>
      <c r="AC18" s="178">
        <f t="shared" si="6"/>
        <v>7.9000000000000008E-3</v>
      </c>
      <c r="AD18" s="178">
        <f t="shared" si="7"/>
        <v>-2.4</v>
      </c>
      <c r="AE18" s="174">
        <f t="shared" si="8"/>
        <v>0</v>
      </c>
    </row>
    <row r="19" spans="1:31">
      <c r="A19" s="180">
        <v>42292</v>
      </c>
      <c r="B19" s="173" t="s">
        <v>97</v>
      </c>
      <c r="C19" s="173">
        <f>D19*F19</f>
        <v>2560</v>
      </c>
      <c r="D19" s="178">
        <v>160</v>
      </c>
      <c r="E19" s="178">
        <v>176.077</v>
      </c>
      <c r="F19" s="174">
        <v>16</v>
      </c>
      <c r="G19" s="175">
        <v>-1.56</v>
      </c>
      <c r="H19" s="174">
        <v>18</v>
      </c>
      <c r="I19" s="174">
        <v>20</v>
      </c>
      <c r="J19" s="178">
        <v>1</v>
      </c>
      <c r="K19" s="178">
        <v>0.24970000000000001</v>
      </c>
      <c r="L19" s="178">
        <v>74.66</v>
      </c>
      <c r="M19" s="178">
        <v>4</v>
      </c>
      <c r="N19" s="173" t="s">
        <v>147</v>
      </c>
      <c r="O19" s="173" t="s">
        <v>150</v>
      </c>
      <c r="P19" s="173" t="s">
        <v>162</v>
      </c>
      <c r="Q19" s="212" t="s">
        <v>270</v>
      </c>
      <c r="R19" s="181" t="str">
        <f t="shared" si="0"/>
        <v>No</v>
      </c>
      <c r="T19" s="175" t="str">
        <f>IFERROR(IF(MATCH(U19,'Underpricing Model'!$D$51:$D$58,0),"Yes"),"No")</f>
        <v>Yes</v>
      </c>
      <c r="U19" s="173" t="s">
        <v>97</v>
      </c>
      <c r="V19" s="177">
        <f t="shared" si="1"/>
        <v>0.10048124999999999</v>
      </c>
      <c r="W19" s="177">
        <f t="shared" si="3"/>
        <v>-0.18</v>
      </c>
      <c r="X19" s="177">
        <v>-6.08E-2</v>
      </c>
      <c r="Y19" s="177">
        <v>-4.5999999999999999E-2</v>
      </c>
      <c r="Z19" s="174">
        <v>0</v>
      </c>
      <c r="AA19" s="178">
        <f t="shared" ref="AA19" si="9">J19</f>
        <v>1</v>
      </c>
      <c r="AB19" s="178">
        <v>0.24970000000000001</v>
      </c>
      <c r="AC19" s="178">
        <v>0.74660000000000004</v>
      </c>
      <c r="AD19" s="178">
        <v>0.04</v>
      </c>
      <c r="AE19" s="174">
        <f t="shared" si="8"/>
        <v>0</v>
      </c>
    </row>
    <row r="21" spans="1:31">
      <c r="A21" s="182" t="s">
        <v>271</v>
      </c>
      <c r="B21" s="173">
        <f>COUNTIF($G$2:$G$18,"&lt;0")</f>
        <v>3</v>
      </c>
    </row>
    <row r="22" spans="1:31">
      <c r="A22" s="183" t="s">
        <v>272</v>
      </c>
      <c r="B22" s="173">
        <f>COUNTIF($G$2:$G$18,"&gt;0")</f>
        <v>14</v>
      </c>
    </row>
    <row r="23" spans="1:31">
      <c r="A23" s="184" t="s">
        <v>55</v>
      </c>
      <c r="B23" s="173">
        <f>SUM(B21:B22)</f>
        <v>17</v>
      </c>
      <c r="E23" s="1"/>
      <c r="F23" s="1"/>
      <c r="G23" s="1"/>
      <c r="H23" s="1"/>
      <c r="I23" s="1"/>
      <c r="J23" s="1"/>
      <c r="K23" s="1"/>
      <c r="L23" s="1"/>
      <c r="M23" s="1"/>
    </row>
    <row r="24" spans="1:31">
      <c r="D24" s="1"/>
      <c r="E24" s="1"/>
      <c r="F24" s="1"/>
      <c r="G24" s="1"/>
      <c r="H24" s="1"/>
      <c r="I24" s="1"/>
      <c r="J24" s="1"/>
      <c r="K24" s="1"/>
      <c r="L24" s="1"/>
      <c r="M24" s="1"/>
    </row>
    <row r="25" spans="1:31">
      <c r="D25" s="1"/>
      <c r="E25" s="1"/>
      <c r="F25" s="1"/>
      <c r="G25" s="1"/>
      <c r="H25" s="1"/>
      <c r="I25" s="1"/>
      <c r="J25" s="1"/>
      <c r="K25" s="1"/>
      <c r="L25" s="1"/>
      <c r="M25" s="1"/>
    </row>
    <row r="26" spans="1:31">
      <c r="D26" s="1"/>
      <c r="E26" s="1"/>
      <c r="F26" s="1"/>
      <c r="G26" s="1"/>
      <c r="H26" s="1"/>
      <c r="I26" s="1"/>
      <c r="J26" s="1"/>
      <c r="K26" s="1"/>
      <c r="L26" s="1"/>
      <c r="M26" s="1"/>
    </row>
    <row r="27" spans="1:31">
      <c r="D27" s="1"/>
      <c r="E27" s="1"/>
      <c r="F27" s="1"/>
      <c r="G27" s="1"/>
      <c r="H27" s="1"/>
      <c r="I27" s="1"/>
      <c r="J27" s="1"/>
      <c r="K27" s="1"/>
      <c r="L27" s="8"/>
      <c r="M27" s="1"/>
      <c r="R27" s="1"/>
    </row>
    <row r="28" spans="1:31" s="8" customFormat="1">
      <c r="A28" s="1"/>
      <c r="B28" s="1"/>
      <c r="C28" s="1"/>
      <c r="D28" s="1"/>
      <c r="E28" s="1"/>
      <c r="F28" s="1"/>
      <c r="G28" s="1"/>
      <c r="H28" s="1"/>
      <c r="I28" s="1"/>
      <c r="J28" s="1"/>
      <c r="K28" s="1"/>
      <c r="M28" s="1"/>
      <c r="N28" s="1"/>
      <c r="O28" s="1"/>
      <c r="P28" s="1"/>
      <c r="Q28" s="1"/>
      <c r="R28" s="1"/>
      <c r="S28" s="1"/>
      <c r="T28" s="1"/>
      <c r="U28" s="1"/>
      <c r="V28" s="1"/>
    </row>
    <row r="29" spans="1:31" s="8" customFormat="1" ht="16.5" customHeight="1">
      <c r="A29" s="1"/>
      <c r="B29" s="1"/>
      <c r="C29" s="1"/>
      <c r="D29" s="1"/>
      <c r="E29" s="1"/>
      <c r="F29" s="1"/>
      <c r="G29" s="1"/>
      <c r="H29" s="1"/>
      <c r="I29" s="1"/>
      <c r="J29" s="1"/>
      <c r="K29" s="1"/>
      <c r="M29" s="1"/>
      <c r="N29" s="1"/>
      <c r="O29" s="1"/>
      <c r="P29" s="1"/>
      <c r="Q29" s="1"/>
      <c r="R29" s="1"/>
      <c r="S29" s="1"/>
      <c r="T29" s="1"/>
      <c r="U29" s="1"/>
      <c r="V29" s="1"/>
    </row>
    <row r="30" spans="1:31">
      <c r="D30" s="1"/>
      <c r="E30" s="1"/>
      <c r="F30" s="1"/>
      <c r="G30" s="1"/>
      <c r="H30" s="1"/>
      <c r="I30" s="1"/>
      <c r="J30" s="1"/>
      <c r="K30" s="1"/>
      <c r="L30" s="8"/>
      <c r="M30" s="1"/>
      <c r="R30" s="1"/>
    </row>
    <row r="31" spans="1:31">
      <c r="D31" s="1"/>
      <c r="E31" s="1"/>
      <c r="F31" s="1"/>
      <c r="G31" s="1"/>
      <c r="H31" s="1"/>
      <c r="I31" s="1"/>
      <c r="J31" s="1"/>
      <c r="K31" s="1"/>
      <c r="L31" s="8"/>
      <c r="M31" s="1"/>
      <c r="R31" s="1"/>
    </row>
    <row r="32" spans="1:31">
      <c r="D32" s="1"/>
      <c r="E32" s="1"/>
      <c r="F32" s="1"/>
      <c r="G32" s="1"/>
      <c r="H32" s="1"/>
      <c r="I32" s="1"/>
      <c r="J32" s="1"/>
      <c r="K32" s="1"/>
      <c r="L32" s="8"/>
      <c r="M32" s="1"/>
      <c r="R32" s="1"/>
    </row>
    <row r="33" spans="4:18">
      <c r="D33" s="1"/>
      <c r="E33" s="1"/>
      <c r="F33" s="1"/>
      <c r="G33" s="1"/>
      <c r="H33" s="1"/>
      <c r="I33" s="1"/>
      <c r="J33" s="1"/>
      <c r="K33" s="1"/>
      <c r="L33" s="8"/>
      <c r="M33" s="1"/>
      <c r="R33" s="1"/>
    </row>
    <row r="34" spans="4:18">
      <c r="D34" s="1"/>
      <c r="E34" s="1"/>
      <c r="F34" s="1"/>
      <c r="G34" s="1"/>
      <c r="H34" s="1"/>
      <c r="I34" s="1"/>
      <c r="J34" s="1"/>
      <c r="K34" s="1"/>
      <c r="L34" s="8"/>
      <c r="M34" s="1"/>
      <c r="R34" s="1"/>
    </row>
    <row r="35" spans="4:18">
      <c r="D35" s="1"/>
      <c r="E35" s="1"/>
      <c r="F35" s="1"/>
      <c r="G35" s="1"/>
      <c r="H35" s="1"/>
      <c r="I35" s="1"/>
      <c r="J35" s="1"/>
      <c r="K35" s="1"/>
      <c r="L35" s="1"/>
      <c r="M35" s="1"/>
    </row>
    <row r="36" spans="4:18">
      <c r="D36" s="1"/>
      <c r="E36" s="1"/>
      <c r="F36" s="1"/>
      <c r="G36" s="1"/>
      <c r="H36" s="1"/>
      <c r="I36" s="1"/>
      <c r="J36" s="1"/>
      <c r="K36" s="1"/>
      <c r="L36" s="1"/>
      <c r="M36" s="1"/>
    </row>
    <row r="37" spans="4:18">
      <c r="D37" s="1"/>
      <c r="E37" s="1"/>
      <c r="F37" s="1"/>
      <c r="G37" s="1"/>
      <c r="H37" s="1"/>
      <c r="I37" s="1"/>
      <c r="J37" s="1"/>
      <c r="K37" s="1"/>
      <c r="L37" s="1"/>
      <c r="M37" s="1"/>
    </row>
    <row r="38" spans="4:18">
      <c r="D38" s="1"/>
      <c r="E38" s="1"/>
      <c r="F38" s="1"/>
      <c r="G38" s="1"/>
      <c r="H38" s="1"/>
      <c r="I38" s="1"/>
      <c r="J38" s="1"/>
      <c r="K38" s="1"/>
      <c r="L38" s="1"/>
      <c r="M38" s="1"/>
    </row>
    <row r="39" spans="4:18">
      <c r="D39" s="1"/>
      <c r="E39" s="1"/>
      <c r="F39" s="1"/>
      <c r="G39" s="1"/>
      <c r="H39" s="1"/>
      <c r="I39" s="1"/>
      <c r="J39" s="1"/>
      <c r="K39" s="1"/>
      <c r="L39" s="1"/>
      <c r="M39" s="1"/>
    </row>
    <row r="40" spans="4:18">
      <c r="D40" s="1"/>
      <c r="E40" s="1"/>
      <c r="F40" s="1"/>
      <c r="G40" s="1"/>
      <c r="H40" s="1"/>
      <c r="I40" s="1"/>
      <c r="J40" s="1"/>
      <c r="K40" s="1"/>
      <c r="L40" s="1"/>
      <c r="M40" s="1"/>
    </row>
    <row r="41" spans="4:18">
      <c r="D41" s="1"/>
      <c r="E41" s="1"/>
      <c r="F41" s="1"/>
      <c r="G41" s="1"/>
      <c r="H41" s="1"/>
      <c r="I41" s="1"/>
      <c r="J41" s="1"/>
      <c r="K41" s="1"/>
      <c r="L41" s="1"/>
      <c r="M41" s="1"/>
    </row>
    <row r="42" spans="4:18">
      <c r="D42" s="1"/>
      <c r="E42" s="1"/>
      <c r="F42" s="1"/>
      <c r="G42" s="1"/>
      <c r="H42" s="1"/>
      <c r="I42" s="1"/>
      <c r="J42" s="1"/>
      <c r="K42" s="1"/>
      <c r="L42" s="1"/>
      <c r="M42" s="1"/>
    </row>
    <row r="43" spans="4:18">
      <c r="D43" s="1"/>
      <c r="E43" s="1"/>
      <c r="F43" s="1"/>
      <c r="G43" s="1"/>
      <c r="H43" s="1"/>
      <c r="I43" s="1"/>
      <c r="J43" s="1"/>
      <c r="K43" s="1"/>
      <c r="L43" s="1"/>
      <c r="M43" s="1"/>
    </row>
    <row r="44" spans="4:18">
      <c r="D44" s="1"/>
      <c r="E44" s="1"/>
      <c r="F44" s="1"/>
      <c r="G44" s="1"/>
      <c r="H44" s="1"/>
      <c r="I44" s="1"/>
      <c r="J44" s="1"/>
      <c r="K44" s="1"/>
      <c r="L44" s="1"/>
      <c r="M44" s="1"/>
    </row>
    <row r="45" spans="4:18">
      <c r="D45" s="1"/>
      <c r="E45" s="1"/>
      <c r="F45" s="1"/>
      <c r="G45" s="1"/>
      <c r="H45" s="1"/>
      <c r="I45" s="1"/>
      <c r="J45" s="1"/>
      <c r="K45" s="1"/>
      <c r="L45" s="1"/>
      <c r="M45" s="1"/>
    </row>
    <row r="46" spans="4:18">
      <c r="D46" s="1"/>
      <c r="E46" s="1"/>
      <c r="F46" s="1"/>
      <c r="G46" s="1"/>
      <c r="H46" s="1"/>
      <c r="I46" s="1"/>
      <c r="J46" s="1"/>
      <c r="K46" s="1"/>
      <c r="L46" s="1"/>
      <c r="M46" s="1"/>
    </row>
    <row r="47" spans="4:18">
      <c r="D47" s="1"/>
      <c r="E47" s="1"/>
      <c r="F47" s="1"/>
      <c r="G47" s="1"/>
      <c r="H47" s="1"/>
      <c r="I47" s="1"/>
      <c r="J47" s="1"/>
      <c r="K47" s="1"/>
      <c r="L47" s="1"/>
      <c r="M47" s="1"/>
    </row>
    <row r="48" spans="4:18">
      <c r="D48" s="1"/>
      <c r="E48" s="1"/>
      <c r="F48" s="1"/>
      <c r="G48" s="1"/>
      <c r="H48" s="1"/>
      <c r="I48" s="1"/>
      <c r="J48" s="1"/>
      <c r="K48" s="1"/>
      <c r="L48" s="1"/>
      <c r="M48" s="1"/>
    </row>
    <row r="49" spans="4:13">
      <c r="D49" s="1"/>
      <c r="E49" s="1"/>
      <c r="F49" s="1"/>
      <c r="G49" s="1"/>
      <c r="H49" s="1"/>
      <c r="I49" s="1"/>
      <c r="J49" s="1"/>
      <c r="K49" s="1"/>
      <c r="L49" s="1"/>
      <c r="M49" s="1"/>
    </row>
    <row r="50" spans="4:13">
      <c r="D50" s="1"/>
      <c r="E50" s="1"/>
      <c r="F50" s="1"/>
      <c r="G50" s="1"/>
      <c r="H50" s="1"/>
      <c r="I50" s="1"/>
      <c r="J50" s="1"/>
      <c r="K50" s="1"/>
      <c r="L50" s="1"/>
      <c r="M50" s="1"/>
    </row>
    <row r="51" spans="4:13">
      <c r="D51" s="1"/>
      <c r="E51" s="1"/>
      <c r="F51" s="1"/>
      <c r="G51" s="1"/>
      <c r="H51" s="1"/>
      <c r="I51" s="1"/>
      <c r="J51" s="1"/>
      <c r="K51" s="1"/>
      <c r="L51" s="1"/>
      <c r="M51" s="1"/>
    </row>
    <row r="52" spans="4:13">
      <c r="D52" s="1"/>
      <c r="E52" s="1"/>
      <c r="F52" s="1"/>
      <c r="G52" s="1"/>
      <c r="H52" s="1"/>
      <c r="I52" s="1"/>
      <c r="J52" s="1"/>
      <c r="K52" s="1"/>
      <c r="L52" s="1"/>
      <c r="M52" s="1"/>
    </row>
    <row r="53" spans="4:13">
      <c r="D53" s="1"/>
      <c r="E53" s="1"/>
      <c r="F53" s="1"/>
      <c r="G53" s="1"/>
      <c r="H53" s="1"/>
      <c r="I53" s="1"/>
      <c r="J53" s="1"/>
      <c r="K53" s="1"/>
      <c r="L53" s="1"/>
      <c r="M53" s="1"/>
    </row>
    <row r="54" spans="4:13">
      <c r="D54" s="1"/>
      <c r="E54" s="1"/>
      <c r="F54" s="1"/>
      <c r="G54" s="1"/>
      <c r="H54" s="1"/>
      <c r="I54" s="1"/>
      <c r="J54" s="1"/>
      <c r="K54" s="1"/>
      <c r="L54" s="1"/>
      <c r="M54" s="1"/>
    </row>
    <row r="55" spans="4:13">
      <c r="D55" s="1"/>
      <c r="E55" s="1"/>
      <c r="F55" s="1"/>
      <c r="G55" s="1"/>
      <c r="H55" s="1"/>
      <c r="I55" s="1"/>
      <c r="J55" s="1"/>
      <c r="K55" s="1"/>
      <c r="L55" s="1"/>
      <c r="M55" s="1"/>
    </row>
    <row r="56" spans="4:13">
      <c r="D56" s="1"/>
      <c r="E56" s="1"/>
      <c r="F56" s="1"/>
      <c r="G56" s="1"/>
      <c r="H56" s="1"/>
      <c r="I56" s="1"/>
      <c r="J56" s="1"/>
      <c r="K56" s="1"/>
      <c r="L56" s="1"/>
      <c r="M56" s="1"/>
    </row>
    <row r="57" spans="4:13">
      <c r="D57" s="1"/>
      <c r="E57" s="1"/>
      <c r="F57" s="1"/>
      <c r="G57" s="1"/>
      <c r="H57" s="1"/>
      <c r="I57" s="1"/>
      <c r="J57" s="1"/>
      <c r="K57" s="1"/>
      <c r="L57" s="1"/>
      <c r="M57" s="1"/>
    </row>
    <row r="58" spans="4:13">
      <c r="D58" s="1"/>
      <c r="E58" s="1"/>
      <c r="F58" s="1"/>
      <c r="G58" s="1"/>
      <c r="H58" s="1"/>
      <c r="I58" s="1"/>
      <c r="J58" s="1"/>
      <c r="K58" s="1"/>
      <c r="L58" s="1"/>
      <c r="M58" s="1"/>
    </row>
    <row r="59" spans="4:13">
      <c r="D59" s="1"/>
      <c r="E59" s="1"/>
      <c r="F59" s="1"/>
      <c r="G59" s="1"/>
      <c r="H59" s="1"/>
      <c r="I59" s="1"/>
      <c r="J59" s="1"/>
      <c r="K59" s="1"/>
      <c r="L59" s="1"/>
      <c r="M59" s="1"/>
    </row>
    <row r="60" spans="4:13">
      <c r="D60" s="1"/>
      <c r="E60" s="1"/>
      <c r="F60" s="1"/>
      <c r="G60" s="1"/>
      <c r="H60" s="1"/>
      <c r="I60" s="1"/>
      <c r="J60" s="1"/>
      <c r="K60" s="1"/>
      <c r="L60" s="1"/>
      <c r="M60" s="1"/>
    </row>
    <row r="61" spans="4:13">
      <c r="D61" s="1"/>
      <c r="E61" s="1"/>
      <c r="F61" s="1"/>
      <c r="G61" s="1"/>
      <c r="H61" s="1"/>
      <c r="I61" s="1"/>
      <c r="J61" s="1"/>
      <c r="K61" s="1"/>
      <c r="L61" s="1"/>
      <c r="M61" s="1"/>
    </row>
    <row r="62" spans="4:13">
      <c r="D62" s="1"/>
      <c r="E62" s="1"/>
      <c r="F62" s="1"/>
      <c r="G62" s="1"/>
      <c r="H62" s="1"/>
      <c r="I62" s="1"/>
      <c r="J62" s="1"/>
      <c r="K62" s="1"/>
      <c r="L62" s="1"/>
      <c r="M62" s="1"/>
    </row>
    <row r="63" spans="4:13">
      <c r="D63" s="1"/>
      <c r="E63" s="1"/>
      <c r="F63" s="1"/>
      <c r="G63" s="1"/>
      <c r="H63" s="1"/>
      <c r="I63" s="1"/>
      <c r="J63" s="1"/>
      <c r="K63" s="1"/>
      <c r="L63" s="1"/>
      <c r="M63" s="1"/>
    </row>
    <row r="64" spans="4:13">
      <c r="D64" s="1"/>
      <c r="E64" s="1"/>
      <c r="F64" s="1"/>
      <c r="G64" s="1"/>
      <c r="H64" s="1"/>
      <c r="I64" s="1"/>
      <c r="J64" s="1"/>
      <c r="K64" s="1"/>
      <c r="L64" s="1"/>
      <c r="M64" s="1"/>
    </row>
    <row r="65" spans="4:13">
      <c r="D65" s="1"/>
      <c r="E65" s="1"/>
      <c r="F65" s="1"/>
      <c r="G65" s="1"/>
      <c r="H65" s="1"/>
      <c r="I65" s="1"/>
      <c r="J65" s="1"/>
      <c r="K65" s="1"/>
      <c r="L65" s="1"/>
      <c r="M65" s="1"/>
    </row>
    <row r="66" spans="4:13">
      <c r="D66" s="1"/>
      <c r="E66" s="1"/>
      <c r="F66" s="1"/>
      <c r="G66" s="1"/>
      <c r="H66" s="1"/>
      <c r="I66" s="1"/>
      <c r="J66" s="1"/>
      <c r="K66" s="1"/>
      <c r="L66" s="1"/>
      <c r="M66" s="1"/>
    </row>
    <row r="67" spans="4:13">
      <c r="D67" s="1"/>
      <c r="E67" s="1"/>
      <c r="F67" s="1"/>
      <c r="G67" s="1"/>
      <c r="H67" s="1"/>
      <c r="I67" s="1"/>
      <c r="J67" s="1"/>
      <c r="K67" s="1"/>
      <c r="L67" s="1"/>
      <c r="M67" s="1"/>
    </row>
    <row r="68" spans="4:13">
      <c r="D68" s="1"/>
      <c r="E68" s="1"/>
      <c r="F68" s="1"/>
      <c r="G68" s="1"/>
      <c r="H68" s="1"/>
      <c r="I68" s="1"/>
      <c r="J68" s="1"/>
      <c r="K68" s="1"/>
      <c r="L68" s="1"/>
      <c r="M68" s="1"/>
    </row>
    <row r="69" spans="4:13">
      <c r="D69" s="1"/>
      <c r="E69" s="1"/>
      <c r="F69" s="1"/>
      <c r="G69" s="1"/>
      <c r="H69" s="1"/>
      <c r="I69" s="1"/>
      <c r="J69" s="1"/>
      <c r="K69" s="1"/>
      <c r="L69" s="1"/>
      <c r="M69" s="1"/>
    </row>
    <row r="70" spans="4:13">
      <c r="D70" s="1"/>
      <c r="E70" s="1"/>
      <c r="F70" s="1"/>
      <c r="G70" s="1"/>
      <c r="H70" s="1"/>
      <c r="I70" s="1"/>
      <c r="J70" s="1"/>
      <c r="K70" s="1"/>
      <c r="L70" s="1"/>
      <c r="M70" s="1"/>
    </row>
    <row r="71" spans="4:13">
      <c r="D71" s="1"/>
      <c r="E71" s="1"/>
      <c r="F71" s="1"/>
      <c r="G71" s="1"/>
      <c r="H71" s="1"/>
      <c r="I71" s="1"/>
      <c r="J71" s="1"/>
      <c r="K71" s="1"/>
      <c r="L71" s="1"/>
      <c r="M71" s="1"/>
    </row>
    <row r="72" spans="4:13">
      <c r="D72" s="1"/>
      <c r="E72" s="1"/>
      <c r="F72" s="1"/>
      <c r="G72" s="1"/>
      <c r="H72" s="1"/>
      <c r="I72" s="1"/>
      <c r="J72" s="1"/>
      <c r="K72" s="1"/>
      <c r="L72" s="1"/>
      <c r="M72" s="1"/>
    </row>
    <row r="73" spans="4:13">
      <c r="D73" s="1"/>
      <c r="E73" s="1"/>
      <c r="F73" s="1"/>
      <c r="G73" s="1"/>
      <c r="H73" s="1"/>
      <c r="I73" s="1"/>
      <c r="J73" s="1"/>
      <c r="K73" s="1"/>
      <c r="L73" s="1"/>
      <c r="M73" s="1"/>
    </row>
    <row r="74" spans="4:13">
      <c r="D74" s="1"/>
      <c r="E74" s="1"/>
      <c r="F74" s="1"/>
      <c r="G74" s="1"/>
      <c r="H74" s="1"/>
      <c r="I74" s="1"/>
      <c r="J74" s="1"/>
      <c r="K74" s="1"/>
      <c r="L74" s="1"/>
      <c r="M74" s="1"/>
    </row>
    <row r="75" spans="4:13">
      <c r="D75" s="1"/>
      <c r="E75" s="1"/>
      <c r="F75" s="1"/>
      <c r="G75" s="1"/>
      <c r="H75" s="1"/>
      <c r="I75" s="1"/>
      <c r="J75" s="1"/>
      <c r="K75" s="1"/>
      <c r="L75" s="1"/>
      <c r="M75" s="1"/>
    </row>
    <row r="76" spans="4:13">
      <c r="D76" s="1"/>
      <c r="E76" s="1"/>
      <c r="F76" s="1"/>
      <c r="G76" s="1"/>
      <c r="H76" s="1"/>
      <c r="I76" s="1"/>
      <c r="J76" s="1"/>
      <c r="K76" s="1"/>
      <c r="L76" s="1"/>
      <c r="M76" s="1"/>
    </row>
    <row r="77" spans="4:13">
      <c r="D77" s="1"/>
      <c r="E77" s="1"/>
      <c r="F77" s="1"/>
      <c r="G77" s="1"/>
      <c r="H77" s="1"/>
      <c r="I77" s="1"/>
      <c r="J77" s="1"/>
      <c r="K77" s="1"/>
      <c r="L77" s="1"/>
      <c r="M77" s="1"/>
    </row>
    <row r="78" spans="4:13">
      <c r="D78" s="1"/>
      <c r="E78" s="1"/>
      <c r="F78" s="1"/>
      <c r="G78" s="1"/>
      <c r="H78" s="1"/>
      <c r="I78" s="1"/>
      <c r="J78" s="1"/>
      <c r="K78" s="1"/>
      <c r="L78" s="1"/>
      <c r="M78" s="1"/>
    </row>
    <row r="79" spans="4:13">
      <c r="D79" s="1"/>
      <c r="E79" s="1"/>
      <c r="F79" s="1"/>
      <c r="G79" s="1"/>
      <c r="H79" s="1"/>
      <c r="I79" s="1"/>
      <c r="J79" s="1"/>
      <c r="K79" s="1"/>
      <c r="L79" s="1"/>
      <c r="M79" s="1"/>
    </row>
    <row r="80" spans="4:13">
      <c r="D80" s="1"/>
      <c r="E80" s="1"/>
      <c r="F80" s="1"/>
      <c r="G80" s="1"/>
      <c r="H80" s="1"/>
      <c r="I80" s="1"/>
      <c r="J80" s="1"/>
      <c r="K80" s="1"/>
      <c r="L80" s="1"/>
      <c r="M80" s="1"/>
    </row>
    <row r="81" spans="4:13">
      <c r="D81" s="1"/>
      <c r="E81" s="1"/>
      <c r="F81" s="1"/>
      <c r="G81" s="1"/>
      <c r="H81" s="1"/>
      <c r="I81" s="1"/>
      <c r="J81" s="1"/>
      <c r="K81" s="1"/>
      <c r="L81" s="1"/>
      <c r="M81" s="1"/>
    </row>
    <row r="82" spans="4:13">
      <c r="D82" s="1"/>
      <c r="E82" s="1"/>
      <c r="F82" s="1"/>
      <c r="G82" s="1"/>
      <c r="H82" s="1"/>
      <c r="I82" s="1"/>
      <c r="J82" s="1"/>
      <c r="K82" s="1"/>
      <c r="L82" s="1"/>
      <c r="M82" s="1"/>
    </row>
    <row r="83" spans="4:13">
      <c r="D83" s="1"/>
      <c r="E83" s="1"/>
      <c r="F83" s="1"/>
      <c r="G83" s="1"/>
      <c r="H83" s="1"/>
      <c r="I83" s="1"/>
      <c r="J83" s="1"/>
      <c r="K83" s="1"/>
      <c r="L83" s="1"/>
      <c r="M83" s="1"/>
    </row>
    <row r="84" spans="4:13">
      <c r="D84" s="1"/>
      <c r="E84" s="1"/>
      <c r="F84" s="1"/>
      <c r="G84" s="1"/>
      <c r="H84" s="1"/>
      <c r="I84" s="1"/>
      <c r="J84" s="1"/>
      <c r="K84" s="1"/>
      <c r="L84" s="1"/>
      <c r="M84" s="1"/>
    </row>
    <row r="85" spans="4:13">
      <c r="D85" s="1"/>
      <c r="E85" s="1"/>
      <c r="F85" s="1"/>
      <c r="G85" s="1"/>
      <c r="H85" s="1"/>
      <c r="I85" s="1"/>
      <c r="J85" s="1"/>
      <c r="K85" s="1"/>
      <c r="L85" s="1"/>
      <c r="M85" s="1"/>
    </row>
    <row r="86" spans="4:13">
      <c r="D86" s="1"/>
      <c r="E86" s="1"/>
      <c r="F86" s="1"/>
      <c r="G86" s="1"/>
      <c r="H86" s="1"/>
      <c r="I86" s="1"/>
      <c r="J86" s="1"/>
      <c r="K86" s="1"/>
      <c r="L86" s="1"/>
      <c r="M86" s="1"/>
    </row>
    <row r="87" spans="4:13">
      <c r="D87" s="1"/>
      <c r="E87" s="1"/>
      <c r="F87" s="1"/>
      <c r="G87" s="1"/>
      <c r="H87" s="1"/>
      <c r="I87" s="1"/>
      <c r="J87" s="1"/>
      <c r="K87" s="1"/>
      <c r="L87" s="1"/>
      <c r="M87" s="1"/>
    </row>
    <row r="88" spans="4:13">
      <c r="D88" s="1"/>
      <c r="E88" s="1"/>
      <c r="F88" s="1"/>
      <c r="G88" s="1"/>
      <c r="H88" s="1"/>
      <c r="I88" s="1"/>
      <c r="J88" s="1"/>
      <c r="K88" s="1"/>
      <c r="L88" s="1"/>
      <c r="M88" s="1"/>
    </row>
    <row r="89" spans="4:13">
      <c r="D89" s="1"/>
      <c r="E89" s="1"/>
      <c r="F89" s="1"/>
      <c r="G89" s="1"/>
      <c r="H89" s="1"/>
      <c r="I89" s="1"/>
      <c r="J89" s="1"/>
      <c r="K89" s="1"/>
      <c r="L89" s="1"/>
      <c r="M89" s="1"/>
    </row>
    <row r="90" spans="4:13">
      <c r="D90" s="1"/>
      <c r="E90" s="1"/>
      <c r="F90" s="1"/>
      <c r="G90" s="1"/>
      <c r="H90" s="1"/>
      <c r="I90" s="1"/>
      <c r="J90" s="1"/>
      <c r="K90" s="1"/>
      <c r="L90" s="1"/>
      <c r="M90" s="1"/>
    </row>
    <row r="91" spans="4:13">
      <c r="D91" s="1"/>
      <c r="E91" s="1"/>
      <c r="F91" s="1"/>
      <c r="G91" s="1"/>
      <c r="H91" s="1"/>
      <c r="I91" s="1"/>
      <c r="J91" s="1"/>
      <c r="K91" s="1"/>
      <c r="L91" s="1"/>
      <c r="M91" s="1"/>
    </row>
    <row r="92" spans="4:13">
      <c r="D92" s="1"/>
      <c r="E92" s="1"/>
      <c r="F92" s="1"/>
      <c r="G92" s="1"/>
      <c r="H92" s="1"/>
      <c r="I92" s="1"/>
      <c r="J92" s="1"/>
      <c r="K92" s="1"/>
      <c r="L92" s="1"/>
      <c r="M92" s="1"/>
    </row>
    <row r="93" spans="4:13">
      <c r="D93" s="1"/>
      <c r="E93" s="1"/>
      <c r="F93" s="1"/>
      <c r="G93" s="1"/>
      <c r="H93" s="1"/>
      <c r="I93" s="1"/>
      <c r="J93" s="1"/>
      <c r="K93" s="1"/>
      <c r="L93" s="1"/>
      <c r="M93" s="1"/>
    </row>
    <row r="94" spans="4:13">
      <c r="D94" s="1"/>
      <c r="E94" s="1"/>
      <c r="F94" s="1"/>
      <c r="G94" s="1"/>
      <c r="H94" s="1"/>
      <c r="I94" s="1"/>
      <c r="J94" s="1"/>
      <c r="K94" s="1"/>
      <c r="L94" s="1"/>
      <c r="M94" s="1"/>
    </row>
    <row r="95" spans="4:13">
      <c r="D95" s="1"/>
      <c r="E95" s="1"/>
      <c r="F95" s="1"/>
      <c r="G95" s="1"/>
      <c r="H95" s="1"/>
      <c r="I95" s="1"/>
      <c r="J95" s="1"/>
      <c r="K95" s="1"/>
      <c r="L95" s="1"/>
      <c r="M95" s="1"/>
    </row>
    <row r="96" spans="4:13">
      <c r="D96" s="1"/>
      <c r="E96" s="1"/>
      <c r="F96" s="1"/>
      <c r="G96" s="1"/>
      <c r="H96" s="1"/>
      <c r="I96" s="1"/>
      <c r="J96" s="1"/>
      <c r="K96" s="1"/>
      <c r="L96" s="1"/>
      <c r="M96" s="1"/>
    </row>
    <row r="97" spans="4:13">
      <c r="D97" s="1"/>
      <c r="E97" s="1"/>
      <c r="F97" s="1"/>
      <c r="G97" s="1"/>
      <c r="H97" s="1"/>
      <c r="I97" s="1"/>
      <c r="J97" s="1"/>
      <c r="K97" s="1"/>
      <c r="L97" s="1"/>
      <c r="M97" s="1"/>
    </row>
    <row r="98" spans="4:13">
      <c r="D98" s="1"/>
      <c r="E98" s="1"/>
      <c r="F98" s="1"/>
      <c r="G98" s="1"/>
      <c r="H98" s="1"/>
      <c r="I98" s="1"/>
      <c r="J98" s="1"/>
      <c r="K98" s="1"/>
      <c r="L98" s="1"/>
      <c r="M98" s="1"/>
    </row>
    <row r="99" spans="4:13">
      <c r="D99" s="1"/>
      <c r="E99" s="1"/>
      <c r="F99" s="1"/>
      <c r="G99" s="1"/>
      <c r="H99" s="1"/>
      <c r="I99" s="1"/>
      <c r="J99" s="1"/>
      <c r="K99" s="1"/>
      <c r="L99" s="1"/>
      <c r="M99" s="1"/>
    </row>
    <row r="100" spans="4:13">
      <c r="D100" s="1"/>
      <c r="E100" s="1"/>
      <c r="F100" s="1"/>
      <c r="G100" s="1"/>
      <c r="H100" s="1"/>
      <c r="I100" s="1"/>
      <c r="J100" s="1"/>
      <c r="K100" s="1"/>
      <c r="L100" s="1"/>
      <c r="M100" s="1"/>
    </row>
    <row r="101" spans="4:13">
      <c r="D101" s="1"/>
      <c r="E101" s="1"/>
      <c r="F101" s="1"/>
      <c r="G101" s="1"/>
      <c r="H101" s="1"/>
      <c r="I101" s="1"/>
      <c r="J101" s="1"/>
      <c r="K101" s="1"/>
      <c r="L101" s="1"/>
      <c r="M101" s="1"/>
    </row>
    <row r="102" spans="4:13">
      <c r="D102" s="1"/>
    </row>
    <row r="103" spans="4:13">
      <c r="D103" s="1"/>
    </row>
    <row r="104" spans="4:13">
      <c r="D104" s="1"/>
    </row>
    <row r="105" spans="4:13">
      <c r="D105" s="1"/>
    </row>
    <row r="106" spans="4:13">
      <c r="D106" s="1"/>
    </row>
    <row r="107" spans="4:13">
      <c r="D107" s="1"/>
    </row>
    <row r="108" spans="4:13">
      <c r="D108" s="1"/>
    </row>
    <row r="109" spans="4:13">
      <c r="D109" s="1"/>
    </row>
    <row r="110" spans="4:13">
      <c r="D110" s="1"/>
    </row>
    <row r="111" spans="4:13">
      <c r="D111" s="1"/>
    </row>
    <row r="112" spans="4:13">
      <c r="D112"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K65"/>
  <sheetViews>
    <sheetView tabSelected="1" workbookViewId="0" xr3:uid="{F9CF3CF3-643B-5BE6-8B46-32C596A47465}">
      <selection activeCell="H10" sqref="H10"/>
    </sheetView>
  </sheetViews>
  <sheetFormatPr defaultColWidth="8.85546875" defaultRowHeight="12.75"/>
  <cols>
    <col min="1" max="1" width="5.28515625" style="1" bestFit="1" customWidth="1"/>
    <col min="2" max="2" width="27.140625" style="1" bestFit="1" customWidth="1"/>
    <col min="3" max="3" width="16.42578125" style="6" bestFit="1" customWidth="1"/>
    <col min="4" max="4" width="10.7109375" style="1" bestFit="1" customWidth="1"/>
    <col min="5" max="5" width="3.85546875" style="1" bestFit="1" customWidth="1"/>
    <col min="6" max="6" width="8.85546875" style="1"/>
    <col min="7" max="7" width="5.28515625" style="1" bestFit="1" customWidth="1"/>
    <col min="8" max="8" width="29.7109375" style="1" bestFit="1" customWidth="1"/>
    <col min="9" max="9" width="16.42578125" style="1" bestFit="1" customWidth="1"/>
    <col min="10" max="10" width="10.7109375" style="1" bestFit="1" customWidth="1"/>
    <col min="11" max="16384" width="8.85546875" style="1"/>
  </cols>
  <sheetData>
    <row r="1" spans="1:11" ht="15" customHeight="1" thickBot="1">
      <c r="A1" s="185" t="s">
        <v>273</v>
      </c>
      <c r="B1" s="185" t="s">
        <v>274</v>
      </c>
      <c r="C1" s="186" t="s">
        <v>275</v>
      </c>
      <c r="D1" s="185" t="s">
        <v>276</v>
      </c>
      <c r="G1" s="2"/>
      <c r="H1" s="2"/>
      <c r="I1" s="2"/>
      <c r="J1" s="2"/>
      <c r="K1" s="2"/>
    </row>
    <row r="2" spans="1:11" ht="12.75" customHeight="1">
      <c r="A2" s="190">
        <v>1</v>
      </c>
      <c r="B2" s="191" t="s">
        <v>148</v>
      </c>
      <c r="C2" s="192">
        <v>0.20269999999999999</v>
      </c>
      <c r="D2" s="193">
        <v>26</v>
      </c>
      <c r="E2" s="274" t="s">
        <v>277</v>
      </c>
      <c r="G2" s="2"/>
      <c r="H2" s="2"/>
      <c r="I2" s="2"/>
      <c r="J2" s="2"/>
      <c r="K2" s="2"/>
    </row>
    <row r="3" spans="1:11">
      <c r="A3" s="190">
        <v>2</v>
      </c>
      <c r="B3" s="191" t="s">
        <v>152</v>
      </c>
      <c r="C3" s="192">
        <v>2.1000000000000001E-2</v>
      </c>
      <c r="D3" s="193">
        <v>27</v>
      </c>
      <c r="E3" s="275"/>
      <c r="G3" s="2"/>
      <c r="H3" s="2"/>
      <c r="I3" s="2"/>
      <c r="J3" s="2"/>
      <c r="K3" s="2"/>
    </row>
    <row r="4" spans="1:11">
      <c r="A4" s="190">
        <v>3</v>
      </c>
      <c r="B4" s="191" t="s">
        <v>158</v>
      </c>
      <c r="C4" s="192">
        <v>0.13039999999999999</v>
      </c>
      <c r="D4" s="193">
        <v>18</v>
      </c>
      <c r="E4" s="275"/>
      <c r="G4" s="2"/>
      <c r="H4" s="2"/>
      <c r="I4" s="2"/>
      <c r="J4" s="2"/>
      <c r="K4" s="2"/>
    </row>
    <row r="5" spans="1:11">
      <c r="A5" s="190">
        <v>4</v>
      </c>
      <c r="B5" s="191" t="s">
        <v>155</v>
      </c>
      <c r="C5" s="192">
        <v>8.2100000000000006E-2</v>
      </c>
      <c r="D5" s="193">
        <v>17</v>
      </c>
      <c r="E5" s="275"/>
      <c r="G5" s="2"/>
      <c r="H5" s="2"/>
      <c r="I5" s="2"/>
      <c r="J5" s="2"/>
      <c r="K5" s="2"/>
    </row>
    <row r="6" spans="1:11">
      <c r="A6" s="190">
        <v>5</v>
      </c>
      <c r="B6" s="191" t="s">
        <v>145</v>
      </c>
      <c r="C6" s="192">
        <v>8.09E-2</v>
      </c>
      <c r="D6" s="193">
        <v>15</v>
      </c>
      <c r="E6" s="275"/>
      <c r="G6" s="2"/>
      <c r="H6" s="2"/>
      <c r="I6" s="2"/>
      <c r="J6" s="2"/>
      <c r="K6" s="2"/>
    </row>
    <row r="7" spans="1:11">
      <c r="A7" s="190">
        <v>6</v>
      </c>
      <c r="B7" s="191" t="s">
        <v>206</v>
      </c>
      <c r="C7" s="192">
        <v>7.2900000000000006E-2</v>
      </c>
      <c r="D7" s="193">
        <v>15</v>
      </c>
      <c r="E7" s="275"/>
      <c r="G7" s="2"/>
      <c r="H7" s="2"/>
      <c r="I7" s="2"/>
      <c r="J7" s="2"/>
      <c r="K7" s="2"/>
    </row>
    <row r="8" spans="1:11">
      <c r="A8" s="190">
        <v>7</v>
      </c>
      <c r="B8" s="191" t="s">
        <v>167</v>
      </c>
      <c r="C8" s="192">
        <v>6.2600000000000003E-2</v>
      </c>
      <c r="D8" s="193">
        <v>17</v>
      </c>
      <c r="E8" s="275"/>
      <c r="G8" s="3"/>
      <c r="H8" s="2"/>
      <c r="I8" s="2"/>
      <c r="J8" s="2"/>
      <c r="K8" s="2"/>
    </row>
    <row r="9" spans="1:11">
      <c r="A9" s="190">
        <v>8</v>
      </c>
      <c r="B9" s="191" t="s">
        <v>202</v>
      </c>
      <c r="C9" s="192">
        <v>4.4999999999999998E-2</v>
      </c>
      <c r="D9" s="193">
        <v>13</v>
      </c>
      <c r="E9" s="275"/>
      <c r="G9" s="3"/>
      <c r="H9" s="2"/>
      <c r="I9" s="2"/>
      <c r="J9" s="3"/>
    </row>
    <row r="10" spans="1:11">
      <c r="A10" s="190">
        <v>9</v>
      </c>
      <c r="B10" s="191" t="s">
        <v>195</v>
      </c>
      <c r="C10" s="192">
        <v>3.4500000000000003E-2</v>
      </c>
      <c r="D10" s="193">
        <v>10</v>
      </c>
      <c r="E10" s="275"/>
      <c r="G10" s="3"/>
      <c r="H10" s="3"/>
      <c r="I10" s="2"/>
      <c r="J10" s="3"/>
    </row>
    <row r="11" spans="1:11">
      <c r="A11" s="190">
        <v>10</v>
      </c>
      <c r="B11" s="191" t="s">
        <v>164</v>
      </c>
      <c r="C11" s="192">
        <v>3.2000000000000001E-2</v>
      </c>
      <c r="D11" s="193">
        <v>22</v>
      </c>
      <c r="E11" s="275"/>
      <c r="G11" s="3"/>
      <c r="H11" s="3"/>
      <c r="I11" s="2"/>
      <c r="J11" s="3"/>
    </row>
    <row r="12" spans="1:11">
      <c r="A12" s="190">
        <v>11</v>
      </c>
      <c r="B12" s="191" t="s">
        <v>196</v>
      </c>
      <c r="C12" s="192">
        <v>2.3E-2</v>
      </c>
      <c r="D12" s="193">
        <v>19</v>
      </c>
      <c r="E12" s="275"/>
      <c r="G12" s="3"/>
      <c r="H12" s="3"/>
      <c r="I12" s="2"/>
      <c r="J12" s="3"/>
    </row>
    <row r="13" spans="1:11">
      <c r="A13" s="190">
        <v>12</v>
      </c>
      <c r="B13" s="191" t="s">
        <v>278</v>
      </c>
      <c r="C13" s="192">
        <v>2.2700000000000001E-2</v>
      </c>
      <c r="D13" s="193">
        <v>10</v>
      </c>
      <c r="E13" s="275"/>
      <c r="G13" s="3"/>
      <c r="H13" s="3"/>
      <c r="I13" s="2"/>
      <c r="J13" s="3"/>
    </row>
    <row r="14" spans="1:11">
      <c r="A14" s="190">
        <v>13</v>
      </c>
      <c r="B14" s="191" t="s">
        <v>192</v>
      </c>
      <c r="C14" s="192">
        <v>1.0699999999999999E-2</v>
      </c>
      <c r="D14" s="193">
        <v>4</v>
      </c>
      <c r="E14" s="275"/>
      <c r="G14" s="3"/>
      <c r="H14" s="3"/>
      <c r="I14" s="2"/>
      <c r="J14" s="3"/>
    </row>
    <row r="15" spans="1:11">
      <c r="A15" s="190">
        <v>14</v>
      </c>
      <c r="B15" s="191" t="s">
        <v>279</v>
      </c>
      <c r="C15" s="192">
        <v>0.09</v>
      </c>
      <c r="D15" s="193">
        <v>12</v>
      </c>
      <c r="E15" s="275"/>
      <c r="G15" s="3"/>
      <c r="H15" s="3"/>
      <c r="I15" s="2"/>
      <c r="J15" s="3"/>
    </row>
    <row r="16" spans="1:11">
      <c r="A16" s="190">
        <v>15</v>
      </c>
      <c r="B16" s="191" t="s">
        <v>218</v>
      </c>
      <c r="C16" s="192">
        <v>0.01</v>
      </c>
      <c r="D16" s="193">
        <v>17</v>
      </c>
      <c r="E16" s="275"/>
      <c r="G16" s="3"/>
      <c r="I16" s="2"/>
      <c r="J16" s="3"/>
    </row>
    <row r="17" spans="1:10">
      <c r="A17" s="190">
        <v>16</v>
      </c>
      <c r="B17" s="191" t="s">
        <v>160</v>
      </c>
      <c r="C17" s="192">
        <v>5.5999999999999999E-3</v>
      </c>
      <c r="D17" s="193">
        <v>2</v>
      </c>
      <c r="E17" s="275"/>
      <c r="G17" s="3"/>
      <c r="I17" s="2"/>
      <c r="J17" s="3"/>
    </row>
    <row r="18" spans="1:10">
      <c r="A18" s="190">
        <v>17</v>
      </c>
      <c r="B18" s="191" t="s">
        <v>280</v>
      </c>
      <c r="C18" s="192">
        <v>5.1000000000000004E-3</v>
      </c>
      <c r="D18" s="193">
        <v>6</v>
      </c>
      <c r="E18" s="275"/>
      <c r="G18" s="3"/>
      <c r="I18" s="2"/>
      <c r="J18" s="3"/>
    </row>
    <row r="19" spans="1:10">
      <c r="A19" s="190">
        <v>18</v>
      </c>
      <c r="B19" s="191" t="s">
        <v>215</v>
      </c>
      <c r="C19" s="192">
        <v>1.2E-2</v>
      </c>
      <c r="D19" s="193">
        <v>1</v>
      </c>
      <c r="E19" s="275"/>
      <c r="G19" s="3"/>
      <c r="I19" s="2"/>
      <c r="J19" s="3"/>
    </row>
    <row r="20" spans="1:10">
      <c r="A20" s="190">
        <v>19</v>
      </c>
      <c r="B20" s="191" t="s">
        <v>281</v>
      </c>
      <c r="C20" s="192">
        <v>3.8999999999999998E-3</v>
      </c>
      <c r="D20" s="193">
        <v>8</v>
      </c>
      <c r="E20" s="275"/>
      <c r="G20" s="3"/>
      <c r="I20" s="2"/>
      <c r="J20" s="3"/>
    </row>
    <row r="21" spans="1:10">
      <c r="A21" s="190">
        <v>20</v>
      </c>
      <c r="B21" s="191" t="s">
        <v>221</v>
      </c>
      <c r="C21" s="192">
        <v>1.6500000000000001E-2</v>
      </c>
      <c r="D21" s="193">
        <v>1</v>
      </c>
      <c r="E21" s="275"/>
      <c r="G21" s="3"/>
      <c r="H21" s="3"/>
      <c r="I21" s="2"/>
      <c r="J21" s="3"/>
    </row>
    <row r="22" spans="1:10">
      <c r="A22" s="190">
        <v>21</v>
      </c>
      <c r="B22" s="191" t="s">
        <v>282</v>
      </c>
      <c r="C22" s="192">
        <v>6.6E-3</v>
      </c>
      <c r="D22" s="193">
        <v>8</v>
      </c>
      <c r="E22" s="275"/>
      <c r="G22" s="3"/>
      <c r="H22" s="3"/>
      <c r="I22" s="2"/>
      <c r="J22" s="3"/>
    </row>
    <row r="23" spans="1:10">
      <c r="A23" s="190">
        <v>22</v>
      </c>
      <c r="B23" s="191" t="s">
        <v>283</v>
      </c>
      <c r="C23" s="192">
        <v>1.5E-3</v>
      </c>
      <c r="D23" s="193">
        <v>1</v>
      </c>
      <c r="E23" s="275"/>
      <c r="G23" s="3"/>
      <c r="H23" s="3"/>
      <c r="I23" s="2"/>
      <c r="J23" s="3"/>
    </row>
    <row r="24" spans="1:10">
      <c r="A24" s="190">
        <v>23</v>
      </c>
      <c r="B24" s="191" t="s">
        <v>234</v>
      </c>
      <c r="C24" s="192">
        <v>2.5000000000000001E-3</v>
      </c>
      <c r="D24" s="193">
        <v>1</v>
      </c>
      <c r="E24" s="275"/>
      <c r="G24" s="3"/>
      <c r="H24" s="3"/>
      <c r="I24" s="2"/>
      <c r="J24" s="3"/>
    </row>
    <row r="25" spans="1:10">
      <c r="A25" s="190">
        <v>24</v>
      </c>
      <c r="B25" s="191" t="s">
        <v>238</v>
      </c>
      <c r="C25" s="192">
        <v>6.1999999999999998E-3</v>
      </c>
      <c r="D25" s="193">
        <v>1</v>
      </c>
      <c r="E25" s="275"/>
      <c r="G25" s="3"/>
      <c r="H25" s="3"/>
      <c r="I25" s="2"/>
      <c r="J25" s="3"/>
    </row>
    <row r="26" spans="1:10">
      <c r="A26" s="190">
        <v>25</v>
      </c>
      <c r="B26" s="191" t="s">
        <v>240</v>
      </c>
      <c r="C26" s="192">
        <v>3.0999999999999999E-3</v>
      </c>
      <c r="D26" s="193">
        <v>1</v>
      </c>
      <c r="E26" s="275"/>
      <c r="G26" s="3"/>
      <c r="H26" s="3"/>
      <c r="I26" s="2"/>
      <c r="J26" s="3"/>
    </row>
    <row r="27" spans="1:10">
      <c r="A27" s="190">
        <v>26</v>
      </c>
      <c r="B27" s="191" t="s">
        <v>242</v>
      </c>
      <c r="C27" s="192">
        <v>1.2E-2</v>
      </c>
      <c r="D27" s="193">
        <v>1</v>
      </c>
      <c r="E27" s="275"/>
      <c r="G27" s="3"/>
      <c r="H27" s="3"/>
      <c r="I27" s="2"/>
      <c r="J27" s="3"/>
    </row>
    <row r="28" spans="1:10" ht="13.5" thickBot="1">
      <c r="A28" s="190">
        <v>27</v>
      </c>
      <c r="B28" s="191" t="s">
        <v>244</v>
      </c>
      <c r="C28" s="192">
        <v>4.4999999999999997E-3</v>
      </c>
      <c r="D28" s="193">
        <v>1</v>
      </c>
      <c r="E28" s="276"/>
      <c r="G28" s="3"/>
      <c r="H28" s="3"/>
      <c r="I28" s="2"/>
      <c r="J28" s="3"/>
    </row>
    <row r="29" spans="1:10" ht="13.5" thickBot="1">
      <c r="A29" s="5"/>
      <c r="B29" s="187" t="s">
        <v>93</v>
      </c>
      <c r="C29" s="188">
        <f>SUM(C2:C28)</f>
        <v>1</v>
      </c>
      <c r="D29" s="189">
        <f>SUM(D2:D28)</f>
        <v>274</v>
      </c>
      <c r="E29" s="4"/>
      <c r="G29" s="3"/>
      <c r="H29" s="3"/>
      <c r="I29" s="2"/>
      <c r="J29" s="3"/>
    </row>
    <row r="30" spans="1:10" ht="13.5" thickBot="1">
      <c r="C30" s="1"/>
      <c r="E30" s="4"/>
      <c r="G30" s="3"/>
      <c r="H30" s="3"/>
      <c r="I30" s="2"/>
      <c r="J30" s="3"/>
    </row>
    <row r="31" spans="1:10" ht="15.75" thickBot="1">
      <c r="A31" s="185" t="s">
        <v>273</v>
      </c>
      <c r="B31" s="185" t="s">
        <v>274</v>
      </c>
      <c r="C31" s="186" t="s">
        <v>275</v>
      </c>
      <c r="D31" s="185" t="s">
        <v>276</v>
      </c>
      <c r="G31" s="3"/>
      <c r="H31" s="3"/>
      <c r="I31" s="2"/>
      <c r="J31" s="3"/>
    </row>
    <row r="32" spans="1:10" ht="12.75" customHeight="1">
      <c r="A32" s="194">
        <v>1</v>
      </c>
      <c r="B32" s="191" t="s">
        <v>152</v>
      </c>
      <c r="C32" s="195">
        <f>0.1641</f>
        <v>0.1641</v>
      </c>
      <c r="D32" s="196">
        <v>15</v>
      </c>
      <c r="E32" s="270" t="s">
        <v>284</v>
      </c>
      <c r="G32" s="3"/>
      <c r="H32" s="3"/>
      <c r="I32" s="2"/>
      <c r="J32" s="3"/>
    </row>
    <row r="33" spans="1:10">
      <c r="A33" s="194">
        <v>2</v>
      </c>
      <c r="B33" s="191" t="s">
        <v>148</v>
      </c>
      <c r="C33" s="195">
        <f>0.1038</f>
        <v>0.1038</v>
      </c>
      <c r="D33" s="196">
        <v>9</v>
      </c>
      <c r="E33" s="271"/>
      <c r="G33" s="3"/>
      <c r="H33" s="3"/>
      <c r="I33" s="2"/>
      <c r="J33" s="3"/>
    </row>
    <row r="34" spans="1:10">
      <c r="A34" s="194">
        <v>3</v>
      </c>
      <c r="B34" s="191" t="s">
        <v>145</v>
      </c>
      <c r="C34" s="195">
        <f>0.0909</f>
        <v>9.0899999999999995E-2</v>
      </c>
      <c r="D34" s="196">
        <v>7</v>
      </c>
      <c r="E34" s="271"/>
      <c r="G34" s="3"/>
      <c r="H34" s="3"/>
      <c r="I34" s="2"/>
      <c r="J34" s="3"/>
    </row>
    <row r="35" spans="1:10">
      <c r="A35" s="194">
        <v>4</v>
      </c>
      <c r="B35" s="191" t="s">
        <v>195</v>
      </c>
      <c r="C35" s="195">
        <f>0.0857</f>
        <v>8.5699999999999998E-2</v>
      </c>
      <c r="D35" s="196">
        <v>11</v>
      </c>
      <c r="E35" s="271"/>
      <c r="G35" s="3"/>
      <c r="H35" s="3"/>
      <c r="I35" s="2"/>
      <c r="J35" s="3"/>
    </row>
    <row r="36" spans="1:10">
      <c r="A36" s="194">
        <v>5</v>
      </c>
      <c r="B36" s="191" t="s">
        <v>164</v>
      </c>
      <c r="C36" s="195">
        <f>0.0748</f>
        <v>7.4800000000000005E-2</v>
      </c>
      <c r="D36" s="196">
        <v>9</v>
      </c>
      <c r="E36" s="271"/>
      <c r="G36" s="3"/>
      <c r="H36" s="3"/>
      <c r="I36" s="2"/>
      <c r="J36" s="3"/>
    </row>
    <row r="37" spans="1:10">
      <c r="A37" s="194">
        <v>6</v>
      </c>
      <c r="B37" s="191" t="s">
        <v>158</v>
      </c>
      <c r="C37" s="195">
        <f>0.0595</f>
        <v>5.9499999999999997E-2</v>
      </c>
      <c r="D37" s="196">
        <v>6</v>
      </c>
      <c r="E37" s="271"/>
      <c r="G37" s="3"/>
      <c r="H37" s="3"/>
      <c r="I37" s="2"/>
      <c r="J37" s="3"/>
    </row>
    <row r="38" spans="1:10">
      <c r="A38" s="194">
        <v>7</v>
      </c>
      <c r="B38" s="191" t="s">
        <v>155</v>
      </c>
      <c r="C38" s="195">
        <f>0.0531</f>
        <v>5.3100000000000001E-2</v>
      </c>
      <c r="D38" s="196">
        <v>6</v>
      </c>
      <c r="E38" s="271"/>
      <c r="G38" s="3"/>
      <c r="H38" s="3"/>
      <c r="I38" s="2"/>
      <c r="J38" s="3"/>
    </row>
    <row r="39" spans="1:10">
      <c r="A39" s="194">
        <v>8</v>
      </c>
      <c r="B39" s="191" t="s">
        <v>206</v>
      </c>
      <c r="C39" s="195">
        <f>0.0468</f>
        <v>4.6800000000000001E-2</v>
      </c>
      <c r="D39" s="196">
        <v>5</v>
      </c>
      <c r="E39" s="271"/>
      <c r="G39" s="3"/>
      <c r="H39" s="3"/>
      <c r="I39" s="2"/>
      <c r="J39" s="3"/>
    </row>
    <row r="40" spans="1:10">
      <c r="A40" s="194">
        <v>9</v>
      </c>
      <c r="B40" s="191" t="s">
        <v>278</v>
      </c>
      <c r="C40" s="195">
        <f>0.0425</f>
        <v>4.2500000000000003E-2</v>
      </c>
      <c r="D40" s="196">
        <v>6</v>
      </c>
      <c r="E40" s="271"/>
      <c r="G40" s="3"/>
      <c r="H40" s="3"/>
      <c r="I40" s="2"/>
      <c r="J40" s="3"/>
    </row>
    <row r="41" spans="1:10">
      <c r="A41" s="194">
        <v>10</v>
      </c>
      <c r="B41" s="191" t="s">
        <v>167</v>
      </c>
      <c r="C41" s="195">
        <f>0.0402</f>
        <v>4.02E-2</v>
      </c>
      <c r="D41" s="196">
        <v>4</v>
      </c>
      <c r="E41" s="271"/>
    </row>
    <row r="42" spans="1:10">
      <c r="A42" s="194">
        <v>11</v>
      </c>
      <c r="B42" s="191" t="s">
        <v>280</v>
      </c>
      <c r="C42" s="195">
        <f>0.026</f>
        <v>2.5999999999999999E-2</v>
      </c>
      <c r="D42" s="196">
        <v>3</v>
      </c>
      <c r="E42" s="271"/>
    </row>
    <row r="43" spans="1:10">
      <c r="A43" s="194">
        <v>12</v>
      </c>
      <c r="B43" s="191" t="s">
        <v>202</v>
      </c>
      <c r="C43" s="195">
        <f>0.0253</f>
        <v>2.53E-2</v>
      </c>
      <c r="D43" s="196">
        <v>3</v>
      </c>
      <c r="E43" s="271"/>
    </row>
    <row r="44" spans="1:10">
      <c r="A44" s="194">
        <v>13</v>
      </c>
      <c r="B44" s="191" t="s">
        <v>285</v>
      </c>
      <c r="C44" s="195">
        <f>0.02</f>
        <v>0.02</v>
      </c>
      <c r="D44" s="196">
        <v>2</v>
      </c>
      <c r="E44" s="271"/>
    </row>
    <row r="45" spans="1:10">
      <c r="A45" s="194">
        <v>14</v>
      </c>
      <c r="B45" s="191" t="s">
        <v>160</v>
      </c>
      <c r="C45" s="195">
        <f>0.02</f>
        <v>0.02</v>
      </c>
      <c r="D45" s="196">
        <v>2</v>
      </c>
      <c r="E45" s="271"/>
    </row>
    <row r="46" spans="1:10">
      <c r="A46" s="194">
        <v>15</v>
      </c>
      <c r="B46" s="191" t="s">
        <v>286</v>
      </c>
      <c r="C46" s="195">
        <f>0.0157</f>
        <v>1.5699999999999999E-2</v>
      </c>
      <c r="D46" s="196">
        <v>1</v>
      </c>
      <c r="E46" s="271"/>
    </row>
    <row r="47" spans="1:10">
      <c r="A47" s="194">
        <v>15</v>
      </c>
      <c r="B47" s="191" t="s">
        <v>253</v>
      </c>
      <c r="C47" s="195">
        <f>0.0157</f>
        <v>1.5699999999999999E-2</v>
      </c>
      <c r="D47" s="196">
        <v>1</v>
      </c>
      <c r="E47" s="271"/>
    </row>
    <row r="48" spans="1:10">
      <c r="A48" s="194">
        <v>17</v>
      </c>
      <c r="B48" s="191" t="s">
        <v>287</v>
      </c>
      <c r="C48" s="195">
        <f>0.0142</f>
        <v>1.4200000000000001E-2</v>
      </c>
      <c r="D48" s="196">
        <v>3</v>
      </c>
      <c r="E48" s="271"/>
    </row>
    <row r="49" spans="1:5">
      <c r="A49" s="194">
        <v>18</v>
      </c>
      <c r="B49" s="191" t="s">
        <v>261</v>
      </c>
      <c r="C49" s="195">
        <f>0.0126</f>
        <v>1.26E-2</v>
      </c>
      <c r="D49" s="196">
        <v>2</v>
      </c>
      <c r="E49" s="271"/>
    </row>
    <row r="50" spans="1:5">
      <c r="A50" s="194">
        <v>19</v>
      </c>
      <c r="B50" s="191" t="s">
        <v>288</v>
      </c>
      <c r="C50" s="195">
        <f>0.0115</f>
        <v>1.15E-2</v>
      </c>
      <c r="D50" s="196">
        <v>4</v>
      </c>
      <c r="E50" s="271"/>
    </row>
    <row r="51" spans="1:5">
      <c r="A51" s="194">
        <v>20</v>
      </c>
      <c r="B51" s="191" t="s">
        <v>289</v>
      </c>
      <c r="C51" s="195">
        <f>0.0115</f>
        <v>1.15E-2</v>
      </c>
      <c r="D51" s="196">
        <v>9</v>
      </c>
      <c r="E51" s="271"/>
    </row>
    <row r="52" spans="1:5">
      <c r="A52" s="194">
        <v>21</v>
      </c>
      <c r="B52" s="191" t="s">
        <v>281</v>
      </c>
      <c r="C52" s="195">
        <f>0.0109</f>
        <v>1.09E-2</v>
      </c>
      <c r="D52" s="196">
        <v>4</v>
      </c>
      <c r="E52" s="271"/>
    </row>
    <row r="53" spans="1:5">
      <c r="A53" s="194">
        <v>22</v>
      </c>
      <c r="B53" s="191" t="s">
        <v>290</v>
      </c>
      <c r="C53" s="195">
        <f>0.0104</f>
        <v>1.04E-2</v>
      </c>
      <c r="D53" s="196">
        <v>2</v>
      </c>
      <c r="E53" s="271"/>
    </row>
    <row r="54" spans="1:5">
      <c r="A54" s="194">
        <v>23</v>
      </c>
      <c r="B54" s="191" t="s">
        <v>196</v>
      </c>
      <c r="C54" s="195">
        <f>0.0082</f>
        <v>8.2000000000000007E-3</v>
      </c>
      <c r="D54" s="196">
        <v>8</v>
      </c>
      <c r="E54" s="271"/>
    </row>
    <row r="55" spans="1:5">
      <c r="A55" s="194">
        <v>24</v>
      </c>
      <c r="B55" s="191" t="s">
        <v>264</v>
      </c>
      <c r="C55" s="195">
        <f>0.0078</f>
        <v>7.7999999999999996E-3</v>
      </c>
      <c r="D55" s="196">
        <v>9</v>
      </c>
      <c r="E55" s="271"/>
    </row>
    <row r="56" spans="1:5">
      <c r="A56" s="194">
        <v>25</v>
      </c>
      <c r="B56" s="191" t="s">
        <v>218</v>
      </c>
      <c r="C56" s="195">
        <f>0.0059</f>
        <v>5.8999999999999999E-3</v>
      </c>
      <c r="D56" s="196">
        <v>8</v>
      </c>
      <c r="E56" s="271"/>
    </row>
    <row r="57" spans="1:5">
      <c r="A57" s="194">
        <v>25</v>
      </c>
      <c r="B57" s="191" t="s">
        <v>291</v>
      </c>
      <c r="C57" s="195">
        <f>0.0059</f>
        <v>5.8999999999999999E-3</v>
      </c>
      <c r="D57" s="196">
        <v>3</v>
      </c>
      <c r="E57" s="271"/>
    </row>
    <row r="58" spans="1:5">
      <c r="A58" s="194">
        <v>27</v>
      </c>
      <c r="B58" s="191" t="s">
        <v>292</v>
      </c>
      <c r="C58" s="195">
        <f>0.0057</f>
        <v>5.7000000000000002E-3</v>
      </c>
      <c r="D58" s="196">
        <v>1</v>
      </c>
      <c r="E58" s="271"/>
    </row>
    <row r="59" spans="1:5">
      <c r="A59" s="194">
        <v>28</v>
      </c>
      <c r="B59" s="191" t="s">
        <v>266</v>
      </c>
      <c r="C59" s="195">
        <f>0.003</f>
        <v>3.0000000000000001E-3</v>
      </c>
      <c r="D59" s="196">
        <v>5</v>
      </c>
      <c r="E59" s="271"/>
    </row>
    <row r="60" spans="1:5">
      <c r="A60" s="194">
        <v>29</v>
      </c>
      <c r="B60" s="191" t="s">
        <v>242</v>
      </c>
      <c r="C60" s="195">
        <f>0.0029</f>
        <v>2.8999999999999998E-3</v>
      </c>
      <c r="D60" s="196">
        <v>2</v>
      </c>
      <c r="E60" s="271"/>
    </row>
    <row r="61" spans="1:5">
      <c r="A61" s="194">
        <v>30</v>
      </c>
      <c r="B61" s="191" t="s">
        <v>293</v>
      </c>
      <c r="C61" s="195">
        <v>2.5000000000000001E-3</v>
      </c>
      <c r="D61" s="196">
        <v>4</v>
      </c>
      <c r="E61" s="271"/>
    </row>
    <row r="62" spans="1:5">
      <c r="A62" s="194">
        <v>31</v>
      </c>
      <c r="B62" s="191" t="s">
        <v>269</v>
      </c>
      <c r="C62" s="195">
        <v>1.1999999999999999E-3</v>
      </c>
      <c r="D62" s="196">
        <v>1</v>
      </c>
      <c r="E62" s="271"/>
    </row>
    <row r="63" spans="1:5">
      <c r="A63" s="194">
        <v>32</v>
      </c>
      <c r="B63" s="191" t="s">
        <v>294</v>
      </c>
      <c r="C63" s="195">
        <v>1E-3</v>
      </c>
      <c r="D63" s="196">
        <v>1</v>
      </c>
      <c r="E63" s="272"/>
    </row>
    <row r="64" spans="1:5" ht="13.5" thickBot="1">
      <c r="A64" s="194">
        <v>33</v>
      </c>
      <c r="B64" s="206" t="s">
        <v>270</v>
      </c>
      <c r="C64" s="195">
        <v>6.9999999999999999E-4</v>
      </c>
      <c r="D64" s="196">
        <v>1</v>
      </c>
      <c r="E64" s="273"/>
    </row>
    <row r="65" spans="1:5" ht="13.5" thickBot="1">
      <c r="A65"/>
      <c r="B65" s="187" t="s">
        <v>93</v>
      </c>
      <c r="C65" s="188">
        <f>SUM(C32:C64)</f>
        <v>1</v>
      </c>
      <c r="D65" s="189">
        <f>SUM(D32:D64)</f>
        <v>157</v>
      </c>
      <c r="E65"/>
    </row>
  </sheetData>
  <mergeCells count="2">
    <mergeCell ref="E32:E64"/>
    <mergeCell ref="E2:E2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R3596"/>
  <sheetViews>
    <sheetView zoomScaleNormal="100" workbookViewId="0" xr3:uid="{78B4E459-6924-5F8B-B7BA-2DD04133E49E}">
      <pane ySplit="1" topLeftCell="A191" activePane="bottomLeft" state="frozen"/>
      <selection pane="bottomLeft" activeCell="N3593" sqref="N3593:Q3596"/>
    </sheetView>
  </sheetViews>
  <sheetFormatPr defaultColWidth="8.85546875" defaultRowHeight="12.75"/>
  <cols>
    <col min="1" max="1" width="10.140625" style="7" bestFit="1" customWidth="1"/>
    <col min="2" max="2" width="16.7109375" style="6" bestFit="1" customWidth="1"/>
    <col min="3" max="3" width="11" style="6" bestFit="1" customWidth="1"/>
    <col min="4" max="4" width="11.7109375" style="6" bestFit="1" customWidth="1"/>
    <col min="5" max="5" width="22.140625" style="6" bestFit="1" customWidth="1"/>
    <col min="6" max="6" width="11" style="6" bestFit="1" customWidth="1"/>
    <col min="7" max="7" width="11.7109375" style="6" bestFit="1" customWidth="1"/>
    <col min="8" max="8" width="17.28515625" style="6" bestFit="1" customWidth="1"/>
    <col min="9" max="9" width="11" style="6" bestFit="1" customWidth="1"/>
    <col min="10" max="10" width="11.7109375" style="6" bestFit="1" customWidth="1"/>
    <col min="11" max="11" width="25.85546875" style="8" bestFit="1" customWidth="1"/>
    <col min="12" max="12" width="11" style="1" bestFit="1" customWidth="1"/>
    <col min="13" max="13" width="11.7109375" style="1" bestFit="1" customWidth="1"/>
    <col min="14" max="14" width="10.140625" style="1" bestFit="1" customWidth="1"/>
    <col min="15" max="15" width="13.42578125" style="8" bestFit="1" customWidth="1"/>
    <col min="16" max="16" width="11" style="19" bestFit="1" customWidth="1"/>
    <col min="17" max="17" width="11.7109375" style="19" bestFit="1" customWidth="1"/>
    <col min="18" max="18" width="36.7109375" style="1" bestFit="1" customWidth="1"/>
    <col min="19" max="19" width="26.28515625" style="1" bestFit="1" customWidth="1"/>
    <col min="20" max="16384" width="8.85546875" style="1"/>
  </cols>
  <sheetData>
    <row r="1" spans="1:18" customFormat="1">
      <c r="A1" s="169" t="s">
        <v>295</v>
      </c>
      <c r="B1" s="171" t="s">
        <v>296</v>
      </c>
      <c r="C1" s="171" t="s">
        <v>297</v>
      </c>
      <c r="D1" s="171" t="s">
        <v>298</v>
      </c>
      <c r="E1" s="171" t="s">
        <v>299</v>
      </c>
      <c r="F1" s="171" t="s">
        <v>297</v>
      </c>
      <c r="G1" s="171" t="s">
        <v>298</v>
      </c>
      <c r="H1" s="171" t="s">
        <v>300</v>
      </c>
      <c r="I1" s="171" t="s">
        <v>297</v>
      </c>
      <c r="J1" s="171" t="s">
        <v>298</v>
      </c>
      <c r="K1" s="171" t="s">
        <v>301</v>
      </c>
      <c r="L1" s="171" t="s">
        <v>297</v>
      </c>
      <c r="M1" s="171" t="s">
        <v>298</v>
      </c>
      <c r="N1" s="169" t="s">
        <v>295</v>
      </c>
      <c r="O1" s="171" t="s">
        <v>302</v>
      </c>
      <c r="P1" s="171" t="s">
        <v>297</v>
      </c>
      <c r="Q1" s="171" t="s">
        <v>298</v>
      </c>
    </row>
    <row r="2" spans="1:18">
      <c r="A2" s="180">
        <v>37965</v>
      </c>
      <c r="B2" s="174">
        <v>445.65</v>
      </c>
      <c r="C2" s="197"/>
      <c r="D2" s="198"/>
      <c r="E2" s="174">
        <v>6108.65</v>
      </c>
      <c r="F2" s="197"/>
      <c r="G2" s="197"/>
      <c r="H2" s="174">
        <v>1388.96</v>
      </c>
      <c r="I2" s="197"/>
      <c r="J2" s="197"/>
      <c r="K2" s="174">
        <v>307.87</v>
      </c>
      <c r="L2" s="197"/>
      <c r="M2" s="197"/>
      <c r="N2" s="199">
        <v>37965</v>
      </c>
      <c r="O2" s="181">
        <v>1059.05</v>
      </c>
      <c r="P2" s="200"/>
      <c r="Q2" s="200"/>
      <c r="R2" s="13"/>
    </row>
    <row r="3" spans="1:18">
      <c r="A3" s="180">
        <v>37966</v>
      </c>
      <c r="B3" s="174">
        <v>456.2</v>
      </c>
      <c r="C3" s="197">
        <f>LN(B3/B2)</f>
        <v>2.3397419273561235E-2</v>
      </c>
      <c r="D3" s="197"/>
      <c r="E3" s="174">
        <v>6176.85</v>
      </c>
      <c r="F3" s="197">
        <f>LN(E3/E2)</f>
        <v>1.1102633278961667E-2</v>
      </c>
      <c r="G3" s="197"/>
      <c r="H3" s="174">
        <v>1416.96</v>
      </c>
      <c r="I3" s="197">
        <f>LN(H3/H2)</f>
        <v>1.9958465996664891E-2</v>
      </c>
      <c r="J3" s="197"/>
      <c r="K3" s="174">
        <v>313.12</v>
      </c>
      <c r="L3" s="197">
        <f>LN(K3/K2)</f>
        <v>1.6908887696227955E-2</v>
      </c>
      <c r="M3" s="197"/>
      <c r="N3" s="199">
        <v>37966</v>
      </c>
      <c r="O3" s="181">
        <v>1071.21</v>
      </c>
      <c r="P3" s="200">
        <f>LN(O3/O2)</f>
        <v>1.1416570818250859E-2</v>
      </c>
      <c r="Q3" s="200"/>
    </row>
    <row r="4" spans="1:18">
      <c r="A4" s="180">
        <v>37967</v>
      </c>
      <c r="B4" s="174">
        <v>456.97</v>
      </c>
      <c r="C4" s="197">
        <f t="shared" ref="C4:C67" si="0">LN(B4/B3)</f>
        <v>1.6864333749329386E-3</v>
      </c>
      <c r="D4" s="197"/>
      <c r="E4" s="174">
        <v>6196.29</v>
      </c>
      <c r="F4" s="197">
        <f t="shared" ref="F4:F67" si="1">LN(E4/E3)</f>
        <v>3.1422930631813113E-3</v>
      </c>
      <c r="G4" s="197"/>
      <c r="H4" s="174">
        <v>1417.27</v>
      </c>
      <c r="I4" s="197">
        <f t="shared" ref="I4:I67" si="2">LN(H4/H3)</f>
        <v>2.1875430098204927E-4</v>
      </c>
      <c r="J4" s="197"/>
      <c r="K4" s="174">
        <v>313.73</v>
      </c>
      <c r="L4" s="197">
        <f t="shared" ref="L4:L67" si="3">LN(K4/K3)</f>
        <v>1.9462397465072388E-3</v>
      </c>
      <c r="M4" s="197"/>
      <c r="N4" s="199">
        <v>37967</v>
      </c>
      <c r="O4" s="181">
        <v>1074.1400000000001</v>
      </c>
      <c r="P4" s="200">
        <f t="shared" ref="P4:P67" si="4">LN(O4/O3)</f>
        <v>2.7314907327359531E-3</v>
      </c>
      <c r="Q4" s="200"/>
    </row>
    <row r="5" spans="1:18">
      <c r="A5" s="180">
        <v>37970</v>
      </c>
      <c r="B5" s="174">
        <v>449.52</v>
      </c>
      <c r="C5" s="197">
        <f t="shared" si="0"/>
        <v>-1.6437396421277766E-2</v>
      </c>
      <c r="D5" s="197"/>
      <c r="E5" s="174">
        <v>6172.02</v>
      </c>
      <c r="F5" s="197">
        <f t="shared" si="1"/>
        <v>-3.9245509128957518E-3</v>
      </c>
      <c r="G5" s="197"/>
      <c r="H5" s="174">
        <v>1396.82</v>
      </c>
      <c r="I5" s="197">
        <f t="shared" si="2"/>
        <v>-1.4534261516161407E-2</v>
      </c>
      <c r="J5" s="197"/>
      <c r="K5" s="174">
        <v>309.51</v>
      </c>
      <c r="L5" s="197">
        <f t="shared" si="3"/>
        <v>-1.3542341613879022E-2</v>
      </c>
      <c r="M5" s="197"/>
      <c r="N5" s="199">
        <v>37970</v>
      </c>
      <c r="O5" s="181">
        <v>1068.04</v>
      </c>
      <c r="P5" s="200">
        <f t="shared" si="4"/>
        <v>-5.6951483886864083E-3</v>
      </c>
      <c r="Q5" s="200"/>
    </row>
    <row r="6" spans="1:18">
      <c r="A6" s="180">
        <v>37971</v>
      </c>
      <c r="B6" s="174">
        <v>450.27</v>
      </c>
      <c r="C6" s="197">
        <f t="shared" si="0"/>
        <v>1.6670560323903145E-3</v>
      </c>
      <c r="D6" s="197"/>
      <c r="E6" s="174">
        <v>6207.05</v>
      </c>
      <c r="F6" s="197">
        <f t="shared" si="1"/>
        <v>5.6595678840053861E-3</v>
      </c>
      <c r="G6" s="197"/>
      <c r="H6" s="174">
        <v>1403.28</v>
      </c>
      <c r="I6" s="197">
        <f t="shared" si="2"/>
        <v>4.614129110541482E-3</v>
      </c>
      <c r="J6" s="197"/>
      <c r="K6" s="174">
        <v>311.2</v>
      </c>
      <c r="L6" s="197">
        <f t="shared" si="3"/>
        <v>5.4453905238423536E-3</v>
      </c>
      <c r="M6" s="197"/>
      <c r="N6" s="199">
        <v>37971</v>
      </c>
      <c r="O6" s="181">
        <v>1075.1300000000001</v>
      </c>
      <c r="P6" s="200">
        <f t="shared" si="4"/>
        <v>6.6163914805425095E-3</v>
      </c>
      <c r="Q6" s="200"/>
    </row>
    <row r="7" spans="1:18">
      <c r="A7" s="180">
        <v>37972</v>
      </c>
      <c r="B7" s="174">
        <v>447.12</v>
      </c>
      <c r="C7" s="197">
        <f t="shared" si="0"/>
        <v>-7.0203878748903003E-3</v>
      </c>
      <c r="D7" s="197"/>
      <c r="E7" s="174">
        <v>6215.99</v>
      </c>
      <c r="F7" s="197">
        <f t="shared" si="1"/>
        <v>1.4392614920740378E-3</v>
      </c>
      <c r="G7" s="197"/>
      <c r="H7" s="174">
        <v>1400</v>
      </c>
      <c r="I7" s="197">
        <f t="shared" si="2"/>
        <v>-2.3401169321747746E-3</v>
      </c>
      <c r="J7" s="197"/>
      <c r="K7" s="174">
        <v>309.73</v>
      </c>
      <c r="L7" s="197">
        <f t="shared" si="3"/>
        <v>-4.7348420797620585E-3</v>
      </c>
      <c r="M7" s="197"/>
      <c r="N7" s="199">
        <v>37972</v>
      </c>
      <c r="O7" s="181">
        <v>1076.48</v>
      </c>
      <c r="P7" s="200">
        <f t="shared" si="4"/>
        <v>1.2548744216236141E-3</v>
      </c>
      <c r="Q7" s="200"/>
    </row>
    <row r="8" spans="1:18">
      <c r="A8" s="180">
        <v>37973</v>
      </c>
      <c r="B8" s="174">
        <v>459.58</v>
      </c>
      <c r="C8" s="197">
        <f t="shared" si="0"/>
        <v>2.7486013965347542E-2</v>
      </c>
      <c r="D8" s="197"/>
      <c r="E8" s="174">
        <v>6291.03</v>
      </c>
      <c r="F8" s="197">
        <f t="shared" si="1"/>
        <v>1.1999804981293914E-2</v>
      </c>
      <c r="G8" s="197"/>
      <c r="H8" s="174">
        <v>1431.31</v>
      </c>
      <c r="I8" s="197">
        <f t="shared" si="2"/>
        <v>2.2117872217902387E-2</v>
      </c>
      <c r="J8" s="197"/>
      <c r="K8" s="174">
        <v>316.02</v>
      </c>
      <c r="L8" s="197">
        <f t="shared" si="3"/>
        <v>2.0104552498878381E-2</v>
      </c>
      <c r="M8" s="197"/>
      <c r="N8" s="199">
        <v>37973</v>
      </c>
      <c r="O8" s="181">
        <v>1089.18</v>
      </c>
      <c r="P8" s="200">
        <f t="shared" si="4"/>
        <v>1.1728660625921067E-2</v>
      </c>
      <c r="Q8" s="200"/>
    </row>
    <row r="9" spans="1:18">
      <c r="A9" s="180">
        <v>37974</v>
      </c>
      <c r="B9" s="174">
        <v>459.11</v>
      </c>
      <c r="C9" s="197">
        <f t="shared" si="0"/>
        <v>-1.0231961619365341E-3</v>
      </c>
      <c r="D9" s="197"/>
      <c r="E9" s="174">
        <v>6286.07</v>
      </c>
      <c r="F9" s="197">
        <f t="shared" si="1"/>
        <v>-7.8873512290371839E-4</v>
      </c>
      <c r="G9" s="197"/>
      <c r="H9" s="174">
        <v>1426.17</v>
      </c>
      <c r="I9" s="197">
        <f t="shared" si="2"/>
        <v>-3.597579366249925E-3</v>
      </c>
      <c r="J9" s="197"/>
      <c r="K9" s="174">
        <v>314.08</v>
      </c>
      <c r="L9" s="197">
        <f t="shared" si="3"/>
        <v>-6.1577721952020097E-3</v>
      </c>
      <c r="M9" s="197"/>
      <c r="N9" s="199">
        <v>37974</v>
      </c>
      <c r="O9" s="181">
        <v>1088.67</v>
      </c>
      <c r="P9" s="200">
        <f t="shared" si="4"/>
        <v>-4.6835182342450695E-4</v>
      </c>
      <c r="Q9" s="200"/>
    </row>
    <row r="10" spans="1:18">
      <c r="A10" s="180">
        <v>37977</v>
      </c>
      <c r="B10" s="174">
        <v>462.14</v>
      </c>
      <c r="C10" s="197">
        <f t="shared" si="0"/>
        <v>6.5780427155065048E-3</v>
      </c>
      <c r="D10" s="197"/>
      <c r="E10" s="174">
        <v>6315.86</v>
      </c>
      <c r="F10" s="197">
        <f t="shared" si="1"/>
        <v>4.727856049091682E-3</v>
      </c>
      <c r="G10" s="197"/>
      <c r="H10" s="174">
        <v>1431.71</v>
      </c>
      <c r="I10" s="197">
        <f t="shared" si="2"/>
        <v>3.8770045903857059E-3</v>
      </c>
      <c r="J10" s="197"/>
      <c r="K10" s="174">
        <v>315.17</v>
      </c>
      <c r="L10" s="197">
        <f t="shared" si="3"/>
        <v>3.4644452609171369E-3</v>
      </c>
      <c r="M10" s="197"/>
      <c r="N10" s="199">
        <v>37977</v>
      </c>
      <c r="O10" s="181">
        <v>1092.94</v>
      </c>
      <c r="P10" s="200">
        <f t="shared" si="4"/>
        <v>3.9145451777990153E-3</v>
      </c>
      <c r="Q10" s="200"/>
    </row>
    <row r="11" spans="1:18">
      <c r="A11" s="180">
        <v>37978</v>
      </c>
      <c r="B11" s="174">
        <v>468.31</v>
      </c>
      <c r="C11" s="197">
        <f t="shared" si="0"/>
        <v>1.3262594314158939E-2</v>
      </c>
      <c r="D11" s="197"/>
      <c r="E11" s="174">
        <v>6327.58</v>
      </c>
      <c r="F11" s="197">
        <f t="shared" si="1"/>
        <v>1.8539263613138982E-3</v>
      </c>
      <c r="G11" s="197"/>
      <c r="H11" s="174">
        <v>1448.17</v>
      </c>
      <c r="I11" s="197">
        <f t="shared" si="2"/>
        <v>1.1431156323960688E-2</v>
      </c>
      <c r="J11" s="197"/>
      <c r="K11" s="174">
        <v>317.87</v>
      </c>
      <c r="L11" s="197">
        <f t="shared" si="3"/>
        <v>8.5303183761049201E-3</v>
      </c>
      <c r="M11" s="197"/>
      <c r="N11" s="199">
        <v>37978</v>
      </c>
      <c r="O11" s="181">
        <v>1096.02</v>
      </c>
      <c r="P11" s="200">
        <f t="shared" si="4"/>
        <v>2.8141236318780295E-3</v>
      </c>
      <c r="Q11" s="200"/>
    </row>
    <row r="12" spans="1:18">
      <c r="A12" s="180">
        <v>37979</v>
      </c>
      <c r="B12" s="174">
        <v>468.19</v>
      </c>
      <c r="C12" s="197">
        <f t="shared" si="0"/>
        <v>-2.5627335965139894E-4</v>
      </c>
      <c r="D12" s="197"/>
      <c r="E12" s="174">
        <v>6332.45</v>
      </c>
      <c r="F12" s="197">
        <f t="shared" si="1"/>
        <v>7.6935050552221439E-4</v>
      </c>
      <c r="G12" s="197"/>
      <c r="H12" s="174">
        <v>1443.19</v>
      </c>
      <c r="I12" s="197">
        <f t="shared" si="2"/>
        <v>-3.4447491315589547E-3</v>
      </c>
      <c r="J12" s="197"/>
      <c r="K12" s="174">
        <v>317.14999999999998</v>
      </c>
      <c r="L12" s="197">
        <f t="shared" si="3"/>
        <v>-2.2676460852669791E-3</v>
      </c>
      <c r="M12" s="197"/>
      <c r="N12" s="199">
        <v>37979</v>
      </c>
      <c r="O12" s="181">
        <v>1094.04</v>
      </c>
      <c r="P12" s="200">
        <f t="shared" si="4"/>
        <v>-1.8081701318356832E-3</v>
      </c>
      <c r="Q12" s="200"/>
    </row>
    <row r="13" spans="1:18">
      <c r="A13" s="180">
        <v>37981</v>
      </c>
      <c r="B13" s="174">
        <v>468.62</v>
      </c>
      <c r="C13" s="197">
        <f t="shared" si="0"/>
        <v>9.1800905241881106E-4</v>
      </c>
      <c r="D13" s="197"/>
      <c r="E13" s="174">
        <v>6342.3</v>
      </c>
      <c r="F13" s="197">
        <f t="shared" si="1"/>
        <v>1.5542716002976823E-3</v>
      </c>
      <c r="G13" s="197"/>
      <c r="H13" s="174">
        <v>1443.86</v>
      </c>
      <c r="I13" s="197">
        <f t="shared" si="2"/>
        <v>4.6414160615696853E-4</v>
      </c>
      <c r="J13" s="197"/>
      <c r="K13" s="174">
        <v>317.88</v>
      </c>
      <c r="L13" s="197">
        <f t="shared" si="3"/>
        <v>2.299104992072659E-3</v>
      </c>
      <c r="M13" s="197"/>
      <c r="N13" s="199">
        <v>37981</v>
      </c>
      <c r="O13" s="181">
        <v>1095.8900000000001</v>
      </c>
      <c r="P13" s="200">
        <f t="shared" si="4"/>
        <v>1.6895521227455986E-3</v>
      </c>
      <c r="Q13" s="200"/>
    </row>
    <row r="14" spans="1:18">
      <c r="A14" s="180">
        <v>37984</v>
      </c>
      <c r="B14" s="174">
        <v>476.58</v>
      </c>
      <c r="C14" s="197">
        <f t="shared" si="0"/>
        <v>1.684339438580908E-2</v>
      </c>
      <c r="D14" s="197"/>
      <c r="E14" s="174">
        <v>6413.18</v>
      </c>
      <c r="F14" s="197">
        <f t="shared" si="1"/>
        <v>1.1113769072669838E-2</v>
      </c>
      <c r="G14" s="197"/>
      <c r="H14" s="174">
        <v>1470.37</v>
      </c>
      <c r="I14" s="197">
        <f t="shared" si="2"/>
        <v>1.8193986937804999E-2</v>
      </c>
      <c r="J14" s="197"/>
      <c r="K14" s="174">
        <v>323.27</v>
      </c>
      <c r="L14" s="197">
        <f t="shared" si="3"/>
        <v>1.6813934282414636E-2</v>
      </c>
      <c r="M14" s="197"/>
      <c r="N14" s="199">
        <v>37984</v>
      </c>
      <c r="O14" s="181">
        <v>1109.48</v>
      </c>
      <c r="P14" s="200">
        <f t="shared" si="4"/>
        <v>1.2324618564718663E-2</v>
      </c>
      <c r="Q14" s="200"/>
    </row>
    <row r="15" spans="1:18">
      <c r="A15" s="180">
        <v>37985</v>
      </c>
      <c r="B15" s="174">
        <v>476.05</v>
      </c>
      <c r="C15" s="197">
        <f t="shared" si="0"/>
        <v>-1.1127091413952555E-3</v>
      </c>
      <c r="D15" s="197"/>
      <c r="E15" s="174">
        <v>6424.45</v>
      </c>
      <c r="F15" s="197">
        <f t="shared" si="1"/>
        <v>1.7557762445585697E-3</v>
      </c>
      <c r="G15" s="197"/>
      <c r="H15" s="174">
        <v>1470.01</v>
      </c>
      <c r="I15" s="197">
        <f t="shared" si="2"/>
        <v>-2.4486631102013738E-4</v>
      </c>
      <c r="J15" s="197"/>
      <c r="K15" s="174">
        <v>322.83999999999997</v>
      </c>
      <c r="L15" s="197">
        <f t="shared" si="3"/>
        <v>-1.3310428982217515E-3</v>
      </c>
      <c r="M15" s="197"/>
      <c r="N15" s="199">
        <v>37985</v>
      </c>
      <c r="O15" s="181">
        <v>1109.6400000000001</v>
      </c>
      <c r="P15" s="200">
        <f t="shared" si="4"/>
        <v>1.4420130527167989E-4</v>
      </c>
      <c r="Q15" s="200"/>
    </row>
    <row r="16" spans="1:18">
      <c r="A16" s="180">
        <v>37986</v>
      </c>
      <c r="B16" s="174">
        <v>475.82</v>
      </c>
      <c r="C16" s="197">
        <f t="shared" si="0"/>
        <v>-4.8325927800264634E-4</v>
      </c>
      <c r="D16" s="197"/>
      <c r="E16" s="174">
        <v>6440.3</v>
      </c>
      <c r="F16" s="197">
        <f t="shared" si="1"/>
        <v>2.4640988779125275E-3</v>
      </c>
      <c r="G16" s="197"/>
      <c r="H16" s="174">
        <v>1467.92</v>
      </c>
      <c r="I16" s="197">
        <f t="shared" si="2"/>
        <v>-1.4227706940338361E-3</v>
      </c>
      <c r="J16" s="197"/>
      <c r="K16" s="174">
        <v>322.66000000000003</v>
      </c>
      <c r="L16" s="197">
        <f t="shared" si="3"/>
        <v>-5.5770721817354743E-4</v>
      </c>
      <c r="M16" s="197"/>
      <c r="N16" s="199">
        <v>37986</v>
      </c>
      <c r="O16" s="181">
        <v>1111.92</v>
      </c>
      <c r="P16" s="200">
        <f t="shared" si="4"/>
        <v>2.0526123989549586E-3</v>
      </c>
      <c r="Q16" s="200"/>
    </row>
    <row r="17" spans="1:17">
      <c r="A17" s="180">
        <v>37988</v>
      </c>
      <c r="B17" s="174">
        <v>476.69</v>
      </c>
      <c r="C17" s="197">
        <f t="shared" si="0"/>
        <v>1.826752983033135E-3</v>
      </c>
      <c r="D17" s="197"/>
      <c r="E17" s="174">
        <v>6451.26</v>
      </c>
      <c r="F17" s="197">
        <f t="shared" si="1"/>
        <v>1.7003376845909038E-3</v>
      </c>
      <c r="G17" s="197"/>
      <c r="H17" s="174">
        <v>1463.57</v>
      </c>
      <c r="I17" s="197">
        <f t="shared" si="2"/>
        <v>-2.9677762453833791E-3</v>
      </c>
      <c r="J17" s="197"/>
      <c r="K17" s="174">
        <v>322.66000000000003</v>
      </c>
      <c r="L17" s="197">
        <f t="shared" si="3"/>
        <v>0</v>
      </c>
      <c r="M17" s="197"/>
      <c r="N17" s="199">
        <v>37988</v>
      </c>
      <c r="O17" s="181">
        <v>1108.48</v>
      </c>
      <c r="P17" s="200">
        <f t="shared" si="4"/>
        <v>-3.0985432825417058E-3</v>
      </c>
      <c r="Q17" s="200"/>
    </row>
    <row r="18" spans="1:17">
      <c r="A18" s="180">
        <v>37991</v>
      </c>
      <c r="B18" s="174">
        <v>489.69</v>
      </c>
      <c r="C18" s="197">
        <f t="shared" si="0"/>
        <v>2.6906153397322566E-2</v>
      </c>
      <c r="D18" s="197"/>
      <c r="E18" s="174">
        <v>6534.58</v>
      </c>
      <c r="F18" s="197">
        <f t="shared" si="1"/>
        <v>1.2832615124981994E-2</v>
      </c>
      <c r="G18" s="197"/>
      <c r="H18" s="174">
        <v>1496.58</v>
      </c>
      <c r="I18" s="197">
        <f t="shared" si="2"/>
        <v>2.2303848401434428E-2</v>
      </c>
      <c r="J18" s="197"/>
      <c r="K18" s="174">
        <v>331.1</v>
      </c>
      <c r="L18" s="197">
        <f t="shared" si="3"/>
        <v>2.5821307315202671E-2</v>
      </c>
      <c r="M18" s="197"/>
      <c r="N18" s="199">
        <v>37991</v>
      </c>
      <c r="O18" s="181">
        <v>1122.22</v>
      </c>
      <c r="P18" s="200">
        <f t="shared" si="4"/>
        <v>1.231915879919016E-2</v>
      </c>
      <c r="Q18" s="200"/>
    </row>
    <row r="19" spans="1:17">
      <c r="A19" s="180">
        <v>37992</v>
      </c>
      <c r="B19" s="174">
        <v>491.87</v>
      </c>
      <c r="C19" s="197">
        <f t="shared" si="0"/>
        <v>4.4419161017046358E-3</v>
      </c>
      <c r="D19" s="197"/>
      <c r="E19" s="174">
        <v>6541.15</v>
      </c>
      <c r="F19" s="197">
        <f t="shared" si="1"/>
        <v>1.0049152977150543E-3</v>
      </c>
      <c r="G19" s="197"/>
      <c r="H19" s="174">
        <v>1501.26</v>
      </c>
      <c r="I19" s="197">
        <f t="shared" si="2"/>
        <v>3.1222505549959555E-3</v>
      </c>
      <c r="J19" s="197"/>
      <c r="K19" s="174">
        <v>332.71</v>
      </c>
      <c r="L19" s="197">
        <f t="shared" si="3"/>
        <v>4.8507951280306813E-3</v>
      </c>
      <c r="M19" s="197"/>
      <c r="N19" s="199">
        <v>37992</v>
      </c>
      <c r="O19" s="181">
        <v>1123.67</v>
      </c>
      <c r="P19" s="200">
        <f t="shared" si="4"/>
        <v>1.2912477471896666E-3</v>
      </c>
      <c r="Q19" s="200"/>
    </row>
    <row r="20" spans="1:17">
      <c r="A20" s="180">
        <v>37993</v>
      </c>
      <c r="B20" s="174">
        <v>493.29</v>
      </c>
      <c r="C20" s="197">
        <f t="shared" si="0"/>
        <v>2.8827824584866484E-3</v>
      </c>
      <c r="D20" s="197"/>
      <c r="E20" s="174">
        <v>6525.3</v>
      </c>
      <c r="F20" s="197">
        <f t="shared" si="1"/>
        <v>-2.4260618261467532E-3</v>
      </c>
      <c r="G20" s="197"/>
      <c r="H20" s="174">
        <v>1514.26</v>
      </c>
      <c r="I20" s="197">
        <f t="shared" si="2"/>
        <v>8.6221152808436397E-3</v>
      </c>
      <c r="J20" s="197"/>
      <c r="K20" s="174">
        <v>335.54</v>
      </c>
      <c r="L20" s="197">
        <f t="shared" si="3"/>
        <v>8.469934661023101E-3</v>
      </c>
      <c r="M20" s="197"/>
      <c r="N20" s="199">
        <v>37993</v>
      </c>
      <c r="O20" s="181">
        <v>1126.33</v>
      </c>
      <c r="P20" s="200">
        <f t="shared" si="4"/>
        <v>2.3644455460000691E-3</v>
      </c>
      <c r="Q20" s="200"/>
    </row>
    <row r="21" spans="1:17">
      <c r="A21" s="180">
        <v>37994</v>
      </c>
      <c r="B21" s="174">
        <v>504.95</v>
      </c>
      <c r="C21" s="197">
        <f t="shared" si="0"/>
        <v>2.3362178078321486E-2</v>
      </c>
      <c r="D21" s="197"/>
      <c r="E21" s="174">
        <v>6569.32</v>
      </c>
      <c r="F21" s="197">
        <f t="shared" si="1"/>
        <v>6.7233972155697191E-3</v>
      </c>
      <c r="G21" s="197"/>
      <c r="H21" s="174">
        <v>1530.65</v>
      </c>
      <c r="I21" s="197">
        <f t="shared" si="2"/>
        <v>1.0765611001681717E-2</v>
      </c>
      <c r="J21" s="197"/>
      <c r="K21" s="174">
        <v>342.02</v>
      </c>
      <c r="L21" s="197">
        <f t="shared" si="3"/>
        <v>1.9128040542653203E-2</v>
      </c>
      <c r="M21" s="197"/>
      <c r="N21" s="199">
        <v>37994</v>
      </c>
      <c r="O21" s="181">
        <v>1131.92</v>
      </c>
      <c r="P21" s="200">
        <f t="shared" si="4"/>
        <v>4.9507463013562123E-3</v>
      </c>
      <c r="Q21" s="200"/>
    </row>
    <row r="22" spans="1:17">
      <c r="A22" s="180">
        <v>37995</v>
      </c>
      <c r="B22" s="174">
        <v>502.02</v>
      </c>
      <c r="C22" s="197">
        <f t="shared" si="0"/>
        <v>-5.8194549370036543E-3</v>
      </c>
      <c r="D22" s="197"/>
      <c r="E22" s="174">
        <v>6526.17</v>
      </c>
      <c r="F22" s="197">
        <f t="shared" si="1"/>
        <v>-6.59007889950436E-3</v>
      </c>
      <c r="G22" s="197"/>
      <c r="H22" s="174">
        <v>1520.46</v>
      </c>
      <c r="I22" s="197">
        <f t="shared" si="2"/>
        <v>-6.6795611347003642E-3</v>
      </c>
      <c r="J22" s="197"/>
      <c r="K22" s="174">
        <v>338.1</v>
      </c>
      <c r="L22" s="197">
        <f t="shared" si="3"/>
        <v>-1.152750517106727E-2</v>
      </c>
      <c r="M22" s="197"/>
      <c r="N22" s="199">
        <v>37995</v>
      </c>
      <c r="O22" s="181">
        <v>1121.8599999999999</v>
      </c>
      <c r="P22" s="200">
        <f t="shared" si="4"/>
        <v>-8.9272837739765108E-3</v>
      </c>
      <c r="Q22" s="200"/>
    </row>
    <row r="23" spans="1:17">
      <c r="A23" s="180">
        <v>37998</v>
      </c>
      <c r="B23" s="174">
        <v>512.66999999999996</v>
      </c>
      <c r="C23" s="197">
        <f t="shared" si="0"/>
        <v>2.0992403791364859E-2</v>
      </c>
      <c r="D23" s="197"/>
      <c r="E23" s="174">
        <v>6543.68</v>
      </c>
      <c r="F23" s="197">
        <f t="shared" si="1"/>
        <v>2.6794508699064779E-3</v>
      </c>
      <c r="G23" s="197"/>
      <c r="H23" s="174">
        <v>1539.77</v>
      </c>
      <c r="I23" s="197">
        <f t="shared" si="2"/>
        <v>1.2620133968835467E-2</v>
      </c>
      <c r="J23" s="197"/>
      <c r="K23" s="174">
        <v>342.65</v>
      </c>
      <c r="L23" s="197">
        <f t="shared" si="3"/>
        <v>1.336780831799232E-2</v>
      </c>
      <c r="M23" s="197"/>
      <c r="N23" s="199">
        <v>37998</v>
      </c>
      <c r="O23" s="181">
        <v>1127.23</v>
      </c>
      <c r="P23" s="200">
        <f t="shared" si="4"/>
        <v>4.7752737368854867E-3</v>
      </c>
      <c r="Q23" s="200"/>
    </row>
    <row r="24" spans="1:17">
      <c r="A24" s="180">
        <v>37999</v>
      </c>
      <c r="B24" s="174">
        <v>504.08</v>
      </c>
      <c r="C24" s="197">
        <f t="shared" si="0"/>
        <v>-1.6897377693127106E-2</v>
      </c>
      <c r="D24" s="197"/>
      <c r="E24" s="174">
        <v>6509.45</v>
      </c>
      <c r="F24" s="197">
        <f t="shared" si="1"/>
        <v>-5.2447311049940151E-3</v>
      </c>
      <c r="G24" s="197"/>
      <c r="H24" s="174">
        <v>1524.78</v>
      </c>
      <c r="I24" s="197">
        <f t="shared" si="2"/>
        <v>-9.7829172647811609E-3</v>
      </c>
      <c r="J24" s="197"/>
      <c r="K24" s="174">
        <v>338.36</v>
      </c>
      <c r="L24" s="197">
        <f t="shared" si="3"/>
        <v>-1.259910059601883E-2</v>
      </c>
      <c r="M24" s="197"/>
      <c r="N24" s="199">
        <v>37999</v>
      </c>
      <c r="O24" s="181">
        <v>1121.22</v>
      </c>
      <c r="P24" s="200">
        <f t="shared" si="4"/>
        <v>-5.345917688386926E-3</v>
      </c>
      <c r="Q24" s="200"/>
    </row>
    <row r="25" spans="1:17">
      <c r="A25" s="180">
        <v>38000</v>
      </c>
      <c r="B25" s="174">
        <v>508.11</v>
      </c>
      <c r="C25" s="197">
        <f t="shared" si="0"/>
        <v>7.962973937339593E-3</v>
      </c>
      <c r="D25" s="197"/>
      <c r="E25" s="174">
        <v>6559.81</v>
      </c>
      <c r="F25" s="197">
        <f t="shared" si="1"/>
        <v>7.706671877597074E-3</v>
      </c>
      <c r="G25" s="197"/>
      <c r="H25" s="174">
        <v>1534.08</v>
      </c>
      <c r="I25" s="197">
        <f t="shared" si="2"/>
        <v>6.0807154663404936E-3</v>
      </c>
      <c r="J25" s="197"/>
      <c r="K25" s="174">
        <v>341.08</v>
      </c>
      <c r="L25" s="197">
        <f t="shared" si="3"/>
        <v>8.0066364380348923E-3</v>
      </c>
      <c r="M25" s="197"/>
      <c r="N25" s="199">
        <v>38000</v>
      </c>
      <c r="O25" s="181">
        <v>1130.52</v>
      </c>
      <c r="P25" s="200">
        <f t="shared" si="4"/>
        <v>8.2603256863577942E-3</v>
      </c>
      <c r="Q25" s="200"/>
    </row>
    <row r="26" spans="1:17">
      <c r="A26" s="180">
        <v>38001</v>
      </c>
      <c r="B26" s="174">
        <v>510.63</v>
      </c>
      <c r="C26" s="197">
        <f t="shared" si="0"/>
        <v>4.947297916851722E-3</v>
      </c>
      <c r="D26" s="197"/>
      <c r="E26" s="174">
        <v>6550.04</v>
      </c>
      <c r="F26" s="197">
        <f t="shared" si="1"/>
        <v>-1.4904826231731387E-3</v>
      </c>
      <c r="G26" s="197"/>
      <c r="H26" s="174">
        <v>1532.01</v>
      </c>
      <c r="I26" s="197">
        <f t="shared" si="2"/>
        <v>-1.3502541115880254E-3</v>
      </c>
      <c r="J26" s="197"/>
      <c r="K26" s="174">
        <v>342.5</v>
      </c>
      <c r="L26" s="197">
        <f t="shared" si="3"/>
        <v>4.1546038284312123E-3</v>
      </c>
      <c r="M26" s="197"/>
      <c r="N26" s="199">
        <v>38001</v>
      </c>
      <c r="O26" s="181">
        <v>1132.05</v>
      </c>
      <c r="P26" s="200">
        <f t="shared" si="4"/>
        <v>1.3524445504103889E-3</v>
      </c>
      <c r="Q26" s="200"/>
    </row>
    <row r="27" spans="1:17">
      <c r="A27" s="180">
        <v>38002</v>
      </c>
      <c r="B27" s="174">
        <v>521.66</v>
      </c>
      <c r="C27" s="197">
        <f t="shared" si="0"/>
        <v>2.1370777183777639E-2</v>
      </c>
      <c r="D27" s="197"/>
      <c r="E27" s="174">
        <v>6567.68</v>
      </c>
      <c r="F27" s="197">
        <f t="shared" si="1"/>
        <v>2.6894933926107896E-3</v>
      </c>
      <c r="G27" s="197"/>
      <c r="H27" s="174">
        <v>1553.62</v>
      </c>
      <c r="I27" s="197">
        <f t="shared" si="2"/>
        <v>1.4007093086290596E-2</v>
      </c>
      <c r="J27" s="197"/>
      <c r="K27" s="174">
        <v>348.51</v>
      </c>
      <c r="L27" s="197">
        <f t="shared" si="3"/>
        <v>1.7395266491213163E-2</v>
      </c>
      <c r="M27" s="197"/>
      <c r="N27" s="199">
        <v>38002</v>
      </c>
      <c r="O27" s="181">
        <v>1139.83</v>
      </c>
      <c r="P27" s="200">
        <f t="shared" si="4"/>
        <v>6.8489800626251778E-3</v>
      </c>
      <c r="Q27" s="200"/>
    </row>
    <row r="28" spans="1:17">
      <c r="A28" s="180">
        <v>38006</v>
      </c>
      <c r="B28" s="174">
        <v>521.82000000000005</v>
      </c>
      <c r="C28" s="197">
        <f t="shared" si="0"/>
        <v>3.0666615795982771E-4</v>
      </c>
      <c r="D28" s="197"/>
      <c r="E28" s="174">
        <v>6599.48</v>
      </c>
      <c r="F28" s="197">
        <f t="shared" si="1"/>
        <v>4.8302081583103907E-3</v>
      </c>
      <c r="G28" s="197"/>
      <c r="H28" s="174">
        <v>1552.87</v>
      </c>
      <c r="I28" s="197">
        <f t="shared" si="2"/>
        <v>-4.8286008618870282E-4</v>
      </c>
      <c r="J28" s="197"/>
      <c r="K28" s="174">
        <v>348.21</v>
      </c>
      <c r="L28" s="197">
        <f t="shared" si="3"/>
        <v>-8.6117814485215565E-4</v>
      </c>
      <c r="M28" s="197"/>
      <c r="N28" s="199">
        <v>38006</v>
      </c>
      <c r="O28" s="181">
        <v>1138.77</v>
      </c>
      <c r="P28" s="200">
        <f t="shared" si="4"/>
        <v>-9.3039592422060997E-4</v>
      </c>
      <c r="Q28" s="200"/>
    </row>
    <row r="29" spans="1:17">
      <c r="A29" s="180">
        <v>38007</v>
      </c>
      <c r="B29" s="174">
        <v>515.05999999999995</v>
      </c>
      <c r="C29" s="197">
        <f t="shared" si="0"/>
        <v>-1.3039302097787449E-2</v>
      </c>
      <c r="D29" s="197"/>
      <c r="E29" s="174">
        <v>6658.32</v>
      </c>
      <c r="F29" s="197">
        <f t="shared" si="1"/>
        <v>8.8763424294306739E-3</v>
      </c>
      <c r="G29" s="197"/>
      <c r="H29" s="174">
        <v>1546.6</v>
      </c>
      <c r="I29" s="197">
        <f t="shared" si="2"/>
        <v>-4.0458585195436835E-3</v>
      </c>
      <c r="J29" s="197"/>
      <c r="K29" s="174">
        <v>346.09</v>
      </c>
      <c r="L29" s="197">
        <f t="shared" si="3"/>
        <v>-6.1068892081794501E-3</v>
      </c>
      <c r="M29" s="197"/>
      <c r="N29" s="199">
        <v>38007</v>
      </c>
      <c r="O29" s="181">
        <v>1147.6199999999999</v>
      </c>
      <c r="P29" s="200">
        <f t="shared" si="4"/>
        <v>7.7415000931059406E-3</v>
      </c>
      <c r="Q29" s="200"/>
    </row>
    <row r="30" spans="1:17">
      <c r="A30" s="180">
        <v>38008</v>
      </c>
      <c r="B30" s="174">
        <v>511.97</v>
      </c>
      <c r="C30" s="197">
        <f t="shared" si="0"/>
        <v>-6.0173691591144584E-3</v>
      </c>
      <c r="D30" s="197"/>
      <c r="E30" s="174">
        <v>6657.09</v>
      </c>
      <c r="F30" s="197">
        <f t="shared" si="1"/>
        <v>-1.8474834849221028E-4</v>
      </c>
      <c r="G30" s="197"/>
      <c r="H30" s="174">
        <v>1530.42</v>
      </c>
      <c r="I30" s="197">
        <f t="shared" si="2"/>
        <v>-1.0516765655454629E-2</v>
      </c>
      <c r="J30" s="197"/>
      <c r="K30" s="174">
        <v>341.58</v>
      </c>
      <c r="L30" s="197">
        <f t="shared" si="3"/>
        <v>-1.3116944649416012E-2</v>
      </c>
      <c r="M30" s="197"/>
      <c r="N30" s="199">
        <v>38008</v>
      </c>
      <c r="O30" s="181">
        <v>1143.94</v>
      </c>
      <c r="P30" s="200">
        <f t="shared" si="4"/>
        <v>-3.2117886186228198E-3</v>
      </c>
      <c r="Q30" s="200"/>
    </row>
    <row r="31" spans="1:17">
      <c r="A31" s="180">
        <v>38009</v>
      </c>
      <c r="B31" s="174">
        <v>509.53</v>
      </c>
      <c r="C31" s="197">
        <f t="shared" si="0"/>
        <v>-4.7772973873471871E-3</v>
      </c>
      <c r="D31" s="197"/>
      <c r="E31" s="174">
        <v>6626.82</v>
      </c>
      <c r="F31" s="197">
        <f t="shared" si="1"/>
        <v>-4.5574010049849864E-3</v>
      </c>
      <c r="G31" s="197"/>
      <c r="H31" s="174">
        <v>1531.21</v>
      </c>
      <c r="I31" s="197">
        <f t="shared" si="2"/>
        <v>5.1606498338006368E-4</v>
      </c>
      <c r="J31" s="197"/>
      <c r="K31" s="174">
        <v>341.25</v>
      </c>
      <c r="L31" s="197">
        <f t="shared" si="3"/>
        <v>-9.6656569187596891E-4</v>
      </c>
      <c r="M31" s="197"/>
      <c r="N31" s="199">
        <v>38009</v>
      </c>
      <c r="O31" s="181">
        <v>1141.55</v>
      </c>
      <c r="P31" s="200">
        <f t="shared" si="4"/>
        <v>-2.0914559864121584E-3</v>
      </c>
      <c r="Q31" s="200"/>
    </row>
    <row r="32" spans="1:17">
      <c r="A32" s="180">
        <v>38012</v>
      </c>
      <c r="B32" s="174">
        <v>518.01</v>
      </c>
      <c r="C32" s="197">
        <f t="shared" si="0"/>
        <v>1.6505814906968806E-2</v>
      </c>
      <c r="D32" s="197"/>
      <c r="E32" s="174">
        <v>6672.04</v>
      </c>
      <c r="F32" s="197">
        <f t="shared" si="1"/>
        <v>6.8006091166938724E-3</v>
      </c>
      <c r="G32" s="197"/>
      <c r="H32" s="174">
        <v>1553.66</v>
      </c>
      <c r="I32" s="197">
        <f t="shared" si="2"/>
        <v>1.4555165267870568E-2</v>
      </c>
      <c r="J32" s="197"/>
      <c r="K32" s="174">
        <v>348.05</v>
      </c>
      <c r="L32" s="197">
        <f t="shared" si="3"/>
        <v>1.9730801115506052E-2</v>
      </c>
      <c r="M32" s="197"/>
      <c r="N32" s="199">
        <v>38012</v>
      </c>
      <c r="O32" s="181">
        <v>1155.3699999999999</v>
      </c>
      <c r="P32" s="200">
        <f t="shared" si="4"/>
        <v>1.2033650950850631E-2</v>
      </c>
      <c r="Q32" s="200"/>
    </row>
    <row r="33" spans="1:17">
      <c r="A33" s="180">
        <v>38013</v>
      </c>
      <c r="B33" s="174">
        <v>510.5</v>
      </c>
      <c r="C33" s="197">
        <f t="shared" si="0"/>
        <v>-1.46039094877283E-2</v>
      </c>
      <c r="D33" s="197"/>
      <c r="E33" s="174">
        <v>6639.78</v>
      </c>
      <c r="F33" s="197">
        <f t="shared" si="1"/>
        <v>-4.8468298329837978E-3</v>
      </c>
      <c r="G33" s="197"/>
      <c r="H33" s="174">
        <v>1519.23</v>
      </c>
      <c r="I33" s="197">
        <f t="shared" si="2"/>
        <v>-2.2409810232241877E-2</v>
      </c>
      <c r="J33" s="197"/>
      <c r="K33" s="174">
        <v>341.11</v>
      </c>
      <c r="L33" s="197">
        <f t="shared" si="3"/>
        <v>-2.0141141703947374E-2</v>
      </c>
      <c r="M33" s="197"/>
      <c r="N33" s="199">
        <v>38013</v>
      </c>
      <c r="O33" s="181">
        <v>1144.05</v>
      </c>
      <c r="P33" s="200">
        <f t="shared" si="4"/>
        <v>-9.8460406979559208E-3</v>
      </c>
      <c r="Q33" s="200"/>
    </row>
    <row r="34" spans="1:17">
      <c r="A34" s="180">
        <v>38014</v>
      </c>
      <c r="B34" s="174">
        <v>503.97</v>
      </c>
      <c r="C34" s="197">
        <f t="shared" si="0"/>
        <v>-1.2873895114487676E-2</v>
      </c>
      <c r="D34" s="197"/>
      <c r="E34" s="174">
        <v>6555.97</v>
      </c>
      <c r="F34" s="197">
        <f t="shared" si="1"/>
        <v>-1.2702745499165868E-2</v>
      </c>
      <c r="G34" s="197"/>
      <c r="H34" s="174">
        <v>1491.57</v>
      </c>
      <c r="I34" s="197">
        <f t="shared" si="2"/>
        <v>-1.8374371066817191E-2</v>
      </c>
      <c r="J34" s="197"/>
      <c r="K34" s="174">
        <v>335.87</v>
      </c>
      <c r="L34" s="197">
        <f t="shared" si="3"/>
        <v>-1.5480825576387604E-2</v>
      </c>
      <c r="M34" s="197"/>
      <c r="N34" s="199">
        <v>38014</v>
      </c>
      <c r="O34" s="181">
        <v>1128.48</v>
      </c>
      <c r="P34" s="200">
        <f t="shared" si="4"/>
        <v>-1.3703003818488177E-2</v>
      </c>
      <c r="Q34" s="200"/>
    </row>
    <row r="35" spans="1:17">
      <c r="A35" s="180">
        <v>38015</v>
      </c>
      <c r="B35" s="174">
        <v>502.02</v>
      </c>
      <c r="C35" s="197">
        <f t="shared" si="0"/>
        <v>-3.8767829546703133E-3</v>
      </c>
      <c r="D35" s="197"/>
      <c r="E35" s="174">
        <v>6555.71</v>
      </c>
      <c r="F35" s="197">
        <f t="shared" si="1"/>
        <v>-3.9659296144249383E-5</v>
      </c>
      <c r="G35" s="197"/>
      <c r="H35" s="174">
        <v>1496.4</v>
      </c>
      <c r="I35" s="197">
        <f t="shared" si="2"/>
        <v>3.2329670023192141E-3</v>
      </c>
      <c r="J35" s="197"/>
      <c r="K35" s="174">
        <v>334.52</v>
      </c>
      <c r="L35" s="197">
        <f t="shared" si="3"/>
        <v>-4.0275118210155404E-3</v>
      </c>
      <c r="M35" s="197"/>
      <c r="N35" s="199">
        <v>38015</v>
      </c>
      <c r="O35" s="181">
        <v>1134.1099999999999</v>
      </c>
      <c r="P35" s="200">
        <f t="shared" si="4"/>
        <v>4.9766078871296979E-3</v>
      </c>
      <c r="Q35" s="200"/>
    </row>
    <row r="36" spans="1:17">
      <c r="A36" s="180">
        <v>38016</v>
      </c>
      <c r="B36" s="174">
        <v>503.81</v>
      </c>
      <c r="C36" s="197">
        <f t="shared" si="0"/>
        <v>3.5592533324424768E-3</v>
      </c>
      <c r="D36" s="197"/>
      <c r="E36" s="174">
        <v>6551.63</v>
      </c>
      <c r="F36" s="197">
        <f t="shared" si="1"/>
        <v>-6.2255196428477046E-4</v>
      </c>
      <c r="G36" s="197"/>
      <c r="H36" s="174">
        <v>1493.08</v>
      </c>
      <c r="I36" s="197">
        <f t="shared" si="2"/>
        <v>-2.2211229811899755E-3</v>
      </c>
      <c r="J36" s="197"/>
      <c r="K36" s="174">
        <v>333.88</v>
      </c>
      <c r="L36" s="197">
        <f t="shared" si="3"/>
        <v>-1.9150215307890699E-3</v>
      </c>
      <c r="M36" s="197"/>
      <c r="N36" s="199">
        <v>38016</v>
      </c>
      <c r="O36" s="181">
        <v>1131.1300000000001</v>
      </c>
      <c r="P36" s="200">
        <f t="shared" si="4"/>
        <v>-2.631069307528937E-3</v>
      </c>
      <c r="Q36" s="200"/>
    </row>
    <row r="37" spans="1:17">
      <c r="A37" s="180">
        <v>38019</v>
      </c>
      <c r="B37" s="174">
        <v>499</v>
      </c>
      <c r="C37" s="197">
        <f t="shared" si="0"/>
        <v>-9.5931171164861315E-3</v>
      </c>
      <c r="D37" s="197"/>
      <c r="E37" s="174">
        <v>6568.7</v>
      </c>
      <c r="F37" s="197">
        <f t="shared" si="1"/>
        <v>2.60207016613416E-3</v>
      </c>
      <c r="G37" s="197"/>
      <c r="H37" s="174">
        <v>1487.84</v>
      </c>
      <c r="I37" s="197">
        <f t="shared" si="2"/>
        <v>-3.5156967629140765E-3</v>
      </c>
      <c r="J37" s="197"/>
      <c r="K37" s="174">
        <v>333.11</v>
      </c>
      <c r="L37" s="197">
        <f t="shared" si="3"/>
        <v>-2.3088812188132636E-3</v>
      </c>
      <c r="M37" s="197"/>
      <c r="N37" s="199">
        <v>38019</v>
      </c>
      <c r="O37" s="181">
        <v>1135.26</v>
      </c>
      <c r="P37" s="200">
        <f t="shared" si="4"/>
        <v>3.6445665322545591E-3</v>
      </c>
      <c r="Q37" s="200"/>
    </row>
    <row r="38" spans="1:17">
      <c r="A38" s="180">
        <v>38020</v>
      </c>
      <c r="B38" s="174">
        <v>498.41</v>
      </c>
      <c r="C38" s="197">
        <f t="shared" si="0"/>
        <v>-1.1830642741012473E-3</v>
      </c>
      <c r="D38" s="197"/>
      <c r="E38" s="174">
        <v>6574.82</v>
      </c>
      <c r="F38" s="197">
        <f t="shared" si="1"/>
        <v>9.312574473645908E-4</v>
      </c>
      <c r="G38" s="197"/>
      <c r="H38" s="174">
        <v>1491.85</v>
      </c>
      <c r="I38" s="197">
        <f t="shared" si="2"/>
        <v>2.6915567866876329E-3</v>
      </c>
      <c r="J38" s="197"/>
      <c r="K38" s="174">
        <v>334.49</v>
      </c>
      <c r="L38" s="197">
        <f t="shared" si="3"/>
        <v>4.1342179914668209E-3</v>
      </c>
      <c r="M38" s="197"/>
      <c r="N38" s="199">
        <v>38020</v>
      </c>
      <c r="O38" s="181">
        <v>1136.03</v>
      </c>
      <c r="P38" s="200">
        <f t="shared" si="4"/>
        <v>6.7802881137922998E-4</v>
      </c>
      <c r="Q38" s="200"/>
    </row>
    <row r="39" spans="1:17">
      <c r="A39" s="180">
        <v>38021</v>
      </c>
      <c r="B39" s="174">
        <v>488.79</v>
      </c>
      <c r="C39" s="197">
        <f t="shared" si="0"/>
        <v>-1.9490082094444059E-2</v>
      </c>
      <c r="D39" s="197"/>
      <c r="E39" s="174">
        <v>6526.1</v>
      </c>
      <c r="F39" s="197">
        <f t="shared" si="1"/>
        <v>-7.4376798874072631E-3</v>
      </c>
      <c r="G39" s="197"/>
      <c r="H39" s="174">
        <v>1462.61</v>
      </c>
      <c r="I39" s="197">
        <f t="shared" si="2"/>
        <v>-1.9794449563756283E-2</v>
      </c>
      <c r="J39" s="197"/>
      <c r="K39" s="174">
        <v>324.64</v>
      </c>
      <c r="L39" s="197">
        <f t="shared" si="3"/>
        <v>-2.9890107677684987E-2</v>
      </c>
      <c r="M39" s="197"/>
      <c r="N39" s="199">
        <v>38021</v>
      </c>
      <c r="O39" s="181">
        <v>1126.52</v>
      </c>
      <c r="P39" s="200">
        <f t="shared" si="4"/>
        <v>-8.4064935627700867E-3</v>
      </c>
      <c r="Q39" s="200"/>
    </row>
    <row r="40" spans="1:17">
      <c r="A40" s="180">
        <v>38022</v>
      </c>
      <c r="B40" s="174">
        <v>491.61</v>
      </c>
      <c r="C40" s="197">
        <f t="shared" si="0"/>
        <v>5.7527698432691746E-3</v>
      </c>
      <c r="D40" s="197"/>
      <c r="E40" s="174">
        <v>6544.28</v>
      </c>
      <c r="F40" s="197">
        <f t="shared" si="1"/>
        <v>2.7818642953352834E-3</v>
      </c>
      <c r="G40" s="197"/>
      <c r="H40" s="174">
        <v>1465.03</v>
      </c>
      <c r="I40" s="197">
        <f t="shared" si="2"/>
        <v>1.6532091043811755E-3</v>
      </c>
      <c r="J40" s="197"/>
      <c r="K40" s="174">
        <v>324.56</v>
      </c>
      <c r="L40" s="197">
        <f t="shared" si="3"/>
        <v>-2.4645717931274434E-4</v>
      </c>
      <c r="M40" s="197"/>
      <c r="N40" s="199">
        <v>38022</v>
      </c>
      <c r="O40" s="181">
        <v>1128.5899999999999</v>
      </c>
      <c r="P40" s="200">
        <f t="shared" si="4"/>
        <v>1.8358311402747807E-3</v>
      </c>
      <c r="Q40" s="200"/>
    </row>
    <row r="41" spans="1:17">
      <c r="A41" s="180">
        <v>38023</v>
      </c>
      <c r="B41" s="174">
        <v>505.22</v>
      </c>
      <c r="C41" s="197">
        <f t="shared" si="0"/>
        <v>2.7308258748366815E-2</v>
      </c>
      <c r="D41" s="197"/>
      <c r="E41" s="174">
        <v>6632.67</v>
      </c>
      <c r="F41" s="197">
        <f t="shared" si="1"/>
        <v>1.3416052390844094E-2</v>
      </c>
      <c r="G41" s="197"/>
      <c r="H41" s="174">
        <v>1498.95</v>
      </c>
      <c r="I41" s="197">
        <f t="shared" si="2"/>
        <v>2.288914291870842E-2</v>
      </c>
      <c r="J41" s="197"/>
      <c r="K41" s="174">
        <v>331.84</v>
      </c>
      <c r="L41" s="197">
        <f t="shared" si="3"/>
        <v>2.218250614297065E-2</v>
      </c>
      <c r="M41" s="197"/>
      <c r="N41" s="199">
        <v>38023</v>
      </c>
      <c r="O41" s="181">
        <v>1142.76</v>
      </c>
      <c r="P41" s="200">
        <f t="shared" si="4"/>
        <v>1.2477323033346522E-2</v>
      </c>
      <c r="Q41" s="200"/>
    </row>
    <row r="42" spans="1:17">
      <c r="A42" s="180">
        <v>38026</v>
      </c>
      <c r="B42" s="174">
        <v>500.07</v>
      </c>
      <c r="C42" s="197">
        <f t="shared" si="0"/>
        <v>-1.0245889351502996E-2</v>
      </c>
      <c r="D42" s="197"/>
      <c r="E42" s="174">
        <v>6641.82</v>
      </c>
      <c r="F42" s="197">
        <f t="shared" si="1"/>
        <v>1.3785842543294811E-3</v>
      </c>
      <c r="G42" s="197"/>
      <c r="H42" s="174">
        <v>1490.91</v>
      </c>
      <c r="I42" s="197">
        <f t="shared" si="2"/>
        <v>-5.3781912060771597E-3</v>
      </c>
      <c r="J42" s="197"/>
      <c r="K42" s="174">
        <v>330.09</v>
      </c>
      <c r="L42" s="197">
        <f t="shared" si="3"/>
        <v>-5.28758049123148E-3</v>
      </c>
      <c r="M42" s="197"/>
      <c r="N42" s="199">
        <v>38026</v>
      </c>
      <c r="O42" s="181">
        <v>1139.81</v>
      </c>
      <c r="P42" s="200">
        <f t="shared" si="4"/>
        <v>-2.5848071625127677E-3</v>
      </c>
      <c r="Q42" s="200"/>
    </row>
    <row r="43" spans="1:17">
      <c r="A43" s="180">
        <v>38027</v>
      </c>
      <c r="B43" s="174">
        <v>505.15</v>
      </c>
      <c r="C43" s="197">
        <f t="shared" si="0"/>
        <v>1.0107326250634832E-2</v>
      </c>
      <c r="D43" s="197"/>
      <c r="E43" s="174">
        <v>6677.04</v>
      </c>
      <c r="F43" s="197">
        <f t="shared" si="1"/>
        <v>5.2887532558471648E-3</v>
      </c>
      <c r="G43" s="197"/>
      <c r="H43" s="174">
        <v>1500.29</v>
      </c>
      <c r="I43" s="197">
        <f t="shared" si="2"/>
        <v>6.2717509673233963E-3</v>
      </c>
      <c r="J43" s="197"/>
      <c r="K43" s="174">
        <v>332</v>
      </c>
      <c r="L43" s="197">
        <f t="shared" si="3"/>
        <v>5.7696243665577218E-3</v>
      </c>
      <c r="M43" s="197"/>
      <c r="N43" s="199">
        <v>38027</v>
      </c>
      <c r="O43" s="181">
        <v>1145.54</v>
      </c>
      <c r="P43" s="200">
        <f t="shared" si="4"/>
        <v>5.0145597016812843E-3</v>
      </c>
      <c r="Q43" s="200"/>
    </row>
    <row r="44" spans="1:17">
      <c r="A44" s="180">
        <v>38028</v>
      </c>
      <c r="B44" s="174">
        <v>510.74</v>
      </c>
      <c r="C44" s="197">
        <f t="shared" si="0"/>
        <v>1.1005239581902153E-2</v>
      </c>
      <c r="D44" s="197"/>
      <c r="E44" s="174">
        <v>6751.05</v>
      </c>
      <c r="F44" s="197">
        <f t="shared" si="1"/>
        <v>1.1023272770302912E-2</v>
      </c>
      <c r="G44" s="197"/>
      <c r="H44" s="174">
        <v>1514.18</v>
      </c>
      <c r="I44" s="197">
        <f t="shared" si="2"/>
        <v>9.2156155500126118E-3</v>
      </c>
      <c r="J44" s="197"/>
      <c r="K44" s="174">
        <v>334.9</v>
      </c>
      <c r="L44" s="197">
        <f t="shared" si="3"/>
        <v>8.6970108836703797E-3</v>
      </c>
      <c r="M44" s="197"/>
      <c r="N44" s="199">
        <v>38028</v>
      </c>
      <c r="O44" s="181">
        <v>1157.76</v>
      </c>
      <c r="P44" s="200">
        <f t="shared" si="4"/>
        <v>1.0610962233752075E-2</v>
      </c>
      <c r="Q44" s="200"/>
    </row>
    <row r="45" spans="1:17">
      <c r="A45" s="180">
        <v>38029</v>
      </c>
      <c r="B45" s="174">
        <v>505.17</v>
      </c>
      <c r="C45" s="197">
        <f t="shared" si="0"/>
        <v>-1.0965648165315974E-2</v>
      </c>
      <c r="D45" s="197"/>
      <c r="E45" s="174">
        <v>6716.19</v>
      </c>
      <c r="F45" s="197">
        <f t="shared" si="1"/>
        <v>-5.1770188781657851E-3</v>
      </c>
      <c r="G45" s="197"/>
      <c r="H45" s="174">
        <v>1501.34</v>
      </c>
      <c r="I45" s="197">
        <f t="shared" si="2"/>
        <v>-8.5159956482735773E-3</v>
      </c>
      <c r="J45" s="197"/>
      <c r="K45" s="174">
        <v>331.83</v>
      </c>
      <c r="L45" s="197">
        <f t="shared" si="3"/>
        <v>-9.2091902178863521E-3</v>
      </c>
      <c r="M45" s="197"/>
      <c r="N45" s="199">
        <v>38029</v>
      </c>
      <c r="O45" s="181">
        <v>1152.1099999999999</v>
      </c>
      <c r="P45" s="200">
        <f t="shared" si="4"/>
        <v>-4.8920599584365461E-3</v>
      </c>
      <c r="Q45" s="200"/>
    </row>
    <row r="46" spans="1:17">
      <c r="A46" s="180">
        <v>38030</v>
      </c>
      <c r="B46" s="174">
        <v>502.03</v>
      </c>
      <c r="C46" s="197">
        <f t="shared" si="0"/>
        <v>-6.2351274280376765E-3</v>
      </c>
      <c r="D46" s="197"/>
      <c r="E46" s="174">
        <v>6691.4</v>
      </c>
      <c r="F46" s="197">
        <f t="shared" si="1"/>
        <v>-3.6979096540549878E-3</v>
      </c>
      <c r="G46" s="197"/>
      <c r="H46" s="174">
        <v>1484.47</v>
      </c>
      <c r="I46" s="197">
        <f t="shared" si="2"/>
        <v>-1.1300236463799887E-2</v>
      </c>
      <c r="J46" s="197"/>
      <c r="K46" s="174">
        <v>329.15</v>
      </c>
      <c r="L46" s="197">
        <f t="shared" si="3"/>
        <v>-8.1092156683868575E-3</v>
      </c>
      <c r="M46" s="197"/>
      <c r="N46" s="199">
        <v>38030</v>
      </c>
      <c r="O46" s="181">
        <v>1145.81</v>
      </c>
      <c r="P46" s="200">
        <f t="shared" si="4"/>
        <v>-5.4832333454273938E-3</v>
      </c>
      <c r="Q46" s="200"/>
    </row>
    <row r="47" spans="1:17">
      <c r="A47" s="180">
        <v>38034</v>
      </c>
      <c r="B47" s="174">
        <v>507.13</v>
      </c>
      <c r="C47" s="197">
        <f t="shared" si="0"/>
        <v>1.0107502117812292E-2</v>
      </c>
      <c r="D47" s="197"/>
      <c r="E47" s="174">
        <v>6770.27</v>
      </c>
      <c r="F47" s="197">
        <f t="shared" si="1"/>
        <v>1.1717848150272299E-2</v>
      </c>
      <c r="G47" s="197"/>
      <c r="H47" s="174">
        <v>1506.57</v>
      </c>
      <c r="I47" s="197">
        <f t="shared" si="2"/>
        <v>1.4777737632742817E-2</v>
      </c>
      <c r="J47" s="197"/>
      <c r="K47" s="174">
        <v>332.88</v>
      </c>
      <c r="L47" s="197">
        <f t="shared" si="3"/>
        <v>1.1268490760800153E-2</v>
      </c>
      <c r="M47" s="197"/>
      <c r="N47" s="199">
        <v>38034</v>
      </c>
      <c r="O47" s="181">
        <v>1156.99</v>
      </c>
      <c r="P47" s="200">
        <f t="shared" si="4"/>
        <v>9.709994650962608E-3</v>
      </c>
      <c r="Q47" s="200"/>
    </row>
    <row r="48" spans="1:17">
      <c r="A48" s="180">
        <v>38035</v>
      </c>
      <c r="B48" s="174">
        <v>508.78</v>
      </c>
      <c r="C48" s="197">
        <f t="shared" si="0"/>
        <v>3.2483220971232757E-3</v>
      </c>
      <c r="D48" s="197"/>
      <c r="E48" s="174">
        <v>6719.14</v>
      </c>
      <c r="F48" s="197">
        <f t="shared" si="1"/>
        <v>-7.5807978056039423E-3</v>
      </c>
      <c r="G48" s="197"/>
      <c r="H48" s="174">
        <v>1507.49</v>
      </c>
      <c r="I48" s="197">
        <f t="shared" si="2"/>
        <v>6.104722723315792E-4</v>
      </c>
      <c r="J48" s="197"/>
      <c r="K48" s="174">
        <v>332.36</v>
      </c>
      <c r="L48" s="197">
        <f t="shared" si="3"/>
        <v>-1.5633458779051642E-3</v>
      </c>
      <c r="M48" s="197"/>
      <c r="N48" s="199">
        <v>38035</v>
      </c>
      <c r="O48" s="181">
        <v>1151.82</v>
      </c>
      <c r="P48" s="200">
        <f t="shared" si="4"/>
        <v>-4.4785050664408023E-3</v>
      </c>
      <c r="Q48" s="200"/>
    </row>
    <row r="49" spans="1:17">
      <c r="A49" s="180">
        <v>38036</v>
      </c>
      <c r="B49" s="174">
        <v>502.71</v>
      </c>
      <c r="C49" s="197">
        <f t="shared" si="0"/>
        <v>-1.2002239996482648E-2</v>
      </c>
      <c r="D49" s="197"/>
      <c r="E49" s="174">
        <v>6715.29</v>
      </c>
      <c r="F49" s="197">
        <f t="shared" si="1"/>
        <v>-5.7315421724563726E-4</v>
      </c>
      <c r="G49" s="197"/>
      <c r="H49" s="174">
        <v>1484.8</v>
      </c>
      <c r="I49" s="197">
        <f t="shared" si="2"/>
        <v>-1.5165933048231833E-2</v>
      </c>
      <c r="J49" s="197"/>
      <c r="K49" s="174">
        <v>327.72</v>
      </c>
      <c r="L49" s="197">
        <f t="shared" si="3"/>
        <v>-1.4059133523166647E-2</v>
      </c>
      <c r="M49" s="197"/>
      <c r="N49" s="199">
        <v>38036</v>
      </c>
      <c r="O49" s="181">
        <v>1147.06</v>
      </c>
      <c r="P49" s="200">
        <f t="shared" si="4"/>
        <v>-4.1411529114118535E-3</v>
      </c>
      <c r="Q49" s="200"/>
    </row>
    <row r="50" spans="1:17">
      <c r="A50" s="180">
        <v>38037</v>
      </c>
      <c r="B50" s="174">
        <v>498.74</v>
      </c>
      <c r="C50" s="197">
        <f t="shared" si="0"/>
        <v>-7.9285452029889021E-3</v>
      </c>
      <c r="D50" s="197"/>
      <c r="E50" s="174">
        <v>6676.71</v>
      </c>
      <c r="F50" s="197">
        <f t="shared" si="1"/>
        <v>-5.7616646845263754E-3</v>
      </c>
      <c r="G50" s="197"/>
      <c r="H50" s="174">
        <v>1482.1</v>
      </c>
      <c r="I50" s="197">
        <f t="shared" si="2"/>
        <v>-1.8200820690669011E-3</v>
      </c>
      <c r="J50" s="197"/>
      <c r="K50" s="174">
        <v>325.70999999999998</v>
      </c>
      <c r="L50" s="197">
        <f t="shared" si="3"/>
        <v>-6.1521703617436656E-3</v>
      </c>
      <c r="M50" s="197"/>
      <c r="N50" s="199">
        <v>38037</v>
      </c>
      <c r="O50" s="181">
        <v>1144.1099999999999</v>
      </c>
      <c r="P50" s="200">
        <f t="shared" si="4"/>
        <v>-2.5751049727094476E-3</v>
      </c>
      <c r="Q50" s="200"/>
    </row>
    <row r="51" spans="1:17">
      <c r="A51" s="180">
        <v>38040</v>
      </c>
      <c r="B51" s="174">
        <v>489.31</v>
      </c>
      <c r="C51" s="197">
        <f t="shared" si="0"/>
        <v>-1.9088682432022466E-2</v>
      </c>
      <c r="D51" s="197"/>
      <c r="E51" s="174">
        <v>6665.5</v>
      </c>
      <c r="F51" s="197">
        <f t="shared" si="1"/>
        <v>-1.6803816815639569E-3</v>
      </c>
      <c r="G51" s="197"/>
      <c r="H51" s="174">
        <v>1463.75</v>
      </c>
      <c r="I51" s="197">
        <f t="shared" si="2"/>
        <v>-1.2458365050942121E-2</v>
      </c>
      <c r="J51" s="197"/>
      <c r="K51" s="174">
        <v>320.89</v>
      </c>
      <c r="L51" s="197">
        <f t="shared" si="3"/>
        <v>-1.4909029637489598E-2</v>
      </c>
      <c r="M51" s="197"/>
      <c r="N51" s="199">
        <v>38040</v>
      </c>
      <c r="O51" s="181">
        <v>1140.99</v>
      </c>
      <c r="P51" s="200">
        <f t="shared" si="4"/>
        <v>-2.7307355816358217E-3</v>
      </c>
      <c r="Q51" s="200"/>
    </row>
    <row r="52" spans="1:17">
      <c r="A52" s="180">
        <v>38041</v>
      </c>
      <c r="B52" s="174">
        <v>487.87</v>
      </c>
      <c r="C52" s="197">
        <f t="shared" si="0"/>
        <v>-2.9472585242427888E-3</v>
      </c>
      <c r="D52" s="197"/>
      <c r="E52" s="174">
        <v>6654.88</v>
      </c>
      <c r="F52" s="197">
        <f t="shared" si="1"/>
        <v>-1.5945494423116942E-3</v>
      </c>
      <c r="G52" s="197"/>
      <c r="H52" s="174">
        <v>1462.05</v>
      </c>
      <c r="I52" s="197">
        <f t="shared" si="2"/>
        <v>-1.1620754605983863E-3</v>
      </c>
      <c r="J52" s="197"/>
      <c r="K52" s="174">
        <v>320.81</v>
      </c>
      <c r="L52" s="197">
        <f t="shared" si="3"/>
        <v>-2.4933769803468791E-4</v>
      </c>
      <c r="M52" s="197"/>
      <c r="N52" s="199">
        <v>38041</v>
      </c>
      <c r="O52" s="181">
        <v>1139.0899999999999</v>
      </c>
      <c r="P52" s="200">
        <f t="shared" si="4"/>
        <v>-1.6666085749484979E-3</v>
      </c>
      <c r="Q52" s="200"/>
    </row>
    <row r="53" spans="1:17">
      <c r="A53" s="180">
        <v>38042</v>
      </c>
      <c r="B53" s="174">
        <v>492.73</v>
      </c>
      <c r="C53" s="197">
        <f t="shared" si="0"/>
        <v>9.912379753865214E-3</v>
      </c>
      <c r="D53" s="197"/>
      <c r="E53" s="174">
        <v>6670.27</v>
      </c>
      <c r="F53" s="197">
        <f t="shared" si="1"/>
        <v>2.3099187390861315E-3</v>
      </c>
      <c r="G53" s="197"/>
      <c r="H53" s="174">
        <v>1470.22</v>
      </c>
      <c r="I53" s="197">
        <f t="shared" si="2"/>
        <v>5.5724889874787719E-3</v>
      </c>
      <c r="J53" s="197"/>
      <c r="K53" s="174">
        <v>323.38</v>
      </c>
      <c r="L53" s="197">
        <f t="shared" si="3"/>
        <v>7.9790547353225608E-3</v>
      </c>
      <c r="M53" s="197"/>
      <c r="N53" s="199">
        <v>38042</v>
      </c>
      <c r="O53" s="181">
        <v>1143.67</v>
      </c>
      <c r="P53" s="200">
        <f t="shared" si="4"/>
        <v>4.0126917814215408E-3</v>
      </c>
      <c r="Q53" s="200"/>
    </row>
    <row r="54" spans="1:17">
      <c r="A54" s="180">
        <v>38043</v>
      </c>
      <c r="B54" s="174">
        <v>497.08</v>
      </c>
      <c r="C54" s="197">
        <f t="shared" si="0"/>
        <v>8.7896222624402592E-3</v>
      </c>
      <c r="D54" s="197"/>
      <c r="E54" s="174">
        <v>6677.66</v>
      </c>
      <c r="F54" s="197">
        <f t="shared" si="1"/>
        <v>1.1072879098203323E-3</v>
      </c>
      <c r="G54" s="197"/>
      <c r="H54" s="174">
        <v>1477.13</v>
      </c>
      <c r="I54" s="197">
        <f t="shared" si="2"/>
        <v>4.6889664685233453E-3</v>
      </c>
      <c r="J54" s="197"/>
      <c r="K54" s="174">
        <v>324.56</v>
      </c>
      <c r="L54" s="197">
        <f t="shared" si="3"/>
        <v>3.6423165865232844E-3</v>
      </c>
      <c r="M54" s="197"/>
      <c r="N54" s="199">
        <v>38043</v>
      </c>
      <c r="O54" s="181">
        <v>1144.9100000000001</v>
      </c>
      <c r="P54" s="200">
        <f t="shared" si="4"/>
        <v>1.0836414906554236E-3</v>
      </c>
      <c r="Q54" s="200"/>
    </row>
    <row r="55" spans="1:17">
      <c r="A55" s="180">
        <v>38044</v>
      </c>
      <c r="B55" s="174">
        <v>495.38</v>
      </c>
      <c r="C55" s="197">
        <f t="shared" si="0"/>
        <v>-3.4258341145189733E-3</v>
      </c>
      <c r="D55" s="197"/>
      <c r="E55" s="174">
        <v>6692.37</v>
      </c>
      <c r="F55" s="197">
        <f t="shared" si="1"/>
        <v>2.2004447163442992E-3</v>
      </c>
      <c r="G55" s="197"/>
      <c r="H55" s="174">
        <v>1470.38</v>
      </c>
      <c r="I55" s="197">
        <f t="shared" si="2"/>
        <v>-4.5801451394354804E-3</v>
      </c>
      <c r="J55" s="197"/>
      <c r="K55" s="174">
        <v>322.91000000000003</v>
      </c>
      <c r="L55" s="197">
        <f t="shared" si="3"/>
        <v>-5.0967722731492535E-3</v>
      </c>
      <c r="M55" s="197"/>
      <c r="N55" s="199">
        <v>38044</v>
      </c>
      <c r="O55" s="181">
        <v>1144.94</v>
      </c>
      <c r="P55" s="200">
        <f t="shared" si="4"/>
        <v>2.6202589690759968E-5</v>
      </c>
      <c r="Q55" s="200"/>
    </row>
    <row r="56" spans="1:17">
      <c r="A56" s="180">
        <v>38047</v>
      </c>
      <c r="B56" s="174">
        <v>500.19</v>
      </c>
      <c r="C56" s="197">
        <f t="shared" si="0"/>
        <v>9.6628814172022588E-3</v>
      </c>
      <c r="D56" s="197"/>
      <c r="E56" s="174">
        <v>6766.56</v>
      </c>
      <c r="F56" s="197">
        <f t="shared" si="1"/>
        <v>1.1024762214054367E-2</v>
      </c>
      <c r="G56" s="197"/>
      <c r="H56" s="174">
        <v>1489.49</v>
      </c>
      <c r="I56" s="197">
        <f t="shared" si="2"/>
        <v>1.2912908700602143E-2</v>
      </c>
      <c r="J56" s="197"/>
      <c r="K56" s="174">
        <v>326.77999999999997</v>
      </c>
      <c r="L56" s="197">
        <f t="shared" si="3"/>
        <v>1.1913514977634852E-2</v>
      </c>
      <c r="M56" s="197"/>
      <c r="N56" s="199">
        <v>38047</v>
      </c>
      <c r="O56" s="181">
        <v>1155.96</v>
      </c>
      <c r="P56" s="200">
        <f t="shared" si="4"/>
        <v>9.5789336889369209E-3</v>
      </c>
      <c r="Q56" s="200"/>
    </row>
    <row r="57" spans="1:17">
      <c r="A57" s="180">
        <v>38048</v>
      </c>
      <c r="B57" s="174">
        <v>496.11</v>
      </c>
      <c r="C57" s="197">
        <f t="shared" si="0"/>
        <v>-8.190349910262516E-3</v>
      </c>
      <c r="D57" s="197"/>
      <c r="E57" s="174">
        <v>6717.13</v>
      </c>
      <c r="F57" s="197">
        <f t="shared" si="1"/>
        <v>-7.3318537329249761E-3</v>
      </c>
      <c r="G57" s="197"/>
      <c r="H57" s="174">
        <v>1473.22</v>
      </c>
      <c r="I57" s="197">
        <f t="shared" si="2"/>
        <v>-1.0983298100517997E-2</v>
      </c>
      <c r="J57" s="197"/>
      <c r="K57" s="174">
        <v>323.99</v>
      </c>
      <c r="L57" s="197">
        <f t="shared" si="3"/>
        <v>-8.5745104841880252E-3</v>
      </c>
      <c r="M57" s="197"/>
      <c r="N57" s="199">
        <v>38048</v>
      </c>
      <c r="O57" s="181">
        <v>1149.0999999999999</v>
      </c>
      <c r="P57" s="200">
        <f t="shared" si="4"/>
        <v>-5.952140293944694E-3</v>
      </c>
      <c r="Q57" s="200"/>
    </row>
    <row r="58" spans="1:17">
      <c r="A58" s="180">
        <v>38049</v>
      </c>
      <c r="B58" s="174">
        <v>495.89</v>
      </c>
      <c r="C58" s="197">
        <f t="shared" si="0"/>
        <v>-4.4354839436860433E-4</v>
      </c>
      <c r="D58" s="197"/>
      <c r="E58" s="174">
        <v>6718.33</v>
      </c>
      <c r="F58" s="197">
        <f t="shared" si="1"/>
        <v>1.7863177043295702E-4</v>
      </c>
      <c r="G58" s="197"/>
      <c r="H58" s="174">
        <v>1466.09</v>
      </c>
      <c r="I58" s="197">
        <f t="shared" si="2"/>
        <v>-4.8514882641564694E-3</v>
      </c>
      <c r="J58" s="197"/>
      <c r="K58" s="174">
        <v>322.42</v>
      </c>
      <c r="L58" s="197">
        <f t="shared" si="3"/>
        <v>-4.8576076706368819E-3</v>
      </c>
      <c r="M58" s="197"/>
      <c r="N58" s="199">
        <v>38049</v>
      </c>
      <c r="O58" s="181">
        <v>1151.04</v>
      </c>
      <c r="P58" s="200">
        <f t="shared" si="4"/>
        <v>1.6868542436712017E-3</v>
      </c>
      <c r="Q58" s="200"/>
    </row>
    <row r="59" spans="1:17">
      <c r="A59" s="180">
        <v>38050</v>
      </c>
      <c r="B59" s="174">
        <v>501.51</v>
      </c>
      <c r="C59" s="197">
        <f t="shared" si="0"/>
        <v>1.1269419446803016E-2</v>
      </c>
      <c r="D59" s="197"/>
      <c r="E59" s="174">
        <v>6742.75</v>
      </c>
      <c r="F59" s="197">
        <f t="shared" si="1"/>
        <v>3.6282418333472501E-3</v>
      </c>
      <c r="G59" s="197"/>
      <c r="H59" s="174">
        <v>1481.36</v>
      </c>
      <c r="I59" s="197">
        <f t="shared" si="2"/>
        <v>1.0361591625737446E-2</v>
      </c>
      <c r="J59" s="197"/>
      <c r="K59" s="174">
        <v>325.31</v>
      </c>
      <c r="L59" s="197">
        <f t="shared" si="3"/>
        <v>8.9235304135587452E-3</v>
      </c>
      <c r="M59" s="197"/>
      <c r="N59" s="199">
        <v>38050</v>
      </c>
      <c r="O59" s="181">
        <v>1154.8800000000001</v>
      </c>
      <c r="P59" s="200">
        <f t="shared" si="4"/>
        <v>3.3305609471647535E-3</v>
      </c>
      <c r="Q59" s="200"/>
    </row>
    <row r="60" spans="1:17">
      <c r="A60" s="180">
        <v>38051</v>
      </c>
      <c r="B60" s="174">
        <v>499.73</v>
      </c>
      <c r="C60" s="197">
        <f t="shared" si="0"/>
        <v>-3.5555948129665834E-3</v>
      </c>
      <c r="D60" s="197"/>
      <c r="E60" s="174">
        <v>6780.03</v>
      </c>
      <c r="F60" s="197">
        <f t="shared" si="1"/>
        <v>5.5136731418326552E-3</v>
      </c>
      <c r="G60" s="197"/>
      <c r="H60" s="174">
        <v>1472.99</v>
      </c>
      <c r="I60" s="197">
        <f t="shared" si="2"/>
        <v>-5.6662361562339033E-3</v>
      </c>
      <c r="J60" s="197"/>
      <c r="K60" s="174">
        <v>322.85000000000002</v>
      </c>
      <c r="L60" s="197">
        <f t="shared" si="3"/>
        <v>-7.5907547889351185E-3</v>
      </c>
      <c r="M60" s="197"/>
      <c r="N60" s="199">
        <v>38051</v>
      </c>
      <c r="O60" s="181">
        <v>1156.8699999999999</v>
      </c>
      <c r="P60" s="200">
        <f t="shared" si="4"/>
        <v>1.7216398758835893E-3</v>
      </c>
      <c r="Q60" s="200"/>
    </row>
    <row r="61" spans="1:17">
      <c r="A61" s="180">
        <v>38054</v>
      </c>
      <c r="B61" s="174">
        <v>489.88</v>
      </c>
      <c r="C61" s="197">
        <f t="shared" si="0"/>
        <v>-1.9907489416595932E-2</v>
      </c>
      <c r="D61" s="197"/>
      <c r="E61" s="174">
        <v>6741.38</v>
      </c>
      <c r="F61" s="197">
        <f t="shared" si="1"/>
        <v>-5.7168749805444324E-3</v>
      </c>
      <c r="G61" s="197"/>
      <c r="H61" s="174">
        <v>1441.12</v>
      </c>
      <c r="I61" s="197">
        <f t="shared" si="2"/>
        <v>-2.1873759537893837E-2</v>
      </c>
      <c r="J61" s="197"/>
      <c r="K61" s="174">
        <v>315.08</v>
      </c>
      <c r="L61" s="197">
        <f t="shared" si="3"/>
        <v>-2.4361244237352499E-2</v>
      </c>
      <c r="M61" s="197"/>
      <c r="N61" s="199">
        <v>38054</v>
      </c>
      <c r="O61" s="181">
        <v>1147.21</v>
      </c>
      <c r="P61" s="200">
        <f t="shared" si="4"/>
        <v>-8.3851746470716242E-3</v>
      </c>
      <c r="Q61" s="200"/>
    </row>
    <row r="62" spans="1:17">
      <c r="A62" s="180">
        <v>38055</v>
      </c>
      <c r="B62" s="174">
        <v>485.53</v>
      </c>
      <c r="C62" s="197">
        <f t="shared" si="0"/>
        <v>-8.9193853637076857E-3</v>
      </c>
      <c r="D62" s="197"/>
      <c r="E62" s="174">
        <v>6698.07</v>
      </c>
      <c r="F62" s="197">
        <f t="shared" si="1"/>
        <v>-6.4452265424688382E-3</v>
      </c>
      <c r="G62" s="197"/>
      <c r="H62" s="174">
        <v>1437.47</v>
      </c>
      <c r="I62" s="197">
        <f t="shared" si="2"/>
        <v>-2.5359651469168466E-3</v>
      </c>
      <c r="J62" s="197"/>
      <c r="K62" s="174">
        <v>313.48</v>
      </c>
      <c r="L62" s="197">
        <f t="shared" si="3"/>
        <v>-5.0910126504596269E-3</v>
      </c>
      <c r="M62" s="197"/>
      <c r="N62" s="199">
        <v>38055</v>
      </c>
      <c r="O62" s="181">
        <v>1140.58</v>
      </c>
      <c r="P62" s="200">
        <f t="shared" si="4"/>
        <v>-5.7960027454269812E-3</v>
      </c>
      <c r="Q62" s="200"/>
    </row>
    <row r="63" spans="1:17">
      <c r="A63" s="180">
        <v>38056</v>
      </c>
      <c r="B63" s="174">
        <v>476.36</v>
      </c>
      <c r="C63" s="197">
        <f t="shared" si="0"/>
        <v>-1.9067206889583826E-2</v>
      </c>
      <c r="D63" s="197"/>
      <c r="E63" s="174">
        <v>6591.72</v>
      </c>
      <c r="F63" s="197">
        <f t="shared" si="1"/>
        <v>-1.6005109221366658E-2</v>
      </c>
      <c r="G63" s="197"/>
      <c r="H63" s="174">
        <v>1417.5</v>
      </c>
      <c r="I63" s="197">
        <f t="shared" si="2"/>
        <v>-1.3989867286608589E-2</v>
      </c>
      <c r="J63" s="197"/>
      <c r="K63" s="174">
        <v>309.35000000000002</v>
      </c>
      <c r="L63" s="197">
        <f t="shared" si="3"/>
        <v>-1.3262240207666001E-2</v>
      </c>
      <c r="M63" s="197"/>
      <c r="N63" s="199">
        <v>38056</v>
      </c>
      <c r="O63" s="181">
        <v>1123.8900000000001</v>
      </c>
      <c r="P63" s="200">
        <f t="shared" si="4"/>
        <v>-1.4741023041924732E-2</v>
      </c>
      <c r="Q63" s="200"/>
    </row>
    <row r="64" spans="1:17">
      <c r="A64" s="180">
        <v>38057</v>
      </c>
      <c r="B64" s="174">
        <v>468.7</v>
      </c>
      <c r="C64" s="197">
        <f t="shared" si="0"/>
        <v>-1.6210965971134625E-2</v>
      </c>
      <c r="D64" s="197"/>
      <c r="E64" s="174">
        <v>6480.55</v>
      </c>
      <c r="F64" s="197">
        <f t="shared" si="1"/>
        <v>-1.7008932671312794E-2</v>
      </c>
      <c r="G64" s="197"/>
      <c r="H64" s="174">
        <v>1402.2</v>
      </c>
      <c r="I64" s="197">
        <f t="shared" si="2"/>
        <v>-1.085232482903987E-2</v>
      </c>
      <c r="J64" s="197"/>
      <c r="K64" s="174">
        <v>306.13</v>
      </c>
      <c r="L64" s="197">
        <f t="shared" si="3"/>
        <v>-1.0463473640827971E-2</v>
      </c>
      <c r="M64" s="197"/>
      <c r="N64" s="199">
        <v>38057</v>
      </c>
      <c r="O64" s="181">
        <v>1106.78</v>
      </c>
      <c r="P64" s="200">
        <f t="shared" si="4"/>
        <v>-1.5340983258414593E-2</v>
      </c>
      <c r="Q64" s="200"/>
    </row>
    <row r="65" spans="1:17">
      <c r="A65" s="180">
        <v>38058</v>
      </c>
      <c r="B65" s="174">
        <v>480.45</v>
      </c>
      <c r="C65" s="197">
        <f t="shared" si="0"/>
        <v>2.4760259794616383E-2</v>
      </c>
      <c r="D65" s="197"/>
      <c r="E65" s="174">
        <v>6545.96</v>
      </c>
      <c r="F65" s="197">
        <f t="shared" si="1"/>
        <v>1.0042682152841495E-2</v>
      </c>
      <c r="G65" s="197"/>
      <c r="H65" s="174">
        <v>1431.4</v>
      </c>
      <c r="I65" s="197">
        <f t="shared" si="2"/>
        <v>2.0610554531629917E-2</v>
      </c>
      <c r="J65" s="197"/>
      <c r="K65" s="174">
        <v>313.08</v>
      </c>
      <c r="L65" s="197">
        <f t="shared" si="3"/>
        <v>2.2448900600467472E-2</v>
      </c>
      <c r="M65" s="197"/>
      <c r="N65" s="199">
        <v>38058</v>
      </c>
      <c r="O65" s="181">
        <v>1120.57</v>
      </c>
      <c r="P65" s="200">
        <f t="shared" si="4"/>
        <v>1.238258576287587E-2</v>
      </c>
      <c r="Q65" s="200"/>
    </row>
    <row r="66" spans="1:17">
      <c r="A66" s="180">
        <v>38061</v>
      </c>
      <c r="B66" s="174">
        <v>467.74</v>
      </c>
      <c r="C66" s="197">
        <f t="shared" si="0"/>
        <v>-2.6810578739353018E-2</v>
      </c>
      <c r="D66" s="197"/>
      <c r="E66" s="174">
        <v>6445.12</v>
      </c>
      <c r="F66" s="197">
        <f t="shared" si="1"/>
        <v>-1.5524810156045354E-2</v>
      </c>
      <c r="G66" s="197"/>
      <c r="H66" s="174">
        <v>1399.87</v>
      </c>
      <c r="I66" s="197">
        <f t="shared" si="2"/>
        <v>-2.2273611155495851E-2</v>
      </c>
      <c r="J66" s="197"/>
      <c r="K66" s="174">
        <v>306.49</v>
      </c>
      <c r="L66" s="197">
        <f t="shared" si="3"/>
        <v>-2.1273620520030824E-2</v>
      </c>
      <c r="M66" s="197"/>
      <c r="N66" s="199">
        <v>38061</v>
      </c>
      <c r="O66" s="181">
        <v>1104.49</v>
      </c>
      <c r="P66" s="200">
        <f t="shared" si="4"/>
        <v>-1.4453794451689813E-2</v>
      </c>
      <c r="Q66" s="200"/>
    </row>
    <row r="67" spans="1:17">
      <c r="A67" s="180">
        <v>38062</v>
      </c>
      <c r="B67" s="174">
        <v>471.39</v>
      </c>
      <c r="C67" s="197">
        <f t="shared" si="0"/>
        <v>7.7731908862262895E-3</v>
      </c>
      <c r="D67" s="197"/>
      <c r="E67" s="174">
        <v>6489.71</v>
      </c>
      <c r="F67" s="197">
        <f t="shared" si="1"/>
        <v>6.8945902858238766E-3</v>
      </c>
      <c r="G67" s="197"/>
      <c r="H67" s="174">
        <v>1407.07</v>
      </c>
      <c r="I67" s="197">
        <f t="shared" si="2"/>
        <v>5.1301529716166316E-3</v>
      </c>
      <c r="J67" s="197"/>
      <c r="K67" s="174">
        <v>307.97000000000003</v>
      </c>
      <c r="L67" s="197">
        <f t="shared" si="3"/>
        <v>4.8172472156244291E-3</v>
      </c>
      <c r="M67" s="197"/>
      <c r="N67" s="199">
        <v>38062</v>
      </c>
      <c r="O67" s="181">
        <v>1110.7</v>
      </c>
      <c r="P67" s="200">
        <f t="shared" si="4"/>
        <v>5.6067572244187132E-3</v>
      </c>
      <c r="Q67" s="200"/>
    </row>
    <row r="68" spans="1:17">
      <c r="A68" s="180">
        <v>38063</v>
      </c>
      <c r="B68" s="174">
        <v>481.43</v>
      </c>
      <c r="C68" s="197">
        <f t="shared" ref="C68:C131" si="5">LN(B68/B67)</f>
        <v>2.1075064775591953E-2</v>
      </c>
      <c r="D68" s="197"/>
      <c r="E68" s="174">
        <v>6567.72</v>
      </c>
      <c r="F68" s="197">
        <f t="shared" ref="F68:F131" si="6">LN(E68/E67)</f>
        <v>1.1948894715319017E-2</v>
      </c>
      <c r="G68" s="197"/>
      <c r="H68" s="174">
        <v>1428.89</v>
      </c>
      <c r="I68" s="197">
        <f t="shared" ref="I68:I131" si="7">LN(H68/H67)</f>
        <v>1.5388390939447298E-2</v>
      </c>
      <c r="J68" s="197"/>
      <c r="K68" s="174">
        <v>312.51</v>
      </c>
      <c r="L68" s="197">
        <f t="shared" ref="L68:L131" si="8">LN(K68/K67)</f>
        <v>1.4634093032236131E-2</v>
      </c>
      <c r="M68" s="197"/>
      <c r="N68" s="199">
        <v>38063</v>
      </c>
      <c r="O68" s="181">
        <v>1123.75</v>
      </c>
      <c r="P68" s="200">
        <f t="shared" ref="P68:P131" si="9">LN(O68/O67)</f>
        <v>1.1680859612755589E-2</v>
      </c>
      <c r="Q68" s="200"/>
    </row>
    <row r="69" spans="1:17">
      <c r="A69" s="180">
        <v>38064</v>
      </c>
      <c r="B69" s="174">
        <v>477.78</v>
      </c>
      <c r="C69" s="197">
        <f t="shared" si="5"/>
        <v>-7.6104661483335613E-3</v>
      </c>
      <c r="D69" s="197"/>
      <c r="E69" s="174">
        <v>6561.17</v>
      </c>
      <c r="F69" s="197">
        <f t="shared" si="6"/>
        <v>-9.9779959211083753E-4</v>
      </c>
      <c r="G69" s="197"/>
      <c r="H69" s="174">
        <v>1417.77</v>
      </c>
      <c r="I69" s="197">
        <f t="shared" si="7"/>
        <v>-7.8127044059684101E-3</v>
      </c>
      <c r="J69" s="197"/>
      <c r="K69" s="174">
        <v>309.66000000000003</v>
      </c>
      <c r="L69" s="197">
        <f t="shared" si="8"/>
        <v>-9.1615472757762394E-3</v>
      </c>
      <c r="M69" s="197"/>
      <c r="N69" s="199">
        <v>38064</v>
      </c>
      <c r="O69" s="181">
        <v>1122.32</v>
      </c>
      <c r="P69" s="200">
        <f t="shared" si="9"/>
        <v>-1.2733353753131946E-3</v>
      </c>
      <c r="Q69" s="200"/>
    </row>
    <row r="70" spans="1:17">
      <c r="A70" s="180">
        <v>38065</v>
      </c>
      <c r="B70" s="174">
        <v>470.48</v>
      </c>
      <c r="C70" s="197">
        <f t="shared" si="5"/>
        <v>-1.5396925345707845E-2</v>
      </c>
      <c r="D70" s="197"/>
      <c r="E70" s="174">
        <v>6501.53</v>
      </c>
      <c r="F70" s="197">
        <f t="shared" si="6"/>
        <v>-9.1314068930475334E-3</v>
      </c>
      <c r="G70" s="197"/>
      <c r="H70" s="174">
        <v>1398.58</v>
      </c>
      <c r="I70" s="197">
        <f t="shared" si="7"/>
        <v>-1.3627778500876826E-2</v>
      </c>
      <c r="J70" s="197"/>
      <c r="K70" s="174">
        <v>304.5</v>
      </c>
      <c r="L70" s="197">
        <f t="shared" si="8"/>
        <v>-1.6803834238739095E-2</v>
      </c>
      <c r="M70" s="197"/>
      <c r="N70" s="199">
        <v>38065</v>
      </c>
      <c r="O70" s="181">
        <v>1109.78</v>
      </c>
      <c r="P70" s="200">
        <f t="shared" si="9"/>
        <v>-1.1236173946193745E-2</v>
      </c>
      <c r="Q70" s="200"/>
    </row>
    <row r="71" spans="1:17">
      <c r="A71" s="180">
        <v>38068</v>
      </c>
      <c r="B71" s="174">
        <v>460.57</v>
      </c>
      <c r="C71" s="197">
        <f t="shared" si="5"/>
        <v>-2.1288597322278089E-2</v>
      </c>
      <c r="D71" s="197"/>
      <c r="E71" s="174">
        <v>6404.27</v>
      </c>
      <c r="F71" s="197">
        <f t="shared" si="6"/>
        <v>-1.5072578423370168E-2</v>
      </c>
      <c r="G71" s="197"/>
      <c r="H71" s="174">
        <v>1381.39</v>
      </c>
      <c r="I71" s="197">
        <f t="shared" si="7"/>
        <v>-1.2367197557414767E-2</v>
      </c>
      <c r="J71" s="197"/>
      <c r="K71" s="174">
        <v>301.11</v>
      </c>
      <c r="L71" s="197">
        <f t="shared" si="8"/>
        <v>-1.1195440656133069E-2</v>
      </c>
      <c r="M71" s="197"/>
      <c r="N71" s="199">
        <v>38068</v>
      </c>
      <c r="O71" s="181">
        <v>1095.4000000000001</v>
      </c>
      <c r="P71" s="200">
        <f t="shared" si="9"/>
        <v>-1.3042204114702098E-2</v>
      </c>
      <c r="Q71" s="200"/>
    </row>
    <row r="72" spans="1:17">
      <c r="A72" s="180">
        <v>38069</v>
      </c>
      <c r="B72" s="174">
        <v>459.52</v>
      </c>
      <c r="C72" s="197">
        <f t="shared" si="5"/>
        <v>-2.2823864096178366E-3</v>
      </c>
      <c r="D72" s="197"/>
      <c r="E72" s="174">
        <v>6418.32</v>
      </c>
      <c r="F72" s="197">
        <f t="shared" si="6"/>
        <v>2.1914458191130263E-3</v>
      </c>
      <c r="G72" s="197"/>
      <c r="H72" s="174">
        <v>1370.04</v>
      </c>
      <c r="I72" s="197">
        <f t="shared" si="7"/>
        <v>-8.2503021195694075E-3</v>
      </c>
      <c r="J72" s="197"/>
      <c r="K72" s="174">
        <v>300.14999999999998</v>
      </c>
      <c r="L72" s="197">
        <f t="shared" si="8"/>
        <v>-3.1932967959666719E-3</v>
      </c>
      <c r="M72" s="197"/>
      <c r="N72" s="199">
        <v>38069</v>
      </c>
      <c r="O72" s="181">
        <v>1093.95</v>
      </c>
      <c r="P72" s="200">
        <f t="shared" si="9"/>
        <v>-1.3245942512692397E-3</v>
      </c>
      <c r="Q72" s="200"/>
    </row>
    <row r="73" spans="1:17">
      <c r="A73" s="180">
        <v>38070</v>
      </c>
      <c r="B73" s="174">
        <v>462.41</v>
      </c>
      <c r="C73" s="197">
        <f t="shared" si="5"/>
        <v>6.2694770020960706E-3</v>
      </c>
      <c r="D73" s="197"/>
      <c r="E73" s="174">
        <v>6375.67</v>
      </c>
      <c r="F73" s="197">
        <f t="shared" si="6"/>
        <v>-6.6672176528131104E-3</v>
      </c>
      <c r="G73" s="197"/>
      <c r="H73" s="174">
        <v>1381.86</v>
      </c>
      <c r="I73" s="197">
        <f t="shared" si="7"/>
        <v>8.5904812597356571E-3</v>
      </c>
      <c r="J73" s="197"/>
      <c r="K73" s="174">
        <v>303.08999999999997</v>
      </c>
      <c r="L73" s="197">
        <f t="shared" si="8"/>
        <v>9.7474414098985447E-3</v>
      </c>
      <c r="M73" s="197"/>
      <c r="N73" s="199">
        <v>38070</v>
      </c>
      <c r="O73" s="181">
        <v>1091.33</v>
      </c>
      <c r="P73" s="200">
        <f t="shared" si="9"/>
        <v>-2.3978632077917578E-3</v>
      </c>
      <c r="Q73" s="200"/>
    </row>
    <row r="74" spans="1:17">
      <c r="A74" s="180">
        <v>38071</v>
      </c>
      <c r="B74" s="174">
        <v>477.23</v>
      </c>
      <c r="C74" s="197">
        <f t="shared" si="5"/>
        <v>3.1546611548379122E-2</v>
      </c>
      <c r="D74" s="197"/>
      <c r="E74" s="174">
        <v>6464.42</v>
      </c>
      <c r="F74" s="197">
        <f t="shared" si="6"/>
        <v>1.3824110794225563E-2</v>
      </c>
      <c r="G74" s="197"/>
      <c r="H74" s="174">
        <v>1425.86</v>
      </c>
      <c r="I74" s="197">
        <f t="shared" si="7"/>
        <v>3.1344722700527482E-2</v>
      </c>
      <c r="J74" s="197"/>
      <c r="K74" s="174">
        <v>313.26</v>
      </c>
      <c r="L74" s="197">
        <f t="shared" si="8"/>
        <v>3.3003725542765511E-2</v>
      </c>
      <c r="M74" s="197"/>
      <c r="N74" s="199">
        <v>38071</v>
      </c>
      <c r="O74" s="181">
        <v>1109.19</v>
      </c>
      <c r="P74" s="200">
        <f t="shared" si="9"/>
        <v>1.6232883303751711E-2</v>
      </c>
      <c r="Q74" s="200"/>
    </row>
    <row r="75" spans="1:17">
      <c r="A75" s="180">
        <v>38072</v>
      </c>
      <c r="B75" s="174">
        <v>475.21</v>
      </c>
      <c r="C75" s="197">
        <f t="shared" si="5"/>
        <v>-4.2417433722178903E-3</v>
      </c>
      <c r="D75" s="197"/>
      <c r="E75" s="174">
        <v>6469.57</v>
      </c>
      <c r="F75" s="197">
        <f t="shared" si="6"/>
        <v>7.9635136136130302E-4</v>
      </c>
      <c r="G75" s="197"/>
      <c r="H75" s="174">
        <v>1415.39</v>
      </c>
      <c r="I75" s="197">
        <f t="shared" si="7"/>
        <v>-7.3700289603692215E-3</v>
      </c>
      <c r="J75" s="197"/>
      <c r="K75" s="174">
        <v>311.14</v>
      </c>
      <c r="L75" s="197">
        <f t="shared" si="8"/>
        <v>-6.7905449915405883E-3</v>
      </c>
      <c r="M75" s="197"/>
      <c r="N75" s="199">
        <v>38072</v>
      </c>
      <c r="O75" s="181">
        <v>1108.06</v>
      </c>
      <c r="P75" s="200">
        <f t="shared" si="9"/>
        <v>-1.0192807286801002E-3</v>
      </c>
      <c r="Q75" s="200"/>
    </row>
    <row r="76" spans="1:17">
      <c r="A76" s="180">
        <v>38075</v>
      </c>
      <c r="B76" s="174">
        <v>486.01</v>
      </c>
      <c r="C76" s="197">
        <f t="shared" si="5"/>
        <v>2.2472388222433366E-2</v>
      </c>
      <c r="D76" s="197"/>
      <c r="E76" s="174">
        <v>6553.56</v>
      </c>
      <c r="F76" s="197">
        <f t="shared" si="6"/>
        <v>1.2898767731810352E-2</v>
      </c>
      <c r="G76" s="197"/>
      <c r="H76" s="174">
        <v>1442.31</v>
      </c>
      <c r="I76" s="197">
        <f t="shared" si="7"/>
        <v>1.8840883459610207E-2</v>
      </c>
      <c r="J76" s="197"/>
      <c r="K76" s="174">
        <v>316.35000000000002</v>
      </c>
      <c r="L76" s="197">
        <f t="shared" si="8"/>
        <v>1.6606223933917877E-2</v>
      </c>
      <c r="M76" s="197"/>
      <c r="N76" s="199">
        <v>38075</v>
      </c>
      <c r="O76" s="181">
        <v>1122.47</v>
      </c>
      <c r="P76" s="200">
        <f t="shared" si="9"/>
        <v>1.2920875735724008E-2</v>
      </c>
      <c r="Q76" s="200"/>
    </row>
    <row r="77" spans="1:17">
      <c r="A77" s="180">
        <v>38076</v>
      </c>
      <c r="B77" s="174">
        <v>487.9</v>
      </c>
      <c r="C77" s="197">
        <f t="shared" si="5"/>
        <v>3.8812670012960608E-3</v>
      </c>
      <c r="D77" s="197"/>
      <c r="E77" s="174">
        <v>6586.63</v>
      </c>
      <c r="F77" s="197">
        <f t="shared" si="6"/>
        <v>5.0334233858072295E-3</v>
      </c>
      <c r="G77" s="197"/>
      <c r="H77" s="174">
        <v>1445.25</v>
      </c>
      <c r="I77" s="197">
        <f t="shared" si="7"/>
        <v>2.0363220268454236E-3</v>
      </c>
      <c r="J77" s="197"/>
      <c r="K77" s="174">
        <v>316.33999999999997</v>
      </c>
      <c r="L77" s="197">
        <f t="shared" si="8"/>
        <v>-3.1611057550768715E-5</v>
      </c>
      <c r="M77" s="197"/>
      <c r="N77" s="199">
        <v>38076</v>
      </c>
      <c r="O77" s="181">
        <v>1127</v>
      </c>
      <c r="P77" s="200">
        <f t="shared" si="9"/>
        <v>4.027620838420759E-3</v>
      </c>
      <c r="Q77" s="200"/>
    </row>
    <row r="78" spans="1:17">
      <c r="A78" s="180">
        <v>38077</v>
      </c>
      <c r="B78" s="174">
        <v>486.8</v>
      </c>
      <c r="C78" s="197">
        <f t="shared" si="5"/>
        <v>-2.2571057084193138E-3</v>
      </c>
      <c r="D78" s="197"/>
      <c r="E78" s="174">
        <v>6599.06</v>
      </c>
      <c r="F78" s="197">
        <f t="shared" si="6"/>
        <v>1.8853778121623013E-3</v>
      </c>
      <c r="G78" s="197"/>
      <c r="H78" s="174">
        <v>1438.41</v>
      </c>
      <c r="I78" s="197">
        <f t="shared" si="7"/>
        <v>-4.7439801003190639E-3</v>
      </c>
      <c r="J78" s="197"/>
      <c r="K78" s="174">
        <v>314.27</v>
      </c>
      <c r="L78" s="197">
        <f t="shared" si="8"/>
        <v>-6.5650954942905173E-3</v>
      </c>
      <c r="M78" s="197"/>
      <c r="N78" s="199">
        <v>38077</v>
      </c>
      <c r="O78" s="181">
        <v>1126.21</v>
      </c>
      <c r="P78" s="200">
        <f t="shared" si="9"/>
        <v>-7.0122184116969404E-4</v>
      </c>
      <c r="Q78" s="200"/>
    </row>
    <row r="79" spans="1:17">
      <c r="A79" s="180">
        <v>38078</v>
      </c>
      <c r="B79" s="174">
        <v>495.02</v>
      </c>
      <c r="C79" s="197">
        <f t="shared" si="5"/>
        <v>1.6744804679500985E-2</v>
      </c>
      <c r="D79" s="197"/>
      <c r="E79" s="174">
        <v>6644.34</v>
      </c>
      <c r="F79" s="197">
        <f t="shared" si="6"/>
        <v>6.838149786615547E-3</v>
      </c>
      <c r="G79" s="197"/>
      <c r="H79" s="174">
        <v>1453.22</v>
      </c>
      <c r="I79" s="197">
        <f t="shared" si="7"/>
        <v>1.0243447120600716E-2</v>
      </c>
      <c r="J79" s="197"/>
      <c r="K79" s="174">
        <v>317.49</v>
      </c>
      <c r="L79" s="197">
        <f t="shared" si="8"/>
        <v>1.0193832732690682E-2</v>
      </c>
      <c r="M79" s="197"/>
      <c r="N79" s="199">
        <v>38078</v>
      </c>
      <c r="O79" s="181">
        <v>1132.17</v>
      </c>
      <c r="P79" s="200">
        <f t="shared" si="9"/>
        <v>5.2781319675783275E-3</v>
      </c>
      <c r="Q79" s="200"/>
    </row>
    <row r="80" spans="1:17">
      <c r="A80" s="180">
        <v>38079</v>
      </c>
      <c r="B80" s="174">
        <v>506.21</v>
      </c>
      <c r="C80" s="197">
        <f t="shared" si="5"/>
        <v>2.2353437160557078E-2</v>
      </c>
      <c r="D80" s="197"/>
      <c r="E80" s="174">
        <v>6680.33</v>
      </c>
      <c r="F80" s="197">
        <f t="shared" si="6"/>
        <v>5.4020230926843139E-3</v>
      </c>
      <c r="G80" s="197"/>
      <c r="H80" s="174">
        <v>1490.3</v>
      </c>
      <c r="I80" s="197">
        <f t="shared" si="7"/>
        <v>2.5195657971880038E-2</v>
      </c>
      <c r="J80" s="197"/>
      <c r="K80" s="174">
        <v>325.82</v>
      </c>
      <c r="L80" s="197">
        <f t="shared" si="8"/>
        <v>2.5898759864280464E-2</v>
      </c>
      <c r="M80" s="197"/>
      <c r="N80" s="199">
        <v>38079</v>
      </c>
      <c r="O80" s="181">
        <v>1141.81</v>
      </c>
      <c r="P80" s="200">
        <f t="shared" si="9"/>
        <v>8.478577426865485E-3</v>
      </c>
      <c r="Q80" s="200"/>
    </row>
    <row r="81" spans="1:17">
      <c r="A81" s="180">
        <v>38082</v>
      </c>
      <c r="B81" s="174">
        <v>511.59</v>
      </c>
      <c r="C81" s="197">
        <f t="shared" si="5"/>
        <v>1.0571920039502544E-2</v>
      </c>
      <c r="D81" s="197"/>
      <c r="E81" s="174">
        <v>6715.09</v>
      </c>
      <c r="F81" s="197">
        <f t="shared" si="6"/>
        <v>5.1898451889097925E-3</v>
      </c>
      <c r="G81" s="197"/>
      <c r="H81" s="174">
        <v>1508.37</v>
      </c>
      <c r="I81" s="197">
        <f t="shared" si="7"/>
        <v>1.205215560796645E-2</v>
      </c>
      <c r="J81" s="197"/>
      <c r="K81" s="174">
        <v>329.07</v>
      </c>
      <c r="L81" s="197">
        <f t="shared" si="8"/>
        <v>9.9254124533291084E-3</v>
      </c>
      <c r="M81" s="197"/>
      <c r="N81" s="199">
        <v>38082</v>
      </c>
      <c r="O81" s="181">
        <v>1150.57</v>
      </c>
      <c r="P81" s="200">
        <f t="shared" si="9"/>
        <v>7.6427491431936504E-3</v>
      </c>
      <c r="Q81" s="200"/>
    </row>
    <row r="82" spans="1:17">
      <c r="A82" s="180">
        <v>38083</v>
      </c>
      <c r="B82" s="174">
        <v>501.58</v>
      </c>
      <c r="C82" s="197">
        <f t="shared" si="5"/>
        <v>-1.9760406877440642E-2</v>
      </c>
      <c r="D82" s="197"/>
      <c r="E82" s="174">
        <v>6694.14</v>
      </c>
      <c r="F82" s="197">
        <f t="shared" si="6"/>
        <v>-3.1247158928664749E-3</v>
      </c>
      <c r="G82" s="197"/>
      <c r="H82" s="174">
        <v>1493.58</v>
      </c>
      <c r="I82" s="197">
        <f t="shared" si="7"/>
        <v>-9.8536748908419573E-3</v>
      </c>
      <c r="J82" s="197"/>
      <c r="K82" s="174">
        <v>325</v>
      </c>
      <c r="L82" s="197">
        <f t="shared" si="8"/>
        <v>-1.2445311761614904E-2</v>
      </c>
      <c r="M82" s="197"/>
      <c r="N82" s="199">
        <v>38083</v>
      </c>
      <c r="O82" s="181">
        <v>1148.1600000000001</v>
      </c>
      <c r="P82" s="200">
        <f t="shared" si="9"/>
        <v>-2.0968107459219975E-3</v>
      </c>
      <c r="Q82" s="200"/>
    </row>
    <row r="83" spans="1:17">
      <c r="A83" s="180">
        <v>38084</v>
      </c>
      <c r="B83" s="174">
        <v>497.03</v>
      </c>
      <c r="C83" s="197">
        <f t="shared" si="5"/>
        <v>-9.1127296675475519E-3</v>
      </c>
      <c r="D83" s="197"/>
      <c r="E83" s="174">
        <v>6675.4</v>
      </c>
      <c r="F83" s="197">
        <f t="shared" si="6"/>
        <v>-2.8033892374941627E-3</v>
      </c>
      <c r="G83" s="197"/>
      <c r="H83" s="174">
        <v>1481.96</v>
      </c>
      <c r="I83" s="197">
        <f t="shared" si="7"/>
        <v>-7.8103867333971389E-3</v>
      </c>
      <c r="J83" s="197"/>
      <c r="K83" s="174">
        <v>322.07</v>
      </c>
      <c r="L83" s="197">
        <f t="shared" si="8"/>
        <v>-9.0562691070469829E-3</v>
      </c>
      <c r="M83" s="197"/>
      <c r="N83" s="199">
        <v>38084</v>
      </c>
      <c r="O83" s="181">
        <v>1140.53</v>
      </c>
      <c r="P83" s="200">
        <f t="shared" si="9"/>
        <v>-6.6675943593092722E-3</v>
      </c>
      <c r="Q83" s="200"/>
    </row>
    <row r="84" spans="1:17">
      <c r="A84" s="180">
        <v>38085</v>
      </c>
      <c r="B84" s="174">
        <v>500.91</v>
      </c>
      <c r="C84" s="197">
        <f t="shared" si="5"/>
        <v>7.7760577810312434E-3</v>
      </c>
      <c r="D84" s="197"/>
      <c r="E84" s="174">
        <v>6655.71</v>
      </c>
      <c r="F84" s="197">
        <f t="shared" si="6"/>
        <v>-2.9539947263278921E-3</v>
      </c>
      <c r="G84" s="197"/>
      <c r="H84" s="174">
        <v>1485.51</v>
      </c>
      <c r="I84" s="197">
        <f t="shared" si="7"/>
        <v>2.3926116816846824E-3</v>
      </c>
      <c r="J84" s="197"/>
      <c r="K84" s="174">
        <v>323.19</v>
      </c>
      <c r="L84" s="197">
        <f t="shared" si="8"/>
        <v>3.4714723515204132E-3</v>
      </c>
      <c r="M84" s="197"/>
      <c r="N84" s="199">
        <v>38085</v>
      </c>
      <c r="O84" s="181">
        <v>1139.32</v>
      </c>
      <c r="P84" s="200">
        <f t="shared" si="9"/>
        <v>-1.0614734422102516E-3</v>
      </c>
      <c r="Q84" s="200"/>
    </row>
    <row r="85" spans="1:17">
      <c r="A85" s="180">
        <v>38089</v>
      </c>
      <c r="B85" s="174">
        <v>501.63</v>
      </c>
      <c r="C85" s="197">
        <f t="shared" si="5"/>
        <v>1.4363519137118789E-3</v>
      </c>
      <c r="D85" s="197"/>
      <c r="E85" s="174">
        <v>6683.65</v>
      </c>
      <c r="F85" s="197">
        <f t="shared" si="6"/>
        <v>4.1891126499514694E-3</v>
      </c>
      <c r="G85" s="197"/>
      <c r="H85" s="174">
        <v>1495.93</v>
      </c>
      <c r="I85" s="197">
        <f t="shared" si="7"/>
        <v>6.9899393756595761E-3</v>
      </c>
      <c r="J85" s="197"/>
      <c r="K85" s="174">
        <v>324.49</v>
      </c>
      <c r="L85" s="197">
        <f t="shared" si="8"/>
        <v>4.0143334541052995E-3</v>
      </c>
      <c r="M85" s="197"/>
      <c r="N85" s="199">
        <v>38089</v>
      </c>
      <c r="O85" s="181">
        <v>1145.2</v>
      </c>
      <c r="P85" s="200">
        <f t="shared" si="9"/>
        <v>5.1477010351574674E-3</v>
      </c>
      <c r="Q85" s="200"/>
    </row>
    <row r="86" spans="1:17">
      <c r="A86" s="180">
        <v>38090</v>
      </c>
      <c r="B86" s="174">
        <v>493.74</v>
      </c>
      <c r="C86" s="197">
        <f t="shared" si="5"/>
        <v>-1.5853733297010793E-2</v>
      </c>
      <c r="D86" s="197"/>
      <c r="E86" s="174">
        <v>6583.63</v>
      </c>
      <c r="F86" s="197">
        <f t="shared" si="6"/>
        <v>-1.5077980553292217E-2</v>
      </c>
      <c r="G86" s="197"/>
      <c r="H86" s="174">
        <v>1472.88</v>
      </c>
      <c r="I86" s="197">
        <f t="shared" si="7"/>
        <v>-1.5528419246867214E-2</v>
      </c>
      <c r="J86" s="197"/>
      <c r="K86" s="174">
        <v>320.48</v>
      </c>
      <c r="L86" s="197">
        <f t="shared" si="8"/>
        <v>-1.2434847110807936E-2</v>
      </c>
      <c r="M86" s="197"/>
      <c r="N86" s="199">
        <v>38090</v>
      </c>
      <c r="O86" s="181">
        <v>1129.44</v>
      </c>
      <c r="P86" s="200">
        <f t="shared" si="9"/>
        <v>-1.3857359576797972E-2</v>
      </c>
      <c r="Q86" s="200"/>
    </row>
    <row r="87" spans="1:17">
      <c r="A87" s="180">
        <v>38091</v>
      </c>
      <c r="B87" s="174">
        <v>492.86</v>
      </c>
      <c r="C87" s="197">
        <f t="shared" si="5"/>
        <v>-1.7839047909382331E-3</v>
      </c>
      <c r="D87" s="197"/>
      <c r="E87" s="174">
        <v>6551.17</v>
      </c>
      <c r="F87" s="197">
        <f t="shared" si="6"/>
        <v>-4.9426053051979894E-3</v>
      </c>
      <c r="G87" s="197"/>
      <c r="H87" s="174">
        <v>1475.66</v>
      </c>
      <c r="I87" s="197">
        <f t="shared" si="7"/>
        <v>1.8856795727766309E-3</v>
      </c>
      <c r="J87" s="197"/>
      <c r="K87" s="174">
        <v>319.94</v>
      </c>
      <c r="L87" s="197">
        <f t="shared" si="8"/>
        <v>-1.6863937040585166E-3</v>
      </c>
      <c r="M87" s="197"/>
      <c r="N87" s="199">
        <v>38091</v>
      </c>
      <c r="O87" s="181">
        <v>1128.17</v>
      </c>
      <c r="P87" s="200">
        <f t="shared" si="9"/>
        <v>-1.1250837247932448E-3</v>
      </c>
      <c r="Q87" s="200"/>
    </row>
    <row r="88" spans="1:17">
      <c r="A88" s="180">
        <v>38092</v>
      </c>
      <c r="B88" s="174">
        <v>486.43</v>
      </c>
      <c r="C88" s="197">
        <f t="shared" si="5"/>
        <v>-1.3132151673188973E-2</v>
      </c>
      <c r="D88" s="197"/>
      <c r="E88" s="174">
        <v>6569.46</v>
      </c>
      <c r="F88" s="197">
        <f t="shared" si="6"/>
        <v>2.7879776881248783E-3</v>
      </c>
      <c r="G88" s="197"/>
      <c r="H88" s="174">
        <v>1459.45</v>
      </c>
      <c r="I88" s="197">
        <f t="shared" si="7"/>
        <v>-1.1045694922027239E-2</v>
      </c>
      <c r="J88" s="197"/>
      <c r="K88" s="174">
        <v>315.24</v>
      </c>
      <c r="L88" s="197">
        <f t="shared" si="8"/>
        <v>-1.479922472800081E-2</v>
      </c>
      <c r="M88" s="197"/>
      <c r="N88" s="199">
        <v>38092</v>
      </c>
      <c r="O88" s="181">
        <v>1128.8399999999999</v>
      </c>
      <c r="P88" s="200">
        <f t="shared" si="9"/>
        <v>5.9370584949146744E-4</v>
      </c>
      <c r="Q88" s="200"/>
    </row>
    <row r="89" spans="1:17">
      <c r="A89" s="180">
        <v>38093</v>
      </c>
      <c r="B89" s="174">
        <v>480.26</v>
      </c>
      <c r="C89" s="197">
        <f t="shared" si="5"/>
        <v>-1.2765382461380918E-2</v>
      </c>
      <c r="D89" s="197"/>
      <c r="E89" s="174">
        <v>6616.93</v>
      </c>
      <c r="F89" s="197">
        <f t="shared" si="6"/>
        <v>7.1998788240482427E-3</v>
      </c>
      <c r="G89" s="197"/>
      <c r="H89" s="174">
        <v>1449.06</v>
      </c>
      <c r="I89" s="197">
        <f t="shared" si="7"/>
        <v>-7.1445820688055212E-3</v>
      </c>
      <c r="J89" s="197"/>
      <c r="K89" s="174">
        <v>312.55</v>
      </c>
      <c r="L89" s="197">
        <f t="shared" si="8"/>
        <v>-8.5697971076274058E-3</v>
      </c>
      <c r="M89" s="197"/>
      <c r="N89" s="199">
        <v>38093</v>
      </c>
      <c r="O89" s="181">
        <v>1134.6099999999999</v>
      </c>
      <c r="P89" s="200">
        <f t="shared" si="9"/>
        <v>5.0984227605957357E-3</v>
      </c>
      <c r="Q89" s="200"/>
    </row>
    <row r="90" spans="1:17">
      <c r="A90" s="180">
        <v>38096</v>
      </c>
      <c r="B90" s="174">
        <v>486.95</v>
      </c>
      <c r="C90" s="197">
        <f t="shared" si="5"/>
        <v>1.3833824487039952E-2</v>
      </c>
      <c r="D90" s="197"/>
      <c r="E90" s="174">
        <v>6620.05</v>
      </c>
      <c r="F90" s="197">
        <f t="shared" si="6"/>
        <v>4.7140662866878956E-4</v>
      </c>
      <c r="G90" s="197"/>
      <c r="H90" s="174">
        <v>1473.48</v>
      </c>
      <c r="I90" s="197">
        <f t="shared" si="7"/>
        <v>1.6711879629526624E-2</v>
      </c>
      <c r="J90" s="197"/>
      <c r="K90" s="174">
        <v>315.88</v>
      </c>
      <c r="L90" s="197">
        <f t="shared" si="8"/>
        <v>1.0597938251558881E-2</v>
      </c>
      <c r="M90" s="197"/>
      <c r="N90" s="199">
        <v>38096</v>
      </c>
      <c r="O90" s="181">
        <v>1135.82</v>
      </c>
      <c r="P90" s="200">
        <f t="shared" si="9"/>
        <v>1.0658774897761788E-3</v>
      </c>
      <c r="Q90" s="200"/>
    </row>
    <row r="91" spans="1:17">
      <c r="A91" s="180">
        <v>38097</v>
      </c>
      <c r="B91" s="174">
        <v>475.07</v>
      </c>
      <c r="C91" s="197">
        <f t="shared" si="5"/>
        <v>-2.4699286809173465E-2</v>
      </c>
      <c r="D91" s="197"/>
      <c r="E91" s="174">
        <v>6527.12</v>
      </c>
      <c r="F91" s="197">
        <f t="shared" si="6"/>
        <v>-1.4137118137112725E-2</v>
      </c>
      <c r="G91" s="197"/>
      <c r="H91" s="174">
        <v>1436.9</v>
      </c>
      <c r="I91" s="197">
        <f t="shared" si="7"/>
        <v>-2.5138934725260634E-2</v>
      </c>
      <c r="J91" s="197"/>
      <c r="K91" s="174">
        <v>308.26</v>
      </c>
      <c r="L91" s="197">
        <f t="shared" si="8"/>
        <v>-2.4418811910806561E-2</v>
      </c>
      <c r="M91" s="197"/>
      <c r="N91" s="199">
        <v>38097</v>
      </c>
      <c r="O91" s="181">
        <v>1118.1500000000001</v>
      </c>
      <c r="P91" s="200">
        <f t="shared" si="9"/>
        <v>-1.5679323149505982E-2</v>
      </c>
      <c r="Q91" s="200"/>
    </row>
    <row r="92" spans="1:17">
      <c r="A92" s="180">
        <v>38098</v>
      </c>
      <c r="B92" s="174">
        <v>483</v>
      </c>
      <c r="C92" s="197">
        <f t="shared" si="5"/>
        <v>1.6554492054538007E-2</v>
      </c>
      <c r="D92" s="197"/>
      <c r="E92" s="174">
        <v>6546.77</v>
      </c>
      <c r="F92" s="197">
        <f t="shared" si="6"/>
        <v>3.0059935943234808E-3</v>
      </c>
      <c r="G92" s="197"/>
      <c r="H92" s="174">
        <v>1451.01</v>
      </c>
      <c r="I92" s="197">
        <f t="shared" si="7"/>
        <v>9.7718504240380272E-3</v>
      </c>
      <c r="J92" s="197"/>
      <c r="K92" s="174">
        <v>312.23</v>
      </c>
      <c r="L92" s="197">
        <f t="shared" si="8"/>
        <v>1.2796512994752192E-2</v>
      </c>
      <c r="M92" s="197"/>
      <c r="N92" s="199">
        <v>38098</v>
      </c>
      <c r="O92" s="181">
        <v>1124.0899999999999</v>
      </c>
      <c r="P92" s="200">
        <f t="shared" si="9"/>
        <v>5.2982855497619189E-3</v>
      </c>
      <c r="Q92" s="200"/>
    </row>
    <row r="93" spans="1:17">
      <c r="A93" s="180">
        <v>38099</v>
      </c>
      <c r="B93" s="174">
        <v>495.68</v>
      </c>
      <c r="C93" s="197">
        <f t="shared" si="5"/>
        <v>2.5913903575931065E-2</v>
      </c>
      <c r="D93" s="197"/>
      <c r="E93" s="174">
        <v>6633.3</v>
      </c>
      <c r="F93" s="197">
        <f t="shared" si="6"/>
        <v>1.3130619676387472E-2</v>
      </c>
      <c r="G93" s="197"/>
      <c r="H93" s="174">
        <v>1485.5</v>
      </c>
      <c r="I93" s="197">
        <f t="shared" si="7"/>
        <v>2.3491550243463426E-2</v>
      </c>
      <c r="J93" s="197"/>
      <c r="K93" s="174">
        <v>317.76</v>
      </c>
      <c r="L93" s="197">
        <f t="shared" si="8"/>
        <v>1.7556285143481853E-2</v>
      </c>
      <c r="M93" s="197"/>
      <c r="N93" s="199">
        <v>38099</v>
      </c>
      <c r="O93" s="181">
        <v>1139.93</v>
      </c>
      <c r="P93" s="200">
        <f t="shared" si="9"/>
        <v>1.3993037572008494E-2</v>
      </c>
      <c r="Q93" s="200"/>
    </row>
    <row r="94" spans="1:17">
      <c r="A94" s="180">
        <v>38100</v>
      </c>
      <c r="B94" s="174">
        <v>494.32</v>
      </c>
      <c r="C94" s="197">
        <f t="shared" si="5"/>
        <v>-2.7474764757797216E-3</v>
      </c>
      <c r="D94" s="197"/>
      <c r="E94" s="174">
        <v>6616.88</v>
      </c>
      <c r="F94" s="197">
        <f t="shared" si="6"/>
        <v>-2.4784581651473131E-3</v>
      </c>
      <c r="G94" s="197"/>
      <c r="H94" s="174">
        <v>1497.01</v>
      </c>
      <c r="I94" s="197">
        <f t="shared" si="7"/>
        <v>7.7183695213747482E-3</v>
      </c>
      <c r="J94" s="197"/>
      <c r="K94" s="174">
        <v>323.2</v>
      </c>
      <c r="L94" s="197">
        <f t="shared" si="8"/>
        <v>1.6974945790132586E-2</v>
      </c>
      <c r="M94" s="197"/>
      <c r="N94" s="199">
        <v>38100</v>
      </c>
      <c r="O94" s="181">
        <v>1140.5999999999999</v>
      </c>
      <c r="P94" s="200">
        <f t="shared" si="9"/>
        <v>5.8758272794165879E-4</v>
      </c>
      <c r="Q94" s="200"/>
    </row>
    <row r="95" spans="1:17">
      <c r="A95" s="180">
        <v>38103</v>
      </c>
      <c r="B95" s="174">
        <v>487.75</v>
      </c>
      <c r="C95" s="197">
        <f t="shared" si="5"/>
        <v>-1.3380101249503461E-2</v>
      </c>
      <c r="D95" s="197"/>
      <c r="E95" s="174">
        <v>6597.7</v>
      </c>
      <c r="F95" s="197">
        <f t="shared" si="6"/>
        <v>-2.9028563099960884E-3</v>
      </c>
      <c r="G95" s="197"/>
      <c r="H95" s="174">
        <v>1480.53</v>
      </c>
      <c r="I95" s="197">
        <f t="shared" si="7"/>
        <v>-1.1069653663172942E-2</v>
      </c>
      <c r="J95" s="197"/>
      <c r="K95" s="174">
        <v>319.23</v>
      </c>
      <c r="L95" s="197">
        <f t="shared" si="8"/>
        <v>-1.2359480525190409E-2</v>
      </c>
      <c r="M95" s="197"/>
      <c r="N95" s="199">
        <v>38103</v>
      </c>
      <c r="O95" s="181">
        <v>1135.53</v>
      </c>
      <c r="P95" s="200">
        <f t="shared" si="9"/>
        <v>-4.4549374465691878E-3</v>
      </c>
      <c r="Q95" s="200"/>
    </row>
    <row r="96" spans="1:17">
      <c r="A96" s="180">
        <v>38104</v>
      </c>
      <c r="B96" s="174">
        <v>486.74</v>
      </c>
      <c r="C96" s="197">
        <f t="shared" si="5"/>
        <v>-2.0728798892752807E-3</v>
      </c>
      <c r="D96" s="197"/>
      <c r="E96" s="174">
        <v>6612.7</v>
      </c>
      <c r="F96" s="197">
        <f t="shared" si="6"/>
        <v>2.2709390247766747E-3</v>
      </c>
      <c r="G96" s="197"/>
      <c r="H96" s="174">
        <v>1479.47</v>
      </c>
      <c r="I96" s="197">
        <f t="shared" si="7"/>
        <v>-7.1621624683235565E-4</v>
      </c>
      <c r="J96" s="197"/>
      <c r="K96" s="174">
        <v>317.52999999999997</v>
      </c>
      <c r="L96" s="197">
        <f t="shared" si="8"/>
        <v>-5.339544063754983E-3</v>
      </c>
      <c r="M96" s="197"/>
      <c r="N96" s="199">
        <v>38104</v>
      </c>
      <c r="O96" s="181">
        <v>1138.1099999999999</v>
      </c>
      <c r="P96" s="200">
        <f t="shared" si="9"/>
        <v>2.2694895474877842E-3</v>
      </c>
      <c r="Q96" s="200"/>
    </row>
    <row r="97" spans="1:17">
      <c r="A97" s="180">
        <v>38105</v>
      </c>
      <c r="B97" s="174">
        <v>476.37</v>
      </c>
      <c r="C97" s="197">
        <f t="shared" si="5"/>
        <v>-2.1535236407829738E-2</v>
      </c>
      <c r="D97" s="197"/>
      <c r="E97" s="174">
        <v>6500.21</v>
      </c>
      <c r="F97" s="197">
        <f t="shared" si="6"/>
        <v>-1.7157558401699319E-2</v>
      </c>
      <c r="G97" s="197"/>
      <c r="H97" s="174">
        <v>1453.03</v>
      </c>
      <c r="I97" s="197">
        <f t="shared" si="7"/>
        <v>-1.803288421952317E-2</v>
      </c>
      <c r="J97" s="197"/>
      <c r="K97" s="174">
        <v>311.55</v>
      </c>
      <c r="L97" s="197">
        <f t="shared" si="8"/>
        <v>-1.9012463067763857E-2</v>
      </c>
      <c r="M97" s="197"/>
      <c r="N97" s="199">
        <v>38105</v>
      </c>
      <c r="O97" s="181">
        <v>1122.4100000000001</v>
      </c>
      <c r="P97" s="200">
        <f t="shared" si="9"/>
        <v>-1.3890832595108571E-2</v>
      </c>
      <c r="Q97" s="200"/>
    </row>
    <row r="98" spans="1:17">
      <c r="A98" s="180">
        <v>38106</v>
      </c>
      <c r="B98" s="174">
        <v>465.76</v>
      </c>
      <c r="C98" s="197">
        <f t="shared" si="5"/>
        <v>-2.252438320880247E-2</v>
      </c>
      <c r="D98" s="197"/>
      <c r="E98" s="174">
        <v>6452.23</v>
      </c>
      <c r="F98" s="197">
        <f t="shared" si="6"/>
        <v>-7.4086765832961018E-3</v>
      </c>
      <c r="G98" s="197"/>
      <c r="H98" s="174">
        <v>1431.36</v>
      </c>
      <c r="I98" s="197">
        <f t="shared" si="7"/>
        <v>-1.5025990050025598E-2</v>
      </c>
      <c r="J98" s="197"/>
      <c r="K98" s="174">
        <v>305.83</v>
      </c>
      <c r="L98" s="197">
        <f t="shared" si="8"/>
        <v>-1.8530446971573265E-2</v>
      </c>
      <c r="M98" s="197"/>
      <c r="N98" s="199">
        <v>38106</v>
      </c>
      <c r="O98" s="181">
        <v>1113.8900000000001</v>
      </c>
      <c r="P98" s="200">
        <f t="shared" si="9"/>
        <v>-7.6197658839609198E-3</v>
      </c>
      <c r="Q98" s="200"/>
    </row>
    <row r="99" spans="1:17">
      <c r="A99" s="180">
        <v>38107</v>
      </c>
      <c r="B99" s="174">
        <v>455.99</v>
      </c>
      <c r="C99" s="197">
        <f t="shared" si="5"/>
        <v>-2.1199600547950531E-2</v>
      </c>
      <c r="D99" s="197"/>
      <c r="E99" s="174">
        <v>6439.42</v>
      </c>
      <c r="F99" s="197">
        <f t="shared" si="6"/>
        <v>-1.9873335400953252E-3</v>
      </c>
      <c r="G99" s="197"/>
      <c r="H99" s="174">
        <v>1401.36</v>
      </c>
      <c r="I99" s="197">
        <f t="shared" si="7"/>
        <v>-2.1181847601091389E-2</v>
      </c>
      <c r="J99" s="197"/>
      <c r="K99" s="174">
        <v>299.52999999999997</v>
      </c>
      <c r="L99" s="197">
        <f t="shared" si="8"/>
        <v>-2.081481253461908E-2</v>
      </c>
      <c r="M99" s="197"/>
      <c r="N99" s="199">
        <v>38107</v>
      </c>
      <c r="O99" s="181">
        <v>1107.3</v>
      </c>
      <c r="P99" s="200">
        <f t="shared" si="9"/>
        <v>-5.933773640225049E-3</v>
      </c>
      <c r="Q99" s="200"/>
    </row>
    <row r="100" spans="1:17">
      <c r="A100" s="180">
        <v>38110</v>
      </c>
      <c r="B100" s="174">
        <v>459.87</v>
      </c>
      <c r="C100" s="197">
        <f t="shared" si="5"/>
        <v>8.4729613967632292E-3</v>
      </c>
      <c r="D100" s="197"/>
      <c r="E100" s="174">
        <v>6488.75</v>
      </c>
      <c r="F100" s="197">
        <f t="shared" si="6"/>
        <v>7.6314342106762545E-3</v>
      </c>
      <c r="G100" s="197"/>
      <c r="H100" s="174">
        <v>1415.29</v>
      </c>
      <c r="I100" s="197">
        <f t="shared" si="7"/>
        <v>9.8912634316459785E-3</v>
      </c>
      <c r="J100" s="197"/>
      <c r="K100" s="174">
        <v>301.79000000000002</v>
      </c>
      <c r="L100" s="197">
        <f t="shared" si="8"/>
        <v>7.5168317745729976E-3</v>
      </c>
      <c r="M100" s="197"/>
      <c r="N100" s="199">
        <v>38110</v>
      </c>
      <c r="O100" s="181">
        <v>1117.49</v>
      </c>
      <c r="P100" s="200">
        <f t="shared" si="9"/>
        <v>9.1604791977616378E-3</v>
      </c>
      <c r="Q100" s="200"/>
    </row>
    <row r="101" spans="1:17">
      <c r="A101" s="180">
        <v>38111</v>
      </c>
      <c r="B101" s="174">
        <v>463.69</v>
      </c>
      <c r="C101" s="197">
        <f t="shared" si="5"/>
        <v>8.2723846512896115E-3</v>
      </c>
      <c r="D101" s="197"/>
      <c r="E101" s="174">
        <v>6531.24</v>
      </c>
      <c r="F101" s="197">
        <f t="shared" si="6"/>
        <v>6.5269099041321121E-3</v>
      </c>
      <c r="G101" s="197"/>
      <c r="H101" s="174">
        <v>1422.11</v>
      </c>
      <c r="I101" s="197">
        <f t="shared" si="7"/>
        <v>4.8072271331894879E-3</v>
      </c>
      <c r="J101" s="197"/>
      <c r="K101" s="174">
        <v>304.29000000000002</v>
      </c>
      <c r="L101" s="197">
        <f t="shared" si="8"/>
        <v>8.2497827974023306E-3</v>
      </c>
      <c r="M101" s="197"/>
      <c r="N101" s="199">
        <v>38111</v>
      </c>
      <c r="O101" s="181">
        <v>1119.55</v>
      </c>
      <c r="P101" s="200">
        <f t="shared" si="9"/>
        <v>1.8417199355234381E-3</v>
      </c>
      <c r="Q101" s="200"/>
    </row>
    <row r="102" spans="1:17">
      <c r="A102" s="180">
        <v>38112</v>
      </c>
      <c r="B102" s="174">
        <v>466.55</v>
      </c>
      <c r="C102" s="197">
        <f t="shared" si="5"/>
        <v>6.1489701826155816E-3</v>
      </c>
      <c r="D102" s="197"/>
      <c r="E102" s="174">
        <v>6554.02</v>
      </c>
      <c r="F102" s="197">
        <f t="shared" si="6"/>
        <v>3.4817837800923714E-3</v>
      </c>
      <c r="G102" s="197"/>
      <c r="H102" s="174">
        <v>1428.42</v>
      </c>
      <c r="I102" s="197">
        <f t="shared" si="7"/>
        <v>4.4272540942453175E-3</v>
      </c>
      <c r="J102" s="197"/>
      <c r="K102" s="174">
        <v>305.14999999999998</v>
      </c>
      <c r="L102" s="197">
        <f t="shared" si="8"/>
        <v>2.8222649344897483E-3</v>
      </c>
      <c r="M102" s="197"/>
      <c r="N102" s="199">
        <v>38112</v>
      </c>
      <c r="O102" s="181">
        <v>1121.53</v>
      </c>
      <c r="P102" s="200">
        <f t="shared" si="9"/>
        <v>1.7670056536856044E-3</v>
      </c>
      <c r="Q102" s="200"/>
    </row>
    <row r="103" spans="1:17">
      <c r="A103" s="180">
        <v>38113</v>
      </c>
      <c r="B103" s="174">
        <v>462.03</v>
      </c>
      <c r="C103" s="197">
        <f t="shared" si="5"/>
        <v>-9.7353716415472715E-3</v>
      </c>
      <c r="D103" s="197"/>
      <c r="E103" s="174">
        <v>6483.09</v>
      </c>
      <c r="F103" s="197">
        <f t="shared" si="6"/>
        <v>-1.0881353285204867E-2</v>
      </c>
      <c r="G103" s="197"/>
      <c r="H103" s="174">
        <v>1415.6</v>
      </c>
      <c r="I103" s="197">
        <f t="shared" si="7"/>
        <v>-9.0154688311642455E-3</v>
      </c>
      <c r="J103" s="197"/>
      <c r="K103" s="174">
        <v>303.64999999999998</v>
      </c>
      <c r="L103" s="197">
        <f t="shared" si="8"/>
        <v>-4.9277366469196206E-3</v>
      </c>
      <c r="M103" s="197"/>
      <c r="N103" s="199">
        <v>38113</v>
      </c>
      <c r="O103" s="181">
        <v>1113.99</v>
      </c>
      <c r="P103" s="200">
        <f t="shared" si="9"/>
        <v>-6.7456597047765585E-3</v>
      </c>
      <c r="Q103" s="200"/>
    </row>
    <row r="104" spans="1:17">
      <c r="A104" s="180">
        <v>38114</v>
      </c>
      <c r="B104" s="174">
        <v>460.74</v>
      </c>
      <c r="C104" s="197">
        <f t="shared" si="5"/>
        <v>-2.7959314679765319E-3</v>
      </c>
      <c r="D104" s="197"/>
      <c r="E104" s="174">
        <v>6364.07</v>
      </c>
      <c r="F104" s="197">
        <f t="shared" si="6"/>
        <v>-1.852913877180918E-2</v>
      </c>
      <c r="G104" s="197"/>
      <c r="H104" s="174">
        <v>1406.19</v>
      </c>
      <c r="I104" s="197">
        <f t="shared" si="7"/>
        <v>-6.669550095492683E-3</v>
      </c>
      <c r="J104" s="197"/>
      <c r="K104" s="174">
        <v>303.77</v>
      </c>
      <c r="L104" s="197">
        <f t="shared" si="8"/>
        <v>3.9511376497691471E-4</v>
      </c>
      <c r="M104" s="197"/>
      <c r="N104" s="199">
        <v>38114</v>
      </c>
      <c r="O104" s="181">
        <v>1098.7</v>
      </c>
      <c r="P104" s="200">
        <f t="shared" si="9"/>
        <v>-1.3820502079421371E-2</v>
      </c>
      <c r="Q104" s="200"/>
    </row>
    <row r="105" spans="1:17">
      <c r="A105" s="180">
        <v>38117</v>
      </c>
      <c r="B105" s="174">
        <v>456.6</v>
      </c>
      <c r="C105" s="197">
        <f t="shared" si="5"/>
        <v>-9.0261584748119669E-3</v>
      </c>
      <c r="D105" s="197"/>
      <c r="E105" s="174">
        <v>6251.82</v>
      </c>
      <c r="F105" s="197">
        <f t="shared" si="6"/>
        <v>-1.7795488428692975E-2</v>
      </c>
      <c r="G105" s="197"/>
      <c r="H105" s="174">
        <v>1397.1</v>
      </c>
      <c r="I105" s="197">
        <f t="shared" si="7"/>
        <v>-6.4852597193743259E-3</v>
      </c>
      <c r="J105" s="197"/>
      <c r="K105" s="174">
        <v>303.11</v>
      </c>
      <c r="L105" s="197">
        <f t="shared" si="8"/>
        <v>-2.1750601772960302E-3</v>
      </c>
      <c r="M105" s="197"/>
      <c r="N105" s="199">
        <v>38117</v>
      </c>
      <c r="O105" s="181">
        <v>1087.1199999999999</v>
      </c>
      <c r="P105" s="200">
        <f t="shared" si="9"/>
        <v>-1.0595665094593419E-2</v>
      </c>
      <c r="Q105" s="200"/>
    </row>
    <row r="106" spans="1:17">
      <c r="A106" s="180">
        <v>38118</v>
      </c>
      <c r="B106" s="174">
        <v>462.31</v>
      </c>
      <c r="C106" s="197">
        <f t="shared" si="5"/>
        <v>1.2427927640095468E-2</v>
      </c>
      <c r="D106" s="197"/>
      <c r="E106" s="174">
        <v>6300.96</v>
      </c>
      <c r="F106" s="197">
        <f t="shared" si="6"/>
        <v>7.8293813832506203E-3</v>
      </c>
      <c r="G106" s="197"/>
      <c r="H106" s="174">
        <v>1421.89</v>
      </c>
      <c r="I106" s="197">
        <f t="shared" si="7"/>
        <v>1.758831287777855E-2</v>
      </c>
      <c r="J106" s="197"/>
      <c r="K106" s="174">
        <v>308.12</v>
      </c>
      <c r="L106" s="197">
        <f t="shared" si="8"/>
        <v>1.6393541553499844E-2</v>
      </c>
      <c r="M106" s="197"/>
      <c r="N106" s="199">
        <v>38118</v>
      </c>
      <c r="O106" s="181">
        <v>1095.45</v>
      </c>
      <c r="P106" s="200">
        <f t="shared" si="9"/>
        <v>7.6332401219865818E-3</v>
      </c>
      <c r="Q106" s="200"/>
    </row>
    <row r="107" spans="1:17">
      <c r="A107" s="180">
        <v>38119</v>
      </c>
      <c r="B107" s="174">
        <v>458.71</v>
      </c>
      <c r="C107" s="197">
        <f t="shared" si="5"/>
        <v>-7.8174596290717779E-3</v>
      </c>
      <c r="D107" s="197"/>
      <c r="E107" s="174">
        <v>6311.14</v>
      </c>
      <c r="F107" s="197">
        <f t="shared" si="6"/>
        <v>1.6143231041286627E-3</v>
      </c>
      <c r="G107" s="197"/>
      <c r="H107" s="174">
        <v>1414.83</v>
      </c>
      <c r="I107" s="197">
        <f t="shared" si="7"/>
        <v>-4.9775900171871498E-3</v>
      </c>
      <c r="J107" s="197"/>
      <c r="K107" s="174">
        <v>306.19</v>
      </c>
      <c r="L107" s="197">
        <f t="shared" si="8"/>
        <v>-6.2834931876856875E-3</v>
      </c>
      <c r="M107" s="197"/>
      <c r="N107" s="199">
        <v>38119</v>
      </c>
      <c r="O107" s="181">
        <v>1097.28</v>
      </c>
      <c r="P107" s="200">
        <f t="shared" si="9"/>
        <v>1.6691525403269849E-3</v>
      </c>
      <c r="Q107" s="200"/>
    </row>
    <row r="108" spans="1:17">
      <c r="A108" s="180">
        <v>38120</v>
      </c>
      <c r="B108" s="174">
        <v>459.68</v>
      </c>
      <c r="C108" s="197">
        <f t="shared" si="5"/>
        <v>2.1123931242606753E-3</v>
      </c>
      <c r="D108" s="197"/>
      <c r="E108" s="174">
        <v>6294.58</v>
      </c>
      <c r="F108" s="197">
        <f t="shared" si="6"/>
        <v>-2.6273801934858332E-3</v>
      </c>
      <c r="G108" s="197"/>
      <c r="H108" s="174">
        <v>1417.09</v>
      </c>
      <c r="I108" s="197">
        <f t="shared" si="7"/>
        <v>1.5960906238735482E-3</v>
      </c>
      <c r="J108" s="197"/>
      <c r="K108" s="174">
        <v>306.73</v>
      </c>
      <c r="L108" s="197">
        <f t="shared" si="8"/>
        <v>1.7620574943486467E-3</v>
      </c>
      <c r="M108" s="197"/>
      <c r="N108" s="199">
        <v>38120</v>
      </c>
      <c r="O108" s="181">
        <v>1096.44</v>
      </c>
      <c r="P108" s="200">
        <f t="shared" si="9"/>
        <v>-7.6582247602594218E-4</v>
      </c>
      <c r="Q108" s="200"/>
    </row>
    <row r="109" spans="1:17">
      <c r="A109" s="180">
        <v>38121</v>
      </c>
      <c r="B109" s="174">
        <v>451.35</v>
      </c>
      <c r="C109" s="197">
        <f t="shared" si="5"/>
        <v>-1.8287503486815498E-2</v>
      </c>
      <c r="D109" s="197"/>
      <c r="E109" s="174">
        <v>6293.34</v>
      </c>
      <c r="F109" s="197">
        <f t="shared" si="6"/>
        <v>-1.9701428099485065E-4</v>
      </c>
      <c r="G109" s="197"/>
      <c r="H109" s="174">
        <v>1399.85</v>
      </c>
      <c r="I109" s="197">
        <f t="shared" si="7"/>
        <v>-1.2240385134905054E-2</v>
      </c>
      <c r="J109" s="197"/>
      <c r="K109" s="174">
        <v>302.06</v>
      </c>
      <c r="L109" s="197">
        <f t="shared" si="8"/>
        <v>-1.5342208653232613E-2</v>
      </c>
      <c r="M109" s="197"/>
      <c r="N109" s="199">
        <v>38121</v>
      </c>
      <c r="O109" s="181">
        <v>1095.7</v>
      </c>
      <c r="P109" s="200">
        <f t="shared" si="9"/>
        <v>-6.7513938718197339E-4</v>
      </c>
      <c r="Q109" s="200"/>
    </row>
    <row r="110" spans="1:17">
      <c r="A110" s="180">
        <v>38124</v>
      </c>
      <c r="B110" s="174">
        <v>443.59</v>
      </c>
      <c r="C110" s="197">
        <f t="shared" si="5"/>
        <v>-1.734237935342511E-2</v>
      </c>
      <c r="D110" s="197"/>
      <c r="E110" s="174">
        <v>6231.19</v>
      </c>
      <c r="F110" s="197">
        <f t="shared" si="6"/>
        <v>-9.9246055757243861E-3</v>
      </c>
      <c r="G110" s="197"/>
      <c r="H110" s="174">
        <v>1379.9</v>
      </c>
      <c r="I110" s="197">
        <f t="shared" si="7"/>
        <v>-1.4354055248492304E-2</v>
      </c>
      <c r="J110" s="197"/>
      <c r="K110" s="174">
        <v>297.95999999999998</v>
      </c>
      <c r="L110" s="197">
        <f t="shared" si="8"/>
        <v>-1.3666423830120006E-2</v>
      </c>
      <c r="M110" s="197"/>
      <c r="N110" s="199">
        <v>38124</v>
      </c>
      <c r="O110" s="181">
        <v>1084.0999999999999</v>
      </c>
      <c r="P110" s="200">
        <f t="shared" si="9"/>
        <v>-1.0643278744101708E-2</v>
      </c>
      <c r="Q110" s="200"/>
    </row>
    <row r="111" spans="1:17">
      <c r="A111" s="180">
        <v>38125</v>
      </c>
      <c r="B111" s="174">
        <v>449.28</v>
      </c>
      <c r="C111" s="197">
        <f t="shared" si="5"/>
        <v>1.2745589006652708E-2</v>
      </c>
      <c r="D111" s="197"/>
      <c r="E111" s="174">
        <v>6276.53</v>
      </c>
      <c r="F111" s="197">
        <f t="shared" si="6"/>
        <v>7.2499542036378135E-3</v>
      </c>
      <c r="G111" s="197"/>
      <c r="H111" s="174">
        <v>1397.47</v>
      </c>
      <c r="I111" s="197">
        <f t="shared" si="7"/>
        <v>1.2652426136140218E-2</v>
      </c>
      <c r="J111" s="197"/>
      <c r="K111" s="174">
        <v>301.13</v>
      </c>
      <c r="L111" s="197">
        <f t="shared" si="8"/>
        <v>1.0582815889274432E-2</v>
      </c>
      <c r="M111" s="197"/>
      <c r="N111" s="199">
        <v>38125</v>
      </c>
      <c r="O111" s="181">
        <v>1091.49</v>
      </c>
      <c r="P111" s="200">
        <f t="shared" si="9"/>
        <v>6.7935855767070306E-3</v>
      </c>
      <c r="Q111" s="200"/>
    </row>
    <row r="112" spans="1:17">
      <c r="A112" s="180">
        <v>38126</v>
      </c>
      <c r="B112" s="174">
        <v>452.26</v>
      </c>
      <c r="C112" s="197">
        <f t="shared" si="5"/>
        <v>6.6109342974564472E-3</v>
      </c>
      <c r="D112" s="197"/>
      <c r="E112" s="174">
        <v>6287.16</v>
      </c>
      <c r="F112" s="197">
        <f t="shared" si="6"/>
        <v>1.6921784183715277E-3</v>
      </c>
      <c r="G112" s="197"/>
      <c r="H112" s="174">
        <v>1396.34</v>
      </c>
      <c r="I112" s="197">
        <f t="shared" si="7"/>
        <v>-8.0893121695451928E-4</v>
      </c>
      <c r="J112" s="197"/>
      <c r="K112" s="174">
        <v>302.19</v>
      </c>
      <c r="L112" s="197">
        <f t="shared" si="8"/>
        <v>3.5138934253495023E-3</v>
      </c>
      <c r="M112" s="197"/>
      <c r="N112" s="199">
        <v>38126</v>
      </c>
      <c r="O112" s="181">
        <v>1088.68</v>
      </c>
      <c r="P112" s="200">
        <f t="shared" si="9"/>
        <v>-2.5777820592228391E-3</v>
      </c>
      <c r="Q112" s="200"/>
    </row>
    <row r="113" spans="1:17">
      <c r="A113" s="180">
        <v>38127</v>
      </c>
      <c r="B113" s="174">
        <v>449.21</v>
      </c>
      <c r="C113" s="197">
        <f t="shared" si="5"/>
        <v>-6.7667512795967543E-3</v>
      </c>
      <c r="D113" s="197"/>
      <c r="E113" s="174">
        <v>6277.12</v>
      </c>
      <c r="F113" s="197">
        <f t="shared" si="6"/>
        <v>-1.5981818515667999E-3</v>
      </c>
      <c r="G113" s="197"/>
      <c r="H113" s="174">
        <v>1396.87</v>
      </c>
      <c r="I113" s="197">
        <f t="shared" si="7"/>
        <v>3.7949170048841069E-4</v>
      </c>
      <c r="J113" s="197"/>
      <c r="K113" s="174">
        <v>302.33</v>
      </c>
      <c r="L113" s="197">
        <f t="shared" si="8"/>
        <v>4.6317740522348742E-4</v>
      </c>
      <c r="M113" s="197"/>
      <c r="N113" s="199">
        <v>38127</v>
      </c>
      <c r="O113" s="181">
        <v>1089.19</v>
      </c>
      <c r="P113" s="200">
        <f t="shared" si="9"/>
        <v>4.6834752241620722E-4</v>
      </c>
      <c r="Q113" s="200"/>
    </row>
    <row r="114" spans="1:17">
      <c r="A114" s="180">
        <v>38128</v>
      </c>
      <c r="B114" s="174">
        <v>452.51</v>
      </c>
      <c r="C114" s="197">
        <f t="shared" si="5"/>
        <v>7.3193779280542577E-3</v>
      </c>
      <c r="D114" s="197"/>
      <c r="E114" s="174">
        <v>6308.12</v>
      </c>
      <c r="F114" s="197">
        <f t="shared" si="6"/>
        <v>4.9264158166821715E-3</v>
      </c>
      <c r="G114" s="197"/>
      <c r="H114" s="174">
        <v>1408.17</v>
      </c>
      <c r="I114" s="197">
        <f t="shared" si="7"/>
        <v>8.0569696888459063E-3</v>
      </c>
      <c r="J114" s="197"/>
      <c r="K114" s="174">
        <v>304.06</v>
      </c>
      <c r="L114" s="197">
        <f t="shared" si="8"/>
        <v>5.7059143247669307E-3</v>
      </c>
      <c r="M114" s="197"/>
      <c r="N114" s="199">
        <v>38128</v>
      </c>
      <c r="O114" s="181">
        <v>1093.56</v>
      </c>
      <c r="P114" s="200">
        <f t="shared" si="9"/>
        <v>4.0041285888893505E-3</v>
      </c>
      <c r="Q114" s="200"/>
    </row>
    <row r="115" spans="1:17">
      <c r="A115" s="180">
        <v>38131</v>
      </c>
      <c r="B115" s="174">
        <v>455.27</v>
      </c>
      <c r="C115" s="197">
        <f t="shared" si="5"/>
        <v>6.0807872049803719E-3</v>
      </c>
      <c r="D115" s="197"/>
      <c r="E115" s="174">
        <v>6334.13</v>
      </c>
      <c r="F115" s="197">
        <f t="shared" si="6"/>
        <v>4.1147796790642786E-3</v>
      </c>
      <c r="G115" s="197"/>
      <c r="H115" s="174">
        <v>1413.97</v>
      </c>
      <c r="I115" s="197">
        <f t="shared" si="7"/>
        <v>4.1103617580629291E-3</v>
      </c>
      <c r="J115" s="197"/>
      <c r="K115" s="174">
        <v>304.82</v>
      </c>
      <c r="L115" s="197">
        <f t="shared" si="8"/>
        <v>2.4963881050135751E-3</v>
      </c>
      <c r="M115" s="197"/>
      <c r="N115" s="199">
        <v>38131</v>
      </c>
      <c r="O115" s="181">
        <v>1095.4100000000001</v>
      </c>
      <c r="P115" s="200">
        <f t="shared" si="9"/>
        <v>1.6902930971810356E-3</v>
      </c>
      <c r="Q115" s="200"/>
    </row>
    <row r="116" spans="1:17">
      <c r="A116" s="180">
        <v>38132</v>
      </c>
      <c r="B116" s="174">
        <v>466.81</v>
      </c>
      <c r="C116" s="197">
        <f t="shared" si="5"/>
        <v>2.5031673085386119E-2</v>
      </c>
      <c r="D116" s="197"/>
      <c r="E116" s="174">
        <v>6429.32</v>
      </c>
      <c r="F116" s="197">
        <f t="shared" si="6"/>
        <v>1.491630631914031E-2</v>
      </c>
      <c r="G116" s="197"/>
      <c r="H116" s="174">
        <v>1447.72</v>
      </c>
      <c r="I116" s="197">
        <f t="shared" si="7"/>
        <v>2.3588554257402836E-2</v>
      </c>
      <c r="J116" s="197"/>
      <c r="K116" s="174">
        <v>311.13</v>
      </c>
      <c r="L116" s="197">
        <f t="shared" si="8"/>
        <v>2.0489392812049027E-2</v>
      </c>
      <c r="M116" s="197"/>
      <c r="N116" s="199">
        <v>38132</v>
      </c>
      <c r="O116" s="181">
        <v>1113.05</v>
      </c>
      <c r="P116" s="200">
        <f t="shared" si="9"/>
        <v>1.59752725031212E-2</v>
      </c>
      <c r="Q116" s="200"/>
    </row>
    <row r="117" spans="1:17">
      <c r="A117" s="180">
        <v>38133</v>
      </c>
      <c r="B117" s="174">
        <v>469.1</v>
      </c>
      <c r="C117" s="197">
        <f t="shared" si="5"/>
        <v>4.8936427007405907E-3</v>
      </c>
      <c r="D117" s="197"/>
      <c r="E117" s="174">
        <v>6435.14</v>
      </c>
      <c r="F117" s="197">
        <f t="shared" si="6"/>
        <v>9.0481845286451157E-4</v>
      </c>
      <c r="G117" s="197"/>
      <c r="H117" s="174">
        <v>1453.87</v>
      </c>
      <c r="I117" s="197">
        <f t="shared" si="7"/>
        <v>4.2390614865910319E-3</v>
      </c>
      <c r="J117" s="197"/>
      <c r="K117" s="174">
        <v>312.31</v>
      </c>
      <c r="L117" s="197">
        <f t="shared" si="8"/>
        <v>3.7854529997509091E-3</v>
      </c>
      <c r="M117" s="197"/>
      <c r="N117" s="199">
        <v>38133</v>
      </c>
      <c r="O117" s="181">
        <v>1114.94</v>
      </c>
      <c r="P117" s="200">
        <f t="shared" si="9"/>
        <v>1.6965968907890886E-3</v>
      </c>
      <c r="Q117" s="200"/>
    </row>
    <row r="118" spans="1:17">
      <c r="A118" s="180">
        <v>38134</v>
      </c>
      <c r="B118" s="174">
        <v>473.4</v>
      </c>
      <c r="C118" s="197">
        <f t="shared" si="5"/>
        <v>9.1247317454710136E-3</v>
      </c>
      <c r="D118" s="197"/>
      <c r="E118" s="174">
        <v>6492.3</v>
      </c>
      <c r="F118" s="197">
        <f t="shared" si="6"/>
        <v>8.8432624723623482E-3</v>
      </c>
      <c r="G118" s="197"/>
      <c r="H118" s="174">
        <v>1463.11</v>
      </c>
      <c r="I118" s="197">
        <f t="shared" si="7"/>
        <v>6.3353405954894833E-3</v>
      </c>
      <c r="J118" s="197"/>
      <c r="K118" s="174">
        <v>313.54000000000002</v>
      </c>
      <c r="L118" s="197">
        <f t="shared" si="8"/>
        <v>3.930659370881542E-3</v>
      </c>
      <c r="M118" s="197"/>
      <c r="N118" s="199">
        <v>38134</v>
      </c>
      <c r="O118" s="181">
        <v>1121.28</v>
      </c>
      <c r="P118" s="200">
        <f t="shared" si="9"/>
        <v>5.6702980807901305E-3</v>
      </c>
      <c r="Q118" s="200"/>
    </row>
    <row r="119" spans="1:17">
      <c r="A119" s="180">
        <v>38135</v>
      </c>
      <c r="B119" s="174">
        <v>473.93</v>
      </c>
      <c r="C119" s="197">
        <f t="shared" si="5"/>
        <v>1.1189343846332478E-3</v>
      </c>
      <c r="D119" s="197"/>
      <c r="E119" s="174">
        <v>6484.72</v>
      </c>
      <c r="F119" s="197">
        <f t="shared" si="6"/>
        <v>-1.1682190305721573E-3</v>
      </c>
      <c r="G119" s="197"/>
      <c r="H119" s="174">
        <v>1466.22</v>
      </c>
      <c r="I119" s="197">
        <f t="shared" si="7"/>
        <v>2.123353236737614E-3</v>
      </c>
      <c r="J119" s="197"/>
      <c r="K119" s="174">
        <v>314.26</v>
      </c>
      <c r="L119" s="197">
        <f t="shared" si="8"/>
        <v>2.2937251216006067E-3</v>
      </c>
      <c r="M119" s="197"/>
      <c r="N119" s="199">
        <v>38135</v>
      </c>
      <c r="O119" s="181">
        <v>1120.68</v>
      </c>
      <c r="P119" s="200">
        <f t="shared" si="9"/>
        <v>-5.352459582903086E-4</v>
      </c>
      <c r="Q119" s="200"/>
    </row>
    <row r="120" spans="1:17">
      <c r="A120" s="180">
        <v>38139</v>
      </c>
      <c r="B120" s="174">
        <v>475.31</v>
      </c>
      <c r="C120" s="197">
        <f t="shared" si="5"/>
        <v>2.907591277695647E-3</v>
      </c>
      <c r="D120" s="197"/>
      <c r="E120" s="174">
        <v>6487.25</v>
      </c>
      <c r="F120" s="197">
        <f t="shared" si="6"/>
        <v>3.900718290404123E-4</v>
      </c>
      <c r="G120" s="197"/>
      <c r="H120" s="174">
        <v>1468.54</v>
      </c>
      <c r="I120" s="197">
        <f t="shared" si="7"/>
        <v>1.5810495463197734E-3</v>
      </c>
      <c r="J120" s="197"/>
      <c r="K120" s="174">
        <v>313.31</v>
      </c>
      <c r="L120" s="197">
        <f t="shared" si="8"/>
        <v>-3.0275530240377051E-3</v>
      </c>
      <c r="M120" s="197"/>
      <c r="N120" s="199">
        <v>38139</v>
      </c>
      <c r="O120" s="181">
        <v>1121.2</v>
      </c>
      <c r="P120" s="200">
        <f t="shared" si="9"/>
        <v>4.6389638100646861E-4</v>
      </c>
      <c r="Q120" s="200"/>
    </row>
    <row r="121" spans="1:17">
      <c r="A121" s="180">
        <v>38140</v>
      </c>
      <c r="B121" s="174">
        <v>471.84</v>
      </c>
      <c r="C121" s="197">
        <f t="shared" si="5"/>
        <v>-7.3272776752462765E-3</v>
      </c>
      <c r="D121" s="197"/>
      <c r="E121" s="174">
        <v>6506.34</v>
      </c>
      <c r="F121" s="197">
        <f t="shared" si="6"/>
        <v>2.9383740344769661E-3</v>
      </c>
      <c r="G121" s="197"/>
      <c r="H121" s="174">
        <v>1464.22</v>
      </c>
      <c r="I121" s="197">
        <f t="shared" si="7"/>
        <v>-2.9460324912220425E-3</v>
      </c>
      <c r="J121" s="197"/>
      <c r="K121" s="174">
        <v>312.29000000000002</v>
      </c>
      <c r="L121" s="197">
        <f t="shared" si="8"/>
        <v>-3.2608724546975606E-3</v>
      </c>
      <c r="M121" s="197"/>
      <c r="N121" s="199">
        <v>38140</v>
      </c>
      <c r="O121" s="181">
        <v>1124.99</v>
      </c>
      <c r="P121" s="200">
        <f t="shared" si="9"/>
        <v>3.3746064194918753E-3</v>
      </c>
      <c r="Q121" s="200"/>
    </row>
    <row r="122" spans="1:17">
      <c r="A122" s="180">
        <v>38141</v>
      </c>
      <c r="B122" s="174">
        <v>464.76</v>
      </c>
      <c r="C122" s="197">
        <f t="shared" si="5"/>
        <v>-1.5118801752304923E-2</v>
      </c>
      <c r="D122" s="197"/>
      <c r="E122" s="174">
        <v>6456.71</v>
      </c>
      <c r="F122" s="197">
        <f t="shared" si="6"/>
        <v>-7.6571860008254966E-3</v>
      </c>
      <c r="G122" s="197"/>
      <c r="H122" s="174">
        <v>1445.21</v>
      </c>
      <c r="I122" s="197">
        <f t="shared" si="7"/>
        <v>-1.306803774835027E-2</v>
      </c>
      <c r="J122" s="197"/>
      <c r="K122" s="174">
        <v>307.97000000000003</v>
      </c>
      <c r="L122" s="197">
        <f t="shared" si="8"/>
        <v>-1.3929867651019537E-2</v>
      </c>
      <c r="M122" s="197"/>
      <c r="N122" s="199">
        <v>38141</v>
      </c>
      <c r="O122" s="181">
        <v>1116.6400000000001</v>
      </c>
      <c r="P122" s="200">
        <f t="shared" si="9"/>
        <v>-7.4499704412835767E-3</v>
      </c>
      <c r="Q122" s="200"/>
    </row>
    <row r="123" spans="1:17">
      <c r="A123" s="180">
        <v>38142</v>
      </c>
      <c r="B123" s="174">
        <v>471.65</v>
      </c>
      <c r="C123" s="197">
        <f t="shared" si="5"/>
        <v>1.4716041781201117E-2</v>
      </c>
      <c r="D123" s="197"/>
      <c r="E123" s="174">
        <v>6503.88</v>
      </c>
      <c r="F123" s="197">
        <f t="shared" si="6"/>
        <v>7.2790217531314557E-3</v>
      </c>
      <c r="G123" s="197"/>
      <c r="H123" s="174">
        <v>1455.04</v>
      </c>
      <c r="I123" s="197">
        <f t="shared" si="7"/>
        <v>6.7787519295852399E-3</v>
      </c>
      <c r="J123" s="197"/>
      <c r="K123" s="174">
        <v>311.52999999999997</v>
      </c>
      <c r="L123" s="197">
        <f t="shared" si="8"/>
        <v>1.1493266144136947E-2</v>
      </c>
      <c r="M123" s="197"/>
      <c r="N123" s="199">
        <v>38142</v>
      </c>
      <c r="O123" s="181">
        <v>1122.5</v>
      </c>
      <c r="P123" s="200">
        <f t="shared" si="9"/>
        <v>5.2341643475678629E-3</v>
      </c>
      <c r="Q123" s="200"/>
    </row>
    <row r="124" spans="1:17">
      <c r="A124" s="180">
        <v>38145</v>
      </c>
      <c r="B124" s="174">
        <v>485.41</v>
      </c>
      <c r="C124" s="197">
        <f t="shared" si="5"/>
        <v>2.8756709550148616E-2</v>
      </c>
      <c r="D124" s="197"/>
      <c r="E124" s="174">
        <v>6610.89</v>
      </c>
      <c r="F124" s="197">
        <f t="shared" si="6"/>
        <v>1.6319367387103528E-2</v>
      </c>
      <c r="G124" s="197"/>
      <c r="H124" s="174">
        <v>1491.45</v>
      </c>
      <c r="I124" s="197">
        <f t="shared" si="7"/>
        <v>2.4715409457546668E-2</v>
      </c>
      <c r="J124" s="197"/>
      <c r="K124" s="174">
        <v>319.64999999999998</v>
      </c>
      <c r="L124" s="197">
        <f t="shared" si="8"/>
        <v>2.5731005436367829E-2</v>
      </c>
      <c r="M124" s="197"/>
      <c r="N124" s="199">
        <v>38145</v>
      </c>
      <c r="O124" s="181">
        <v>1140.42</v>
      </c>
      <c r="P124" s="200">
        <f t="shared" si="9"/>
        <v>1.5838274974391893E-2</v>
      </c>
      <c r="Q124" s="200"/>
    </row>
    <row r="125" spans="1:17">
      <c r="A125" s="180">
        <v>38146</v>
      </c>
      <c r="B125" s="174">
        <v>487.86</v>
      </c>
      <c r="C125" s="197">
        <f t="shared" si="5"/>
        <v>5.0345848017904543E-3</v>
      </c>
      <c r="D125" s="197"/>
      <c r="E125" s="174">
        <v>6603.42</v>
      </c>
      <c r="F125" s="197">
        <f t="shared" si="6"/>
        <v>-1.1305926371795931E-3</v>
      </c>
      <c r="G125" s="197"/>
      <c r="H125" s="174">
        <v>1495.97</v>
      </c>
      <c r="I125" s="197">
        <f t="shared" si="7"/>
        <v>3.0260247632207609E-3</v>
      </c>
      <c r="J125" s="197"/>
      <c r="K125" s="174">
        <v>321.22000000000003</v>
      </c>
      <c r="L125" s="197">
        <f t="shared" si="8"/>
        <v>4.89959942201548E-3</v>
      </c>
      <c r="M125" s="197"/>
      <c r="N125" s="199">
        <v>38146</v>
      </c>
      <c r="O125" s="181">
        <v>1142.18</v>
      </c>
      <c r="P125" s="200">
        <f t="shared" si="9"/>
        <v>1.542101418369039E-3</v>
      </c>
      <c r="Q125" s="200"/>
    </row>
    <row r="126" spans="1:17">
      <c r="A126" s="180">
        <v>38147</v>
      </c>
      <c r="B126" s="174">
        <v>477.42</v>
      </c>
      <c r="C126" s="197">
        <f t="shared" si="5"/>
        <v>-2.1631872830302656E-2</v>
      </c>
      <c r="D126" s="197"/>
      <c r="E126" s="174">
        <v>6525.52</v>
      </c>
      <c r="F126" s="197">
        <f t="shared" si="6"/>
        <v>-1.1867053120734775E-2</v>
      </c>
      <c r="G126" s="197"/>
      <c r="H126" s="174">
        <v>1469.5</v>
      </c>
      <c r="I126" s="197">
        <f t="shared" si="7"/>
        <v>-1.7852618998441049E-2</v>
      </c>
      <c r="J126" s="197"/>
      <c r="K126" s="174">
        <v>316.64999999999998</v>
      </c>
      <c r="L126" s="197">
        <f t="shared" si="8"/>
        <v>-1.4329183672312064E-2</v>
      </c>
      <c r="M126" s="197"/>
      <c r="N126" s="199">
        <v>38147</v>
      </c>
      <c r="O126" s="181">
        <v>1131.33</v>
      </c>
      <c r="P126" s="200">
        <f t="shared" si="9"/>
        <v>-9.5447852634065397E-3</v>
      </c>
      <c r="Q126" s="200"/>
    </row>
    <row r="127" spans="1:17">
      <c r="A127" s="180">
        <v>38148</v>
      </c>
      <c r="B127" s="174">
        <v>480.69</v>
      </c>
      <c r="C127" s="197">
        <f t="shared" si="5"/>
        <v>6.8259650703998906E-3</v>
      </c>
      <c r="D127" s="197"/>
      <c r="E127" s="174">
        <v>6556.97</v>
      </c>
      <c r="F127" s="197">
        <f t="shared" si="6"/>
        <v>4.8079624879481322E-3</v>
      </c>
      <c r="G127" s="197"/>
      <c r="H127" s="174">
        <v>1481.27</v>
      </c>
      <c r="I127" s="197">
        <f t="shared" si="7"/>
        <v>7.977621043021136E-3</v>
      </c>
      <c r="J127" s="197"/>
      <c r="K127" s="174">
        <v>318.75</v>
      </c>
      <c r="L127" s="197">
        <f t="shared" si="8"/>
        <v>6.6100335101966414E-3</v>
      </c>
      <c r="M127" s="197"/>
      <c r="N127" s="199">
        <v>38148</v>
      </c>
      <c r="O127" s="181">
        <v>1136.47</v>
      </c>
      <c r="P127" s="200">
        <f t="shared" si="9"/>
        <v>4.5330353660516182E-3</v>
      </c>
      <c r="Q127" s="200"/>
    </row>
    <row r="128" spans="1:17">
      <c r="A128" s="180">
        <v>38152</v>
      </c>
      <c r="B128" s="174">
        <v>471.86</v>
      </c>
      <c r="C128" s="197">
        <f t="shared" si="5"/>
        <v>-1.8540240269331015E-2</v>
      </c>
      <c r="D128" s="197"/>
      <c r="E128" s="174">
        <v>6465.21</v>
      </c>
      <c r="F128" s="197">
        <f t="shared" si="6"/>
        <v>-1.409311171305775E-2</v>
      </c>
      <c r="G128" s="197"/>
      <c r="H128" s="174">
        <v>1458.64</v>
      </c>
      <c r="I128" s="197">
        <f t="shared" si="7"/>
        <v>-1.5395333171044022E-2</v>
      </c>
      <c r="J128" s="197"/>
      <c r="K128" s="178">
        <v>320.85694818137517</v>
      </c>
      <c r="L128" s="197">
        <f t="shared" si="8"/>
        <v>6.5882830336684919E-3</v>
      </c>
      <c r="M128" s="197"/>
      <c r="N128" s="199">
        <v>38152</v>
      </c>
      <c r="O128" s="181">
        <v>1125.29</v>
      </c>
      <c r="P128" s="200">
        <f t="shared" si="9"/>
        <v>-9.886186914499738E-3</v>
      </c>
      <c r="Q128" s="200"/>
    </row>
    <row r="129" spans="1:17">
      <c r="A129" s="180">
        <v>38153</v>
      </c>
      <c r="B129" s="174">
        <v>477.19</v>
      </c>
      <c r="C129" s="197">
        <f t="shared" si="5"/>
        <v>1.1232403011440033E-2</v>
      </c>
      <c r="D129" s="197"/>
      <c r="E129" s="174">
        <v>6526.03</v>
      </c>
      <c r="F129" s="197">
        <f t="shared" si="6"/>
        <v>9.363300862310981E-3</v>
      </c>
      <c r="G129" s="197"/>
      <c r="H129" s="174">
        <v>1479.2</v>
      </c>
      <c r="I129" s="197">
        <f t="shared" si="7"/>
        <v>1.3996906341965935E-2</v>
      </c>
      <c r="J129" s="197"/>
      <c r="K129" s="174">
        <v>314.45</v>
      </c>
      <c r="L129" s="197">
        <f t="shared" si="8"/>
        <v>-2.0170298516792053E-2</v>
      </c>
      <c r="M129" s="197"/>
      <c r="N129" s="199">
        <v>38153</v>
      </c>
      <c r="O129" s="181">
        <v>1132.01</v>
      </c>
      <c r="P129" s="200">
        <f t="shared" si="9"/>
        <v>5.9540334490553095E-3</v>
      </c>
      <c r="Q129" s="200"/>
    </row>
    <row r="130" spans="1:17">
      <c r="A130" s="180">
        <v>38154</v>
      </c>
      <c r="B130" s="174">
        <v>476.29</v>
      </c>
      <c r="C130" s="197">
        <f t="shared" si="5"/>
        <v>-1.8878220147048094E-3</v>
      </c>
      <c r="D130" s="197"/>
      <c r="E130" s="174">
        <v>6535.37</v>
      </c>
      <c r="F130" s="197">
        <f t="shared" si="6"/>
        <v>1.4301685258838518E-3</v>
      </c>
      <c r="G130" s="197"/>
      <c r="H130" s="174">
        <v>1479.99</v>
      </c>
      <c r="I130" s="197">
        <f t="shared" si="7"/>
        <v>5.3392990566194793E-4</v>
      </c>
      <c r="J130" s="197"/>
      <c r="K130" s="174">
        <v>318.25</v>
      </c>
      <c r="L130" s="197">
        <f t="shared" si="8"/>
        <v>1.2012156448003653E-2</v>
      </c>
      <c r="M130" s="197"/>
      <c r="N130" s="199">
        <v>38154</v>
      </c>
      <c r="O130" s="181">
        <v>1133.56</v>
      </c>
      <c r="P130" s="200">
        <f t="shared" si="9"/>
        <v>1.3683092924384062E-3</v>
      </c>
      <c r="Q130" s="200"/>
    </row>
    <row r="131" spans="1:17">
      <c r="A131" s="180">
        <v>38155</v>
      </c>
      <c r="B131" s="174">
        <v>469.59</v>
      </c>
      <c r="C131" s="197">
        <f t="shared" si="5"/>
        <v>-1.4166938847061227E-2</v>
      </c>
      <c r="D131" s="197"/>
      <c r="E131" s="174">
        <v>6546.01</v>
      </c>
      <c r="F131" s="197">
        <f t="shared" si="6"/>
        <v>1.626740045220113E-3</v>
      </c>
      <c r="G131" s="197"/>
      <c r="H131" s="174">
        <v>1464.03</v>
      </c>
      <c r="I131" s="197">
        <f t="shared" si="7"/>
        <v>-1.0842423863995643E-2</v>
      </c>
      <c r="J131" s="197"/>
      <c r="K131" s="174">
        <v>317.05</v>
      </c>
      <c r="L131" s="197">
        <f t="shared" si="8"/>
        <v>-3.7777472914752178E-3</v>
      </c>
      <c r="M131" s="197"/>
      <c r="N131" s="199">
        <v>38155</v>
      </c>
      <c r="O131" s="181">
        <v>1132.05</v>
      </c>
      <c r="P131" s="200">
        <f t="shared" si="9"/>
        <v>-1.3329745398222648E-3</v>
      </c>
      <c r="Q131" s="200"/>
    </row>
    <row r="132" spans="1:17">
      <c r="A132" s="180">
        <v>38156</v>
      </c>
      <c r="B132" s="174">
        <v>468.45</v>
      </c>
      <c r="C132" s="197">
        <f t="shared" ref="C132:C195" si="10">LN(B132/B131)</f>
        <v>-2.4306011710438806E-3</v>
      </c>
      <c r="D132" s="197"/>
      <c r="E132" s="174">
        <v>6566.58</v>
      </c>
      <c r="F132" s="197">
        <f t="shared" ref="F132:F195" si="11">LN(E132/E131)</f>
        <v>3.1374452909005888E-3</v>
      </c>
      <c r="G132" s="197"/>
      <c r="H132" s="174">
        <v>1464.65</v>
      </c>
      <c r="I132" s="197">
        <f t="shared" ref="I132:I195" si="12">LN(H132/H131)</f>
        <v>4.2339894373041425E-4</v>
      </c>
      <c r="J132" s="197"/>
      <c r="K132" s="174">
        <v>313.67</v>
      </c>
      <c r="L132" s="197">
        <f t="shared" ref="L132:L195" si="13">LN(K132/K131)</f>
        <v>-1.0718012292675662E-2</v>
      </c>
      <c r="M132" s="197"/>
      <c r="N132" s="199">
        <v>38156</v>
      </c>
      <c r="O132" s="181">
        <v>1135.02</v>
      </c>
      <c r="P132" s="200">
        <f t="shared" ref="P132:P195" si="14">LN(O132/O131)</f>
        <v>2.6201235066399286E-3</v>
      </c>
      <c r="Q132" s="200"/>
    </row>
    <row r="133" spans="1:17">
      <c r="A133" s="180">
        <v>38159</v>
      </c>
      <c r="B133" s="174">
        <v>465.51</v>
      </c>
      <c r="C133" s="197">
        <f t="shared" si="10"/>
        <v>-6.2957936336949967E-3</v>
      </c>
      <c r="D133" s="197"/>
      <c r="E133" s="174">
        <v>6545.16</v>
      </c>
      <c r="F133" s="197">
        <f t="shared" si="11"/>
        <v>-3.2673038140416722E-3</v>
      </c>
      <c r="G133" s="197"/>
      <c r="H133" s="174">
        <v>1453.23</v>
      </c>
      <c r="I133" s="197">
        <f t="shared" si="12"/>
        <v>-7.8276408285627205E-3</v>
      </c>
      <c r="J133" s="197"/>
      <c r="K133" s="174">
        <v>314.20999999999998</v>
      </c>
      <c r="L133" s="197">
        <f t="shared" si="13"/>
        <v>1.7200743235632758E-3</v>
      </c>
      <c r="M133" s="197"/>
      <c r="N133" s="199">
        <v>38159</v>
      </c>
      <c r="O133" s="181">
        <v>1130.3</v>
      </c>
      <c r="P133" s="200">
        <f t="shared" si="14"/>
        <v>-4.167187708941541E-3</v>
      </c>
      <c r="Q133" s="200"/>
    </row>
    <row r="134" spans="1:17">
      <c r="A134" s="180">
        <v>38160</v>
      </c>
      <c r="B134" s="174">
        <v>472.88</v>
      </c>
      <c r="C134" s="197">
        <f t="shared" si="10"/>
        <v>1.57080777526118E-2</v>
      </c>
      <c r="D134" s="197"/>
      <c r="E134" s="174">
        <v>6553.81</v>
      </c>
      <c r="F134" s="197">
        <f t="shared" si="11"/>
        <v>1.3207147214385386E-3</v>
      </c>
      <c r="G134" s="197"/>
      <c r="H134" s="174">
        <v>1474.87</v>
      </c>
      <c r="I134" s="197">
        <f t="shared" si="12"/>
        <v>1.4781185066781064E-2</v>
      </c>
      <c r="J134" s="197"/>
      <c r="K134" s="174">
        <v>312.22000000000003</v>
      </c>
      <c r="L134" s="197">
        <f t="shared" si="13"/>
        <v>-6.3534846484076708E-3</v>
      </c>
      <c r="M134" s="197"/>
      <c r="N134" s="199">
        <v>38160</v>
      </c>
      <c r="O134" s="181">
        <v>1134.4100000000001</v>
      </c>
      <c r="P134" s="200">
        <f t="shared" si="14"/>
        <v>3.6296077750459779E-3</v>
      </c>
      <c r="Q134" s="200"/>
    </row>
    <row r="135" spans="1:17">
      <c r="A135" s="180">
        <v>38161</v>
      </c>
      <c r="B135" s="174">
        <v>482.85</v>
      </c>
      <c r="C135" s="197">
        <f t="shared" si="10"/>
        <v>2.0864389896812822E-2</v>
      </c>
      <c r="D135" s="197"/>
      <c r="E135" s="174">
        <v>6602.34</v>
      </c>
      <c r="F135" s="197">
        <f t="shared" si="11"/>
        <v>7.3775717239444516E-3</v>
      </c>
      <c r="G135" s="197"/>
      <c r="H135" s="174">
        <v>1493.52</v>
      </c>
      <c r="I135" s="197">
        <f t="shared" si="12"/>
        <v>1.256589963254188E-2</v>
      </c>
      <c r="J135" s="197"/>
      <c r="K135" s="174">
        <v>316.57</v>
      </c>
      <c r="L135" s="197">
        <f t="shared" si="13"/>
        <v>1.3836318637779432E-2</v>
      </c>
      <c r="M135" s="197"/>
      <c r="N135" s="199">
        <v>38161</v>
      </c>
      <c r="O135" s="181">
        <v>1144.06</v>
      </c>
      <c r="P135" s="200">
        <f t="shared" si="14"/>
        <v>8.4706471451346296E-3</v>
      </c>
      <c r="Q135" s="200"/>
    </row>
    <row r="136" spans="1:17">
      <c r="A136" s="180">
        <v>38162</v>
      </c>
      <c r="B136" s="174">
        <v>481.58</v>
      </c>
      <c r="C136" s="197">
        <f t="shared" si="10"/>
        <v>-2.6336815198395179E-3</v>
      </c>
      <c r="D136" s="197"/>
      <c r="E136" s="174">
        <v>6597.56</v>
      </c>
      <c r="F136" s="197">
        <f t="shared" si="11"/>
        <v>-7.2424794262680703E-4</v>
      </c>
      <c r="G136" s="197"/>
      <c r="H136" s="174">
        <v>1488.31</v>
      </c>
      <c r="I136" s="197">
        <f t="shared" si="12"/>
        <v>-3.4945019010768886E-3</v>
      </c>
      <c r="J136" s="197"/>
      <c r="K136" s="174">
        <v>321.17</v>
      </c>
      <c r="L136" s="197">
        <f t="shared" si="13"/>
        <v>1.4426191793344282E-2</v>
      </c>
      <c r="M136" s="197"/>
      <c r="N136" s="199">
        <v>38162</v>
      </c>
      <c r="O136" s="181">
        <v>1140.6500000000001</v>
      </c>
      <c r="P136" s="200">
        <f t="shared" si="14"/>
        <v>-2.9850637779820096E-3</v>
      </c>
      <c r="Q136" s="200"/>
    </row>
    <row r="137" spans="1:17">
      <c r="A137" s="180">
        <v>38163</v>
      </c>
      <c r="B137" s="174">
        <v>485.39</v>
      </c>
      <c r="C137" s="197">
        <f t="shared" si="10"/>
        <v>7.8803266214794009E-3</v>
      </c>
      <c r="D137" s="197"/>
      <c r="E137" s="174">
        <v>6571.2</v>
      </c>
      <c r="F137" s="197">
        <f t="shared" si="11"/>
        <v>-4.0034194877536268E-3</v>
      </c>
      <c r="G137" s="197"/>
      <c r="H137" s="174">
        <v>1498.38</v>
      </c>
      <c r="I137" s="197">
        <f t="shared" si="12"/>
        <v>6.7432764420618466E-3</v>
      </c>
      <c r="J137" s="197"/>
      <c r="K137" s="174">
        <v>319.64</v>
      </c>
      <c r="L137" s="197">
        <f t="shared" si="13"/>
        <v>-4.775215453382298E-3</v>
      </c>
      <c r="M137" s="197"/>
      <c r="N137" s="199">
        <v>38163</v>
      </c>
      <c r="O137" s="181">
        <v>1134.43</v>
      </c>
      <c r="P137" s="200">
        <f t="shared" si="14"/>
        <v>-5.4679532125357401E-3</v>
      </c>
      <c r="Q137" s="200"/>
    </row>
    <row r="138" spans="1:17">
      <c r="A138" s="180">
        <v>38166</v>
      </c>
      <c r="B138" s="174">
        <v>483.89</v>
      </c>
      <c r="C138" s="197">
        <f t="shared" si="10"/>
        <v>-3.095083355567867E-3</v>
      </c>
      <c r="D138" s="197"/>
      <c r="E138" s="174">
        <v>6571.58</v>
      </c>
      <c r="F138" s="197">
        <f t="shared" si="11"/>
        <v>5.7826426388717091E-5</v>
      </c>
      <c r="G138" s="197"/>
      <c r="H138" s="174">
        <v>1493.07</v>
      </c>
      <c r="I138" s="197">
        <f t="shared" si="12"/>
        <v>-3.5501215644501431E-3</v>
      </c>
      <c r="J138" s="197"/>
      <c r="K138" s="174">
        <v>319.5</v>
      </c>
      <c r="L138" s="197">
        <f t="shared" si="13"/>
        <v>-4.3808868867252151E-4</v>
      </c>
      <c r="M138" s="197"/>
      <c r="N138" s="199">
        <v>38166</v>
      </c>
      <c r="O138" s="181">
        <v>1133.3499999999999</v>
      </c>
      <c r="P138" s="200">
        <f t="shared" si="14"/>
        <v>-9.5247341598270359E-4</v>
      </c>
      <c r="Q138" s="200"/>
    </row>
    <row r="139" spans="1:17">
      <c r="A139" s="180">
        <v>38167</v>
      </c>
      <c r="B139" s="174">
        <v>489.21</v>
      </c>
      <c r="C139" s="197">
        <f t="shared" si="10"/>
        <v>1.0934236982296525E-2</v>
      </c>
      <c r="D139" s="197"/>
      <c r="E139" s="174">
        <v>6574.52</v>
      </c>
      <c r="F139" s="197">
        <f t="shared" si="11"/>
        <v>4.4728095009406775E-4</v>
      </c>
      <c r="G139" s="197"/>
      <c r="H139" s="174">
        <v>1505.65</v>
      </c>
      <c r="I139" s="197">
        <f t="shared" si="12"/>
        <v>8.3902957258435093E-3</v>
      </c>
      <c r="J139" s="197"/>
      <c r="K139" s="174">
        <v>318.05</v>
      </c>
      <c r="L139" s="197">
        <f t="shared" si="13"/>
        <v>-4.5486706927761866E-3</v>
      </c>
      <c r="M139" s="197"/>
      <c r="N139" s="199">
        <v>38167</v>
      </c>
      <c r="O139" s="181">
        <v>1136.2</v>
      </c>
      <c r="P139" s="200">
        <f t="shared" si="14"/>
        <v>2.511512412660994E-3</v>
      </c>
      <c r="Q139" s="200"/>
    </row>
    <row r="140" spans="1:17">
      <c r="A140" s="180">
        <v>38168</v>
      </c>
      <c r="B140" s="174">
        <v>492.74</v>
      </c>
      <c r="C140" s="197">
        <f t="shared" si="10"/>
        <v>7.1898064187330786E-3</v>
      </c>
      <c r="D140" s="197"/>
      <c r="E140" s="174">
        <v>6602.99</v>
      </c>
      <c r="F140" s="197">
        <f t="shared" si="11"/>
        <v>4.3210051515248952E-3</v>
      </c>
      <c r="G140" s="197"/>
      <c r="H140" s="174">
        <v>1516.64</v>
      </c>
      <c r="I140" s="197">
        <f t="shared" si="12"/>
        <v>7.2726630732811879E-3</v>
      </c>
      <c r="J140" s="197"/>
      <c r="K140" s="174">
        <v>321.49</v>
      </c>
      <c r="L140" s="197">
        <f t="shared" si="13"/>
        <v>1.0757835870048244E-2</v>
      </c>
      <c r="M140" s="197"/>
      <c r="N140" s="199">
        <v>38168</v>
      </c>
      <c r="O140" s="181">
        <v>1140.8399999999999</v>
      </c>
      <c r="P140" s="200">
        <f t="shared" si="14"/>
        <v>4.0754720359128128E-3</v>
      </c>
      <c r="Q140" s="200"/>
    </row>
    <row r="141" spans="1:17">
      <c r="A141" s="180">
        <v>38169</v>
      </c>
      <c r="B141" s="174">
        <v>482.46</v>
      </c>
      <c r="C141" s="197">
        <f t="shared" si="10"/>
        <v>-2.1083635771915948E-2</v>
      </c>
      <c r="D141" s="197"/>
      <c r="E141" s="174">
        <v>6544.76</v>
      </c>
      <c r="F141" s="197">
        <f t="shared" si="11"/>
        <v>-8.8578472717732188E-3</v>
      </c>
      <c r="G141" s="197"/>
      <c r="H141" s="174">
        <v>1489.57</v>
      </c>
      <c r="I141" s="197">
        <f t="shared" si="12"/>
        <v>-1.8009874019535421E-2</v>
      </c>
      <c r="J141" s="197"/>
      <c r="K141" s="174">
        <v>322.93</v>
      </c>
      <c r="L141" s="197">
        <f t="shared" si="13"/>
        <v>4.469142474744241E-3</v>
      </c>
      <c r="M141" s="197"/>
      <c r="N141" s="199">
        <v>38169</v>
      </c>
      <c r="O141" s="181">
        <v>1128.94</v>
      </c>
      <c r="P141" s="200">
        <f t="shared" si="14"/>
        <v>-1.0485693797043156E-2</v>
      </c>
      <c r="Q141" s="200"/>
    </row>
    <row r="142" spans="1:17">
      <c r="A142" s="180">
        <v>38170</v>
      </c>
      <c r="B142" s="174">
        <v>478.26</v>
      </c>
      <c r="C142" s="197">
        <f t="shared" si="10"/>
        <v>-8.7434981202257935E-3</v>
      </c>
      <c r="D142" s="197"/>
      <c r="E142" s="174">
        <v>6542.36</v>
      </c>
      <c r="F142" s="197">
        <f t="shared" si="11"/>
        <v>-3.6677283113545914E-4</v>
      </c>
      <c r="G142" s="197"/>
      <c r="H142" s="174">
        <v>1481.19</v>
      </c>
      <c r="I142" s="197">
        <f t="shared" si="12"/>
        <v>-5.6416689512721729E-3</v>
      </c>
      <c r="J142" s="197"/>
      <c r="K142" s="174">
        <v>316.98</v>
      </c>
      <c r="L142" s="197">
        <f t="shared" si="13"/>
        <v>-1.859690106532632E-2</v>
      </c>
      <c r="M142" s="197"/>
      <c r="N142" s="199">
        <v>38170</v>
      </c>
      <c r="O142" s="181">
        <v>1125.3800000000001</v>
      </c>
      <c r="P142" s="200">
        <f t="shared" si="14"/>
        <v>-3.1583829796684678E-3</v>
      </c>
      <c r="Q142" s="200"/>
    </row>
    <row r="143" spans="1:17">
      <c r="A143" s="180">
        <v>38174</v>
      </c>
      <c r="B143" s="174">
        <v>461.81</v>
      </c>
      <c r="C143" s="197">
        <f t="shared" si="10"/>
        <v>-3.5000966586102543E-2</v>
      </c>
      <c r="D143" s="197"/>
      <c r="E143" s="174">
        <v>6497.53</v>
      </c>
      <c r="F143" s="197">
        <f t="shared" si="11"/>
        <v>-6.875851961960399E-3</v>
      </c>
      <c r="G143" s="197"/>
      <c r="H143" s="174">
        <v>1445.71</v>
      </c>
      <c r="I143" s="197">
        <f t="shared" si="12"/>
        <v>-2.4245268379052085E-2</v>
      </c>
      <c r="J143" s="197"/>
      <c r="K143" s="174">
        <v>313.56</v>
      </c>
      <c r="L143" s="197">
        <f t="shared" si="13"/>
        <v>-1.0847951083758044E-2</v>
      </c>
      <c r="M143" s="197"/>
      <c r="N143" s="199">
        <v>38174</v>
      </c>
      <c r="O143" s="181">
        <v>1116.21</v>
      </c>
      <c r="P143" s="200">
        <f t="shared" si="14"/>
        <v>-8.1817381000988103E-3</v>
      </c>
      <c r="Q143" s="200"/>
    </row>
    <row r="144" spans="1:17">
      <c r="A144" s="180">
        <v>38175</v>
      </c>
      <c r="B144" s="174">
        <v>463.56</v>
      </c>
      <c r="C144" s="197">
        <f t="shared" si="10"/>
        <v>3.7822753844060329E-3</v>
      </c>
      <c r="D144" s="198"/>
      <c r="E144" s="174">
        <v>6518.71</v>
      </c>
      <c r="F144" s="197">
        <f t="shared" si="11"/>
        <v>3.254398919090345E-3</v>
      </c>
      <c r="G144" s="197"/>
      <c r="H144" s="174">
        <v>1452.49</v>
      </c>
      <c r="I144" s="197">
        <f t="shared" si="12"/>
        <v>4.6787746659114537E-3</v>
      </c>
      <c r="J144" s="197"/>
      <c r="K144" s="174">
        <v>305.33999999999997</v>
      </c>
      <c r="L144" s="197">
        <f t="shared" si="13"/>
        <v>-2.6564819491725192E-2</v>
      </c>
      <c r="M144" s="197"/>
      <c r="N144" s="199">
        <v>38175</v>
      </c>
      <c r="O144" s="181">
        <v>1118.33</v>
      </c>
      <c r="P144" s="200">
        <f t="shared" si="14"/>
        <v>1.897482825170077E-3</v>
      </c>
      <c r="Q144" s="200"/>
    </row>
    <row r="145" spans="1:17">
      <c r="A145" s="180">
        <v>38176</v>
      </c>
      <c r="B145" s="174">
        <v>455.78</v>
      </c>
      <c r="C145" s="197">
        <f t="shared" si="10"/>
        <v>-1.6925589511565087E-2</v>
      </c>
      <c r="D145" s="201">
        <f>SUM(C104:C144)</f>
        <v>3.3060024277072227E-3</v>
      </c>
      <c r="E145" s="174">
        <v>6473.58</v>
      </c>
      <c r="F145" s="197">
        <f t="shared" si="11"/>
        <v>-6.947225086951522E-3</v>
      </c>
      <c r="G145" s="197">
        <f>SUM(F104:F144)</f>
        <v>5.479255044064304E-3</v>
      </c>
      <c r="H145" s="174">
        <v>1431.13</v>
      </c>
      <c r="I145" s="197">
        <f t="shared" si="12"/>
        <v>-1.481498302799686E-2</v>
      </c>
      <c r="J145" s="197">
        <f>SUM(I104:I144)</f>
        <v>2.5725855549474836E-2</v>
      </c>
      <c r="K145" s="174">
        <v>307.13</v>
      </c>
      <c r="L145" s="197">
        <f t="shared" si="13"/>
        <v>5.8452008963089126E-3</v>
      </c>
      <c r="M145" s="197">
        <f>SUM(L104:L144)</f>
        <v>5.5501874852115565E-3</v>
      </c>
      <c r="N145" s="199">
        <v>38176</v>
      </c>
      <c r="O145" s="181">
        <v>1109.1099999999999</v>
      </c>
      <c r="P145" s="200">
        <f t="shared" si="14"/>
        <v>-8.2786092177115096E-3</v>
      </c>
      <c r="Q145" s="200">
        <f>SUM(P104:P144)</f>
        <v>3.888336321042388E-3</v>
      </c>
    </row>
    <row r="146" spans="1:17">
      <c r="A146" s="180">
        <v>38177</v>
      </c>
      <c r="B146" s="174">
        <v>460.44</v>
      </c>
      <c r="C146" s="197">
        <f t="shared" si="10"/>
        <v>1.0172317092236177E-2</v>
      </c>
      <c r="D146" s="201">
        <f t="shared" ref="D146:D209" si="15">SUM(C105:C145)</f>
        <v>-1.082365561588133E-2</v>
      </c>
      <c r="E146" s="174">
        <v>6500.4</v>
      </c>
      <c r="F146" s="197">
        <f t="shared" si="11"/>
        <v>4.1344349542820685E-3</v>
      </c>
      <c r="G146" s="197">
        <f t="shared" ref="G146:G209" si="16">SUM(F105:F145)</f>
        <v>1.7061168728921973E-2</v>
      </c>
      <c r="H146" s="174">
        <v>1440</v>
      </c>
      <c r="I146" s="197">
        <f t="shared" si="12"/>
        <v>6.1787715772598228E-3</v>
      </c>
      <c r="J146" s="197">
        <f t="shared" ref="J146:J209" si="17">SUM(I105:I145)</f>
        <v>1.7580422616970653E-2</v>
      </c>
      <c r="K146" s="174">
        <v>302.49</v>
      </c>
      <c r="L146" s="197">
        <f t="shared" si="13"/>
        <v>-1.5222891651871458E-2</v>
      </c>
      <c r="M146" s="197">
        <f t="shared" ref="M146:M209" si="18">SUM(L105:L145)</f>
        <v>1.1000274616543565E-2</v>
      </c>
      <c r="N146" s="199">
        <v>38177</v>
      </c>
      <c r="O146" s="181">
        <v>1112.81</v>
      </c>
      <c r="P146" s="200">
        <f t="shared" si="14"/>
        <v>3.3304560200308527E-3</v>
      </c>
      <c r="Q146" s="200">
        <f t="shared" ref="Q146:Q209" si="19">SUM(P105:P145)</f>
        <v>9.4302291827522474E-3</v>
      </c>
    </row>
    <row r="147" spans="1:17">
      <c r="A147" s="180">
        <v>38180</v>
      </c>
      <c r="B147" s="174">
        <v>456.93</v>
      </c>
      <c r="C147" s="197">
        <f t="shared" si="10"/>
        <v>-7.6523477513390052E-3</v>
      </c>
      <c r="D147" s="201">
        <f t="shared" si="15"/>
        <v>8.3748199511668071E-3</v>
      </c>
      <c r="E147" s="174">
        <v>6503.78</v>
      </c>
      <c r="F147" s="197">
        <f t="shared" si="11"/>
        <v>5.1983286545006309E-4</v>
      </c>
      <c r="G147" s="197">
        <f t="shared" si="16"/>
        <v>3.8991092111897004E-2</v>
      </c>
      <c r="H147" s="174">
        <v>1432.11</v>
      </c>
      <c r="I147" s="197">
        <f t="shared" si="12"/>
        <v>-5.494232357167699E-3</v>
      </c>
      <c r="J147" s="197">
        <f t="shared" si="17"/>
        <v>3.0244453913604842E-2</v>
      </c>
      <c r="K147" s="174">
        <v>305.44</v>
      </c>
      <c r="L147" s="197">
        <f t="shared" si="13"/>
        <v>9.7051409042037389E-3</v>
      </c>
      <c r="M147" s="197">
        <f t="shared" si="18"/>
        <v>-2.0475568580318546E-3</v>
      </c>
      <c r="N147" s="199">
        <v>38180</v>
      </c>
      <c r="O147" s="181">
        <v>1114.3499999999999</v>
      </c>
      <c r="P147" s="200">
        <f t="shared" si="14"/>
        <v>1.3829273563065437E-3</v>
      </c>
      <c r="Q147" s="200">
        <f t="shared" si="19"/>
        <v>2.3356350297376538E-2</v>
      </c>
    </row>
    <row r="148" spans="1:17">
      <c r="A148" s="180">
        <v>38181</v>
      </c>
      <c r="B148" s="174">
        <v>455.17</v>
      </c>
      <c r="C148" s="197">
        <f t="shared" si="10"/>
        <v>-3.8592307518982333E-3</v>
      </c>
      <c r="D148" s="201">
        <f t="shared" si="15"/>
        <v>-1.1705455440267652E-2</v>
      </c>
      <c r="E148" s="174">
        <v>6504.6</v>
      </c>
      <c r="F148" s="197">
        <f t="shared" si="11"/>
        <v>1.2607257799757758E-4</v>
      </c>
      <c r="G148" s="197">
        <f t="shared" si="16"/>
        <v>3.1681543594096452E-2</v>
      </c>
      <c r="H148" s="174">
        <v>1428.68</v>
      </c>
      <c r="I148" s="197">
        <f t="shared" si="12"/>
        <v>-2.3979401798627283E-3</v>
      </c>
      <c r="J148" s="197">
        <f t="shared" si="17"/>
        <v>7.161908678658571E-3</v>
      </c>
      <c r="K148" s="174">
        <v>303.88</v>
      </c>
      <c r="L148" s="197">
        <f t="shared" si="13"/>
        <v>-5.1204733424166345E-3</v>
      </c>
      <c r="M148" s="197">
        <f t="shared" si="18"/>
        <v>-8.7359575073279547E-3</v>
      </c>
      <c r="N148" s="199">
        <v>38181</v>
      </c>
      <c r="O148" s="181">
        <v>1115.1400000000001</v>
      </c>
      <c r="P148" s="200">
        <f t="shared" si="14"/>
        <v>7.0868228434648307E-4</v>
      </c>
      <c r="Q148" s="200">
        <f t="shared" si="19"/>
        <v>1.710603753169649E-2</v>
      </c>
    </row>
    <row r="149" spans="1:17">
      <c r="A149" s="180">
        <v>38182</v>
      </c>
      <c r="B149" s="174">
        <v>450.59</v>
      </c>
      <c r="C149" s="197">
        <f t="shared" si="10"/>
        <v>-1.0113140423786353E-2</v>
      </c>
      <c r="D149" s="201">
        <f t="shared" si="15"/>
        <v>-7.7472265630941194E-3</v>
      </c>
      <c r="E149" s="174">
        <v>6488.8</v>
      </c>
      <c r="F149" s="197">
        <f t="shared" si="11"/>
        <v>-2.4320051391661566E-3</v>
      </c>
      <c r="G149" s="197">
        <f t="shared" si="16"/>
        <v>3.0193293067965379E-2</v>
      </c>
      <c r="H149" s="174">
        <v>1416.05</v>
      </c>
      <c r="I149" s="197">
        <f t="shared" si="12"/>
        <v>-8.8796356682968348E-3</v>
      </c>
      <c r="J149" s="197">
        <f t="shared" si="17"/>
        <v>9.7415585159829846E-3</v>
      </c>
      <c r="K149" s="174">
        <v>302.66000000000003</v>
      </c>
      <c r="L149" s="197">
        <f t="shared" si="13"/>
        <v>-4.0228233761406395E-3</v>
      </c>
      <c r="M149" s="197">
        <f t="shared" si="18"/>
        <v>-7.5729376620589034E-3</v>
      </c>
      <c r="N149" s="199">
        <v>38182</v>
      </c>
      <c r="O149" s="181">
        <v>1111.47</v>
      </c>
      <c r="P149" s="200">
        <f t="shared" si="14"/>
        <v>-3.2964940635778115E-3</v>
      </c>
      <c r="Q149" s="200">
        <f t="shared" si="19"/>
        <v>1.6145567275715991E-2</v>
      </c>
    </row>
    <row r="150" spans="1:17">
      <c r="A150" s="180">
        <v>38183</v>
      </c>
      <c r="B150" s="174">
        <v>446.58</v>
      </c>
      <c r="C150" s="197">
        <f t="shared" si="10"/>
        <v>-8.9392795199634539E-3</v>
      </c>
      <c r="D150" s="201">
        <f t="shared" si="15"/>
        <v>-1.9972760111141134E-2</v>
      </c>
      <c r="E150" s="174">
        <v>6457.12</v>
      </c>
      <c r="F150" s="197">
        <f t="shared" si="11"/>
        <v>-4.8942158203998144E-3</v>
      </c>
      <c r="G150" s="197">
        <f t="shared" si="16"/>
        <v>3.038866812228504E-2</v>
      </c>
      <c r="H150" s="174">
        <v>1415.92</v>
      </c>
      <c r="I150" s="197">
        <f t="shared" si="12"/>
        <v>-9.18088822205976E-5</v>
      </c>
      <c r="J150" s="197">
        <f t="shared" si="17"/>
        <v>-7.341677761874086E-4</v>
      </c>
      <c r="K150" s="174">
        <v>297.17</v>
      </c>
      <c r="L150" s="197">
        <f t="shared" si="13"/>
        <v>-1.8305697636789506E-2</v>
      </c>
      <c r="M150" s="197">
        <f t="shared" si="18"/>
        <v>-1.3357818532548199E-2</v>
      </c>
      <c r="N150" s="199">
        <v>38183</v>
      </c>
      <c r="O150" s="181">
        <v>1106.69</v>
      </c>
      <c r="P150" s="200">
        <f t="shared" si="14"/>
        <v>-4.3098851291909516E-3</v>
      </c>
      <c r="Q150" s="200">
        <f t="shared" si="19"/>
        <v>1.3614895688164116E-2</v>
      </c>
    </row>
    <row r="151" spans="1:17">
      <c r="A151" s="180">
        <v>38184</v>
      </c>
      <c r="B151" s="174">
        <v>440.13</v>
      </c>
      <c r="C151" s="197">
        <f t="shared" si="10"/>
        <v>-1.4548417780211964E-2</v>
      </c>
      <c r="D151" s="201">
        <f t="shared" si="15"/>
        <v>-1.06245361442891E-2</v>
      </c>
      <c r="E151" s="174">
        <v>6456.02</v>
      </c>
      <c r="F151" s="197">
        <f t="shared" si="11"/>
        <v>-1.7036909731639948E-4</v>
      </c>
      <c r="G151" s="197">
        <f t="shared" si="16"/>
        <v>2.5691466582880074E-2</v>
      </c>
      <c r="H151" s="174">
        <v>1392.17</v>
      </c>
      <c r="I151" s="197">
        <f t="shared" si="12"/>
        <v>-1.6915815608177894E-2</v>
      </c>
      <c r="J151" s="197">
        <f t="shared" si="17"/>
        <v>1.1414408476497079E-2</v>
      </c>
      <c r="K151" s="174">
        <v>296.08999999999997</v>
      </c>
      <c r="L151" s="197">
        <f t="shared" si="13"/>
        <v>-3.640903459042518E-3</v>
      </c>
      <c r="M151" s="197">
        <f t="shared" si="18"/>
        <v>-1.6321307516105089E-2</v>
      </c>
      <c r="N151" s="199">
        <v>38184</v>
      </c>
      <c r="O151" s="181">
        <v>1101.3900000000001</v>
      </c>
      <c r="P151" s="200">
        <f t="shared" si="14"/>
        <v>-4.8005599238888736E-3</v>
      </c>
      <c r="Q151" s="200">
        <f t="shared" si="19"/>
        <v>9.9801499461551375E-3</v>
      </c>
    </row>
    <row r="152" spans="1:17">
      <c r="A152" s="180">
        <v>38187</v>
      </c>
      <c r="B152" s="174">
        <v>440.31</v>
      </c>
      <c r="C152" s="197">
        <f t="shared" si="10"/>
        <v>4.0888647155470432E-4</v>
      </c>
      <c r="D152" s="201">
        <f t="shared" si="15"/>
        <v>-7.8305745710759538E-3</v>
      </c>
      <c r="E152" s="174">
        <v>6446.66</v>
      </c>
      <c r="F152" s="197">
        <f t="shared" si="11"/>
        <v>-1.450861625941277E-3</v>
      </c>
      <c r="G152" s="197">
        <f t="shared" si="16"/>
        <v>3.544570306128806E-2</v>
      </c>
      <c r="H152" s="174">
        <v>1396.77</v>
      </c>
      <c r="I152" s="197">
        <f t="shared" si="12"/>
        <v>3.2987473171387101E-3</v>
      </c>
      <c r="J152" s="197">
        <f t="shared" si="17"/>
        <v>8.8526481168114991E-3</v>
      </c>
      <c r="K152" s="174">
        <v>291.27999999999997</v>
      </c>
      <c r="L152" s="197">
        <f t="shared" si="13"/>
        <v>-1.6378458295870223E-2</v>
      </c>
      <c r="M152" s="197">
        <f t="shared" si="18"/>
        <v>-6.2957871450275964E-3</v>
      </c>
      <c r="N152" s="199">
        <v>38187</v>
      </c>
      <c r="O152" s="181">
        <v>1100.9000000000001</v>
      </c>
      <c r="P152" s="200">
        <f t="shared" si="14"/>
        <v>-4.4499135725602695E-4</v>
      </c>
      <c r="Q152" s="200">
        <f t="shared" si="19"/>
        <v>1.5822868766367983E-2</v>
      </c>
    </row>
    <row r="153" spans="1:17">
      <c r="A153" s="180">
        <v>38188</v>
      </c>
      <c r="B153" s="174">
        <v>448.61</v>
      </c>
      <c r="C153" s="197">
        <f t="shared" si="10"/>
        <v>1.8674889120222502E-2</v>
      </c>
      <c r="D153" s="201">
        <f t="shared" si="15"/>
        <v>-2.0167277106173942E-2</v>
      </c>
      <c r="E153" s="174">
        <v>6473.03</v>
      </c>
      <c r="F153" s="197">
        <f t="shared" si="11"/>
        <v>4.0821469584737119E-3</v>
      </c>
      <c r="G153" s="197">
        <f t="shared" si="16"/>
        <v>2.674488723170898E-2</v>
      </c>
      <c r="H153" s="174">
        <v>1421.07</v>
      </c>
      <c r="I153" s="197">
        <f t="shared" si="12"/>
        <v>1.7247680776097934E-2</v>
      </c>
      <c r="J153" s="197">
        <f t="shared" si="17"/>
        <v>-5.0103070219002311E-4</v>
      </c>
      <c r="K153" s="174">
        <v>292.81</v>
      </c>
      <c r="L153" s="197">
        <f t="shared" si="13"/>
        <v>5.2389306422425059E-3</v>
      </c>
      <c r="M153" s="197">
        <f t="shared" si="18"/>
        <v>-3.3257061330172276E-2</v>
      </c>
      <c r="N153" s="199">
        <v>38188</v>
      </c>
      <c r="O153" s="181">
        <v>1108.67</v>
      </c>
      <c r="P153" s="200">
        <f t="shared" si="14"/>
        <v>7.0330716184379303E-3</v>
      </c>
      <c r="Q153" s="200">
        <f t="shared" si="19"/>
        <v>8.5842918324049219E-3</v>
      </c>
    </row>
    <row r="154" spans="1:17">
      <c r="A154" s="180">
        <v>38189</v>
      </c>
      <c r="B154" s="174">
        <v>435.73</v>
      </c>
      <c r="C154" s="197">
        <f t="shared" si="10"/>
        <v>-2.9131127941872281E-2</v>
      </c>
      <c r="D154" s="201">
        <f t="shared" si="15"/>
        <v>-8.1033222834079113E-3</v>
      </c>
      <c r="E154" s="174">
        <v>6390.21</v>
      </c>
      <c r="F154" s="197">
        <f t="shared" si="11"/>
        <v>-1.287718248961005E-2</v>
      </c>
      <c r="G154" s="197">
        <f t="shared" si="16"/>
        <v>2.9134855771811158E-2</v>
      </c>
      <c r="H154" s="174">
        <v>1386.57</v>
      </c>
      <c r="I154" s="197">
        <f t="shared" si="12"/>
        <v>-2.4577037348781586E-2</v>
      </c>
      <c r="J154" s="197">
        <f t="shared" si="17"/>
        <v>1.7555581290862432E-2</v>
      </c>
      <c r="K154" s="174">
        <v>298.79000000000002</v>
      </c>
      <c r="L154" s="197">
        <f t="shared" si="13"/>
        <v>2.0217050987060687E-2</v>
      </c>
      <c r="M154" s="197">
        <f t="shared" si="18"/>
        <v>-3.1532024113279246E-2</v>
      </c>
      <c r="N154" s="199">
        <v>38189</v>
      </c>
      <c r="O154" s="181">
        <v>1093.8800000000001</v>
      </c>
      <c r="P154" s="200">
        <f t="shared" si="14"/>
        <v>-1.3430089943064643E-2</v>
      </c>
      <c r="Q154" s="200">
        <f t="shared" si="19"/>
        <v>1.8195145510065687E-2</v>
      </c>
    </row>
    <row r="155" spans="1:17">
      <c r="A155" s="180">
        <v>38190</v>
      </c>
      <c r="B155" s="174">
        <v>441.93</v>
      </c>
      <c r="C155" s="197">
        <f t="shared" si="10"/>
        <v>1.4128713025389346E-2</v>
      </c>
      <c r="D155" s="201">
        <f t="shared" si="15"/>
        <v>-3.0467698945683405E-2</v>
      </c>
      <c r="E155" s="174">
        <v>6390.63</v>
      </c>
      <c r="F155" s="197">
        <f t="shared" si="11"/>
        <v>6.5723379707573049E-5</v>
      </c>
      <c r="G155" s="197">
        <f t="shared" si="16"/>
        <v>1.7855855133767917E-2</v>
      </c>
      <c r="H155" s="174">
        <v>1408.51</v>
      </c>
      <c r="I155" s="197">
        <f t="shared" si="12"/>
        <v>1.5699336423957433E-2</v>
      </c>
      <c r="J155" s="197">
        <f t="shared" si="17"/>
        <v>-7.4009477584075813E-3</v>
      </c>
      <c r="K155" s="174">
        <v>293.24</v>
      </c>
      <c r="L155" s="197">
        <f t="shared" si="13"/>
        <v>-1.8749599141095228E-2</v>
      </c>
      <c r="M155" s="197">
        <f t="shared" si="18"/>
        <v>-1.1778150531442048E-2</v>
      </c>
      <c r="N155" s="199">
        <v>38190</v>
      </c>
      <c r="O155" s="181">
        <v>1096.8399999999999</v>
      </c>
      <c r="P155" s="200">
        <f t="shared" si="14"/>
        <v>2.7023095614931419E-3</v>
      </c>
      <c r="Q155" s="200">
        <f t="shared" si="19"/>
        <v>4.2967080445848425E-3</v>
      </c>
    </row>
    <row r="156" spans="1:17">
      <c r="A156" s="180">
        <v>38191</v>
      </c>
      <c r="B156" s="174">
        <v>428.68</v>
      </c>
      <c r="C156" s="197">
        <f t="shared" si="10"/>
        <v>-3.0440778650160347E-2</v>
      </c>
      <c r="D156" s="201">
        <f t="shared" si="15"/>
        <v>-2.3658363848348331E-2</v>
      </c>
      <c r="E156" s="174">
        <v>6324.1</v>
      </c>
      <c r="F156" s="197">
        <f t="shared" si="11"/>
        <v>-1.0465123079983226E-2</v>
      </c>
      <c r="G156" s="197">
        <f t="shared" si="16"/>
        <v>1.2995162696793329E-2</v>
      </c>
      <c r="H156" s="174">
        <v>1375.48</v>
      </c>
      <c r="I156" s="197">
        <f t="shared" si="12"/>
        <v>-2.3729646951024759E-2</v>
      </c>
      <c r="J156" s="197">
        <f t="shared" si="17"/>
        <v>2.4141897670394014E-4</v>
      </c>
      <c r="K156" s="174">
        <v>297.77</v>
      </c>
      <c r="L156" s="197">
        <f t="shared" si="13"/>
        <v>1.5329990069194431E-2</v>
      </c>
      <c r="M156" s="197">
        <f t="shared" si="18"/>
        <v>-3.6233663997304218E-2</v>
      </c>
      <c r="N156" s="199">
        <v>38191</v>
      </c>
      <c r="O156" s="181">
        <v>1086.2</v>
      </c>
      <c r="P156" s="200">
        <f t="shared" si="14"/>
        <v>-9.7479517124791446E-3</v>
      </c>
      <c r="Q156" s="200">
        <f t="shared" si="19"/>
        <v>2.994889017188633E-3</v>
      </c>
    </row>
    <row r="157" spans="1:17">
      <c r="A157" s="180">
        <v>38194</v>
      </c>
      <c r="B157" s="174">
        <v>424.88</v>
      </c>
      <c r="C157" s="197">
        <f t="shared" si="10"/>
        <v>-8.9039437306525897E-3</v>
      </c>
      <c r="D157" s="201">
        <f t="shared" si="15"/>
        <v>-6.017992970348908E-2</v>
      </c>
      <c r="E157" s="174">
        <v>6297.64</v>
      </c>
      <c r="F157" s="197">
        <f t="shared" si="11"/>
        <v>-4.1927719573411964E-3</v>
      </c>
      <c r="G157" s="197">
        <f t="shared" si="16"/>
        <v>-1.5847400622541873E-3</v>
      </c>
      <c r="H157" s="174">
        <v>1368.4</v>
      </c>
      <c r="I157" s="197">
        <f t="shared" si="12"/>
        <v>-5.1605869882583519E-3</v>
      </c>
      <c r="J157" s="197">
        <f t="shared" si="17"/>
        <v>-2.7598589732383758E-2</v>
      </c>
      <c r="K157" s="174">
        <v>290.61</v>
      </c>
      <c r="L157" s="197">
        <f t="shared" si="13"/>
        <v>-2.4339214318176972E-2</v>
      </c>
      <c r="M157" s="197">
        <f t="shared" si="18"/>
        <v>-2.3400062033123357E-2</v>
      </c>
      <c r="N157" s="199">
        <v>38194</v>
      </c>
      <c r="O157" s="181">
        <v>1084.07</v>
      </c>
      <c r="P157" s="200">
        <f t="shared" si="14"/>
        <v>-1.9628900403143015E-3</v>
      </c>
      <c r="Q157" s="200">
        <f t="shared" si="19"/>
        <v>-8.4433557924715481E-3</v>
      </c>
    </row>
    <row r="158" spans="1:17">
      <c r="A158" s="180">
        <v>38195</v>
      </c>
      <c r="B158" s="174">
        <v>431.59</v>
      </c>
      <c r="C158" s="197">
        <f t="shared" si="10"/>
        <v>1.566928739993368E-2</v>
      </c>
      <c r="D158" s="201">
        <f t="shared" si="15"/>
        <v>-9.4115546519527776E-2</v>
      </c>
      <c r="E158" s="174">
        <v>6347.6</v>
      </c>
      <c r="F158" s="197">
        <f t="shared" si="11"/>
        <v>7.9018286649628778E-3</v>
      </c>
      <c r="G158" s="197">
        <f t="shared" si="16"/>
        <v>-2.0693818338735709E-2</v>
      </c>
      <c r="H158" s="174">
        <v>1391.5</v>
      </c>
      <c r="I158" s="197">
        <f t="shared" si="12"/>
        <v>1.6740127862495853E-2</v>
      </c>
      <c r="J158" s="197">
        <f t="shared" si="17"/>
        <v>-5.6347730978044921E-2</v>
      </c>
      <c r="K158" s="174">
        <v>290.93</v>
      </c>
      <c r="L158" s="197">
        <f t="shared" si="13"/>
        <v>1.1005263001601002E-3</v>
      </c>
      <c r="M158" s="197">
        <f t="shared" si="18"/>
        <v>-6.822866916334934E-2</v>
      </c>
      <c r="N158" s="199">
        <v>38195</v>
      </c>
      <c r="O158" s="181">
        <v>1094.83</v>
      </c>
      <c r="P158" s="200">
        <f t="shared" si="14"/>
        <v>9.8766234959120989E-3</v>
      </c>
      <c r="Q158" s="200">
        <f t="shared" si="19"/>
        <v>-2.6381518335907059E-2</v>
      </c>
    </row>
    <row r="159" spans="1:17">
      <c r="A159" s="180">
        <v>38196</v>
      </c>
      <c r="B159" s="174">
        <v>429.21</v>
      </c>
      <c r="C159" s="197">
        <f t="shared" si="10"/>
        <v>-5.5297538677250039E-3</v>
      </c>
      <c r="D159" s="201">
        <f t="shared" si="15"/>
        <v>-8.3339901820334683E-2</v>
      </c>
      <c r="E159" s="174">
        <v>6357.77</v>
      </c>
      <c r="F159" s="197">
        <f t="shared" si="11"/>
        <v>1.6008982299668976E-3</v>
      </c>
      <c r="G159" s="197">
        <f t="shared" si="16"/>
        <v>-1.3696808126637343E-2</v>
      </c>
      <c r="H159" s="174">
        <v>1383.75</v>
      </c>
      <c r="I159" s="197">
        <f t="shared" si="12"/>
        <v>-5.5850969430987834E-3</v>
      </c>
      <c r="J159" s="197">
        <f t="shared" si="17"/>
        <v>-4.3846664602140109E-2</v>
      </c>
      <c r="K159" s="174">
        <v>293.48</v>
      </c>
      <c r="L159" s="197">
        <f t="shared" si="13"/>
        <v>8.7268054392301234E-3</v>
      </c>
      <c r="M159" s="197">
        <f t="shared" si="18"/>
        <v>-7.091359586294016E-2</v>
      </c>
      <c r="N159" s="199">
        <v>38196</v>
      </c>
      <c r="O159" s="181">
        <v>1095.42</v>
      </c>
      <c r="P159" s="200">
        <f t="shared" si="14"/>
        <v>5.3875129713135551E-4</v>
      </c>
      <c r="Q159" s="200">
        <f t="shared" si="19"/>
        <v>-1.8201491730784045E-2</v>
      </c>
    </row>
    <row r="160" spans="1:17">
      <c r="A160" s="180">
        <v>38197</v>
      </c>
      <c r="B160" s="174">
        <v>436.78</v>
      </c>
      <c r="C160" s="197">
        <f t="shared" si="10"/>
        <v>1.7483326190273638E-2</v>
      </c>
      <c r="D160" s="201">
        <f t="shared" si="15"/>
        <v>-9.79943874335307E-2</v>
      </c>
      <c r="E160" s="174">
        <v>6394.07</v>
      </c>
      <c r="F160" s="197">
        <f t="shared" si="11"/>
        <v>5.6933114047346516E-3</v>
      </c>
      <c r="G160" s="197">
        <f t="shared" si="16"/>
        <v>-2.0939172369032789E-2</v>
      </c>
      <c r="H160" s="174">
        <v>1398.55</v>
      </c>
      <c r="I160" s="197">
        <f t="shared" si="12"/>
        <v>1.0638780572121941E-2</v>
      </c>
      <c r="J160" s="197">
        <f t="shared" si="17"/>
        <v>-5.5767102140728386E-2</v>
      </c>
      <c r="K160" s="174">
        <v>293.08</v>
      </c>
      <c r="L160" s="197">
        <f t="shared" si="13"/>
        <v>-1.3638845540305509E-3</v>
      </c>
      <c r="M160" s="197">
        <f t="shared" si="18"/>
        <v>-6.6117449794591582E-2</v>
      </c>
      <c r="N160" s="199">
        <v>38197</v>
      </c>
      <c r="O160" s="181">
        <v>1100.43</v>
      </c>
      <c r="P160" s="200">
        <f t="shared" si="14"/>
        <v>4.5631611388441034E-3</v>
      </c>
      <c r="Q160" s="200">
        <f t="shared" si="19"/>
        <v>-2.3333038514442819E-2</v>
      </c>
    </row>
    <row r="161" spans="1:17">
      <c r="A161" s="180">
        <v>38198</v>
      </c>
      <c r="B161" s="174">
        <v>438.01</v>
      </c>
      <c r="C161" s="197">
        <f t="shared" si="10"/>
        <v>2.8121053294239032E-3</v>
      </c>
      <c r="D161" s="201">
        <f t="shared" si="15"/>
        <v>-8.1629995627890292E-2</v>
      </c>
      <c r="E161" s="174">
        <v>6403.15</v>
      </c>
      <c r="F161" s="197">
        <f t="shared" si="11"/>
        <v>1.4190584398361375E-3</v>
      </c>
      <c r="G161" s="197">
        <f t="shared" si="16"/>
        <v>-1.4077641933725977E-2</v>
      </c>
      <c r="H161" s="174">
        <v>1400.39</v>
      </c>
      <c r="I161" s="197">
        <f t="shared" si="12"/>
        <v>1.3147836431367961E-3</v>
      </c>
      <c r="J161" s="197">
        <f t="shared" si="17"/>
        <v>-4.725167480534407E-2</v>
      </c>
      <c r="K161" s="174">
        <v>297.05</v>
      </c>
      <c r="L161" s="197">
        <f t="shared" si="13"/>
        <v>1.3454865509987401E-2</v>
      </c>
      <c r="M161" s="197">
        <f t="shared" si="18"/>
        <v>-6.977505947022275E-2</v>
      </c>
      <c r="N161" s="199">
        <v>38198</v>
      </c>
      <c r="O161" s="181">
        <v>1101.72</v>
      </c>
      <c r="P161" s="200">
        <f t="shared" si="14"/>
        <v>1.171582451290748E-3</v>
      </c>
      <c r="Q161" s="200">
        <f t="shared" si="19"/>
        <v>-1.8234631417308411E-2</v>
      </c>
    </row>
    <row r="162" spans="1:17">
      <c r="A162" s="180">
        <v>38201</v>
      </c>
      <c r="B162" s="174">
        <v>437.89</v>
      </c>
      <c r="C162" s="197">
        <f t="shared" si="10"/>
        <v>-2.7400388343599036E-4</v>
      </c>
      <c r="D162" s="201">
        <f t="shared" si="15"/>
        <v>-8.1725481576162051E-2</v>
      </c>
      <c r="E162" s="174">
        <v>6426.4</v>
      </c>
      <c r="F162" s="197">
        <f t="shared" si="11"/>
        <v>3.6244490963779331E-3</v>
      </c>
      <c r="G162" s="197">
        <f t="shared" si="16"/>
        <v>-1.3048655322930258E-2</v>
      </c>
      <c r="H162" s="174">
        <v>1406.33</v>
      </c>
      <c r="I162" s="197">
        <f t="shared" si="12"/>
        <v>4.2327049854021396E-3</v>
      </c>
      <c r="J162" s="197">
        <f t="shared" si="17"/>
        <v>-4.7517940708527044E-2</v>
      </c>
      <c r="K162" s="174">
        <v>298.56</v>
      </c>
      <c r="L162" s="197">
        <f t="shared" si="13"/>
        <v>5.0704428572285751E-3</v>
      </c>
      <c r="M162" s="197">
        <f t="shared" si="18"/>
        <v>-5.3292640936197642E-2</v>
      </c>
      <c r="N162" s="199">
        <v>38201</v>
      </c>
      <c r="O162" s="181">
        <v>1106.6199999999999</v>
      </c>
      <c r="P162" s="200">
        <f t="shared" si="14"/>
        <v>4.4377297349931354E-3</v>
      </c>
      <c r="Q162" s="200">
        <f t="shared" si="19"/>
        <v>-1.752694534702413E-2</v>
      </c>
    </row>
    <row r="163" spans="1:17">
      <c r="A163" s="180">
        <v>38202</v>
      </c>
      <c r="B163" s="174">
        <v>427.69</v>
      </c>
      <c r="C163" s="197">
        <f t="shared" si="10"/>
        <v>-2.3569103197532686E-2</v>
      </c>
      <c r="D163" s="201">
        <f t="shared" si="15"/>
        <v>-7.4672207784351768E-2</v>
      </c>
      <c r="E163" s="174">
        <v>6402.71</v>
      </c>
      <c r="F163" s="197">
        <f t="shared" si="11"/>
        <v>-3.6931676361983776E-3</v>
      </c>
      <c r="G163" s="197">
        <f t="shared" si="16"/>
        <v>-1.2362580261029288E-2</v>
      </c>
      <c r="H163" s="174">
        <v>1379.14</v>
      </c>
      <c r="I163" s="197">
        <f t="shared" si="12"/>
        <v>-1.9523357740661183E-2</v>
      </c>
      <c r="J163" s="197">
        <f t="shared" si="17"/>
        <v>-4.0339203231902855E-2</v>
      </c>
      <c r="K163" s="174">
        <v>299.93</v>
      </c>
      <c r="L163" s="197">
        <f t="shared" si="13"/>
        <v>4.5781964374311144E-3</v>
      </c>
      <c r="M163" s="197">
        <f t="shared" si="18"/>
        <v>-4.4961325624271485E-2</v>
      </c>
      <c r="N163" s="199">
        <v>38202</v>
      </c>
      <c r="O163" s="181">
        <v>1099.69</v>
      </c>
      <c r="P163" s="200">
        <f t="shared" si="14"/>
        <v>-6.2820027921645294E-3</v>
      </c>
      <c r="Q163" s="200">
        <f t="shared" si="19"/>
        <v>-1.6463822031522864E-2</v>
      </c>
    </row>
    <row r="164" spans="1:17">
      <c r="A164" s="180">
        <v>38203</v>
      </c>
      <c r="B164" s="174">
        <v>426.87</v>
      </c>
      <c r="C164" s="197">
        <f t="shared" si="10"/>
        <v>-1.919116859371627E-3</v>
      </c>
      <c r="D164" s="201">
        <f t="shared" si="15"/>
        <v>-8.3122509229579533E-2</v>
      </c>
      <c r="E164" s="174">
        <v>6385.06</v>
      </c>
      <c r="F164" s="197">
        <f t="shared" si="11"/>
        <v>-2.7604517766407397E-3</v>
      </c>
      <c r="G164" s="197">
        <f t="shared" si="16"/>
        <v>-8.3985618964021683E-3</v>
      </c>
      <c r="H164" s="174">
        <v>1379.21</v>
      </c>
      <c r="I164" s="197">
        <f t="shared" si="12"/>
        <v>5.0754980343314911E-5</v>
      </c>
      <c r="J164" s="197">
        <f t="shared" si="17"/>
        <v>-4.6794523224213756E-2</v>
      </c>
      <c r="K164" s="174">
        <v>293.74</v>
      </c>
      <c r="L164" s="197">
        <f t="shared" si="13"/>
        <v>-2.0854091770693861E-2</v>
      </c>
      <c r="M164" s="197">
        <f t="shared" si="18"/>
        <v>-2.6453261535820855E-2</v>
      </c>
      <c r="N164" s="199">
        <v>38203</v>
      </c>
      <c r="O164" s="181">
        <v>1098.6300000000001</v>
      </c>
      <c r="P164" s="200">
        <f t="shared" si="14"/>
        <v>-9.6437286850979871E-4</v>
      </c>
      <c r="Q164" s="200">
        <f t="shared" si="19"/>
        <v>-1.5295854382403825E-2</v>
      </c>
    </row>
    <row r="165" spans="1:17">
      <c r="A165" s="180">
        <v>38204</v>
      </c>
      <c r="B165" s="174">
        <v>419.99</v>
      </c>
      <c r="C165" s="197">
        <f t="shared" si="10"/>
        <v>-1.6248615755556507E-2</v>
      </c>
      <c r="D165" s="201">
        <f t="shared" si="15"/>
        <v>-9.9757667870152278E-2</v>
      </c>
      <c r="E165" s="174">
        <v>6295.1</v>
      </c>
      <c r="F165" s="197">
        <f t="shared" si="11"/>
        <v>-1.4189333470980479E-2</v>
      </c>
      <c r="G165" s="197">
        <f t="shared" si="16"/>
        <v>-1.8438035426174365E-2</v>
      </c>
      <c r="H165" s="174">
        <v>1353.44</v>
      </c>
      <c r="I165" s="197">
        <f t="shared" si="12"/>
        <v>-1.8861371907485269E-2</v>
      </c>
      <c r="J165" s="197">
        <f t="shared" si="17"/>
        <v>-5.3522520173455684E-2</v>
      </c>
      <c r="K165" s="174">
        <v>294.64999999999998</v>
      </c>
      <c r="L165" s="197">
        <f t="shared" si="13"/>
        <v>3.0931889582059245E-3</v>
      </c>
      <c r="M165" s="197">
        <f t="shared" si="18"/>
        <v>-5.8800619450651653E-2</v>
      </c>
      <c r="N165" s="199">
        <v>38204</v>
      </c>
      <c r="O165" s="181">
        <v>1080.7</v>
      </c>
      <c r="P165" s="200">
        <f t="shared" si="14"/>
        <v>-1.6454969708807794E-2</v>
      </c>
      <c r="Q165" s="200">
        <f t="shared" si="19"/>
        <v>-2.1494391598481481E-2</v>
      </c>
    </row>
    <row r="166" spans="1:17">
      <c r="A166" s="180">
        <v>38205</v>
      </c>
      <c r="B166" s="174">
        <v>408.9</v>
      </c>
      <c r="C166" s="197">
        <f t="shared" si="10"/>
        <v>-2.6760274099556714E-2</v>
      </c>
      <c r="D166" s="201">
        <f t="shared" si="15"/>
        <v>-0.14476299317585739</v>
      </c>
      <c r="E166" s="174">
        <v>6225.83</v>
      </c>
      <c r="F166" s="197">
        <f t="shared" si="11"/>
        <v>-1.1064786197640347E-2</v>
      </c>
      <c r="G166" s="197">
        <f t="shared" si="16"/>
        <v>-4.8946736284258371E-2</v>
      </c>
      <c r="H166" s="174">
        <v>1315.3</v>
      </c>
      <c r="I166" s="197">
        <f t="shared" si="12"/>
        <v>-2.8584723080971534E-2</v>
      </c>
      <c r="J166" s="197">
        <f t="shared" si="17"/>
        <v>-9.7099301538487615E-2</v>
      </c>
      <c r="K166" s="174">
        <v>290.02</v>
      </c>
      <c r="L166" s="197">
        <f t="shared" si="13"/>
        <v>-1.5838325164173214E-2</v>
      </c>
      <c r="M166" s="197">
        <f t="shared" si="18"/>
        <v>-8.1438435928813571E-2</v>
      </c>
      <c r="N166" s="199">
        <v>38205</v>
      </c>
      <c r="O166" s="181">
        <v>1063.97</v>
      </c>
      <c r="P166" s="200">
        <f t="shared" si="14"/>
        <v>-1.5601784293752285E-2</v>
      </c>
      <c r="Q166" s="200">
        <f t="shared" si="19"/>
        <v>-5.3787636281681164E-2</v>
      </c>
    </row>
    <row r="167" spans="1:17">
      <c r="A167" s="180">
        <v>38208</v>
      </c>
      <c r="B167" s="174">
        <v>408.4</v>
      </c>
      <c r="C167" s="197">
        <f t="shared" si="10"/>
        <v>-1.2235410800861366E-3</v>
      </c>
      <c r="D167" s="201">
        <f t="shared" si="15"/>
        <v>-0.17655785207720456</v>
      </c>
      <c r="E167" s="174">
        <v>6227.55</v>
      </c>
      <c r="F167" s="197">
        <f t="shared" si="11"/>
        <v>2.7623023001587443E-4</v>
      </c>
      <c r="G167" s="197">
        <f t="shared" si="16"/>
        <v>-5.8880929844719133E-2</v>
      </c>
      <c r="H167" s="174">
        <v>1318.83</v>
      </c>
      <c r="I167" s="197">
        <f t="shared" si="12"/>
        <v>2.6802034167966214E-3</v>
      </c>
      <c r="J167" s="197">
        <f t="shared" si="17"/>
        <v>-0.12871004938267991</v>
      </c>
      <c r="K167" s="174">
        <v>281.86</v>
      </c>
      <c r="L167" s="197">
        <f t="shared" si="13"/>
        <v>-2.8539392356383995E-2</v>
      </c>
      <c r="M167" s="197">
        <f t="shared" si="18"/>
        <v>-0.10217636051500227</v>
      </c>
      <c r="N167" s="199">
        <v>38208</v>
      </c>
      <c r="O167" s="181">
        <v>1065.22</v>
      </c>
      <c r="P167" s="200">
        <f t="shared" si="14"/>
        <v>1.1741555648941658E-3</v>
      </c>
      <c r="Q167" s="200">
        <f t="shared" si="19"/>
        <v>-7.0931521993802482E-2</v>
      </c>
    </row>
    <row r="168" spans="1:17">
      <c r="A168" s="180">
        <v>38209</v>
      </c>
      <c r="B168" s="174">
        <v>417.4</v>
      </c>
      <c r="C168" s="197">
        <f t="shared" si="10"/>
        <v>2.1797908352589792E-2</v>
      </c>
      <c r="D168" s="201">
        <f t="shared" si="15"/>
        <v>-0.15614952032698803</v>
      </c>
      <c r="E168" s="174">
        <v>6295.11</v>
      </c>
      <c r="F168" s="197">
        <f t="shared" si="11"/>
        <v>1.0790144503478854E-2</v>
      </c>
      <c r="G168" s="197">
        <f t="shared" si="16"/>
        <v>-4.6737646493968471E-2</v>
      </c>
      <c r="H168" s="174">
        <v>1346.71</v>
      </c>
      <c r="I168" s="197">
        <f t="shared" si="12"/>
        <v>2.09196010956707E-2</v>
      </c>
      <c r="J168" s="197">
        <f t="shared" si="17"/>
        <v>-0.10817722696744225</v>
      </c>
      <c r="K168" s="174">
        <v>281.89999999999998</v>
      </c>
      <c r="L168" s="197">
        <f t="shared" si="13"/>
        <v>1.4190435670169278E-4</v>
      </c>
      <c r="M168" s="197">
        <f t="shared" si="18"/>
        <v>-0.1163865691990742</v>
      </c>
      <c r="N168" s="199">
        <v>38209</v>
      </c>
      <c r="O168" s="181">
        <v>1079.04</v>
      </c>
      <c r="P168" s="200">
        <f t="shared" si="14"/>
        <v>1.2890406353119456E-2</v>
      </c>
      <c r="Q168" s="200">
        <f t="shared" si="19"/>
        <v>-6.021258116550178E-2</v>
      </c>
    </row>
    <row r="169" spans="1:17">
      <c r="A169" s="180">
        <v>38210</v>
      </c>
      <c r="B169" s="174">
        <v>405.55</v>
      </c>
      <c r="C169" s="197">
        <f t="shared" si="10"/>
        <v>-2.8800824126746553E-2</v>
      </c>
      <c r="D169" s="201">
        <f t="shared" si="15"/>
        <v>-0.14117757704479814</v>
      </c>
      <c r="E169" s="174">
        <v>6278.6</v>
      </c>
      <c r="F169" s="197">
        <f t="shared" si="11"/>
        <v>-2.6261158382706886E-3</v>
      </c>
      <c r="G169" s="197">
        <f t="shared" si="16"/>
        <v>-4.0755464478437753E-2</v>
      </c>
      <c r="H169" s="174">
        <v>1324.65</v>
      </c>
      <c r="I169" s="197">
        <f t="shared" si="12"/>
        <v>-1.6516307404279191E-2</v>
      </c>
      <c r="J169" s="197">
        <f t="shared" si="17"/>
        <v>-9.5235246914792682E-2</v>
      </c>
      <c r="K169" s="174">
        <v>286.93</v>
      </c>
      <c r="L169" s="197">
        <f t="shared" si="13"/>
        <v>1.7685885451492762E-2</v>
      </c>
      <c r="M169" s="197">
        <f t="shared" si="18"/>
        <v>-0.12285469835256912</v>
      </c>
      <c r="N169" s="199">
        <v>38210</v>
      </c>
      <c r="O169" s="181">
        <v>1075.79</v>
      </c>
      <c r="P169" s="200">
        <f t="shared" si="14"/>
        <v>-3.016481545509998E-3</v>
      </c>
      <c r="Q169" s="200">
        <f t="shared" si="19"/>
        <v>-5.1855210178433933E-2</v>
      </c>
    </row>
    <row r="170" spans="1:17">
      <c r="A170" s="180">
        <v>38211</v>
      </c>
      <c r="B170" s="174">
        <v>395.59</v>
      </c>
      <c r="C170" s="197">
        <f t="shared" si="10"/>
        <v>-2.4865849145937334E-2</v>
      </c>
      <c r="D170" s="201">
        <f t="shared" si="15"/>
        <v>-0.15143816090221368</v>
      </c>
      <c r="E170" s="174">
        <v>6217.06</v>
      </c>
      <c r="F170" s="197">
        <f t="shared" si="11"/>
        <v>-9.8498994935461489E-3</v>
      </c>
      <c r="G170" s="197">
        <f t="shared" si="16"/>
        <v>-2.9288468603650693E-2</v>
      </c>
      <c r="H170" s="174">
        <v>1304.43</v>
      </c>
      <c r="I170" s="197">
        <f t="shared" si="12"/>
        <v>-1.5382109852194908E-2</v>
      </c>
      <c r="J170" s="197">
        <f t="shared" si="17"/>
        <v>-9.6356221148027846E-2</v>
      </c>
      <c r="K170" s="174">
        <v>278.66000000000003</v>
      </c>
      <c r="L170" s="197">
        <f t="shared" si="13"/>
        <v>-2.9245882886113784E-2</v>
      </c>
      <c r="M170" s="197">
        <f t="shared" si="18"/>
        <v>-0.11175709593474488</v>
      </c>
      <c r="N170" s="199">
        <v>38211</v>
      </c>
      <c r="O170" s="181">
        <v>1063.23</v>
      </c>
      <c r="P170" s="200">
        <f t="shared" si="14"/>
        <v>-1.1743830682630357E-2</v>
      </c>
      <c r="Q170" s="200">
        <f t="shared" si="19"/>
        <v>-4.4985504809444216E-2</v>
      </c>
    </row>
    <row r="171" spans="1:17">
      <c r="A171" s="180">
        <v>38212</v>
      </c>
      <c r="B171" s="174">
        <v>399.25</v>
      </c>
      <c r="C171" s="197">
        <f t="shared" si="10"/>
        <v>9.209465724705497E-3</v>
      </c>
      <c r="D171" s="201">
        <f t="shared" si="15"/>
        <v>-0.18753641305959107</v>
      </c>
      <c r="E171" s="174">
        <v>6234.84</v>
      </c>
      <c r="F171" s="197">
        <f t="shared" si="11"/>
        <v>2.8557910172412942E-3</v>
      </c>
      <c r="G171" s="197">
        <f t="shared" si="16"/>
        <v>-4.8501668959507811E-2</v>
      </c>
      <c r="H171" s="174">
        <v>1307.82</v>
      </c>
      <c r="I171" s="197">
        <f t="shared" si="12"/>
        <v>2.5954651377500426E-3</v>
      </c>
      <c r="J171" s="197">
        <f t="shared" si="17"/>
        <v>-0.12573523734218869</v>
      </c>
      <c r="K171" s="174">
        <v>271.27999999999997</v>
      </c>
      <c r="L171" s="197">
        <f t="shared" si="13"/>
        <v>-2.6840902868062674E-2</v>
      </c>
      <c r="M171" s="197">
        <f t="shared" si="18"/>
        <v>-0.1208326803040666</v>
      </c>
      <c r="N171" s="199">
        <v>38212</v>
      </c>
      <c r="O171" s="181">
        <v>1064.8</v>
      </c>
      <c r="P171" s="200">
        <f t="shared" si="14"/>
        <v>1.4755433756610987E-3</v>
      </c>
      <c r="Q171" s="200">
        <f t="shared" si="19"/>
        <v>-6.2683368941129872E-2</v>
      </c>
    </row>
    <row r="172" spans="1:17">
      <c r="A172" s="180">
        <v>38215</v>
      </c>
      <c r="B172" s="174">
        <v>405.5</v>
      </c>
      <c r="C172" s="197">
        <f t="shared" si="10"/>
        <v>1.5533086460345753E-2</v>
      </c>
      <c r="D172" s="201">
        <f t="shared" si="15"/>
        <v>-0.17643912532018075</v>
      </c>
      <c r="E172" s="174">
        <v>6315.95</v>
      </c>
      <c r="F172" s="197">
        <f t="shared" si="11"/>
        <v>1.2925262744349202E-2</v>
      </c>
      <c r="G172" s="197">
        <f t="shared" si="16"/>
        <v>-4.7076046468150376E-2</v>
      </c>
      <c r="H172" s="174">
        <v>1326.84</v>
      </c>
      <c r="I172" s="197">
        <f t="shared" si="12"/>
        <v>1.4438546473834416E-2</v>
      </c>
      <c r="J172" s="197">
        <f t="shared" si="17"/>
        <v>-0.12367370211010061</v>
      </c>
      <c r="K172" s="174">
        <v>273.52999999999997</v>
      </c>
      <c r="L172" s="197">
        <f t="shared" si="13"/>
        <v>8.2598072431247851E-3</v>
      </c>
      <c r="M172" s="197">
        <f t="shared" si="18"/>
        <v>-0.15968573962013294</v>
      </c>
      <c r="N172" s="199">
        <v>38215</v>
      </c>
      <c r="O172" s="181">
        <v>1079.3399999999999</v>
      </c>
      <c r="P172" s="200">
        <f t="shared" si="14"/>
        <v>1.3562755121747844E-2</v>
      </c>
      <c r="Q172" s="200">
        <f t="shared" si="19"/>
        <v>-6.2576134857907167E-2</v>
      </c>
    </row>
    <row r="173" spans="1:17">
      <c r="A173" s="180">
        <v>38216</v>
      </c>
      <c r="B173" s="174">
        <v>409.08</v>
      </c>
      <c r="C173" s="197">
        <f t="shared" si="10"/>
        <v>8.7898623823444884E-3</v>
      </c>
      <c r="D173" s="201">
        <f t="shared" si="15"/>
        <v>-0.14673910001277377</v>
      </c>
      <c r="E173" s="174">
        <v>6320.25</v>
      </c>
      <c r="F173" s="197">
        <f t="shared" si="11"/>
        <v>6.8058437916121233E-4</v>
      </c>
      <c r="G173" s="197">
        <f t="shared" si="16"/>
        <v>-3.5777523769021297E-2</v>
      </c>
      <c r="H173" s="174">
        <v>1335.72</v>
      </c>
      <c r="I173" s="197">
        <f t="shared" si="12"/>
        <v>6.6702969508240324E-3</v>
      </c>
      <c r="J173" s="197">
        <f t="shared" si="17"/>
        <v>-9.8392731772270536E-2</v>
      </c>
      <c r="K173" s="174">
        <v>276.14</v>
      </c>
      <c r="L173" s="197">
        <f t="shared" si="13"/>
        <v>9.4966784274984201E-3</v>
      </c>
      <c r="M173" s="197">
        <f t="shared" si="18"/>
        <v>-0.14764818508553293</v>
      </c>
      <c r="N173" s="199">
        <v>38216</v>
      </c>
      <c r="O173" s="181">
        <v>1081.71</v>
      </c>
      <c r="P173" s="200">
        <f t="shared" si="14"/>
        <v>2.1933790982672317E-3</v>
      </c>
      <c r="Q173" s="200">
        <f t="shared" si="19"/>
        <v>-4.7680405196337067E-2</v>
      </c>
    </row>
    <row r="174" spans="1:17">
      <c r="A174" s="180">
        <v>38217</v>
      </c>
      <c r="B174" s="174">
        <v>418.13</v>
      </c>
      <c r="C174" s="197">
        <f t="shared" si="10"/>
        <v>2.1881653019670065E-2</v>
      </c>
      <c r="D174" s="201">
        <f t="shared" si="15"/>
        <v>-0.13551863645938539</v>
      </c>
      <c r="E174" s="174">
        <v>6386.73</v>
      </c>
      <c r="F174" s="197">
        <f t="shared" si="11"/>
        <v>1.0463635979694455E-2</v>
      </c>
      <c r="G174" s="197">
        <f t="shared" si="16"/>
        <v>-3.8234384680760666E-2</v>
      </c>
      <c r="H174" s="174">
        <v>1363.73</v>
      </c>
      <c r="I174" s="197">
        <f t="shared" si="12"/>
        <v>2.0753120302060776E-2</v>
      </c>
      <c r="J174" s="197">
        <f t="shared" si="17"/>
        <v>-9.2145833765176918E-2</v>
      </c>
      <c r="K174" s="174">
        <v>278.2</v>
      </c>
      <c r="L174" s="197">
        <f t="shared" si="13"/>
        <v>7.4322960013361999E-3</v>
      </c>
      <c r="M174" s="197">
        <f t="shared" si="18"/>
        <v>-0.12743349436535883</v>
      </c>
      <c r="N174" s="199">
        <v>38217</v>
      </c>
      <c r="O174" s="181">
        <v>1095.17</v>
      </c>
      <c r="P174" s="200">
        <f t="shared" si="14"/>
        <v>1.2366480041025599E-2</v>
      </c>
      <c r="Q174" s="200">
        <f t="shared" si="19"/>
        <v>-4.8107149604709749E-2</v>
      </c>
    </row>
    <row r="175" spans="1:17">
      <c r="A175" s="180">
        <v>38218</v>
      </c>
      <c r="B175" s="174">
        <v>417.19</v>
      </c>
      <c r="C175" s="197">
        <f t="shared" si="10"/>
        <v>-2.2506354374047795E-3</v>
      </c>
      <c r="D175" s="201">
        <f t="shared" si="15"/>
        <v>-0.10734118980602031</v>
      </c>
      <c r="E175" s="174">
        <v>6372.63</v>
      </c>
      <c r="F175" s="197">
        <f t="shared" si="11"/>
        <v>-2.2101431011523343E-3</v>
      </c>
      <c r="G175" s="197">
        <f t="shared" si="16"/>
        <v>-2.4503444887024543E-2</v>
      </c>
      <c r="H175" s="174">
        <v>1353.24</v>
      </c>
      <c r="I175" s="197">
        <f t="shared" si="12"/>
        <v>-7.7218755629989951E-3</v>
      </c>
      <c r="J175" s="197">
        <f t="shared" si="17"/>
        <v>-6.3565072634553424E-2</v>
      </c>
      <c r="K175" s="174">
        <v>284.2</v>
      </c>
      <c r="L175" s="197">
        <f t="shared" si="13"/>
        <v>2.1337936173657798E-2</v>
      </c>
      <c r="M175" s="197">
        <f t="shared" si="18"/>
        <v>-0.12172127268758594</v>
      </c>
      <c r="N175" s="199">
        <v>38218</v>
      </c>
      <c r="O175" s="181">
        <v>1091.23</v>
      </c>
      <c r="P175" s="200">
        <f t="shared" si="14"/>
        <v>-3.6041019620396079E-3</v>
      </c>
      <c r="Q175" s="200">
        <f t="shared" si="19"/>
        <v>-3.1573481854742631E-2</v>
      </c>
    </row>
    <row r="176" spans="1:17">
      <c r="A176" s="180">
        <v>38219</v>
      </c>
      <c r="B176" s="174">
        <v>422.14</v>
      </c>
      <c r="C176" s="197">
        <f t="shared" si="10"/>
        <v>1.1795259052394419E-2</v>
      </c>
      <c r="D176" s="201">
        <f t="shared" si="15"/>
        <v>-0.12529990299603688</v>
      </c>
      <c r="E176" s="174">
        <v>6414.67</v>
      </c>
      <c r="F176" s="197">
        <f t="shared" si="11"/>
        <v>6.575297594471197E-3</v>
      </c>
      <c r="G176" s="197">
        <f t="shared" si="16"/>
        <v>-2.8034302709615412E-2</v>
      </c>
      <c r="H176" s="174">
        <v>1366.73</v>
      </c>
      <c r="I176" s="197">
        <f t="shared" si="12"/>
        <v>9.9193083817751167E-3</v>
      </c>
      <c r="J176" s="197">
        <f t="shared" si="17"/>
        <v>-8.6068133264333477E-2</v>
      </c>
      <c r="K176" s="174">
        <v>282.62</v>
      </c>
      <c r="L176" s="197">
        <f t="shared" si="13"/>
        <v>-5.5749765084000666E-3</v>
      </c>
      <c r="M176" s="197">
        <f t="shared" si="18"/>
        <v>-9.4029851865520445E-2</v>
      </c>
      <c r="N176" s="199">
        <v>38219</v>
      </c>
      <c r="O176" s="181">
        <v>1098.3499999999999</v>
      </c>
      <c r="P176" s="200">
        <f t="shared" si="14"/>
        <v>6.5035532802918457E-3</v>
      </c>
      <c r="Q176" s="200">
        <f t="shared" si="19"/>
        <v>-3.8807191591828202E-2</v>
      </c>
    </row>
    <row r="177" spans="1:17">
      <c r="A177" s="180">
        <v>38222</v>
      </c>
      <c r="B177" s="174">
        <v>424.92</v>
      </c>
      <c r="C177" s="197">
        <f t="shared" si="10"/>
        <v>6.5639033393409731E-3</v>
      </c>
      <c r="D177" s="201">
        <f t="shared" si="15"/>
        <v>-0.13436903384045529</v>
      </c>
      <c r="E177" s="174">
        <v>6385.44</v>
      </c>
      <c r="F177" s="197">
        <f t="shared" si="11"/>
        <v>-4.567156189880359E-3</v>
      </c>
      <c r="G177" s="197">
        <f t="shared" si="16"/>
        <v>-2.8836576839088662E-2</v>
      </c>
      <c r="H177" s="174">
        <v>1370.9</v>
      </c>
      <c r="I177" s="197">
        <f t="shared" si="12"/>
        <v>3.0464330278829146E-3</v>
      </c>
      <c r="J177" s="197">
        <f t="shared" si="17"/>
        <v>-8.8714724515100263E-2</v>
      </c>
      <c r="K177" s="174">
        <v>284.01</v>
      </c>
      <c r="L177" s="197">
        <f t="shared" si="13"/>
        <v>4.9062096543093644E-3</v>
      </c>
      <c r="M177" s="197">
        <f t="shared" si="18"/>
        <v>-0.11344114701169991</v>
      </c>
      <c r="N177" s="199">
        <v>38222</v>
      </c>
      <c r="O177" s="181">
        <v>1095.68</v>
      </c>
      <c r="P177" s="200">
        <f t="shared" si="14"/>
        <v>-2.4338785869267594E-3</v>
      </c>
      <c r="Q177" s="200">
        <f t="shared" si="19"/>
        <v>-4.0774285456670993E-2</v>
      </c>
    </row>
    <row r="178" spans="1:17">
      <c r="A178" s="180">
        <v>38223</v>
      </c>
      <c r="B178" s="174">
        <v>421.95</v>
      </c>
      <c r="C178" s="197">
        <f t="shared" si="10"/>
        <v>-7.0140923078371789E-3</v>
      </c>
      <c r="D178" s="201">
        <f t="shared" si="15"/>
        <v>-0.1251714489812748</v>
      </c>
      <c r="E178" s="174">
        <v>6382.51</v>
      </c>
      <c r="F178" s="197">
        <f t="shared" si="11"/>
        <v>-4.5896170511817508E-4</v>
      </c>
      <c r="G178" s="197">
        <f t="shared" si="16"/>
        <v>-3.2679485086342212E-2</v>
      </c>
      <c r="H178" s="174">
        <v>1369.78</v>
      </c>
      <c r="I178" s="197">
        <f t="shared" si="12"/>
        <v>-8.1731545627160859E-4</v>
      </c>
      <c r="J178" s="197">
        <f t="shared" si="17"/>
        <v>-8.2173789586140453E-2</v>
      </c>
      <c r="K178" s="174">
        <v>285.56</v>
      </c>
      <c r="L178" s="197">
        <f t="shared" si="13"/>
        <v>5.4427158253502238E-3</v>
      </c>
      <c r="M178" s="197">
        <f t="shared" si="18"/>
        <v>-0.12296112915073486</v>
      </c>
      <c r="N178" s="199">
        <v>38223</v>
      </c>
      <c r="O178" s="181">
        <v>1096.19</v>
      </c>
      <c r="P178" s="200">
        <f t="shared" si="14"/>
        <v>4.6535607422301575E-4</v>
      </c>
      <c r="Q178" s="200">
        <f t="shared" si="19"/>
        <v>-4.0223100265615729E-2</v>
      </c>
    </row>
    <row r="179" spans="1:17">
      <c r="A179" s="180">
        <v>38224</v>
      </c>
      <c r="B179" s="174">
        <v>429.08</v>
      </c>
      <c r="C179" s="197">
        <f t="shared" si="10"/>
        <v>1.6756558125252868E-2</v>
      </c>
      <c r="D179" s="201">
        <f t="shared" si="15"/>
        <v>-0.14006586791059136</v>
      </c>
      <c r="E179" s="174">
        <v>6431.79</v>
      </c>
      <c r="F179" s="197">
        <f t="shared" si="11"/>
        <v>7.6914451734855322E-3</v>
      </c>
      <c r="G179" s="197">
        <f t="shared" si="16"/>
        <v>-2.9135027303706765E-2</v>
      </c>
      <c r="H179" s="174">
        <v>1389.17</v>
      </c>
      <c r="I179" s="197">
        <f t="shared" si="12"/>
        <v>1.4056303488473544E-2</v>
      </c>
      <c r="J179" s="197">
        <f t="shared" si="17"/>
        <v>-8.973438148447388E-2</v>
      </c>
      <c r="K179" s="174">
        <v>283.86</v>
      </c>
      <c r="L179" s="197">
        <f t="shared" si="13"/>
        <v>-5.9710057631479994E-3</v>
      </c>
      <c r="M179" s="197">
        <f t="shared" si="18"/>
        <v>-0.11274319787200236</v>
      </c>
      <c r="N179" s="199">
        <v>38224</v>
      </c>
      <c r="O179" s="181">
        <v>1104.96</v>
      </c>
      <c r="P179" s="200">
        <f t="shared" si="14"/>
        <v>7.9686040541365622E-3</v>
      </c>
      <c r="Q179" s="200">
        <f t="shared" si="19"/>
        <v>-3.4289790978856975E-2</v>
      </c>
    </row>
    <row r="180" spans="1:17">
      <c r="A180" s="180">
        <v>38225</v>
      </c>
      <c r="B180" s="174">
        <v>427.66</v>
      </c>
      <c r="C180" s="197">
        <f t="shared" si="10"/>
        <v>-3.3148943677392636E-3</v>
      </c>
      <c r="D180" s="201">
        <f t="shared" si="15"/>
        <v>-0.12021422642977064</v>
      </c>
      <c r="E180" s="174">
        <v>6439.8</v>
      </c>
      <c r="F180" s="197">
        <f t="shared" si="11"/>
        <v>1.244601643461341E-3</v>
      </c>
      <c r="G180" s="197">
        <f t="shared" si="16"/>
        <v>-2.1501408556609945E-2</v>
      </c>
      <c r="H180" s="174">
        <v>1383.98</v>
      </c>
      <c r="I180" s="197">
        <f t="shared" si="12"/>
        <v>-3.7430402679084892E-3</v>
      </c>
      <c r="J180" s="197">
        <f t="shared" si="17"/>
        <v>-7.2127956431550191E-2</v>
      </c>
      <c r="K180" s="174">
        <v>287.41000000000003</v>
      </c>
      <c r="L180" s="197">
        <f t="shared" si="13"/>
        <v>1.2428608879694776E-2</v>
      </c>
      <c r="M180" s="197">
        <f t="shared" si="18"/>
        <v>-0.1182761149464778</v>
      </c>
      <c r="N180" s="199">
        <v>38225</v>
      </c>
      <c r="O180" s="181">
        <v>1105.0899999999999</v>
      </c>
      <c r="P180" s="200">
        <f t="shared" si="14"/>
        <v>1.1764439732110034E-4</v>
      </c>
      <c r="Q180" s="200">
        <f t="shared" si="19"/>
        <v>-2.5368713508737713E-2</v>
      </c>
    </row>
    <row r="181" spans="1:17">
      <c r="A181" s="180">
        <v>38226</v>
      </c>
      <c r="B181" s="174">
        <v>429</v>
      </c>
      <c r="C181" s="197">
        <f t="shared" si="10"/>
        <v>3.1284315665278408E-3</v>
      </c>
      <c r="D181" s="201">
        <f t="shared" si="15"/>
        <v>-0.13446335777980642</v>
      </c>
      <c r="E181" s="174">
        <v>6455.52</v>
      </c>
      <c r="F181" s="197">
        <f t="shared" si="11"/>
        <v>2.4380950278150076E-3</v>
      </c>
      <c r="G181" s="197">
        <f t="shared" si="16"/>
        <v>-2.0704087863242671E-2</v>
      </c>
      <c r="H181" s="174">
        <v>1388.56</v>
      </c>
      <c r="I181" s="197">
        <f t="shared" si="12"/>
        <v>3.3038327064781534E-3</v>
      </c>
      <c r="J181" s="197">
        <f t="shared" si="17"/>
        <v>-8.4261292425302198E-2</v>
      </c>
      <c r="K181" s="174">
        <v>285.79000000000002</v>
      </c>
      <c r="L181" s="197">
        <f t="shared" si="13"/>
        <v>-5.6524923703355646E-3</v>
      </c>
      <c r="M181" s="197">
        <f t="shared" si="18"/>
        <v>-0.10129883537400688</v>
      </c>
      <c r="N181" s="199">
        <v>38226</v>
      </c>
      <c r="O181" s="181">
        <v>1107.77</v>
      </c>
      <c r="P181" s="200">
        <f t="shared" si="14"/>
        <v>2.4222059328784808E-3</v>
      </c>
      <c r="Q181" s="200">
        <f t="shared" si="19"/>
        <v>-2.7762581524077609E-2</v>
      </c>
    </row>
    <row r="182" spans="1:17">
      <c r="A182" s="180">
        <v>38229</v>
      </c>
      <c r="B182" s="174">
        <v>422.06</v>
      </c>
      <c r="C182" s="197">
        <f t="shared" si="10"/>
        <v>-1.6309434903850176E-2</v>
      </c>
      <c r="D182" s="201">
        <f t="shared" si="15"/>
        <v>-0.13852473263201165</v>
      </c>
      <c r="E182" s="174">
        <v>6414.54</v>
      </c>
      <c r="F182" s="197">
        <f t="shared" si="11"/>
        <v>-6.3682902015439954E-3</v>
      </c>
      <c r="G182" s="197">
        <f t="shared" si="16"/>
        <v>-2.2586997986952552E-2</v>
      </c>
      <c r="H182" s="174">
        <v>1367.94</v>
      </c>
      <c r="I182" s="197">
        <f t="shared" si="12"/>
        <v>-1.4961280341115702E-2</v>
      </c>
      <c r="J182" s="197">
        <f t="shared" si="17"/>
        <v>-8.8230122792105264E-2</v>
      </c>
      <c r="K182" s="174">
        <v>287.38</v>
      </c>
      <c r="L182" s="197">
        <f t="shared" si="13"/>
        <v>5.5481064205894519E-3</v>
      </c>
      <c r="M182" s="197">
        <f t="shared" si="18"/>
        <v>-0.1177091636143907</v>
      </c>
      <c r="N182" s="199">
        <v>38229</v>
      </c>
      <c r="O182" s="181">
        <v>1099.1500000000001</v>
      </c>
      <c r="P182" s="200">
        <f t="shared" si="14"/>
        <v>-7.8118317257011927E-3</v>
      </c>
      <c r="Q182" s="200">
        <f t="shared" si="19"/>
        <v>-2.9415847627111941E-2</v>
      </c>
    </row>
    <row r="183" spans="1:17">
      <c r="A183" s="180">
        <v>38230</v>
      </c>
      <c r="B183" s="174">
        <v>421.69</v>
      </c>
      <c r="C183" s="197">
        <f t="shared" si="10"/>
        <v>-8.7703709325473184E-4</v>
      </c>
      <c r="D183" s="201">
        <f t="shared" si="15"/>
        <v>-0.13375053176394588</v>
      </c>
      <c r="E183" s="174">
        <v>6454.22</v>
      </c>
      <c r="F183" s="197">
        <f t="shared" si="11"/>
        <v>6.166891876807119E-3</v>
      </c>
      <c r="G183" s="197">
        <f t="shared" si="16"/>
        <v>-2.0097440916723348E-2</v>
      </c>
      <c r="H183" s="174">
        <v>1368.68</v>
      </c>
      <c r="I183" s="197">
        <f t="shared" si="12"/>
        <v>5.4081313301522287E-4</v>
      </c>
      <c r="J183" s="197">
        <f t="shared" si="17"/>
        <v>-8.5181529113685497E-2</v>
      </c>
      <c r="K183" s="174">
        <v>283.23</v>
      </c>
      <c r="L183" s="197">
        <f t="shared" si="13"/>
        <v>-1.4546093388525557E-2</v>
      </c>
      <c r="M183" s="197">
        <f t="shared" si="18"/>
        <v>-0.11663019966854545</v>
      </c>
      <c r="N183" s="199">
        <v>38230</v>
      </c>
      <c r="O183" s="181">
        <v>1104.24</v>
      </c>
      <c r="P183" s="200">
        <f t="shared" si="14"/>
        <v>4.6201617091967814E-3</v>
      </c>
      <c r="Q183" s="200">
        <f t="shared" si="19"/>
        <v>-2.6741985555769988E-2</v>
      </c>
    </row>
    <row r="184" spans="1:17">
      <c r="A184" s="180">
        <v>38231</v>
      </c>
      <c r="B184" s="174">
        <v>424.85</v>
      </c>
      <c r="C184" s="197">
        <f t="shared" si="10"/>
        <v>7.4657185186382362E-3</v>
      </c>
      <c r="D184" s="201">
        <f t="shared" si="15"/>
        <v>-0.12588407073697486</v>
      </c>
      <c r="E184" s="174">
        <v>6469.86</v>
      </c>
      <c r="F184" s="197">
        <f t="shared" si="11"/>
        <v>2.4202895114647763E-3</v>
      </c>
      <c r="G184" s="197">
        <f t="shared" si="16"/>
        <v>-1.3563776208780761E-2</v>
      </c>
      <c r="H184" s="174">
        <v>1377.96</v>
      </c>
      <c r="I184" s="197">
        <f t="shared" si="12"/>
        <v>6.7573728715724368E-3</v>
      </c>
      <c r="J184" s="197">
        <f t="shared" si="17"/>
        <v>-7.8999047029398139E-2</v>
      </c>
      <c r="K184" s="174">
        <v>282.45</v>
      </c>
      <c r="L184" s="197">
        <f t="shared" si="13"/>
        <v>-2.7577446412639078E-3</v>
      </c>
      <c r="M184" s="197">
        <f t="shared" si="18"/>
        <v>-0.11257939199174467</v>
      </c>
      <c r="N184" s="199">
        <v>38231</v>
      </c>
      <c r="O184" s="181">
        <v>1105.9100000000001</v>
      </c>
      <c r="P184" s="200">
        <f t="shared" si="14"/>
        <v>1.5112099340069388E-3</v>
      </c>
      <c r="Q184" s="200">
        <f t="shared" si="19"/>
        <v>-1.8963440866904747E-2</v>
      </c>
    </row>
    <row r="185" spans="1:17">
      <c r="A185" s="180">
        <v>38232</v>
      </c>
      <c r="B185" s="174">
        <v>431.76</v>
      </c>
      <c r="C185" s="197">
        <f t="shared" si="10"/>
        <v>1.6133712860836862E-2</v>
      </c>
      <c r="D185" s="201">
        <f t="shared" si="15"/>
        <v>-8.3417385632234095E-2</v>
      </c>
      <c r="E185" s="174">
        <v>6535.05</v>
      </c>
      <c r="F185" s="197">
        <f t="shared" si="11"/>
        <v>1.0025528208386899E-2</v>
      </c>
      <c r="G185" s="197">
        <f t="shared" si="16"/>
        <v>-4.26763473535559E-3</v>
      </c>
      <c r="H185" s="174">
        <v>1398.34</v>
      </c>
      <c r="I185" s="197">
        <f t="shared" si="12"/>
        <v>1.4681674226186537E-2</v>
      </c>
      <c r="J185" s="197">
        <f t="shared" si="17"/>
        <v>-4.7996405778773621E-2</v>
      </c>
      <c r="K185" s="174">
        <v>283.98</v>
      </c>
      <c r="L185" s="197">
        <f t="shared" si="13"/>
        <v>5.4022693749406544E-3</v>
      </c>
      <c r="M185" s="197">
        <f t="shared" si="18"/>
        <v>-0.10448918554925056</v>
      </c>
      <c r="N185" s="199">
        <v>38232</v>
      </c>
      <c r="O185" s="181">
        <v>1118.31</v>
      </c>
      <c r="P185" s="200">
        <f t="shared" si="14"/>
        <v>1.1150091689158271E-2</v>
      </c>
      <c r="Q185" s="200">
        <f t="shared" si="19"/>
        <v>-9.2704928327989929E-3</v>
      </c>
    </row>
    <row r="186" spans="1:17">
      <c r="A186" s="180">
        <v>38233</v>
      </c>
      <c r="B186" s="174">
        <v>421.67</v>
      </c>
      <c r="C186" s="197">
        <f t="shared" si="10"/>
        <v>-2.3646860709781871E-2</v>
      </c>
      <c r="D186" s="201">
        <f t="shared" si="15"/>
        <v>-7.1065948155803249E-2</v>
      </c>
      <c r="E186" s="174">
        <v>6510.44</v>
      </c>
      <c r="F186" s="197">
        <f t="shared" si="11"/>
        <v>-3.7729558941839427E-3</v>
      </c>
      <c r="G186" s="197">
        <f t="shared" si="16"/>
        <v>2.5034945539409714E-3</v>
      </c>
      <c r="H186" s="174">
        <v>1371.82</v>
      </c>
      <c r="I186" s="197">
        <f t="shared" si="12"/>
        <v>-1.9147493458592107E-2</v>
      </c>
      <c r="J186" s="197">
        <f t="shared" si="17"/>
        <v>-3.7993506218498521E-2</v>
      </c>
      <c r="K186" s="174">
        <v>287.24</v>
      </c>
      <c r="L186" s="197">
        <f t="shared" si="13"/>
        <v>1.1414290095905038E-2</v>
      </c>
      <c r="M186" s="197">
        <f t="shared" si="18"/>
        <v>-7.2522096682584733E-2</v>
      </c>
      <c r="N186" s="199">
        <v>38233</v>
      </c>
      <c r="O186" s="181">
        <v>1113.6300000000001</v>
      </c>
      <c r="P186" s="200">
        <f t="shared" si="14"/>
        <v>-4.1936672660263926E-3</v>
      </c>
      <c r="Q186" s="200">
        <f t="shared" si="19"/>
        <v>-1.7883968810798734E-5</v>
      </c>
    </row>
    <row r="187" spans="1:17">
      <c r="A187" s="180">
        <v>38237</v>
      </c>
      <c r="B187" s="174">
        <v>422.45</v>
      </c>
      <c r="C187" s="197">
        <f t="shared" si="10"/>
        <v>1.8480789982483277E-3</v>
      </c>
      <c r="D187" s="201">
        <f t="shared" si="15"/>
        <v>-7.7787219354020054E-2</v>
      </c>
      <c r="E187" s="174">
        <v>6555.64</v>
      </c>
      <c r="F187" s="197">
        <f t="shared" si="11"/>
        <v>6.9187055803256415E-3</v>
      </c>
      <c r="G187" s="197">
        <f t="shared" si="16"/>
        <v>5.6777637467085385E-3</v>
      </c>
      <c r="H187" s="174">
        <v>1381.84</v>
      </c>
      <c r="I187" s="197">
        <f t="shared" si="12"/>
        <v>7.2776190413362902E-3</v>
      </c>
      <c r="J187" s="197">
        <f t="shared" si="17"/>
        <v>-4.2326016649093766E-2</v>
      </c>
      <c r="K187" s="174">
        <v>280.32</v>
      </c>
      <c r="L187" s="197">
        <f t="shared" si="13"/>
        <v>-2.4386295494090274E-2</v>
      </c>
      <c r="M187" s="197">
        <f t="shared" si="18"/>
        <v>-6.6953007482988602E-2</v>
      </c>
      <c r="N187" s="199">
        <v>38237</v>
      </c>
      <c r="O187" s="181">
        <v>1121.3</v>
      </c>
      <c r="P187" s="200">
        <f t="shared" si="14"/>
        <v>6.8637765943733095E-3</v>
      </c>
      <c r="Q187" s="200">
        <f t="shared" si="19"/>
        <v>4.0670579828743234E-3</v>
      </c>
    </row>
    <row r="188" spans="1:17">
      <c r="A188" s="180">
        <v>38238</v>
      </c>
      <c r="B188" s="174">
        <v>422.01</v>
      </c>
      <c r="C188" s="197">
        <f t="shared" si="10"/>
        <v>-1.0420861611394627E-3</v>
      </c>
      <c r="D188" s="201">
        <f t="shared" si="15"/>
        <v>-8.6111457448007897E-2</v>
      </c>
      <c r="E188" s="174">
        <v>6534.09</v>
      </c>
      <c r="F188" s="197">
        <f t="shared" si="11"/>
        <v>-3.2926606537688214E-3</v>
      </c>
      <c r="G188" s="197">
        <f t="shared" si="16"/>
        <v>8.4620343727521245E-3</v>
      </c>
      <c r="H188" s="174">
        <v>1376.77</v>
      </c>
      <c r="I188" s="197">
        <f t="shared" si="12"/>
        <v>-3.6757683822734003E-3</v>
      </c>
      <c r="J188" s="197">
        <f t="shared" si="17"/>
        <v>-4.1227169185017301E-2</v>
      </c>
      <c r="K188" s="174">
        <v>281.54000000000002</v>
      </c>
      <c r="L188" s="197">
        <f t="shared" si="13"/>
        <v>4.3427256517928467E-3</v>
      </c>
      <c r="M188" s="197">
        <f t="shared" si="18"/>
        <v>-7.6116411325207398E-2</v>
      </c>
      <c r="N188" s="199">
        <v>38238</v>
      </c>
      <c r="O188" s="181">
        <v>1116.27</v>
      </c>
      <c r="P188" s="200">
        <f t="shared" si="14"/>
        <v>-4.4959563033774288E-3</v>
      </c>
      <c r="Q188" s="200">
        <f t="shared" si="19"/>
        <v>7.6003785572167706E-3</v>
      </c>
    </row>
    <row r="189" spans="1:17">
      <c r="A189" s="180">
        <v>38239</v>
      </c>
      <c r="B189" s="174">
        <v>430.66</v>
      </c>
      <c r="C189" s="197">
        <f t="shared" si="10"/>
        <v>2.0289905240747756E-2</v>
      </c>
      <c r="D189" s="201">
        <f t="shared" si="15"/>
        <v>-7.9501195857808363E-2</v>
      </c>
      <c r="E189" s="174">
        <v>6544.31</v>
      </c>
      <c r="F189" s="197">
        <f t="shared" si="11"/>
        <v>1.5628826278876321E-3</v>
      </c>
      <c r="G189" s="197">
        <f t="shared" si="16"/>
        <v>4.6495408535332326E-3</v>
      </c>
      <c r="H189" s="174">
        <v>1391.53</v>
      </c>
      <c r="I189" s="197">
        <f t="shared" si="12"/>
        <v>1.0663685198987603E-2</v>
      </c>
      <c r="J189" s="197">
        <f t="shared" si="17"/>
        <v>-3.9408705210123005E-2</v>
      </c>
      <c r="K189" s="174">
        <v>281.45999999999998</v>
      </c>
      <c r="L189" s="197">
        <f t="shared" si="13"/>
        <v>-2.8419183139775342E-4</v>
      </c>
      <c r="M189" s="197">
        <f t="shared" si="18"/>
        <v>-8.1478826577618305E-2</v>
      </c>
      <c r="N189" s="199">
        <v>38239</v>
      </c>
      <c r="O189" s="181">
        <v>1118.3800000000001</v>
      </c>
      <c r="P189" s="200">
        <f t="shared" si="14"/>
        <v>1.8884394666346146E-3</v>
      </c>
      <c r="Q189" s="200">
        <f t="shared" si="19"/>
        <v>1.7214948975328003E-3</v>
      </c>
    </row>
    <row r="190" spans="1:17">
      <c r="A190" s="180">
        <v>38240</v>
      </c>
      <c r="B190" s="174">
        <v>442.6</v>
      </c>
      <c r="C190" s="197">
        <f t="shared" si="10"/>
        <v>2.7347511938487324E-2</v>
      </c>
      <c r="D190" s="201">
        <f t="shared" si="15"/>
        <v>-5.5352059865162381E-2</v>
      </c>
      <c r="E190" s="174">
        <v>6568.3</v>
      </c>
      <c r="F190" s="197">
        <f t="shared" si="11"/>
        <v>3.6590772952949978E-3</v>
      </c>
      <c r="G190" s="197">
        <f t="shared" si="16"/>
        <v>6.0863509034232936E-3</v>
      </c>
      <c r="H190" s="174">
        <v>1413</v>
      </c>
      <c r="I190" s="197">
        <f t="shared" si="12"/>
        <v>1.5311242482784254E-2</v>
      </c>
      <c r="J190" s="197">
        <f t="shared" si="17"/>
        <v>-2.6347079831272678E-2</v>
      </c>
      <c r="K190" s="174">
        <v>286.62</v>
      </c>
      <c r="L190" s="197">
        <f t="shared" si="13"/>
        <v>1.8166955061503856E-2</v>
      </c>
      <c r="M190" s="197">
        <f t="shared" si="18"/>
        <v>-7.6642545066599441E-2</v>
      </c>
      <c r="N190" s="199">
        <v>38240</v>
      </c>
      <c r="O190" s="181">
        <v>1123.92</v>
      </c>
      <c r="P190" s="200">
        <f t="shared" si="14"/>
        <v>4.9413649133039006E-3</v>
      </c>
      <c r="Q190" s="200">
        <f t="shared" si="19"/>
        <v>2.9012520798209359E-3</v>
      </c>
    </row>
    <row r="191" spans="1:17">
      <c r="A191" s="180">
        <v>38243</v>
      </c>
      <c r="B191" s="174">
        <v>446.72</v>
      </c>
      <c r="C191" s="197">
        <f t="shared" si="10"/>
        <v>9.2655725170036531E-3</v>
      </c>
      <c r="D191" s="201">
        <f t="shared" si="15"/>
        <v>-1.7891407502888684E-2</v>
      </c>
      <c r="E191" s="174">
        <v>6581.81</v>
      </c>
      <c r="F191" s="197">
        <f t="shared" si="11"/>
        <v>2.0547363867226393E-3</v>
      </c>
      <c r="G191" s="197">
        <f t="shared" si="16"/>
        <v>1.2177433337884437E-2</v>
      </c>
      <c r="H191" s="174">
        <v>1427.34</v>
      </c>
      <c r="I191" s="197">
        <f t="shared" si="12"/>
        <v>1.0097468500702533E-2</v>
      </c>
      <c r="J191" s="197">
        <f t="shared" si="17"/>
        <v>-2.1562016801915992E-3</v>
      </c>
      <c r="K191" s="174">
        <v>292.32</v>
      </c>
      <c r="L191" s="197">
        <f t="shared" si="13"/>
        <v>1.9691795999770986E-2</v>
      </c>
      <c r="M191" s="197">
        <f t="shared" si="18"/>
        <v>-5.4452766628954929E-2</v>
      </c>
      <c r="N191" s="199">
        <v>38243</v>
      </c>
      <c r="O191" s="181">
        <v>1125.82</v>
      </c>
      <c r="P191" s="200">
        <f t="shared" si="14"/>
        <v>1.6890844735176825E-3</v>
      </c>
      <c r="Q191" s="200">
        <f t="shared" si="19"/>
        <v>1.1139111056702639E-2</v>
      </c>
    </row>
    <row r="192" spans="1:17">
      <c r="A192" s="180">
        <v>38244</v>
      </c>
      <c r="B192" s="174">
        <v>450.48</v>
      </c>
      <c r="C192" s="197">
        <f t="shared" si="10"/>
        <v>8.3816808124101347E-3</v>
      </c>
      <c r="D192" s="201">
        <f t="shared" si="15"/>
        <v>3.1344453407842511E-4</v>
      </c>
      <c r="E192" s="174">
        <v>6594.21</v>
      </c>
      <c r="F192" s="197">
        <f t="shared" si="11"/>
        <v>1.8822077775831475E-3</v>
      </c>
      <c r="G192" s="197">
        <f t="shared" si="16"/>
        <v>1.9126385545006903E-2</v>
      </c>
      <c r="H192" s="174">
        <v>1434.37</v>
      </c>
      <c r="I192" s="197">
        <f t="shared" si="12"/>
        <v>4.9131562188244821E-3</v>
      </c>
      <c r="J192" s="197">
        <f t="shared" si="17"/>
        <v>8.0330757027315351E-3</v>
      </c>
      <c r="K192" s="174">
        <v>294.11</v>
      </c>
      <c r="L192" s="197">
        <f t="shared" si="13"/>
        <v>6.1047543923189347E-3</v>
      </c>
      <c r="M192" s="197">
        <f t="shared" si="18"/>
        <v>-1.6455272992394403E-2</v>
      </c>
      <c r="N192" s="199">
        <v>38244</v>
      </c>
      <c r="O192" s="181">
        <v>1128.33</v>
      </c>
      <c r="P192" s="200">
        <f t="shared" si="14"/>
        <v>2.2270044472392689E-3</v>
      </c>
      <c r="Q192" s="200">
        <f t="shared" si="19"/>
        <v>1.7138080659411272E-2</v>
      </c>
    </row>
    <row r="193" spans="1:17">
      <c r="A193" s="180">
        <v>38245</v>
      </c>
      <c r="B193" s="174">
        <v>443.01</v>
      </c>
      <c r="C193" s="197">
        <f t="shared" si="10"/>
        <v>-1.6721337792570849E-2</v>
      </c>
      <c r="D193" s="201">
        <f t="shared" si="15"/>
        <v>2.3243543126700503E-2</v>
      </c>
      <c r="E193" s="174">
        <v>6546.32</v>
      </c>
      <c r="F193" s="197">
        <f t="shared" si="11"/>
        <v>-7.2889315768686815E-3</v>
      </c>
      <c r="G193" s="197">
        <f t="shared" si="16"/>
        <v>2.1178962419906452E-2</v>
      </c>
      <c r="H193" s="174">
        <v>1415.3</v>
      </c>
      <c r="I193" s="197">
        <f t="shared" si="12"/>
        <v>-1.3384205664261161E-2</v>
      </c>
      <c r="J193" s="197">
        <f t="shared" si="17"/>
        <v>2.9862047529733926E-2</v>
      </c>
      <c r="K193" s="174">
        <v>294.64999999999998</v>
      </c>
      <c r="L193" s="197">
        <f t="shared" si="13"/>
        <v>1.8343642619066936E-3</v>
      </c>
      <c r="M193" s="197">
        <f t="shared" si="18"/>
        <v>-6.7096151410329756E-3</v>
      </c>
      <c r="N193" s="199">
        <v>38245</v>
      </c>
      <c r="O193" s="181">
        <v>1120.3699999999999</v>
      </c>
      <c r="P193" s="200">
        <f t="shared" si="14"/>
        <v>-7.0796755880616884E-3</v>
      </c>
      <c r="Q193" s="200">
        <f t="shared" si="19"/>
        <v>2.4165645030539418E-2</v>
      </c>
    </row>
    <row r="194" spans="1:17">
      <c r="A194" s="180">
        <v>38246</v>
      </c>
      <c r="B194" s="174">
        <v>445.08</v>
      </c>
      <c r="C194" s="197">
        <f t="shared" si="10"/>
        <v>4.6616981357075274E-3</v>
      </c>
      <c r="D194" s="201">
        <f t="shared" si="15"/>
        <v>6.113318862574945E-3</v>
      </c>
      <c r="E194" s="174">
        <v>6574.61</v>
      </c>
      <c r="F194" s="197">
        <f t="shared" si="11"/>
        <v>4.3122010159160574E-3</v>
      </c>
      <c r="G194" s="197">
        <f t="shared" si="16"/>
        <v>1.5340892468979047E-2</v>
      </c>
      <c r="H194" s="174">
        <v>1417.97</v>
      </c>
      <c r="I194" s="197">
        <f t="shared" si="12"/>
        <v>1.8847485699432951E-3</v>
      </c>
      <c r="J194" s="197">
        <f t="shared" si="17"/>
        <v>1.3179094548334056E-2</v>
      </c>
      <c r="K194" s="174">
        <v>290.45999999999998</v>
      </c>
      <c r="L194" s="197">
        <f t="shared" si="13"/>
        <v>-1.4322338104264391E-2</v>
      </c>
      <c r="M194" s="197">
        <f t="shared" si="18"/>
        <v>1.1503207416743941E-2</v>
      </c>
      <c r="N194" s="199">
        <v>38246</v>
      </c>
      <c r="O194" s="181">
        <v>1123.5</v>
      </c>
      <c r="P194" s="200">
        <f t="shared" si="14"/>
        <v>2.7898247492926446E-3</v>
      </c>
      <c r="Q194" s="200">
        <f t="shared" si="19"/>
        <v>1.7530960799733764E-2</v>
      </c>
    </row>
    <row r="195" spans="1:17">
      <c r="A195" s="180">
        <v>38247</v>
      </c>
      <c r="B195" s="174">
        <v>448.32</v>
      </c>
      <c r="C195" s="197">
        <f t="shared" si="10"/>
        <v>7.2532218591425442E-3</v>
      </c>
      <c r="D195" s="201">
        <f t="shared" si="15"/>
        <v>-7.8998721219400107E-3</v>
      </c>
      <c r="E195" s="174">
        <v>6604</v>
      </c>
      <c r="F195" s="197">
        <f t="shared" si="11"/>
        <v>4.460265342646188E-3</v>
      </c>
      <c r="G195" s="197">
        <f t="shared" si="16"/>
        <v>1.5570946526421381E-2</v>
      </c>
      <c r="H195" s="174">
        <v>1426.3</v>
      </c>
      <c r="I195" s="197">
        <f t="shared" si="12"/>
        <v>5.8574072196399584E-3</v>
      </c>
      <c r="J195" s="197">
        <f t="shared" si="17"/>
        <v>-2.1838376578205967E-3</v>
      </c>
      <c r="K195" s="174">
        <v>290.77999999999997</v>
      </c>
      <c r="L195" s="197">
        <f t="shared" si="13"/>
        <v>1.101094323621544E-3</v>
      </c>
      <c r="M195" s="197">
        <f t="shared" si="18"/>
        <v>-8.0580613297629618E-3</v>
      </c>
      <c r="N195" s="199">
        <v>38247</v>
      </c>
      <c r="O195" s="181">
        <v>1128.55</v>
      </c>
      <c r="P195" s="200">
        <f t="shared" si="14"/>
        <v>4.484810252381669E-3</v>
      </c>
      <c r="Q195" s="200">
        <f t="shared" si="19"/>
        <v>1.3287713930588469E-2</v>
      </c>
    </row>
    <row r="196" spans="1:17">
      <c r="A196" s="180">
        <v>38250</v>
      </c>
      <c r="B196" s="174">
        <v>449.49</v>
      </c>
      <c r="C196" s="197">
        <f t="shared" ref="C196:C259" si="20">LN(B196/B195)</f>
        <v>2.6063435745203737E-3</v>
      </c>
      <c r="D196" s="201">
        <f t="shared" si="15"/>
        <v>2.8484477679074797E-2</v>
      </c>
      <c r="E196" s="174">
        <v>6565.9</v>
      </c>
      <c r="F196" s="197">
        <f t="shared" ref="F196:F259" si="21">LN(E196/E195)</f>
        <v>-5.7859370670439994E-3</v>
      </c>
      <c r="G196" s="197">
        <f t="shared" si="16"/>
        <v>3.2908394358677623E-2</v>
      </c>
      <c r="H196" s="174">
        <v>1424.72</v>
      </c>
      <c r="I196" s="197">
        <f t="shared" ref="I196:I259" si="22">LN(H196/H195)</f>
        <v>-1.1083753616262595E-3</v>
      </c>
      <c r="J196" s="197">
        <f t="shared" si="17"/>
        <v>2.8250606910600967E-2</v>
      </c>
      <c r="K196" s="174">
        <v>292.05</v>
      </c>
      <c r="L196" s="197">
        <f t="shared" ref="L196:L259" si="23">LN(K196/K195)</f>
        <v>4.3580529830388902E-3</v>
      </c>
      <c r="M196" s="197">
        <f t="shared" si="18"/>
        <v>-2.7174017993202074E-2</v>
      </c>
      <c r="N196" s="199">
        <v>38250</v>
      </c>
      <c r="O196" s="181">
        <v>1122.2</v>
      </c>
      <c r="P196" s="200">
        <f t="shared" ref="P196:P259" si="24">LN(O196/O195)</f>
        <v>-5.6425785608938172E-3</v>
      </c>
      <c r="Q196" s="200">
        <f t="shared" si="19"/>
        <v>3.120261412603479E-2</v>
      </c>
    </row>
    <row r="197" spans="1:17">
      <c r="A197" s="180">
        <v>38251</v>
      </c>
      <c r="B197" s="174">
        <v>453.33</v>
      </c>
      <c r="C197" s="197">
        <f t="shared" si="20"/>
        <v>8.5067303706159395E-3</v>
      </c>
      <c r="D197" s="201">
        <f t="shared" si="15"/>
        <v>1.6962108228205829E-2</v>
      </c>
      <c r="E197" s="174">
        <v>6633.22</v>
      </c>
      <c r="F197" s="197">
        <f t="shared" si="21"/>
        <v>1.0200768498406173E-2</v>
      </c>
      <c r="G197" s="197">
        <f t="shared" si="16"/>
        <v>2.7056733911926055E-2</v>
      </c>
      <c r="H197" s="174">
        <v>1435.91</v>
      </c>
      <c r="I197" s="197">
        <f t="shared" si="22"/>
        <v>7.8234913816085903E-3</v>
      </c>
      <c r="J197" s="197">
        <f t="shared" si="17"/>
        <v>1.1442895125017259E-2</v>
      </c>
      <c r="K197" s="174">
        <v>293.77999999999997</v>
      </c>
      <c r="L197" s="197">
        <f t="shared" si="23"/>
        <v>5.9061674169502395E-3</v>
      </c>
      <c r="M197" s="197">
        <f t="shared" si="18"/>
        <v>-4.0663658690679736E-3</v>
      </c>
      <c r="N197" s="199">
        <v>38251</v>
      </c>
      <c r="O197" s="181">
        <v>1129.3</v>
      </c>
      <c r="P197" s="200">
        <f t="shared" si="24"/>
        <v>6.3069274127529034E-3</v>
      </c>
      <c r="Q197" s="200">
        <f t="shared" si="19"/>
        <v>2.2857726003647823E-2</v>
      </c>
    </row>
    <row r="198" spans="1:17">
      <c r="A198" s="180">
        <v>38252</v>
      </c>
      <c r="B198" s="174">
        <v>444.52</v>
      </c>
      <c r="C198" s="197">
        <f t="shared" si="20"/>
        <v>-1.9625288776332805E-2</v>
      </c>
      <c r="D198" s="201">
        <f t="shared" si="15"/>
        <v>5.5909617248982142E-2</v>
      </c>
      <c r="E198" s="174">
        <v>6548.56</v>
      </c>
      <c r="F198" s="197">
        <f t="shared" si="21"/>
        <v>-1.2845179340293918E-2</v>
      </c>
      <c r="G198" s="197">
        <f t="shared" si="16"/>
        <v>4.7722625490315446E-2</v>
      </c>
      <c r="H198" s="174">
        <v>1404.22</v>
      </c>
      <c r="I198" s="197">
        <f t="shared" si="22"/>
        <v>-2.2316806082311052E-2</v>
      </c>
      <c r="J198" s="197">
        <f t="shared" si="17"/>
        <v>4.2996033457650629E-2</v>
      </c>
      <c r="K198" s="174">
        <v>295.58</v>
      </c>
      <c r="L198" s="197">
        <f t="shared" si="23"/>
        <v>6.1083398831578714E-3</v>
      </c>
      <c r="M198" s="197">
        <f t="shared" si="18"/>
        <v>-1.3490188521312164E-2</v>
      </c>
      <c r="N198" s="199">
        <v>38252</v>
      </c>
      <c r="O198" s="181">
        <v>1113.56</v>
      </c>
      <c r="P198" s="200">
        <f t="shared" si="24"/>
        <v>-1.4035881334821466E-2</v>
      </c>
      <c r="Q198" s="200">
        <f t="shared" si="19"/>
        <v>3.8912605128879868E-2</v>
      </c>
    </row>
    <row r="199" spans="1:17">
      <c r="A199" s="180">
        <v>38253</v>
      </c>
      <c r="B199" s="174">
        <v>447.38</v>
      </c>
      <c r="C199" s="197">
        <f t="shared" si="20"/>
        <v>6.4132970125205637E-3</v>
      </c>
      <c r="D199" s="201">
        <f t="shared" si="15"/>
        <v>4.5188272203301946E-2</v>
      </c>
      <c r="E199" s="174">
        <v>6521.43</v>
      </c>
      <c r="F199" s="197">
        <f t="shared" si="21"/>
        <v>-4.1515011052592945E-3</v>
      </c>
      <c r="G199" s="197">
        <f t="shared" si="16"/>
        <v>3.9070218107362734E-2</v>
      </c>
      <c r="H199" s="174">
        <v>1405.77</v>
      </c>
      <c r="I199" s="197">
        <f t="shared" si="22"/>
        <v>1.1032068848672869E-3</v>
      </c>
      <c r="J199" s="197">
        <f t="shared" si="17"/>
        <v>2.5839814363597936E-2</v>
      </c>
      <c r="K199" s="174">
        <v>290.08</v>
      </c>
      <c r="L199" s="197">
        <f t="shared" si="23"/>
        <v>-1.8782780779885728E-2</v>
      </c>
      <c r="M199" s="197">
        <f t="shared" si="18"/>
        <v>1.6957365680022669E-2</v>
      </c>
      <c r="N199" s="199">
        <v>38253</v>
      </c>
      <c r="O199" s="181">
        <v>1108.3599999999999</v>
      </c>
      <c r="P199" s="200">
        <f t="shared" si="24"/>
        <v>-4.6806451120232594E-3</v>
      </c>
      <c r="Q199" s="200">
        <f t="shared" si="19"/>
        <v>2.6839613834372705E-2</v>
      </c>
    </row>
    <row r="200" spans="1:17">
      <c r="A200" s="180">
        <v>38254</v>
      </c>
      <c r="B200" s="174">
        <v>443.21</v>
      </c>
      <c r="C200" s="197">
        <f t="shared" si="20"/>
        <v>-9.3646469745414969E-3</v>
      </c>
      <c r="D200" s="201">
        <f t="shared" si="15"/>
        <v>3.5932281815888811E-2</v>
      </c>
      <c r="E200" s="174">
        <v>6531.37</v>
      </c>
      <c r="F200" s="197">
        <f t="shared" si="21"/>
        <v>1.5230451583502854E-3</v>
      </c>
      <c r="G200" s="197">
        <f t="shared" si="16"/>
        <v>2.7016888337140561E-2</v>
      </c>
      <c r="H200" s="174">
        <v>1399.05</v>
      </c>
      <c r="I200" s="197">
        <f t="shared" si="22"/>
        <v>-4.7917605109330484E-3</v>
      </c>
      <c r="J200" s="197">
        <f t="shared" si="17"/>
        <v>1.0202893385969362E-2</v>
      </c>
      <c r="K200" s="174">
        <v>290.62</v>
      </c>
      <c r="L200" s="197">
        <f t="shared" si="23"/>
        <v>1.8598248860090386E-3</v>
      </c>
      <c r="M200" s="197">
        <f t="shared" si="18"/>
        <v>-2.9259414000231548E-3</v>
      </c>
      <c r="N200" s="199">
        <v>38254</v>
      </c>
      <c r="O200" s="181">
        <v>1110.1099999999999</v>
      </c>
      <c r="P200" s="200">
        <f t="shared" si="24"/>
        <v>1.5776642127075479E-3</v>
      </c>
      <c r="Q200" s="200">
        <f t="shared" si="19"/>
        <v>1.2282345226437355E-2</v>
      </c>
    </row>
    <row r="201" spans="1:17">
      <c r="A201" s="180">
        <v>38257</v>
      </c>
      <c r="B201" s="174">
        <v>437.8</v>
      </c>
      <c r="C201" s="197">
        <f t="shared" si="20"/>
        <v>-1.228151326666206E-2</v>
      </c>
      <c r="D201" s="201">
        <f t="shared" si="15"/>
        <v>3.2097388709072333E-2</v>
      </c>
      <c r="E201" s="174">
        <v>6496.37</v>
      </c>
      <c r="F201" s="197">
        <f t="shared" si="21"/>
        <v>-5.3731628366376991E-3</v>
      </c>
      <c r="G201" s="197">
        <f t="shared" si="16"/>
        <v>2.6939035265523936E-2</v>
      </c>
      <c r="H201" s="174">
        <v>1385.55</v>
      </c>
      <c r="I201" s="197">
        <f t="shared" si="22"/>
        <v>-9.696262134253425E-3</v>
      </c>
      <c r="J201" s="197">
        <f t="shared" si="17"/>
        <v>1.0996229818135077E-2</v>
      </c>
      <c r="K201" s="174">
        <v>288.07</v>
      </c>
      <c r="L201" s="197">
        <f t="shared" si="23"/>
        <v>-8.8130657342644931E-3</v>
      </c>
      <c r="M201" s="197">
        <f t="shared" si="18"/>
        <v>-9.7929219532442522E-3</v>
      </c>
      <c r="N201" s="199">
        <v>38257</v>
      </c>
      <c r="O201" s="181">
        <v>1103.52</v>
      </c>
      <c r="P201" s="200">
        <f t="shared" si="24"/>
        <v>-5.9540388125064033E-3</v>
      </c>
      <c r="Q201" s="200">
        <f t="shared" si="19"/>
        <v>1.3321258142013544E-2</v>
      </c>
    </row>
    <row r="202" spans="1:17">
      <c r="A202" s="180">
        <v>38258</v>
      </c>
      <c r="B202" s="174">
        <v>437.95</v>
      </c>
      <c r="C202" s="197">
        <f t="shared" si="20"/>
        <v>3.4256352033545435E-4</v>
      </c>
      <c r="D202" s="201">
        <f t="shared" si="15"/>
        <v>2.3325492521366047E-3</v>
      </c>
      <c r="E202" s="174">
        <v>6543.39</v>
      </c>
      <c r="F202" s="197">
        <f t="shared" si="21"/>
        <v>7.211820431315831E-3</v>
      </c>
      <c r="G202" s="197">
        <f t="shared" si="16"/>
        <v>1.5872561024151598E-2</v>
      </c>
      <c r="H202" s="174">
        <v>1389.7</v>
      </c>
      <c r="I202" s="197">
        <f t="shared" si="22"/>
        <v>2.9907237858075673E-3</v>
      </c>
      <c r="J202" s="197">
        <f t="shared" si="17"/>
        <v>-9.3388128882402784E-3</v>
      </c>
      <c r="K202" s="174">
        <v>285.52999999999997</v>
      </c>
      <c r="L202" s="197">
        <f t="shared" si="23"/>
        <v>-8.8564037735049915E-3</v>
      </c>
      <c r="M202" s="197">
        <f t="shared" si="18"/>
        <v>-1.7242103133478192E-2</v>
      </c>
      <c r="N202" s="199">
        <v>38258</v>
      </c>
      <c r="O202" s="181">
        <v>1110.06</v>
      </c>
      <c r="P202" s="200">
        <f t="shared" si="24"/>
        <v>5.9089972165849549E-3</v>
      </c>
      <c r="Q202" s="200">
        <f t="shared" si="19"/>
        <v>2.8040581906630417E-3</v>
      </c>
    </row>
    <row r="203" spans="1:17">
      <c r="A203" s="180">
        <v>38259</v>
      </c>
      <c r="B203" s="174">
        <v>444.32</v>
      </c>
      <c r="C203" s="197">
        <f t="shared" si="20"/>
        <v>1.4440274949391393E-2</v>
      </c>
      <c r="D203" s="201">
        <f t="shared" si="15"/>
        <v>-1.3699255695185492E-4</v>
      </c>
      <c r="E203" s="174">
        <v>6560.68</v>
      </c>
      <c r="F203" s="197">
        <f t="shared" si="21"/>
        <v>2.6388763236894577E-3</v>
      </c>
      <c r="G203" s="197">
        <f t="shared" si="16"/>
        <v>2.1665323015631281E-2</v>
      </c>
      <c r="H203" s="174">
        <v>1410.86</v>
      </c>
      <c r="I203" s="197">
        <f t="shared" si="22"/>
        <v>1.5111551026551071E-2</v>
      </c>
      <c r="J203" s="197">
        <f t="shared" si="17"/>
        <v>-7.6628727455695048E-3</v>
      </c>
      <c r="K203" s="174">
        <v>285.81</v>
      </c>
      <c r="L203" s="197">
        <f t="shared" si="23"/>
        <v>9.8015200201743134E-4</v>
      </c>
      <c r="M203" s="197">
        <f t="shared" si="18"/>
        <v>-3.9553372416970559E-2</v>
      </c>
      <c r="N203" s="199">
        <v>38259</v>
      </c>
      <c r="O203" s="181">
        <v>1114.8</v>
      </c>
      <c r="P203" s="200">
        <f t="shared" si="24"/>
        <v>4.2609487082271094E-3</v>
      </c>
      <c r="Q203" s="200">
        <f t="shared" si="19"/>
        <v>7.5414729559572383E-3</v>
      </c>
    </row>
    <row r="204" spans="1:17">
      <c r="A204" s="180">
        <v>38260</v>
      </c>
      <c r="B204" s="174">
        <v>445.57</v>
      </c>
      <c r="C204" s="197">
        <f t="shared" si="20"/>
        <v>2.8093378330416529E-3</v>
      </c>
      <c r="D204" s="201">
        <f t="shared" si="15"/>
        <v>1.4577286275875524E-2</v>
      </c>
      <c r="E204" s="174">
        <v>6570.25</v>
      </c>
      <c r="F204" s="197">
        <f t="shared" si="21"/>
        <v>1.4576274025419702E-3</v>
      </c>
      <c r="G204" s="197">
        <f t="shared" si="16"/>
        <v>2.0679750242942812E-2</v>
      </c>
      <c r="H204" s="174">
        <v>1412.74</v>
      </c>
      <c r="I204" s="197">
        <f t="shared" si="22"/>
        <v>1.3316335726086734E-3</v>
      </c>
      <c r="J204" s="197">
        <f t="shared" si="17"/>
        <v>3.2159732955794173E-3</v>
      </c>
      <c r="K204" s="174">
        <v>289.70999999999998</v>
      </c>
      <c r="L204" s="197">
        <f t="shared" si="23"/>
        <v>1.3553168260138339E-2</v>
      </c>
      <c r="M204" s="197">
        <f t="shared" si="18"/>
        <v>-4.36436632721817E-2</v>
      </c>
      <c r="N204" s="199">
        <v>38260</v>
      </c>
      <c r="O204" s="181">
        <v>1114.58</v>
      </c>
      <c r="P204" s="200">
        <f t="shared" si="24"/>
        <v>-1.9736429026378409E-4</v>
      </c>
      <c r="Q204" s="200">
        <f t="shared" si="19"/>
        <v>7.3646919291912244E-3</v>
      </c>
    </row>
    <row r="205" spans="1:17">
      <c r="A205" s="180">
        <v>38261</v>
      </c>
      <c r="B205" s="174">
        <v>459.69</v>
      </c>
      <c r="C205" s="197">
        <f t="shared" si="20"/>
        <v>3.1197987866663456E-2</v>
      </c>
      <c r="D205" s="201">
        <f t="shared" si="15"/>
        <v>4.0955727306449884E-2</v>
      </c>
      <c r="E205" s="174">
        <v>6663.18</v>
      </c>
      <c r="F205" s="197">
        <f t="shared" si="21"/>
        <v>1.4044964550727337E-2</v>
      </c>
      <c r="G205" s="197">
        <f t="shared" si="16"/>
        <v>2.5830545281683159E-2</v>
      </c>
      <c r="H205" s="174">
        <v>1452.94</v>
      </c>
      <c r="I205" s="197">
        <f t="shared" si="22"/>
        <v>2.8058008751229411E-2</v>
      </c>
      <c r="J205" s="197">
        <f t="shared" si="17"/>
        <v>2.4070964608849277E-2</v>
      </c>
      <c r="K205" s="174">
        <v>290.63</v>
      </c>
      <c r="L205" s="197">
        <f t="shared" si="23"/>
        <v>3.1705578477677016E-3</v>
      </c>
      <c r="M205" s="197">
        <f t="shared" si="18"/>
        <v>-3.4668691449474473E-2</v>
      </c>
      <c r="N205" s="199">
        <v>38261</v>
      </c>
      <c r="O205" s="181">
        <v>1131.5</v>
      </c>
      <c r="P205" s="200">
        <f t="shared" si="24"/>
        <v>1.5066533756062721E-2</v>
      </c>
      <c r="Q205" s="200">
        <f t="shared" si="19"/>
        <v>1.3449330431091963E-2</v>
      </c>
    </row>
    <row r="206" spans="1:17">
      <c r="A206" s="180">
        <v>38264</v>
      </c>
      <c r="B206" s="174">
        <v>462.99</v>
      </c>
      <c r="C206" s="197">
        <f t="shared" si="20"/>
        <v>7.1531063226553645E-3</v>
      </c>
      <c r="D206" s="201">
        <f t="shared" si="15"/>
        <v>7.4072832032484964E-2</v>
      </c>
      <c r="E206" s="174">
        <v>6677.75</v>
      </c>
      <c r="F206" s="197">
        <f t="shared" si="21"/>
        <v>2.1842563888362448E-3</v>
      </c>
      <c r="G206" s="197">
        <f t="shared" si="16"/>
        <v>4.263596160905124E-2</v>
      </c>
      <c r="H206" s="174">
        <v>1459.01</v>
      </c>
      <c r="I206" s="197">
        <f t="shared" si="22"/>
        <v>4.1690336659670332E-3</v>
      </c>
      <c r="J206" s="197">
        <f t="shared" si="17"/>
        <v>5.2078218379735378E-2</v>
      </c>
      <c r="K206" s="174">
        <v>299.55</v>
      </c>
      <c r="L206" s="197">
        <f t="shared" si="23"/>
        <v>3.0230368035230194E-2</v>
      </c>
      <c r="M206" s="197">
        <f t="shared" si="18"/>
        <v>-1.0644041831012918E-2</v>
      </c>
      <c r="N206" s="199">
        <v>38264</v>
      </c>
      <c r="O206" s="181">
        <v>1135.17</v>
      </c>
      <c r="P206" s="200">
        <f t="shared" si="24"/>
        <v>3.2382333617291944E-3</v>
      </c>
      <c r="Q206" s="200">
        <f t="shared" si="19"/>
        <v>2.9480237055664479E-2</v>
      </c>
    </row>
    <row r="207" spans="1:17">
      <c r="A207" s="180">
        <v>38265</v>
      </c>
      <c r="B207" s="174">
        <v>464.01</v>
      </c>
      <c r="C207" s="197">
        <f t="shared" si="20"/>
        <v>2.2006481373081899E-3</v>
      </c>
      <c r="D207" s="201">
        <f t="shared" si="15"/>
        <v>9.7474554110696845E-2</v>
      </c>
      <c r="E207" s="174">
        <v>6679.25</v>
      </c>
      <c r="F207" s="197">
        <f t="shared" si="21"/>
        <v>2.2460133357877043E-4</v>
      </c>
      <c r="G207" s="197">
        <f t="shared" si="16"/>
        <v>5.9009551468867966E-2</v>
      </c>
      <c r="H207" s="174">
        <v>1461.76</v>
      </c>
      <c r="I207" s="197">
        <f t="shared" si="22"/>
        <v>1.883065638588645E-3</v>
      </c>
      <c r="J207" s="197">
        <f t="shared" si="17"/>
        <v>7.5108623953187681E-2</v>
      </c>
      <c r="K207" s="174">
        <v>301.08</v>
      </c>
      <c r="L207" s="197">
        <f t="shared" si="23"/>
        <v>5.0946616363972503E-3</v>
      </c>
      <c r="M207" s="197">
        <f t="shared" si="18"/>
        <v>1.6493137246011355E-2</v>
      </c>
      <c r="N207" s="199">
        <v>38265</v>
      </c>
      <c r="O207" s="181">
        <v>1134.48</v>
      </c>
      <c r="P207" s="200">
        <f t="shared" si="24"/>
        <v>-6.0802328223060159E-4</v>
      </c>
      <c r="Q207" s="200">
        <f t="shared" si="19"/>
        <v>4.9173440126201465E-2</v>
      </c>
    </row>
    <row r="208" spans="1:17">
      <c r="A208" s="180">
        <v>38266</v>
      </c>
      <c r="B208" s="174">
        <v>468.31</v>
      </c>
      <c r="C208" s="197">
        <f t="shared" si="20"/>
        <v>9.22436607636112E-3</v>
      </c>
      <c r="D208" s="201">
        <f t="shared" si="15"/>
        <v>0.12643547634756175</v>
      </c>
      <c r="E208" s="174">
        <v>6717.43</v>
      </c>
      <c r="F208" s="197">
        <f t="shared" si="21"/>
        <v>5.6999351137655583E-3</v>
      </c>
      <c r="G208" s="197">
        <f t="shared" si="16"/>
        <v>7.0298939000087074E-2</v>
      </c>
      <c r="H208" s="174">
        <v>1474.36</v>
      </c>
      <c r="I208" s="197">
        <f t="shared" si="22"/>
        <v>8.582808160245866E-3</v>
      </c>
      <c r="J208" s="197">
        <f t="shared" si="17"/>
        <v>0.10557641267274784</v>
      </c>
      <c r="K208" s="174">
        <v>302.51</v>
      </c>
      <c r="L208" s="197">
        <f t="shared" si="23"/>
        <v>4.7383246094058135E-3</v>
      </c>
      <c r="M208" s="197">
        <f t="shared" si="18"/>
        <v>3.7426124046581806E-2</v>
      </c>
      <c r="N208" s="199">
        <v>38266</v>
      </c>
      <c r="O208" s="181">
        <v>1142.05</v>
      </c>
      <c r="P208" s="200">
        <f t="shared" si="24"/>
        <v>6.6504969415523661E-3</v>
      </c>
      <c r="Q208" s="200">
        <f t="shared" si="19"/>
        <v>6.4167201137723145E-2</v>
      </c>
    </row>
    <row r="209" spans="1:17">
      <c r="A209" s="180">
        <v>38267</v>
      </c>
      <c r="B209" s="174">
        <v>462.75</v>
      </c>
      <c r="C209" s="197">
        <f t="shared" si="20"/>
        <v>-1.1943518340912373E-2</v>
      </c>
      <c r="D209" s="201">
        <f t="shared" si="15"/>
        <v>0.136883383504009</v>
      </c>
      <c r="E209" s="174">
        <v>6654.22</v>
      </c>
      <c r="F209" s="197">
        <f t="shared" si="21"/>
        <v>-9.4544010407793463E-3</v>
      </c>
      <c r="G209" s="197">
        <f t="shared" si="16"/>
        <v>7.5722643883836746E-2</v>
      </c>
      <c r="H209" s="174">
        <v>1455.77</v>
      </c>
      <c r="I209" s="197">
        <f t="shared" si="22"/>
        <v>-1.2689027062168909E-2</v>
      </c>
      <c r="J209" s="197">
        <f t="shared" si="17"/>
        <v>0.11147901741619709</v>
      </c>
      <c r="K209" s="174">
        <v>304.86</v>
      </c>
      <c r="L209" s="197">
        <f t="shared" si="23"/>
        <v>7.7383200579585251E-3</v>
      </c>
      <c r="M209" s="197">
        <f t="shared" si="18"/>
        <v>7.0703841012371607E-2</v>
      </c>
      <c r="N209" s="199">
        <v>38267</v>
      </c>
      <c r="O209" s="181">
        <v>1130.6500000000001</v>
      </c>
      <c r="P209" s="200">
        <f t="shared" si="24"/>
        <v>-1.0032204525639741E-2</v>
      </c>
      <c r="Q209" s="200">
        <f t="shared" si="19"/>
        <v>6.964354251438136E-2</v>
      </c>
    </row>
    <row r="210" spans="1:17">
      <c r="A210" s="180">
        <v>38268</v>
      </c>
      <c r="B210" s="174">
        <v>453.13</v>
      </c>
      <c r="C210" s="197">
        <f t="shared" si="20"/>
        <v>-2.1007891422788538E-2</v>
      </c>
      <c r="D210" s="201">
        <f t="shared" ref="D210:D273" si="25">SUM(C169:C209)</f>
        <v>0.10314195681050685</v>
      </c>
      <c r="E210" s="174">
        <v>6636.42</v>
      </c>
      <c r="F210" s="197">
        <f t="shared" si="21"/>
        <v>-2.6785784044398961E-3</v>
      </c>
      <c r="G210" s="197">
        <f t="shared" ref="G210:G273" si="26">SUM(F169:F209)</f>
        <v>5.547809833957857E-2</v>
      </c>
      <c r="H210" s="174">
        <v>1430.96</v>
      </c>
      <c r="I210" s="197">
        <f t="shared" si="22"/>
        <v>-1.7189422560567977E-2</v>
      </c>
      <c r="J210" s="197">
        <f t="shared" ref="J210:J273" si="27">SUM(I169:I209)</f>
        <v>7.7870389258357486E-2</v>
      </c>
      <c r="K210" s="174">
        <v>301.69</v>
      </c>
      <c r="L210" s="197">
        <f t="shared" si="23"/>
        <v>-1.0452654726788238E-2</v>
      </c>
      <c r="M210" s="197">
        <f t="shared" ref="M210:M273" si="28">SUM(L169:L209)</f>
        <v>7.8300256713628433E-2</v>
      </c>
      <c r="N210" s="199">
        <v>38268</v>
      </c>
      <c r="O210" s="181">
        <v>1122.1400000000001</v>
      </c>
      <c r="P210" s="200">
        <f t="shared" si="24"/>
        <v>-7.5551120867859718E-3</v>
      </c>
      <c r="Q210" s="200">
        <f t="shared" ref="Q210:Q273" si="29">SUM(P169:P209)</f>
        <v>4.6720931635622145E-2</v>
      </c>
    </row>
    <row r="211" spans="1:17">
      <c r="A211" s="180">
        <v>38271</v>
      </c>
      <c r="B211" s="174">
        <v>454.29</v>
      </c>
      <c r="C211" s="197">
        <f t="shared" si="20"/>
        <v>2.556700605855524E-3</v>
      </c>
      <c r="D211" s="201">
        <f t="shared" si="25"/>
        <v>0.11093488951446485</v>
      </c>
      <c r="E211" s="174">
        <v>6643.17</v>
      </c>
      <c r="F211" s="197">
        <f t="shared" si="21"/>
        <v>1.0165977385337718E-3</v>
      </c>
      <c r="G211" s="197">
        <f t="shared" si="26"/>
        <v>5.5425635773409358E-2</v>
      </c>
      <c r="H211" s="174">
        <v>1437.73</v>
      </c>
      <c r="I211" s="197">
        <f t="shared" si="22"/>
        <v>4.7199331878803579E-3</v>
      </c>
      <c r="J211" s="197">
        <f t="shared" si="27"/>
        <v>7.7197274102068683E-2</v>
      </c>
      <c r="K211" s="174">
        <v>296.27</v>
      </c>
      <c r="L211" s="197">
        <f t="shared" si="23"/>
        <v>-1.8128799387777728E-2</v>
      </c>
      <c r="M211" s="197">
        <f t="shared" si="28"/>
        <v>5.0161716535347449E-2</v>
      </c>
      <c r="N211" s="199">
        <v>38271</v>
      </c>
      <c r="O211" s="181">
        <v>1124.3900000000001</v>
      </c>
      <c r="P211" s="200">
        <f t="shared" si="24"/>
        <v>2.0030898784517185E-3</v>
      </c>
      <c r="Q211" s="200">
        <f t="shared" si="29"/>
        <v>4.2182301094346189E-2</v>
      </c>
    </row>
    <row r="212" spans="1:17">
      <c r="A212" s="180">
        <v>38272</v>
      </c>
      <c r="B212" s="174">
        <v>450.74</v>
      </c>
      <c r="C212" s="197">
        <f t="shared" si="20"/>
        <v>-7.8450840461543499E-3</v>
      </c>
      <c r="D212" s="201">
        <f t="shared" si="25"/>
        <v>0.13835743926625774</v>
      </c>
      <c r="E212" s="174">
        <v>6609.71</v>
      </c>
      <c r="F212" s="197">
        <f t="shared" si="21"/>
        <v>-5.0494792218409032E-3</v>
      </c>
      <c r="G212" s="197">
        <f t="shared" si="26"/>
        <v>6.6292133005489265E-2</v>
      </c>
      <c r="H212" s="174">
        <v>1435</v>
      </c>
      <c r="I212" s="197">
        <f t="shared" si="22"/>
        <v>-1.9006316791492395E-3</v>
      </c>
      <c r="J212" s="197">
        <f t="shared" si="27"/>
        <v>9.729931714214396E-2</v>
      </c>
      <c r="K212" s="174">
        <v>297.17</v>
      </c>
      <c r="L212" s="197">
        <f t="shared" si="23"/>
        <v>3.0331649029611022E-3</v>
      </c>
      <c r="M212" s="197">
        <f t="shared" si="28"/>
        <v>6.1278800033683523E-2</v>
      </c>
      <c r="N212" s="199">
        <v>38272</v>
      </c>
      <c r="O212" s="181">
        <v>1121.8399999999999</v>
      </c>
      <c r="P212" s="200">
        <f t="shared" si="24"/>
        <v>-2.2704719422737118E-3</v>
      </c>
      <c r="Q212" s="200">
        <f t="shared" si="29"/>
        <v>5.5929221655428261E-2</v>
      </c>
    </row>
    <row r="213" spans="1:17">
      <c r="A213" s="180">
        <v>38273</v>
      </c>
      <c r="B213" s="174">
        <v>451.31</v>
      </c>
      <c r="C213" s="197">
        <f t="shared" si="20"/>
        <v>1.2637882065631974E-3</v>
      </c>
      <c r="D213" s="201">
        <f t="shared" si="25"/>
        <v>0.12130288949539787</v>
      </c>
      <c r="E213" s="174">
        <v>6556.53</v>
      </c>
      <c r="F213" s="197">
        <f t="shared" si="21"/>
        <v>-8.078280390469917E-3</v>
      </c>
      <c r="G213" s="197">
        <f t="shared" si="26"/>
        <v>5.8386862766407074E-2</v>
      </c>
      <c r="H213" s="174">
        <v>1434.46</v>
      </c>
      <c r="I213" s="197">
        <f t="shared" si="22"/>
        <v>-3.7637744131277436E-4</v>
      </c>
      <c r="J213" s="197">
        <f t="shared" si="27"/>
        <v>9.280322032524467E-2</v>
      </c>
      <c r="K213" s="174">
        <v>295.63</v>
      </c>
      <c r="L213" s="197">
        <f t="shared" si="23"/>
        <v>-5.1956931996830248E-3</v>
      </c>
      <c r="M213" s="197">
        <f t="shared" si="28"/>
        <v>9.1152867804707299E-2</v>
      </c>
      <c r="N213" s="199">
        <v>38273</v>
      </c>
      <c r="O213" s="181">
        <v>1113.6500000000001</v>
      </c>
      <c r="P213" s="200">
        <f t="shared" si="24"/>
        <v>-7.3272854209016913E-3</v>
      </c>
      <c r="Q213" s="200">
        <f t="shared" si="29"/>
        <v>5.2183206337493453E-2</v>
      </c>
    </row>
    <row r="214" spans="1:17">
      <c r="A214" s="180">
        <v>38274</v>
      </c>
      <c r="B214" s="174">
        <v>446.72</v>
      </c>
      <c r="C214" s="197">
        <f t="shared" si="20"/>
        <v>-1.0222464663129656E-2</v>
      </c>
      <c r="D214" s="201">
        <f t="shared" si="25"/>
        <v>0.10703359124161532</v>
      </c>
      <c r="E214" s="174">
        <v>6516.1</v>
      </c>
      <c r="F214" s="197">
        <f t="shared" si="21"/>
        <v>-6.1854621302733425E-3</v>
      </c>
      <c r="G214" s="197">
        <f t="shared" si="26"/>
        <v>3.7383319631587961E-2</v>
      </c>
      <c r="H214" s="174">
        <v>1425.21</v>
      </c>
      <c r="I214" s="197">
        <f t="shared" si="22"/>
        <v>-6.4693004862641781E-3</v>
      </c>
      <c r="J214" s="197">
        <f t="shared" si="27"/>
        <v>7.7988296410097482E-2</v>
      </c>
      <c r="K214" s="174">
        <v>296.08</v>
      </c>
      <c r="L214" s="197">
        <f t="shared" si="23"/>
        <v>1.52101565549276E-3</v>
      </c>
      <c r="M214" s="197">
        <f t="shared" si="28"/>
        <v>7.7697367361899486E-2</v>
      </c>
      <c r="N214" s="199">
        <v>38274</v>
      </c>
      <c r="O214" s="181">
        <v>1103.29</v>
      </c>
      <c r="P214" s="200">
        <f t="shared" si="24"/>
        <v>-9.346283990246099E-3</v>
      </c>
      <c r="Q214" s="200">
        <f t="shared" si="29"/>
        <v>3.1293165794843918E-2</v>
      </c>
    </row>
    <row r="215" spans="1:17">
      <c r="A215" s="180">
        <v>38275</v>
      </c>
      <c r="B215" s="174">
        <v>446.76</v>
      </c>
      <c r="C215" s="197">
        <f t="shared" si="20"/>
        <v>8.9537538672860854E-5</v>
      </c>
      <c r="D215" s="201">
        <f t="shared" si="25"/>
        <v>8.8021264196141175E-2</v>
      </c>
      <c r="E215" s="174">
        <v>6559.38</v>
      </c>
      <c r="F215" s="197">
        <f t="shared" si="21"/>
        <v>6.62004883372822E-3</v>
      </c>
      <c r="G215" s="197">
        <f t="shared" si="26"/>
        <v>3.0517273122153403E-2</v>
      </c>
      <c r="H215" s="174">
        <v>1430.98</v>
      </c>
      <c r="I215" s="197">
        <f t="shared" si="22"/>
        <v>4.0403529522464272E-3</v>
      </c>
      <c r="J215" s="197">
        <f t="shared" si="27"/>
        <v>6.4848698973009294E-2</v>
      </c>
      <c r="K215" s="174">
        <v>293.48</v>
      </c>
      <c r="L215" s="197">
        <f t="shared" si="23"/>
        <v>-8.8201942321069603E-3</v>
      </c>
      <c r="M215" s="197">
        <f t="shared" si="28"/>
        <v>6.9721704589893824E-2</v>
      </c>
      <c r="N215" s="199">
        <v>38275</v>
      </c>
      <c r="O215" s="181">
        <v>1108.2</v>
      </c>
      <c r="P215" s="200">
        <f t="shared" si="24"/>
        <v>4.4404524260017991E-3</v>
      </c>
      <c r="Q215" s="200">
        <f t="shared" si="29"/>
        <v>1.9753502706330583E-2</v>
      </c>
    </row>
    <row r="216" spans="1:17">
      <c r="A216" s="180">
        <v>38278</v>
      </c>
      <c r="B216" s="174">
        <v>453.3</v>
      </c>
      <c r="C216" s="197">
        <f t="shared" si="20"/>
        <v>1.4532620274177718E-2</v>
      </c>
      <c r="D216" s="201">
        <f t="shared" si="25"/>
        <v>6.6229148715143987E-2</v>
      </c>
      <c r="E216" s="174">
        <v>6572.37</v>
      </c>
      <c r="F216" s="197">
        <f t="shared" si="21"/>
        <v>1.9784117481717431E-3</v>
      </c>
      <c r="G216" s="197">
        <f t="shared" si="26"/>
        <v>2.6673685976187161E-2</v>
      </c>
      <c r="H216" s="174">
        <v>1457.31</v>
      </c>
      <c r="I216" s="197">
        <f t="shared" si="22"/>
        <v>1.8232746302794395E-2</v>
      </c>
      <c r="J216" s="197">
        <f t="shared" si="27"/>
        <v>4.813593162319494E-2</v>
      </c>
      <c r="K216" s="174">
        <v>294.57</v>
      </c>
      <c r="L216" s="197">
        <f t="shared" si="23"/>
        <v>3.7071720035149868E-3</v>
      </c>
      <c r="M216" s="197">
        <f t="shared" si="28"/>
        <v>5.3469214356450648E-2</v>
      </c>
      <c r="N216" s="199">
        <v>38278</v>
      </c>
      <c r="O216" s="181">
        <v>1114.02</v>
      </c>
      <c r="P216" s="200">
        <f t="shared" si="24"/>
        <v>5.2380172141855445E-3</v>
      </c>
      <c r="Q216" s="200">
        <f t="shared" si="29"/>
        <v>1.1827475091306782E-2</v>
      </c>
    </row>
    <row r="217" spans="1:17">
      <c r="A217" s="180">
        <v>38279</v>
      </c>
      <c r="B217" s="174">
        <v>452.45</v>
      </c>
      <c r="C217" s="197">
        <f t="shared" si="20"/>
        <v>-1.8768981496613461E-3</v>
      </c>
      <c r="D217" s="201">
        <f t="shared" si="25"/>
        <v>8.3012404426726458E-2</v>
      </c>
      <c r="E217" s="174">
        <v>6530.39</v>
      </c>
      <c r="F217" s="197">
        <f t="shared" si="21"/>
        <v>-6.4078321884189953E-3</v>
      </c>
      <c r="G217" s="197">
        <f t="shared" si="26"/>
        <v>3.0862240825511238E-2</v>
      </c>
      <c r="H217" s="174">
        <v>1443.8</v>
      </c>
      <c r="I217" s="197">
        <f t="shared" si="22"/>
        <v>-9.3137438161247157E-3</v>
      </c>
      <c r="J217" s="197">
        <f t="shared" si="27"/>
        <v>7.4090553488988325E-2</v>
      </c>
      <c r="K217" s="174">
        <v>298.49</v>
      </c>
      <c r="L217" s="197">
        <f t="shared" si="23"/>
        <v>1.3219765584661871E-2</v>
      </c>
      <c r="M217" s="197">
        <f t="shared" si="28"/>
        <v>3.5838450186307824E-2</v>
      </c>
      <c r="N217" s="199">
        <v>38279</v>
      </c>
      <c r="O217" s="181">
        <v>1103.23</v>
      </c>
      <c r="P217" s="200">
        <f t="shared" si="24"/>
        <v>-9.7328539195182841E-3</v>
      </c>
      <c r="Q217" s="200">
        <f t="shared" si="29"/>
        <v>2.0669594267531941E-2</v>
      </c>
    </row>
    <row r="218" spans="1:17">
      <c r="A218" s="180">
        <v>38280</v>
      </c>
      <c r="B218" s="174">
        <v>451.24</v>
      </c>
      <c r="C218" s="197">
        <f t="shared" si="20"/>
        <v>-2.6779110604226442E-3</v>
      </c>
      <c r="D218" s="201">
        <f t="shared" si="25"/>
        <v>6.9340247224670734E-2</v>
      </c>
      <c r="E218" s="174">
        <v>6539.48</v>
      </c>
      <c r="F218" s="197">
        <f t="shared" si="21"/>
        <v>1.3909857505303724E-3</v>
      </c>
      <c r="G218" s="197">
        <f t="shared" si="26"/>
        <v>1.7879111042621049E-2</v>
      </c>
      <c r="H218" s="174">
        <v>1452.26</v>
      </c>
      <c r="I218" s="197">
        <f t="shared" si="22"/>
        <v>5.8424370106322778E-3</v>
      </c>
      <c r="J218" s="197">
        <f t="shared" si="27"/>
        <v>5.485750129108851E-2</v>
      </c>
      <c r="K218" s="174">
        <v>298.69</v>
      </c>
      <c r="L218" s="197">
        <f t="shared" si="23"/>
        <v>6.6981482125152839E-4</v>
      </c>
      <c r="M218" s="197">
        <f t="shared" si="28"/>
        <v>5.4633192279369761E-2</v>
      </c>
      <c r="N218" s="199">
        <v>38280</v>
      </c>
      <c r="O218" s="181">
        <v>1103.6600000000001</v>
      </c>
      <c r="P218" s="200">
        <f t="shared" si="24"/>
        <v>3.8968866181977158E-4</v>
      </c>
      <c r="Q218" s="200">
        <f t="shared" si="29"/>
        <v>4.4331870677218159E-3</v>
      </c>
    </row>
    <row r="219" spans="1:17">
      <c r="A219" s="180">
        <v>38281</v>
      </c>
      <c r="B219" s="174">
        <v>457.77</v>
      </c>
      <c r="C219" s="197">
        <f t="shared" si="20"/>
        <v>1.4367525835034265E-2</v>
      </c>
      <c r="D219" s="201">
        <f t="shared" si="25"/>
        <v>6.0098432824907108E-2</v>
      </c>
      <c r="E219" s="174">
        <v>6563.49</v>
      </c>
      <c r="F219" s="197">
        <f t="shared" si="21"/>
        <v>3.6648220782050144E-3</v>
      </c>
      <c r="G219" s="197">
        <f t="shared" si="26"/>
        <v>2.3837252983031777E-2</v>
      </c>
      <c r="H219" s="174">
        <v>1474.79</v>
      </c>
      <c r="I219" s="197">
        <f t="shared" si="22"/>
        <v>1.539464304089069E-2</v>
      </c>
      <c r="J219" s="197">
        <f t="shared" si="27"/>
        <v>5.765350527383787E-2</v>
      </c>
      <c r="K219" s="174">
        <v>299.91000000000003</v>
      </c>
      <c r="L219" s="197">
        <f t="shared" si="23"/>
        <v>4.0761833919772065E-3</v>
      </c>
      <c r="M219" s="197">
        <f t="shared" si="28"/>
        <v>5.0396797446311925E-2</v>
      </c>
      <c r="N219" s="199">
        <v>38281</v>
      </c>
      <c r="O219" s="181">
        <v>1106.49</v>
      </c>
      <c r="P219" s="200">
        <f t="shared" si="24"/>
        <v>2.5609135548812158E-3</v>
      </c>
      <c r="Q219" s="200">
        <f t="shared" si="29"/>
        <v>7.2567543164683453E-3</v>
      </c>
    </row>
    <row r="220" spans="1:17">
      <c r="A220" s="180">
        <v>38282</v>
      </c>
      <c r="B220" s="174">
        <v>443.28</v>
      </c>
      <c r="C220" s="197">
        <f t="shared" si="20"/>
        <v>-3.2165250012659755E-2</v>
      </c>
      <c r="D220" s="201">
        <f t="shared" si="25"/>
        <v>8.1480050967778564E-2</v>
      </c>
      <c r="E220" s="174">
        <v>6521.32</v>
      </c>
      <c r="F220" s="197">
        <f t="shared" si="21"/>
        <v>-6.4456642475560462E-3</v>
      </c>
      <c r="G220" s="197">
        <f t="shared" si="26"/>
        <v>2.7961036766354971E-2</v>
      </c>
      <c r="H220" s="174">
        <v>1438.25</v>
      </c>
      <c r="I220" s="197">
        <f t="shared" si="22"/>
        <v>-2.5088510013180673E-2</v>
      </c>
      <c r="J220" s="197">
        <f t="shared" si="27"/>
        <v>7.3865463771000173E-2</v>
      </c>
      <c r="K220" s="174">
        <v>303.10000000000002</v>
      </c>
      <c r="L220" s="197">
        <f t="shared" si="23"/>
        <v>1.0580354416558477E-2</v>
      </c>
      <c r="M220" s="197">
        <f t="shared" si="28"/>
        <v>4.9030265012938896E-2</v>
      </c>
      <c r="N220" s="199">
        <v>38282</v>
      </c>
      <c r="O220" s="181">
        <v>1095.74</v>
      </c>
      <c r="P220" s="200">
        <f t="shared" si="24"/>
        <v>-9.7629088566330742E-3</v>
      </c>
      <c r="Q220" s="200">
        <f t="shared" si="29"/>
        <v>9.3523117971265439E-3</v>
      </c>
    </row>
    <row r="221" spans="1:17">
      <c r="A221" s="180">
        <v>38285</v>
      </c>
      <c r="B221" s="174">
        <v>442.93</v>
      </c>
      <c r="C221" s="197">
        <f t="shared" si="20"/>
        <v>-7.8988054343185319E-4</v>
      </c>
      <c r="D221" s="201">
        <f t="shared" si="25"/>
        <v>3.2558242829865927E-2</v>
      </c>
      <c r="E221" s="174">
        <v>6520.9</v>
      </c>
      <c r="F221" s="197">
        <f t="shared" si="21"/>
        <v>-6.4406213074912145E-5</v>
      </c>
      <c r="G221" s="197">
        <f t="shared" si="26"/>
        <v>1.3823927345313389E-2</v>
      </c>
      <c r="H221" s="174">
        <v>1432.57</v>
      </c>
      <c r="I221" s="197">
        <f t="shared" si="22"/>
        <v>-3.9570627288474814E-3</v>
      </c>
      <c r="J221" s="197">
        <f t="shared" si="27"/>
        <v>3.472065026934594E-2</v>
      </c>
      <c r="K221" s="174">
        <v>296.37</v>
      </c>
      <c r="L221" s="197">
        <f t="shared" si="23"/>
        <v>-2.2454110339265265E-2</v>
      </c>
      <c r="M221" s="197">
        <f t="shared" si="28"/>
        <v>6.5581625192645376E-2</v>
      </c>
      <c r="N221" s="199">
        <v>38285</v>
      </c>
      <c r="O221" s="181">
        <v>1094.81</v>
      </c>
      <c r="P221" s="200">
        <f t="shared" si="24"/>
        <v>-8.491018747579964E-4</v>
      </c>
      <c r="Q221" s="200">
        <f t="shared" si="29"/>
        <v>-8.3792011136431012E-3</v>
      </c>
    </row>
    <row r="222" spans="1:17">
      <c r="A222" s="180">
        <v>38286</v>
      </c>
      <c r="B222" s="174">
        <v>444.96</v>
      </c>
      <c r="C222" s="197">
        <f t="shared" si="20"/>
        <v>4.5726464699923225E-3</v>
      </c>
      <c r="D222" s="201">
        <f t="shared" si="25"/>
        <v>3.5083256654173327E-2</v>
      </c>
      <c r="E222" s="174">
        <v>6598.45</v>
      </c>
      <c r="F222" s="197">
        <f t="shared" si="21"/>
        <v>1.1822369744133848E-2</v>
      </c>
      <c r="G222" s="197">
        <f t="shared" si="26"/>
        <v>1.251491948877715E-2</v>
      </c>
      <c r="H222" s="174">
        <v>1442.14</v>
      </c>
      <c r="I222" s="197">
        <f t="shared" si="22"/>
        <v>6.6580874963054282E-3</v>
      </c>
      <c r="J222" s="197">
        <f t="shared" si="27"/>
        <v>3.4506627808406951E-2</v>
      </c>
      <c r="K222" s="174">
        <v>296.01</v>
      </c>
      <c r="L222" s="197">
        <f t="shared" si="23"/>
        <v>-1.2154361873073568E-3</v>
      </c>
      <c r="M222" s="197">
        <f t="shared" si="28"/>
        <v>3.069890597368535E-2</v>
      </c>
      <c r="N222" s="199">
        <v>38286</v>
      </c>
      <c r="O222" s="181">
        <v>1111.0899999999999</v>
      </c>
      <c r="P222" s="200">
        <f t="shared" si="24"/>
        <v>1.4760683246234653E-2</v>
      </c>
      <c r="Q222" s="200">
        <f t="shared" si="29"/>
        <v>-9.3459473857221975E-3</v>
      </c>
    </row>
    <row r="223" spans="1:17">
      <c r="A223" s="180">
        <v>38287</v>
      </c>
      <c r="B223" s="174">
        <v>457.12</v>
      </c>
      <c r="C223" s="197">
        <f t="shared" si="20"/>
        <v>2.6961547996808177E-2</v>
      </c>
      <c r="D223" s="201">
        <f t="shared" si="25"/>
        <v>3.652747155763781E-2</v>
      </c>
      <c r="E223" s="174">
        <v>6665.87</v>
      </c>
      <c r="F223" s="197">
        <f t="shared" si="21"/>
        <v>1.0165704778879911E-2</v>
      </c>
      <c r="G223" s="197">
        <f t="shared" si="26"/>
        <v>2.1899194205095982E-2</v>
      </c>
      <c r="H223" s="174">
        <v>1480.03</v>
      </c>
      <c r="I223" s="197">
        <f t="shared" si="22"/>
        <v>2.593423631213123E-2</v>
      </c>
      <c r="J223" s="197">
        <f t="shared" si="27"/>
        <v>3.7860882598234231E-2</v>
      </c>
      <c r="K223" s="174">
        <v>297.33999999999997</v>
      </c>
      <c r="L223" s="197">
        <f t="shared" si="23"/>
        <v>4.4830276480196359E-3</v>
      </c>
      <c r="M223" s="197">
        <f t="shared" si="28"/>
        <v>3.5135962156713531E-2</v>
      </c>
      <c r="N223" s="199">
        <v>38287</v>
      </c>
      <c r="O223" s="181">
        <v>1125.4000000000001</v>
      </c>
      <c r="P223" s="200">
        <f t="shared" si="24"/>
        <v>1.2797012539717736E-2</v>
      </c>
      <c r="Q223" s="200">
        <f t="shared" si="29"/>
        <v>2.9925299276339842E-3</v>
      </c>
    </row>
    <row r="224" spans="1:17">
      <c r="A224" s="180">
        <v>38288</v>
      </c>
      <c r="B224" s="174">
        <v>458.63</v>
      </c>
      <c r="C224" s="197">
        <f t="shared" si="20"/>
        <v>3.2978462867304177E-3</v>
      </c>
      <c r="D224" s="201">
        <f t="shared" si="25"/>
        <v>7.9798454458296184E-2</v>
      </c>
      <c r="E224" s="174">
        <v>6670.5</v>
      </c>
      <c r="F224" s="197">
        <f t="shared" si="21"/>
        <v>6.9434189153631852E-4</v>
      </c>
      <c r="G224" s="197">
        <f t="shared" si="26"/>
        <v>3.8433189185519884E-2</v>
      </c>
      <c r="H224" s="174">
        <v>1487.12</v>
      </c>
      <c r="I224" s="197">
        <f t="shared" si="22"/>
        <v>4.7790057758966293E-3</v>
      </c>
      <c r="J224" s="197">
        <f t="shared" si="27"/>
        <v>7.875639925148116E-2</v>
      </c>
      <c r="K224" s="174">
        <v>304.17</v>
      </c>
      <c r="L224" s="197">
        <f t="shared" si="23"/>
        <v>2.2710490447393601E-2</v>
      </c>
      <c r="M224" s="197">
        <f t="shared" si="28"/>
        <v>3.4070883384143741E-2</v>
      </c>
      <c r="N224" s="199">
        <v>38288</v>
      </c>
      <c r="O224" s="181">
        <v>1127.44</v>
      </c>
      <c r="P224" s="200">
        <f t="shared" si="24"/>
        <v>1.8110478840769714E-3</v>
      </c>
      <c r="Q224" s="200">
        <f t="shared" si="29"/>
        <v>2.3601374193052915E-2</v>
      </c>
    </row>
    <row r="225" spans="1:17">
      <c r="A225" s="180">
        <v>38289</v>
      </c>
      <c r="B225" s="174">
        <v>458.39</v>
      </c>
      <c r="C225" s="197">
        <f t="shared" si="20"/>
        <v>-5.2343461534034295E-4</v>
      </c>
      <c r="D225" s="201">
        <f t="shared" si="25"/>
        <v>8.3973337838281342E-2</v>
      </c>
      <c r="E225" s="174">
        <v>6692.71</v>
      </c>
      <c r="F225" s="197">
        <f t="shared" si="21"/>
        <v>3.3240546920211586E-3</v>
      </c>
      <c r="G225" s="197">
        <f t="shared" si="26"/>
        <v>3.2960639200249095E-2</v>
      </c>
      <c r="H225" s="174">
        <v>1486.72</v>
      </c>
      <c r="I225" s="197">
        <f t="shared" si="22"/>
        <v>-2.6901245689886472E-4</v>
      </c>
      <c r="J225" s="197">
        <f t="shared" si="27"/>
        <v>8.2994591894362563E-2</v>
      </c>
      <c r="K225" s="174">
        <v>305.3</v>
      </c>
      <c r="L225" s="197">
        <f t="shared" si="23"/>
        <v>3.7081441082339266E-3</v>
      </c>
      <c r="M225" s="197">
        <f t="shared" si="28"/>
        <v>7.1327467220062904E-2</v>
      </c>
      <c r="N225" s="199">
        <v>38289</v>
      </c>
      <c r="O225" s="181">
        <v>1130.2</v>
      </c>
      <c r="P225" s="200">
        <f t="shared" si="24"/>
        <v>2.4450323124874051E-3</v>
      </c>
      <c r="Q225" s="200">
        <f t="shared" si="29"/>
        <v>2.0792260367933097E-2</v>
      </c>
    </row>
    <row r="226" spans="1:17">
      <c r="A226" s="180">
        <v>38292</v>
      </c>
      <c r="B226" s="174">
        <v>461.3</v>
      </c>
      <c r="C226" s="197">
        <f t="shared" si="20"/>
        <v>6.3282404099217733E-3</v>
      </c>
      <c r="D226" s="201">
        <f t="shared" si="25"/>
        <v>7.5984184704302765E-2</v>
      </c>
      <c r="E226" s="174">
        <v>6699.86</v>
      </c>
      <c r="F226" s="197">
        <f t="shared" si="21"/>
        <v>1.0677563274727232E-3</v>
      </c>
      <c r="G226" s="197">
        <f t="shared" si="26"/>
        <v>3.3864404380805471E-2</v>
      </c>
      <c r="H226" s="174">
        <v>1488.79</v>
      </c>
      <c r="I226" s="197">
        <f t="shared" si="22"/>
        <v>1.391358344578812E-3</v>
      </c>
      <c r="J226" s="197">
        <f t="shared" si="27"/>
        <v>7.5968206565891261E-2</v>
      </c>
      <c r="K226" s="174">
        <v>305.85000000000002</v>
      </c>
      <c r="L226" s="197">
        <f t="shared" si="23"/>
        <v>1.7998859477416694E-3</v>
      </c>
      <c r="M226" s="197">
        <f t="shared" si="28"/>
        <v>7.7793355969560732E-2</v>
      </c>
      <c r="N226" s="199">
        <v>38292</v>
      </c>
      <c r="O226" s="181">
        <v>1130.51</v>
      </c>
      <c r="P226" s="200">
        <f t="shared" si="24"/>
        <v>2.7425012667960211E-4</v>
      </c>
      <c r="Q226" s="200">
        <f t="shared" si="29"/>
        <v>2.1726082746413557E-2</v>
      </c>
    </row>
    <row r="227" spans="1:17">
      <c r="A227" s="180">
        <v>38293</v>
      </c>
      <c r="B227" s="174">
        <v>464.12</v>
      </c>
      <c r="C227" s="197">
        <f t="shared" si="20"/>
        <v>6.0945489155698074E-3</v>
      </c>
      <c r="D227" s="201">
        <f t="shared" si="25"/>
        <v>6.6178712253387631E-2</v>
      </c>
      <c r="E227" s="174">
        <v>6701.47</v>
      </c>
      <c r="F227" s="197">
        <f t="shared" si="21"/>
        <v>2.4027466046232381E-4</v>
      </c>
      <c r="G227" s="197">
        <f t="shared" si="26"/>
        <v>2.49066324998913E-2</v>
      </c>
      <c r="H227" s="174">
        <v>1494.83</v>
      </c>
      <c r="I227" s="197">
        <f t="shared" si="22"/>
        <v>4.0487784978939954E-3</v>
      </c>
      <c r="J227" s="197">
        <f t="shared" si="27"/>
        <v>6.2677890684283533E-2</v>
      </c>
      <c r="K227" s="174">
        <v>306.8</v>
      </c>
      <c r="L227" s="197">
        <f t="shared" si="23"/>
        <v>3.10128380452731E-3</v>
      </c>
      <c r="M227" s="197">
        <f t="shared" si="28"/>
        <v>7.4190972542361733E-2</v>
      </c>
      <c r="N227" s="199">
        <v>38293</v>
      </c>
      <c r="O227" s="181">
        <v>1130.54</v>
      </c>
      <c r="P227" s="200">
        <f t="shared" si="24"/>
        <v>2.6536343735533304E-5</v>
      </c>
      <c r="Q227" s="200">
        <f t="shared" si="29"/>
        <v>1.085024118393489E-2</v>
      </c>
    </row>
    <row r="228" spans="1:17">
      <c r="A228" s="180">
        <v>38294</v>
      </c>
      <c r="B228" s="174">
        <v>465.75</v>
      </c>
      <c r="C228" s="197">
        <f t="shared" si="20"/>
        <v>3.5058700023531185E-3</v>
      </c>
      <c r="D228" s="201">
        <f t="shared" si="25"/>
        <v>9.5920121878739356E-2</v>
      </c>
      <c r="E228" s="174">
        <v>6787.4</v>
      </c>
      <c r="F228" s="197">
        <f t="shared" si="21"/>
        <v>1.2741046869833267E-2</v>
      </c>
      <c r="G228" s="197">
        <f t="shared" si="26"/>
        <v>2.8919863054537556E-2</v>
      </c>
      <c r="H228" s="174">
        <v>1503.89</v>
      </c>
      <c r="I228" s="197">
        <f t="shared" si="22"/>
        <v>6.0425965527145615E-3</v>
      </c>
      <c r="J228" s="197">
        <f t="shared" si="27"/>
        <v>8.5874162640769636E-2</v>
      </c>
      <c r="K228" s="174">
        <v>308.08999999999997</v>
      </c>
      <c r="L228" s="197">
        <f t="shared" si="23"/>
        <v>4.1958785882991326E-3</v>
      </c>
      <c r="M228" s="197">
        <f t="shared" si="28"/>
        <v>6.5877966250984021E-2</v>
      </c>
      <c r="N228" s="199">
        <v>38294</v>
      </c>
      <c r="O228" s="181">
        <v>1143.2</v>
      </c>
      <c r="P228" s="200">
        <f t="shared" si="24"/>
        <v>1.1135952949499492E-2</v>
      </c>
      <c r="Q228" s="200">
        <f t="shared" si="29"/>
        <v>1.5070444793696821E-2</v>
      </c>
    </row>
    <row r="229" spans="1:17">
      <c r="A229" s="180">
        <v>38295</v>
      </c>
      <c r="B229" s="174">
        <v>470.01</v>
      </c>
      <c r="C229" s="197">
        <f t="shared" si="20"/>
        <v>9.1049615918075404E-3</v>
      </c>
      <c r="D229" s="201">
        <f t="shared" si="25"/>
        <v>9.7577912882844134E-2</v>
      </c>
      <c r="E229" s="174">
        <v>6885.2</v>
      </c>
      <c r="F229" s="197">
        <f t="shared" si="21"/>
        <v>1.4306228228700328E-2</v>
      </c>
      <c r="G229" s="197">
        <f t="shared" si="26"/>
        <v>3.474220434404518E-2</v>
      </c>
      <c r="H229" s="174">
        <v>1516.2</v>
      </c>
      <c r="I229" s="197">
        <f t="shared" si="22"/>
        <v>8.1521200850263962E-3</v>
      </c>
      <c r="J229" s="197">
        <f t="shared" si="27"/>
        <v>8.4639140152147907E-2</v>
      </c>
      <c r="K229" s="174">
        <v>309.32</v>
      </c>
      <c r="L229" s="197">
        <f t="shared" si="23"/>
        <v>3.9843916594345299E-3</v>
      </c>
      <c r="M229" s="197">
        <f t="shared" si="28"/>
        <v>9.4460140333373466E-2</v>
      </c>
      <c r="N229" s="199">
        <v>38295</v>
      </c>
      <c r="O229" s="181">
        <v>1161.67</v>
      </c>
      <c r="P229" s="200">
        <f t="shared" si="24"/>
        <v>1.602727734719931E-2</v>
      </c>
      <c r="Q229" s="200">
        <f t="shared" si="29"/>
        <v>1.9342621148823E-2</v>
      </c>
    </row>
    <row r="230" spans="1:17">
      <c r="A230" s="180">
        <v>38296</v>
      </c>
      <c r="B230" s="174">
        <v>471.46</v>
      </c>
      <c r="C230" s="197">
        <f t="shared" si="20"/>
        <v>3.0802917702960259E-3</v>
      </c>
      <c r="D230" s="201">
        <f t="shared" si="25"/>
        <v>0.10772496063579114</v>
      </c>
      <c r="E230" s="174">
        <v>6910.17</v>
      </c>
      <c r="F230" s="197">
        <f t="shared" si="21"/>
        <v>3.6200590877891767E-3</v>
      </c>
      <c r="G230" s="197">
        <f t="shared" si="26"/>
        <v>5.2341093226514333E-2</v>
      </c>
      <c r="H230" s="174">
        <v>1525.24</v>
      </c>
      <c r="I230" s="197">
        <f t="shared" si="22"/>
        <v>5.944570086020012E-3</v>
      </c>
      <c r="J230" s="197">
        <f t="shared" si="27"/>
        <v>9.6467028619447712E-2</v>
      </c>
      <c r="K230" s="174">
        <v>312.61</v>
      </c>
      <c r="L230" s="197">
        <f t="shared" si="23"/>
        <v>1.0580067498155789E-2</v>
      </c>
      <c r="M230" s="197">
        <f t="shared" si="28"/>
        <v>9.4101806341015129E-2</v>
      </c>
      <c r="N230" s="199">
        <v>38296</v>
      </c>
      <c r="O230" s="181">
        <v>1166.17</v>
      </c>
      <c r="P230" s="200">
        <f t="shared" si="24"/>
        <v>3.8662499187717093E-3</v>
      </c>
      <c r="Q230" s="200">
        <f t="shared" si="29"/>
        <v>3.986585479939974E-2</v>
      </c>
    </row>
    <row r="231" spans="1:17">
      <c r="A231" s="180">
        <v>38299</v>
      </c>
      <c r="B231" s="174">
        <v>474.32</v>
      </c>
      <c r="C231" s="197">
        <f t="shared" si="20"/>
        <v>6.0479365553107525E-3</v>
      </c>
      <c r="D231" s="201">
        <f t="shared" si="25"/>
        <v>9.0515347165339363E-2</v>
      </c>
      <c r="E231" s="174">
        <v>6890</v>
      </c>
      <c r="F231" s="197">
        <f t="shared" si="21"/>
        <v>-2.9231544774356672E-3</v>
      </c>
      <c r="G231" s="197">
        <f t="shared" si="26"/>
        <v>5.4398269686415875E-2</v>
      </c>
      <c r="H231" s="174">
        <v>1527.13</v>
      </c>
      <c r="I231" s="197">
        <f t="shared" si="22"/>
        <v>1.2383821368580497E-3</v>
      </c>
      <c r="J231" s="197">
        <f t="shared" si="27"/>
        <v>9.1747913506480108E-2</v>
      </c>
      <c r="K231" s="174">
        <v>315.57</v>
      </c>
      <c r="L231" s="197">
        <f t="shared" si="23"/>
        <v>9.4241201803019793E-3</v>
      </c>
      <c r="M231" s="197">
        <f t="shared" si="28"/>
        <v>0.10496606567056867</v>
      </c>
      <c r="N231" s="199">
        <v>38299</v>
      </c>
      <c r="O231" s="181">
        <v>1164.8900000000001</v>
      </c>
      <c r="P231" s="200">
        <f t="shared" si="24"/>
        <v>-1.0982129405915154E-3</v>
      </c>
      <c r="Q231" s="200">
        <f t="shared" si="29"/>
        <v>4.1843665251536835E-2</v>
      </c>
    </row>
    <row r="232" spans="1:17">
      <c r="A232" s="180">
        <v>38300</v>
      </c>
      <c r="B232" s="174">
        <v>472.87</v>
      </c>
      <c r="C232" s="197">
        <f t="shared" si="20"/>
        <v>-3.0616901206410945E-3</v>
      </c>
      <c r="D232" s="201">
        <f t="shared" si="25"/>
        <v>6.9215771782162816E-2</v>
      </c>
      <c r="E232" s="174">
        <v>6886.34</v>
      </c>
      <c r="F232" s="197">
        <f t="shared" si="21"/>
        <v>-5.3134578358400022E-4</v>
      </c>
      <c r="G232" s="197">
        <f t="shared" si="26"/>
        <v>4.781603791368521E-2</v>
      </c>
      <c r="H232" s="174">
        <v>1527</v>
      </c>
      <c r="I232" s="197">
        <f t="shared" si="22"/>
        <v>-8.5130626449232542E-5</v>
      </c>
      <c r="J232" s="197">
        <f t="shared" si="27"/>
        <v>7.7675053160553911E-2</v>
      </c>
      <c r="K232" s="174">
        <v>315.99</v>
      </c>
      <c r="L232" s="197">
        <f t="shared" si="23"/>
        <v>1.3300400972679029E-3</v>
      </c>
      <c r="M232" s="197">
        <f t="shared" si="28"/>
        <v>9.6223230789366773E-2</v>
      </c>
      <c r="N232" s="199">
        <v>38300</v>
      </c>
      <c r="O232" s="181">
        <v>1164.08</v>
      </c>
      <c r="P232" s="200">
        <f t="shared" si="24"/>
        <v>-6.9558648901390694E-4</v>
      </c>
      <c r="Q232" s="200">
        <f t="shared" si="29"/>
        <v>3.5804087397641418E-2</v>
      </c>
    </row>
    <row r="233" spans="1:17">
      <c r="A233" s="180">
        <v>38301</v>
      </c>
      <c r="B233" s="174">
        <v>468.42</v>
      </c>
      <c r="C233" s="197">
        <f t="shared" si="20"/>
        <v>-9.4551799182165819E-3</v>
      </c>
      <c r="D233" s="201">
        <f t="shared" si="25"/>
        <v>5.6888509144518061E-2</v>
      </c>
      <c r="E233" s="174">
        <v>6891.22</v>
      </c>
      <c r="F233" s="197">
        <f t="shared" si="21"/>
        <v>7.0839832366206671E-4</v>
      </c>
      <c r="G233" s="197">
        <f t="shared" si="26"/>
        <v>4.5229955743378576E-2</v>
      </c>
      <c r="H233" s="174">
        <v>1517.06</v>
      </c>
      <c r="I233" s="197">
        <f t="shared" si="22"/>
        <v>-6.53077490538111E-3</v>
      </c>
      <c r="J233" s="197">
        <f t="shared" si="27"/>
        <v>6.7492454033402149E-2</v>
      </c>
      <c r="K233" s="174">
        <v>315.79000000000002</v>
      </c>
      <c r="L233" s="197">
        <f t="shared" si="23"/>
        <v>-6.3313180753081326E-4</v>
      </c>
      <c r="M233" s="197">
        <f t="shared" si="28"/>
        <v>7.7861474886863707E-2</v>
      </c>
      <c r="N233" s="199">
        <v>38301</v>
      </c>
      <c r="O233" s="181">
        <v>1162.9100000000001</v>
      </c>
      <c r="P233" s="200">
        <f t="shared" si="24"/>
        <v>-1.0055909983223861E-3</v>
      </c>
      <c r="Q233" s="200">
        <f t="shared" si="29"/>
        <v>3.3419416435109837E-2</v>
      </c>
    </row>
    <row r="234" spans="1:17">
      <c r="A234" s="180">
        <v>38302</v>
      </c>
      <c r="B234" s="174">
        <v>477.49</v>
      </c>
      <c r="C234" s="197">
        <f t="shared" si="20"/>
        <v>1.9177887932857993E-2</v>
      </c>
      <c r="D234" s="201">
        <f t="shared" si="25"/>
        <v>3.9051648413891332E-2</v>
      </c>
      <c r="E234" s="174">
        <v>6950.97</v>
      </c>
      <c r="F234" s="197">
        <f t="shared" si="21"/>
        <v>8.6330806176239238E-3</v>
      </c>
      <c r="G234" s="197">
        <f t="shared" si="26"/>
        <v>4.4056146289457497E-2</v>
      </c>
      <c r="H234" s="174">
        <v>1541.7</v>
      </c>
      <c r="I234" s="197">
        <f t="shared" si="22"/>
        <v>1.6111452353042212E-2</v>
      </c>
      <c r="J234" s="197">
        <f t="shared" si="27"/>
        <v>5.6048522909196555E-2</v>
      </c>
      <c r="K234" s="174">
        <v>312.35000000000002</v>
      </c>
      <c r="L234" s="197">
        <f t="shared" si="23"/>
        <v>-1.0953081769450427E-2</v>
      </c>
      <c r="M234" s="197">
        <f t="shared" si="28"/>
        <v>7.1123588687013947E-2</v>
      </c>
      <c r="N234" s="199">
        <v>38302</v>
      </c>
      <c r="O234" s="181">
        <v>1173.48</v>
      </c>
      <c r="P234" s="200">
        <f t="shared" si="24"/>
        <v>9.0482086584833064E-3</v>
      </c>
      <c r="Q234" s="200">
        <f t="shared" si="29"/>
        <v>3.0186820989548176E-2</v>
      </c>
    </row>
    <row r="235" spans="1:17">
      <c r="A235" s="180">
        <v>38303</v>
      </c>
      <c r="B235" s="174">
        <v>485.01</v>
      </c>
      <c r="C235" s="197">
        <f t="shared" si="20"/>
        <v>1.5626291988511908E-2</v>
      </c>
      <c r="D235" s="201">
        <f t="shared" si="25"/>
        <v>7.4950874139320181E-2</v>
      </c>
      <c r="E235" s="174">
        <v>7014.18</v>
      </c>
      <c r="F235" s="197">
        <f t="shared" si="21"/>
        <v>9.0525961652237249E-3</v>
      </c>
      <c r="G235" s="197">
        <f t="shared" si="26"/>
        <v>5.9978158483950099E-2</v>
      </c>
      <c r="H235" s="174">
        <v>1558.41</v>
      </c>
      <c r="I235" s="197">
        <f t="shared" si="22"/>
        <v>1.0780367039171573E-2</v>
      </c>
      <c r="J235" s="197">
        <f t="shared" si="27"/>
        <v>8.554418092649993E-2</v>
      </c>
      <c r="K235" s="174">
        <v>316.72000000000003</v>
      </c>
      <c r="L235" s="197">
        <f t="shared" si="23"/>
        <v>1.3893748858296279E-2</v>
      </c>
      <c r="M235" s="197">
        <f t="shared" si="28"/>
        <v>5.8336142655656828E-2</v>
      </c>
      <c r="N235" s="199">
        <v>38303</v>
      </c>
      <c r="O235" s="181">
        <v>1184.17</v>
      </c>
      <c r="P235" s="200">
        <f t="shared" si="24"/>
        <v>9.0684141060711349E-3</v>
      </c>
      <c r="Q235" s="200">
        <f t="shared" si="29"/>
        <v>4.631470523609317E-2</v>
      </c>
    </row>
    <row r="236" spans="1:17">
      <c r="A236" s="180">
        <v>38306</v>
      </c>
      <c r="B236" s="174">
        <v>486.78</v>
      </c>
      <c r="C236" s="197">
        <f t="shared" si="20"/>
        <v>3.6427663534039931E-3</v>
      </c>
      <c r="D236" s="201">
        <f t="shared" si="25"/>
        <v>8.5915467992124572E-2</v>
      </c>
      <c r="E236" s="174">
        <v>7003.06</v>
      </c>
      <c r="F236" s="197">
        <f t="shared" si="21"/>
        <v>-1.5866179551396009E-3</v>
      </c>
      <c r="G236" s="197">
        <f t="shared" si="26"/>
        <v>6.4718553633257764E-2</v>
      </c>
      <c r="H236" s="174">
        <v>1560.96</v>
      </c>
      <c r="I236" s="197">
        <f t="shared" si="22"/>
        <v>1.6349458820355213E-3</v>
      </c>
      <c r="J236" s="197">
        <f t="shared" si="27"/>
        <v>9.4439799395728191E-2</v>
      </c>
      <c r="K236" s="174">
        <v>321.47000000000003</v>
      </c>
      <c r="L236" s="197">
        <f t="shared" si="23"/>
        <v>1.4886123928707095E-2</v>
      </c>
      <c r="M236" s="197">
        <f t="shared" si="28"/>
        <v>8.6552229618217499E-2</v>
      </c>
      <c r="N236" s="199">
        <v>38306</v>
      </c>
      <c r="O236" s="181">
        <v>1183.81</v>
      </c>
      <c r="P236" s="200">
        <f t="shared" si="24"/>
        <v>-3.0405662444246521E-4</v>
      </c>
      <c r="Q236" s="200">
        <f t="shared" si="29"/>
        <v>5.259329459287166E-2</v>
      </c>
    </row>
    <row r="237" spans="1:17">
      <c r="A237" s="180">
        <v>38307</v>
      </c>
      <c r="B237" s="174">
        <v>483.34</v>
      </c>
      <c r="C237" s="197">
        <f t="shared" si="20"/>
        <v>-7.0919358801940025E-3</v>
      </c>
      <c r="D237" s="201">
        <f t="shared" si="25"/>
        <v>8.2305012486386026E-2</v>
      </c>
      <c r="E237" s="174">
        <v>6959.3</v>
      </c>
      <c r="F237" s="197">
        <f t="shared" si="21"/>
        <v>-6.2683018176443814E-3</v>
      </c>
      <c r="G237" s="197">
        <f t="shared" si="26"/>
        <v>5.8671670335471993E-2</v>
      </c>
      <c r="H237" s="174">
        <v>1548.53</v>
      </c>
      <c r="I237" s="197">
        <f t="shared" si="22"/>
        <v>-7.9949227745663067E-3</v>
      </c>
      <c r="J237" s="197">
        <f t="shared" si="27"/>
        <v>9.0217338058123764E-2</v>
      </c>
      <c r="K237" s="174">
        <v>323.33999999999997</v>
      </c>
      <c r="L237" s="197">
        <f t="shared" si="23"/>
        <v>5.8001744468779487E-3</v>
      </c>
      <c r="M237" s="197">
        <f t="shared" si="28"/>
        <v>0.10033725922330305</v>
      </c>
      <c r="N237" s="199">
        <v>38307</v>
      </c>
      <c r="O237" s="181">
        <v>1175.43</v>
      </c>
      <c r="P237" s="200">
        <f t="shared" si="24"/>
        <v>-7.1040125148388927E-3</v>
      </c>
      <c r="Q237" s="200">
        <f t="shared" si="29"/>
        <v>4.7804427716047516E-2</v>
      </c>
    </row>
    <row r="238" spans="1:17">
      <c r="A238" s="180">
        <v>38308</v>
      </c>
      <c r="B238" s="174">
        <v>491.47</v>
      </c>
      <c r="C238" s="197">
        <f t="shared" si="20"/>
        <v>1.668056032963626E-2</v>
      </c>
      <c r="D238" s="201">
        <f t="shared" si="25"/>
        <v>7.260673303167163E-2</v>
      </c>
      <c r="E238" s="174">
        <v>7013.46</v>
      </c>
      <c r="F238" s="197">
        <f t="shared" si="21"/>
        <v>7.7522652990972352E-3</v>
      </c>
      <c r="G238" s="197">
        <f t="shared" si="26"/>
        <v>5.8189305584871599E-2</v>
      </c>
      <c r="H238" s="174">
        <v>1571.12</v>
      </c>
      <c r="I238" s="197">
        <f t="shared" si="22"/>
        <v>1.4482646994032969E-2</v>
      </c>
      <c r="J238" s="197">
        <f t="shared" si="27"/>
        <v>8.3330790645183742E-2</v>
      </c>
      <c r="K238" s="174">
        <v>320.77</v>
      </c>
      <c r="L238" s="197">
        <f t="shared" si="23"/>
        <v>-7.9800457634905675E-3</v>
      </c>
      <c r="M238" s="197">
        <f t="shared" si="28"/>
        <v>0.10177938068714211</v>
      </c>
      <c r="N238" s="199">
        <v>38308</v>
      </c>
      <c r="O238" s="181">
        <v>1181.94</v>
      </c>
      <c r="P238" s="200">
        <f t="shared" si="24"/>
        <v>5.5231181773451989E-3</v>
      </c>
      <c r="Q238" s="200">
        <f t="shared" si="29"/>
        <v>4.634299376210245E-2</v>
      </c>
    </row>
    <row r="239" spans="1:17">
      <c r="A239" s="180">
        <v>38309</v>
      </c>
      <c r="B239" s="174">
        <v>493.55</v>
      </c>
      <c r="C239" s="197">
        <f t="shared" si="20"/>
        <v>4.2232707794262574E-3</v>
      </c>
      <c r="D239" s="201">
        <f t="shared" si="25"/>
        <v>8.0780562990691945E-2</v>
      </c>
      <c r="E239" s="174">
        <v>7002.91</v>
      </c>
      <c r="F239" s="197">
        <f t="shared" si="21"/>
        <v>-1.505382919022242E-3</v>
      </c>
      <c r="G239" s="197">
        <f t="shared" si="26"/>
        <v>5.5740802385562671E-2</v>
      </c>
      <c r="H239" s="174">
        <v>1580.81</v>
      </c>
      <c r="I239" s="197">
        <f t="shared" si="22"/>
        <v>6.1486330775584611E-3</v>
      </c>
      <c r="J239" s="197">
        <f t="shared" si="27"/>
        <v>8.9989946257608089E-2</v>
      </c>
      <c r="K239" s="174">
        <v>325.39999999999998</v>
      </c>
      <c r="L239" s="197">
        <f t="shared" si="23"/>
        <v>1.4330839374967643E-2</v>
      </c>
      <c r="M239" s="197">
        <f t="shared" si="28"/>
        <v>8.78931675067013E-2</v>
      </c>
      <c r="N239" s="199">
        <v>38309</v>
      </c>
      <c r="O239" s="181">
        <v>1183.55</v>
      </c>
      <c r="P239" s="200">
        <f t="shared" si="24"/>
        <v>1.3612403760805171E-3</v>
      </c>
      <c r="Q239" s="200">
        <f t="shared" si="29"/>
        <v>4.5559184526694746E-2</v>
      </c>
    </row>
    <row r="240" spans="1:17">
      <c r="A240" s="180">
        <v>38310</v>
      </c>
      <c r="B240" s="174">
        <v>483.73</v>
      </c>
      <c r="C240" s="197">
        <f t="shared" si="20"/>
        <v>-2.0097271043829135E-2</v>
      </c>
      <c r="D240" s="201">
        <f t="shared" si="25"/>
        <v>0.10462912254645103</v>
      </c>
      <c r="E240" s="174">
        <v>6947.19</v>
      </c>
      <c r="F240" s="197">
        <f t="shared" si="21"/>
        <v>-7.9885156838191852E-3</v>
      </c>
      <c r="G240" s="197">
        <f t="shared" si="26"/>
        <v>6.7080598806834327E-2</v>
      </c>
      <c r="H240" s="174">
        <v>1552.11</v>
      </c>
      <c r="I240" s="197">
        <f t="shared" si="22"/>
        <v>-1.8322078364307749E-2</v>
      </c>
      <c r="J240" s="197">
        <f t="shared" si="27"/>
        <v>0.11845538541747765</v>
      </c>
      <c r="K240" s="174">
        <v>326.66000000000003</v>
      </c>
      <c r="L240" s="197">
        <f t="shared" si="23"/>
        <v>3.8646798400560067E-3</v>
      </c>
      <c r="M240" s="197">
        <f t="shared" si="28"/>
        <v>9.6115666998511068E-2</v>
      </c>
      <c r="N240" s="199">
        <v>38310</v>
      </c>
      <c r="O240" s="181">
        <v>1170.3399999999999</v>
      </c>
      <c r="P240" s="200">
        <f t="shared" si="24"/>
        <v>-1.1224091765504696E-2</v>
      </c>
      <c r="Q240" s="200">
        <f t="shared" si="29"/>
        <v>6.0956306237596736E-2</v>
      </c>
    </row>
    <row r="241" spans="1:17">
      <c r="A241" s="180">
        <v>38313</v>
      </c>
      <c r="B241" s="174">
        <v>486.13</v>
      </c>
      <c r="C241" s="197">
        <f t="shared" si="20"/>
        <v>4.9491780233653533E-3</v>
      </c>
      <c r="D241" s="201">
        <f t="shared" si="25"/>
        <v>7.8118554490101327E-2</v>
      </c>
      <c r="E241" s="174">
        <v>6979.79</v>
      </c>
      <c r="F241" s="197">
        <f t="shared" si="21"/>
        <v>4.6815690898391604E-3</v>
      </c>
      <c r="G241" s="197">
        <f t="shared" si="26"/>
        <v>6.3243584228274433E-2</v>
      </c>
      <c r="H241" s="174">
        <v>1568.28</v>
      </c>
      <c r="I241" s="197">
        <f t="shared" si="22"/>
        <v>1.0364181876726518E-2</v>
      </c>
      <c r="J241" s="197">
        <f t="shared" si="27"/>
        <v>9.9030100168302576E-2</v>
      </c>
      <c r="K241" s="174">
        <v>320.75</v>
      </c>
      <c r="L241" s="197">
        <f t="shared" si="23"/>
        <v>-1.8257871129247514E-2</v>
      </c>
      <c r="M241" s="197">
        <f t="shared" si="28"/>
        <v>0.1187631276184528</v>
      </c>
      <c r="N241" s="199">
        <v>38313</v>
      </c>
      <c r="O241" s="181">
        <v>1177.24</v>
      </c>
      <c r="P241" s="200">
        <f t="shared" si="24"/>
        <v>5.8784108482133786E-3</v>
      </c>
      <c r="Q241" s="200">
        <f t="shared" si="29"/>
        <v>5.4412859584115278E-2</v>
      </c>
    </row>
    <row r="242" spans="1:17">
      <c r="A242" s="180">
        <v>38314</v>
      </c>
      <c r="B242" s="174">
        <v>484.77</v>
      </c>
      <c r="C242" s="197">
        <f t="shared" si="20"/>
        <v>-2.8015261911671541E-3</v>
      </c>
      <c r="D242" s="201">
        <f t="shared" si="25"/>
        <v>9.2432379488008157E-2</v>
      </c>
      <c r="E242" s="174">
        <v>6985.3</v>
      </c>
      <c r="F242" s="197">
        <f t="shared" si="21"/>
        <v>7.8911060163890762E-4</v>
      </c>
      <c r="G242" s="197">
        <f t="shared" si="26"/>
        <v>6.6402108159763315E-2</v>
      </c>
      <c r="H242" s="174">
        <v>1562.6</v>
      </c>
      <c r="I242" s="197">
        <f t="shared" si="22"/>
        <v>-3.6283768343009924E-3</v>
      </c>
      <c r="J242" s="197">
        <f t="shared" si="27"/>
        <v>0.11418604255596215</v>
      </c>
      <c r="K242" s="174">
        <v>322.42</v>
      </c>
      <c r="L242" s="197">
        <f t="shared" si="23"/>
        <v>5.1930399521066799E-3</v>
      </c>
      <c r="M242" s="197">
        <f t="shared" si="28"/>
        <v>9.8645431603196249E-2</v>
      </c>
      <c r="N242" s="199">
        <v>38314</v>
      </c>
      <c r="O242" s="181">
        <v>1176.94</v>
      </c>
      <c r="P242" s="200">
        <f t="shared" si="24"/>
        <v>-2.5486581452891129E-4</v>
      </c>
      <c r="Q242" s="200">
        <f t="shared" si="29"/>
        <v>5.8713606219621101E-2</v>
      </c>
    </row>
    <row r="243" spans="1:17">
      <c r="A243" s="180">
        <v>38315</v>
      </c>
      <c r="B243" s="174">
        <v>490.07</v>
      </c>
      <c r="C243" s="197">
        <f t="shared" si="20"/>
        <v>1.0873686392153475E-2</v>
      </c>
      <c r="D243" s="201">
        <f t="shared" si="25"/>
        <v>0.10191236656350305</v>
      </c>
      <c r="E243" s="174">
        <v>7016.35</v>
      </c>
      <c r="F243" s="197">
        <f t="shared" si="21"/>
        <v>4.4351988370893722E-3</v>
      </c>
      <c r="G243" s="197">
        <f t="shared" si="26"/>
        <v>7.2564381598039907E-2</v>
      </c>
      <c r="H243" s="174">
        <v>1582.55</v>
      </c>
      <c r="I243" s="197">
        <f t="shared" si="22"/>
        <v>1.2686369533176924E-2</v>
      </c>
      <c r="J243" s="197">
        <f t="shared" si="27"/>
        <v>0.12025392785591461</v>
      </c>
      <c r="K243" s="174">
        <v>320.91000000000003</v>
      </c>
      <c r="L243" s="197">
        <f t="shared" si="23"/>
        <v>-4.6943334617032782E-3</v>
      </c>
      <c r="M243" s="197">
        <f t="shared" si="28"/>
        <v>0.11265153728956742</v>
      </c>
      <c r="N243" s="199">
        <v>38315</v>
      </c>
      <c r="O243" s="181">
        <v>1181.76</v>
      </c>
      <c r="P243" s="200">
        <f t="shared" si="24"/>
        <v>4.0870027636190692E-3</v>
      </c>
      <c r="Q243" s="200">
        <f t="shared" si="29"/>
        <v>6.4412779217598623E-2</v>
      </c>
    </row>
    <row r="244" spans="1:17">
      <c r="A244" s="180">
        <v>38317</v>
      </c>
      <c r="B244" s="174">
        <v>488.77</v>
      </c>
      <c r="C244" s="197">
        <f t="shared" si="20"/>
        <v>-2.6562068659611118E-3</v>
      </c>
      <c r="D244" s="201">
        <f t="shared" si="25"/>
        <v>0.11244348943532109</v>
      </c>
      <c r="E244" s="174">
        <v>7046.69</v>
      </c>
      <c r="F244" s="197">
        <f t="shared" si="21"/>
        <v>4.3148632262451567E-3</v>
      </c>
      <c r="G244" s="197">
        <f t="shared" si="26"/>
        <v>6.9787760003813454E-2</v>
      </c>
      <c r="H244" s="174">
        <v>1578.26</v>
      </c>
      <c r="I244" s="197">
        <f t="shared" si="22"/>
        <v>-2.7144957363674106E-3</v>
      </c>
      <c r="J244" s="197">
        <f t="shared" si="27"/>
        <v>0.12994957360328399</v>
      </c>
      <c r="K244" s="174">
        <v>323.5</v>
      </c>
      <c r="L244" s="197">
        <f t="shared" si="23"/>
        <v>8.0384039548060376E-3</v>
      </c>
      <c r="M244" s="197">
        <f t="shared" si="28"/>
        <v>0.11681360760136913</v>
      </c>
      <c r="N244" s="199">
        <v>38317</v>
      </c>
      <c r="O244" s="181">
        <v>1182.6500000000001</v>
      </c>
      <c r="P244" s="200">
        <f t="shared" si="24"/>
        <v>7.5283055141398567E-4</v>
      </c>
      <c r="Q244" s="200">
        <f t="shared" si="29"/>
        <v>6.2590784764632701E-2</v>
      </c>
    </row>
    <row r="245" spans="1:17">
      <c r="A245" s="180">
        <v>38320</v>
      </c>
      <c r="B245" s="174">
        <v>489.47</v>
      </c>
      <c r="C245" s="197">
        <f t="shared" si="20"/>
        <v>1.4311418864009866E-3</v>
      </c>
      <c r="D245" s="201">
        <f t="shared" si="25"/>
        <v>9.5347007619968588E-2</v>
      </c>
      <c r="E245" s="174">
        <v>7032.23</v>
      </c>
      <c r="F245" s="197">
        <f t="shared" si="21"/>
        <v>-2.0541355564865221E-3</v>
      </c>
      <c r="G245" s="197">
        <f t="shared" si="26"/>
        <v>7.1463746906369141E-2</v>
      </c>
      <c r="H245" s="174">
        <v>1580.44</v>
      </c>
      <c r="I245" s="197">
        <f t="shared" si="22"/>
        <v>1.3803149055775107E-3</v>
      </c>
      <c r="J245" s="197">
        <f t="shared" si="27"/>
        <v>0.11212352684036545</v>
      </c>
      <c r="K245" s="174">
        <v>322.32</v>
      </c>
      <c r="L245" s="197">
        <f t="shared" si="23"/>
        <v>-3.6542730578634766E-3</v>
      </c>
      <c r="M245" s="197">
        <f t="shared" si="28"/>
        <v>0.12387185955415775</v>
      </c>
      <c r="N245" s="199">
        <v>38320</v>
      </c>
      <c r="O245" s="181">
        <v>1178.57</v>
      </c>
      <c r="P245" s="200">
        <f t="shared" si="24"/>
        <v>-3.4558440641458015E-3</v>
      </c>
      <c r="Q245" s="200">
        <f t="shared" si="29"/>
        <v>5.9082666607819606E-2</v>
      </c>
    </row>
    <row r="246" spans="1:17">
      <c r="A246" s="180">
        <v>38321</v>
      </c>
      <c r="B246" s="174">
        <v>486.9</v>
      </c>
      <c r="C246" s="197">
        <f t="shared" si="20"/>
        <v>-5.2644098762041312E-3</v>
      </c>
      <c r="D246" s="201">
        <f t="shared" si="25"/>
        <v>9.3968811673327921E-2</v>
      </c>
      <c r="E246" s="174">
        <v>7005.72</v>
      </c>
      <c r="F246" s="197">
        <f t="shared" si="21"/>
        <v>-3.7769092372961152E-3</v>
      </c>
      <c r="G246" s="197">
        <f t="shared" si="26"/>
        <v>6.7951983947340686E-2</v>
      </c>
      <c r="H246" s="174">
        <v>1571.5</v>
      </c>
      <c r="I246" s="197">
        <f t="shared" si="22"/>
        <v>-5.6727120274086074E-3</v>
      </c>
      <c r="J246" s="197">
        <f t="shared" si="27"/>
        <v>0.1121722081733343</v>
      </c>
      <c r="K246" s="174">
        <v>323.05</v>
      </c>
      <c r="L246" s="197">
        <f t="shared" si="23"/>
        <v>2.2622691210826855E-3</v>
      </c>
      <c r="M246" s="197">
        <f t="shared" si="28"/>
        <v>0.10666441823615593</v>
      </c>
      <c r="N246" s="199">
        <v>38321</v>
      </c>
      <c r="O246" s="181">
        <v>1173.82</v>
      </c>
      <c r="P246" s="200">
        <f t="shared" si="24"/>
        <v>-4.0384514945904912E-3</v>
      </c>
      <c r="Q246" s="200">
        <f t="shared" si="29"/>
        <v>5.5824186833937597E-2</v>
      </c>
    </row>
    <row r="247" spans="1:17">
      <c r="A247" s="180">
        <v>38322</v>
      </c>
      <c r="B247" s="174">
        <v>499.19</v>
      </c>
      <c r="C247" s="197">
        <f t="shared" si="20"/>
        <v>2.4928021614636545E-2</v>
      </c>
      <c r="D247" s="201">
        <f t="shared" si="25"/>
        <v>5.750641393046034E-2</v>
      </c>
      <c r="E247" s="174">
        <v>7097.32</v>
      </c>
      <c r="F247" s="197">
        <f t="shared" si="21"/>
        <v>1.2990289767776558E-2</v>
      </c>
      <c r="G247" s="197">
        <f t="shared" si="26"/>
        <v>5.0130110159317239E-2</v>
      </c>
      <c r="H247" s="174">
        <v>1607.15</v>
      </c>
      <c r="I247" s="197">
        <f t="shared" si="22"/>
        <v>2.2431846774198499E-2</v>
      </c>
      <c r="J247" s="197">
        <f t="shared" si="27"/>
        <v>7.844148739469628E-2</v>
      </c>
      <c r="K247" s="174">
        <v>320.5</v>
      </c>
      <c r="L247" s="197">
        <f t="shared" si="23"/>
        <v>-7.9248336434497909E-3</v>
      </c>
      <c r="M247" s="197">
        <f t="shared" si="28"/>
        <v>0.10575612950947091</v>
      </c>
      <c r="N247" s="199">
        <v>38322</v>
      </c>
      <c r="O247" s="181">
        <v>1191.3699999999999</v>
      </c>
      <c r="P247" s="200">
        <f t="shared" si="24"/>
        <v>1.4840517760714666E-2</v>
      </c>
      <c r="Q247" s="200">
        <f t="shared" si="29"/>
        <v>3.6719201583284386E-2</v>
      </c>
    </row>
    <row r="248" spans="1:17">
      <c r="A248" s="180">
        <v>38323</v>
      </c>
      <c r="B248" s="174">
        <v>501.34</v>
      </c>
      <c r="C248" s="197">
        <f t="shared" si="20"/>
        <v>4.2977288223082256E-3</v>
      </c>
      <c r="D248" s="201">
        <f t="shared" si="25"/>
        <v>7.5281329222441504E-2</v>
      </c>
      <c r="E248" s="174">
        <v>7074.82</v>
      </c>
      <c r="F248" s="197">
        <f t="shared" si="21"/>
        <v>-3.1752464912290766E-3</v>
      </c>
      <c r="G248" s="197">
        <f t="shared" si="26"/>
        <v>6.0936143538257555E-2</v>
      </c>
      <c r="H248" s="174">
        <v>1613.15</v>
      </c>
      <c r="I248" s="197">
        <f t="shared" si="22"/>
        <v>3.7263652100097376E-3</v>
      </c>
      <c r="J248" s="197">
        <f t="shared" si="27"/>
        <v>9.6704300502927734E-2</v>
      </c>
      <c r="K248" s="174">
        <v>328.23</v>
      </c>
      <c r="L248" s="197">
        <f t="shared" si="23"/>
        <v>2.3832305796083472E-2</v>
      </c>
      <c r="M248" s="197">
        <f t="shared" si="28"/>
        <v>6.7600927830790913E-2</v>
      </c>
      <c r="N248" s="199">
        <v>38323</v>
      </c>
      <c r="O248" s="181">
        <v>1190.33</v>
      </c>
      <c r="P248" s="200">
        <f t="shared" si="24"/>
        <v>-8.7332583121340799E-4</v>
      </c>
      <c r="Q248" s="200">
        <f t="shared" si="29"/>
        <v>4.832148598226986E-2</v>
      </c>
    </row>
    <row r="249" spans="1:17">
      <c r="A249" s="180">
        <v>38324</v>
      </c>
      <c r="B249" s="174">
        <v>504.24</v>
      </c>
      <c r="C249" s="197">
        <f t="shared" si="20"/>
        <v>5.7678315792548266E-3</v>
      </c>
      <c r="D249" s="201">
        <f t="shared" si="25"/>
        <v>7.7378409907441534E-2</v>
      </c>
      <c r="E249" s="174">
        <v>7092.62</v>
      </c>
      <c r="F249" s="197">
        <f t="shared" si="21"/>
        <v>2.5128053291276148E-3</v>
      </c>
      <c r="G249" s="197">
        <f t="shared" si="26"/>
        <v>5.7536295713449696E-2</v>
      </c>
      <c r="H249" s="174">
        <v>1614.4</v>
      </c>
      <c r="I249" s="197">
        <f t="shared" si="22"/>
        <v>7.7458137751392072E-4</v>
      </c>
      <c r="J249" s="197">
        <f t="shared" si="27"/>
        <v>9.8547600074348832E-2</v>
      </c>
      <c r="K249" s="174">
        <v>327.67</v>
      </c>
      <c r="L249" s="197">
        <f t="shared" si="23"/>
        <v>-1.7075777895157365E-3</v>
      </c>
      <c r="M249" s="197">
        <f t="shared" si="28"/>
        <v>8.6338571990477148E-2</v>
      </c>
      <c r="N249" s="199">
        <v>38324</v>
      </c>
      <c r="O249" s="181">
        <v>1191.17</v>
      </c>
      <c r="P249" s="200">
        <f t="shared" si="24"/>
        <v>7.0543777857237644E-4</v>
      </c>
      <c r="Q249" s="200">
        <f t="shared" si="29"/>
        <v>4.8056183433287054E-2</v>
      </c>
    </row>
    <row r="250" spans="1:17">
      <c r="A250" s="180">
        <v>38327</v>
      </c>
      <c r="B250" s="174">
        <v>506.59</v>
      </c>
      <c r="C250" s="197">
        <f t="shared" si="20"/>
        <v>4.6496527284949473E-3</v>
      </c>
      <c r="D250" s="201">
        <f t="shared" si="25"/>
        <v>7.3921875410335236E-2</v>
      </c>
      <c r="E250" s="174">
        <v>7082.58</v>
      </c>
      <c r="F250" s="197">
        <f t="shared" si="21"/>
        <v>-1.416558733405912E-3</v>
      </c>
      <c r="G250" s="197">
        <f t="shared" si="26"/>
        <v>5.4349165928811762E-2</v>
      </c>
      <c r="H250" s="174">
        <v>1619.59</v>
      </c>
      <c r="I250" s="197">
        <f t="shared" si="22"/>
        <v>3.2096601755593618E-3</v>
      </c>
      <c r="J250" s="197">
        <f t="shared" si="27"/>
        <v>9.0739373291616882E-2</v>
      </c>
      <c r="K250" s="174">
        <v>330.88</v>
      </c>
      <c r="L250" s="197">
        <f t="shared" si="23"/>
        <v>9.7487675127170513E-3</v>
      </c>
      <c r="M250" s="197">
        <f t="shared" si="28"/>
        <v>7.9892669591555582E-2</v>
      </c>
      <c r="N250" s="199">
        <v>38327</v>
      </c>
      <c r="O250" s="181">
        <v>1190.25</v>
      </c>
      <c r="P250" s="200">
        <f t="shared" si="24"/>
        <v>-7.7264829032175472E-4</v>
      </c>
      <c r="Q250" s="200">
        <f t="shared" si="29"/>
        <v>4.2111124270307075E-2</v>
      </c>
    </row>
    <row r="251" spans="1:17">
      <c r="A251" s="180">
        <v>38328</v>
      </c>
      <c r="B251" s="174">
        <v>498.43</v>
      </c>
      <c r="C251" s="197">
        <f t="shared" si="20"/>
        <v>-1.6238839655236665E-2</v>
      </c>
      <c r="D251" s="201">
        <f t="shared" si="25"/>
        <v>9.0515046479742553E-2</v>
      </c>
      <c r="E251" s="174">
        <v>7014.72</v>
      </c>
      <c r="F251" s="197">
        <f t="shared" si="21"/>
        <v>-9.6274498164389509E-3</v>
      </c>
      <c r="G251" s="197">
        <f t="shared" si="26"/>
        <v>6.2387008236185197E-2</v>
      </c>
      <c r="H251" s="174">
        <v>1589.33</v>
      </c>
      <c r="I251" s="197">
        <f t="shared" si="22"/>
        <v>-1.8860487015463698E-2</v>
      </c>
      <c r="J251" s="197">
        <f t="shared" si="27"/>
        <v>0.10663806052934514</v>
      </c>
      <c r="K251" s="174">
        <v>333.24</v>
      </c>
      <c r="L251" s="197">
        <f t="shared" si="23"/>
        <v>7.1071792266988705E-3</v>
      </c>
      <c r="M251" s="197">
        <f t="shared" si="28"/>
        <v>8.1903117046314131E-2</v>
      </c>
      <c r="N251" s="199">
        <v>38328</v>
      </c>
      <c r="O251" s="181">
        <v>1177.07</v>
      </c>
      <c r="P251" s="200">
        <f t="shared" si="24"/>
        <v>-1.1135069345770974E-2</v>
      </c>
      <c r="Q251" s="200">
        <f t="shared" si="29"/>
        <v>5.1370680505625051E-2</v>
      </c>
    </row>
    <row r="252" spans="1:17">
      <c r="A252" s="180">
        <v>38329</v>
      </c>
      <c r="B252" s="174">
        <v>497.76</v>
      </c>
      <c r="C252" s="197">
        <f t="shared" si="20"/>
        <v>-1.3451251287860822E-3</v>
      </c>
      <c r="D252" s="201">
        <f t="shared" si="25"/>
        <v>9.5284098247294446E-2</v>
      </c>
      <c r="E252" s="174">
        <v>7029.97</v>
      </c>
      <c r="F252" s="197">
        <f t="shared" si="21"/>
        <v>2.1716400993223137E-3</v>
      </c>
      <c r="G252" s="197">
        <f t="shared" si="26"/>
        <v>5.5438136824186135E-2</v>
      </c>
      <c r="H252" s="174">
        <v>1601.91</v>
      </c>
      <c r="I252" s="197">
        <f t="shared" si="22"/>
        <v>7.8841235154406865E-3</v>
      </c>
      <c r="J252" s="197">
        <f t="shared" si="27"/>
        <v>0.10496699607444944</v>
      </c>
      <c r="K252" s="174">
        <v>327.62</v>
      </c>
      <c r="L252" s="197">
        <f t="shared" si="23"/>
        <v>-1.7008550930223243E-2</v>
      </c>
      <c r="M252" s="197">
        <f t="shared" si="28"/>
        <v>9.9462950999801222E-2</v>
      </c>
      <c r="N252" s="199">
        <v>38329</v>
      </c>
      <c r="O252" s="181">
        <v>1182.81</v>
      </c>
      <c r="P252" s="200">
        <f t="shared" si="24"/>
        <v>4.8646637284365402E-3</v>
      </c>
      <c r="Q252" s="200">
        <f t="shared" si="29"/>
        <v>4.7790723246640049E-2</v>
      </c>
    </row>
    <row r="253" spans="1:17">
      <c r="A253" s="180">
        <v>38330</v>
      </c>
      <c r="B253" s="174">
        <v>496.72</v>
      </c>
      <c r="C253" s="197">
        <f t="shared" si="20"/>
        <v>-2.0915460926895103E-3</v>
      </c>
      <c r="D253" s="201">
        <f t="shared" si="25"/>
        <v>9.1382272512652851E-2</v>
      </c>
      <c r="E253" s="174">
        <v>7048.1</v>
      </c>
      <c r="F253" s="197">
        <f t="shared" si="21"/>
        <v>2.575638567323102E-3</v>
      </c>
      <c r="G253" s="197">
        <f t="shared" si="26"/>
        <v>5.6593179184974682E-2</v>
      </c>
      <c r="H253" s="174">
        <v>1609.79</v>
      </c>
      <c r="I253" s="197">
        <f t="shared" si="22"/>
        <v>4.9070684136628181E-3</v>
      </c>
      <c r="J253" s="197">
        <f t="shared" si="27"/>
        <v>0.10813118640200976</v>
      </c>
      <c r="K253" s="174">
        <v>327.87</v>
      </c>
      <c r="L253" s="197">
        <f t="shared" si="23"/>
        <v>7.6278818020650339E-4</v>
      </c>
      <c r="M253" s="197">
        <f t="shared" si="28"/>
        <v>0.10058319945735573</v>
      </c>
      <c r="N253" s="199">
        <v>38330</v>
      </c>
      <c r="O253" s="181">
        <v>1189.24</v>
      </c>
      <c r="P253" s="200">
        <f t="shared" si="24"/>
        <v>5.4214841588234846E-3</v>
      </c>
      <c r="Q253" s="200">
        <f t="shared" si="29"/>
        <v>5.0652297096624874E-2</v>
      </c>
    </row>
    <row r="254" spans="1:17">
      <c r="A254" s="180">
        <v>38331</v>
      </c>
      <c r="B254" s="174">
        <v>493.76</v>
      </c>
      <c r="C254" s="197">
        <f t="shared" si="20"/>
        <v>-5.9769178818414358E-3</v>
      </c>
      <c r="D254" s="201">
        <f t="shared" si="25"/>
        <v>9.7135810466117675E-2</v>
      </c>
      <c r="E254" s="174">
        <v>7028.51</v>
      </c>
      <c r="F254" s="197">
        <f t="shared" si="21"/>
        <v>-2.7833423881130255E-3</v>
      </c>
      <c r="G254" s="197">
        <f t="shared" si="26"/>
        <v>6.4218296974138681E-2</v>
      </c>
      <c r="H254" s="174">
        <v>1605.16</v>
      </c>
      <c r="I254" s="197">
        <f t="shared" si="22"/>
        <v>-2.8802956194730945E-3</v>
      </c>
      <c r="J254" s="197">
        <f t="shared" si="27"/>
        <v>0.1149388864948218</v>
      </c>
      <c r="K254" s="174">
        <v>327.08999999999997</v>
      </c>
      <c r="L254" s="197">
        <f t="shared" si="23"/>
        <v>-2.3818259702918765E-3</v>
      </c>
      <c r="M254" s="197">
        <f t="shared" si="28"/>
        <v>9.8312822734601124E-2</v>
      </c>
      <c r="N254" s="199">
        <v>38331</v>
      </c>
      <c r="O254" s="181">
        <v>1188</v>
      </c>
      <c r="P254" s="200">
        <f t="shared" si="24"/>
        <v>-1.043226693526878E-3</v>
      </c>
      <c r="Q254" s="200">
        <f t="shared" si="29"/>
        <v>5.8344253197722074E-2</v>
      </c>
    </row>
    <row r="255" spans="1:17">
      <c r="A255" s="180">
        <v>38334</v>
      </c>
      <c r="B255" s="174">
        <v>501.01</v>
      </c>
      <c r="C255" s="197">
        <f t="shared" si="20"/>
        <v>1.4576491790709425E-2</v>
      </c>
      <c r="D255" s="201">
        <f t="shared" si="25"/>
        <v>8.9895104377713059E-2</v>
      </c>
      <c r="E255" s="174">
        <v>7102.41</v>
      </c>
      <c r="F255" s="197">
        <f t="shared" si="21"/>
        <v>1.0459428504053545E-2</v>
      </c>
      <c r="G255" s="197">
        <f t="shared" si="26"/>
        <v>6.9513234976495544E-2</v>
      </c>
      <c r="H255" s="174">
        <v>1621.16</v>
      </c>
      <c r="I255" s="197">
        <f t="shared" si="22"/>
        <v>9.9185022990292953E-3</v>
      </c>
      <c r="J255" s="197">
        <f t="shared" si="27"/>
        <v>0.11243496831666151</v>
      </c>
      <c r="K255" s="174">
        <v>325.48</v>
      </c>
      <c r="L255" s="197">
        <f t="shared" si="23"/>
        <v>-4.9343465579434224E-3</v>
      </c>
      <c r="M255" s="197">
        <f t="shared" si="28"/>
        <v>0.10112668996399228</v>
      </c>
      <c r="N255" s="199">
        <v>38334</v>
      </c>
      <c r="O255" s="181">
        <v>1198.68</v>
      </c>
      <c r="P255" s="200">
        <f t="shared" si="24"/>
        <v>8.9497304094685402E-3</v>
      </c>
      <c r="Q255" s="200">
        <f t="shared" si="29"/>
        <v>6.4628311925096868E-2</v>
      </c>
    </row>
    <row r="256" spans="1:17">
      <c r="A256" s="180">
        <v>38335</v>
      </c>
      <c r="B256" s="174">
        <v>504.26</v>
      </c>
      <c r="C256" s="197">
        <f t="shared" si="20"/>
        <v>6.4659471049964366E-3</v>
      </c>
      <c r="D256" s="201">
        <f t="shared" si="25"/>
        <v>0.11469406083155212</v>
      </c>
      <c r="E256" s="174">
        <v>7124.61</v>
      </c>
      <c r="F256" s="197">
        <f t="shared" si="21"/>
        <v>3.1208247430816643E-3</v>
      </c>
      <c r="G256" s="197">
        <f t="shared" si="26"/>
        <v>8.6158125610822436E-2</v>
      </c>
      <c r="H256" s="174">
        <v>1627.46</v>
      </c>
      <c r="I256" s="197">
        <f t="shared" si="22"/>
        <v>3.8785748396259205E-3</v>
      </c>
      <c r="J256" s="197">
        <f t="shared" si="27"/>
        <v>0.128822771101955</v>
      </c>
      <c r="K256" s="174">
        <v>328.76</v>
      </c>
      <c r="L256" s="197">
        <f t="shared" si="23"/>
        <v>1.0026985451842588E-2</v>
      </c>
      <c r="M256" s="197">
        <f t="shared" si="28"/>
        <v>9.4671327750556103E-2</v>
      </c>
      <c r="N256" s="199">
        <v>38335</v>
      </c>
      <c r="O256" s="181">
        <v>1203.3800000000001</v>
      </c>
      <c r="P256" s="200">
        <f t="shared" si="24"/>
        <v>3.9133127382233275E-3</v>
      </c>
      <c r="Q256" s="200">
        <f t="shared" si="29"/>
        <v>8.292432632481149E-2</v>
      </c>
    </row>
    <row r="257" spans="1:17">
      <c r="A257" s="180">
        <v>38336</v>
      </c>
      <c r="B257" s="174">
        <v>505.59</v>
      </c>
      <c r="C257" s="197">
        <f t="shared" si="20"/>
        <v>2.6340560855362622E-3</v>
      </c>
      <c r="D257" s="201">
        <f t="shared" si="25"/>
        <v>0.1210704703978757</v>
      </c>
      <c r="E257" s="174">
        <v>7159.65</v>
      </c>
      <c r="F257" s="197">
        <f t="shared" si="21"/>
        <v>4.9061092816993701E-3</v>
      </c>
      <c r="G257" s="197">
        <f t="shared" si="26"/>
        <v>8.2658901520175881E-2</v>
      </c>
      <c r="H257" s="174">
        <v>1623.63</v>
      </c>
      <c r="I257" s="197">
        <f t="shared" si="22"/>
        <v>-2.3561339561877516E-3</v>
      </c>
      <c r="J257" s="197">
        <f t="shared" si="27"/>
        <v>0.12866099298933448</v>
      </c>
      <c r="K257" s="174">
        <v>330.01</v>
      </c>
      <c r="L257" s="197">
        <f t="shared" si="23"/>
        <v>3.7949557514021662E-3</v>
      </c>
      <c r="M257" s="197">
        <f t="shared" si="28"/>
        <v>0.11351850743450566</v>
      </c>
      <c r="N257" s="199">
        <v>38336</v>
      </c>
      <c r="O257" s="181">
        <v>1205.72</v>
      </c>
      <c r="P257" s="200">
        <f t="shared" si="24"/>
        <v>1.9426347896698139E-3</v>
      </c>
      <c r="Q257" s="200">
        <f t="shared" si="29"/>
        <v>8.2397186637033021E-2</v>
      </c>
    </row>
    <row r="258" spans="1:17">
      <c r="A258" s="180">
        <v>38337</v>
      </c>
      <c r="B258" s="174">
        <v>499.67</v>
      </c>
      <c r="C258" s="197">
        <f t="shared" si="20"/>
        <v>-1.1778183629725889E-2</v>
      </c>
      <c r="D258" s="201">
        <f t="shared" si="25"/>
        <v>0.10917190620923427</v>
      </c>
      <c r="E258" s="174">
        <v>7131.98</v>
      </c>
      <c r="F258" s="197">
        <f t="shared" si="21"/>
        <v>-3.8722013617097455E-3</v>
      </c>
      <c r="G258" s="197">
        <f t="shared" si="26"/>
        <v>8.5586599053703513E-2</v>
      </c>
      <c r="H258" s="174">
        <v>1607.62</v>
      </c>
      <c r="I258" s="197">
        <f t="shared" si="22"/>
        <v>-9.9095588481820304E-3</v>
      </c>
      <c r="J258" s="197">
        <f t="shared" si="27"/>
        <v>0.10807211273035232</v>
      </c>
      <c r="K258" s="174">
        <v>330.17</v>
      </c>
      <c r="L258" s="197">
        <f t="shared" si="23"/>
        <v>4.8471629898730307E-4</v>
      </c>
      <c r="M258" s="197">
        <f t="shared" si="28"/>
        <v>0.11360629118239284</v>
      </c>
      <c r="N258" s="199">
        <v>38337</v>
      </c>
      <c r="O258" s="181">
        <v>1203.21</v>
      </c>
      <c r="P258" s="200">
        <f t="shared" si="24"/>
        <v>-2.0839135287011798E-3</v>
      </c>
      <c r="Q258" s="200">
        <f t="shared" si="29"/>
        <v>7.9101804212517307E-2</v>
      </c>
    </row>
    <row r="259" spans="1:17">
      <c r="A259" s="180">
        <v>38338</v>
      </c>
      <c r="B259" s="174">
        <v>496.05</v>
      </c>
      <c r="C259" s="197">
        <f t="shared" si="20"/>
        <v>-7.2711524304008169E-3</v>
      </c>
      <c r="D259" s="201">
        <f t="shared" si="25"/>
        <v>9.9270620729169715E-2</v>
      </c>
      <c r="E259" s="174">
        <v>7098.15</v>
      </c>
      <c r="F259" s="197">
        <f t="shared" si="21"/>
        <v>-4.7547090200305443E-3</v>
      </c>
      <c r="G259" s="197">
        <f t="shared" si="26"/>
        <v>8.8122229880412739E-2</v>
      </c>
      <c r="H259" s="174">
        <v>1596.61</v>
      </c>
      <c r="I259" s="197">
        <f t="shared" si="22"/>
        <v>-6.8721929017397593E-3</v>
      </c>
      <c r="J259" s="197">
        <f t="shared" si="27"/>
        <v>0.107476297698295</v>
      </c>
      <c r="K259" s="174">
        <v>328.26</v>
      </c>
      <c r="L259" s="197">
        <f t="shared" si="23"/>
        <v>-5.8016960268990805E-3</v>
      </c>
      <c r="M259" s="197">
        <f t="shared" si="28"/>
        <v>0.10087124189671826</v>
      </c>
      <c r="N259" s="199">
        <v>38338</v>
      </c>
      <c r="O259" s="181">
        <v>1194.22</v>
      </c>
      <c r="P259" s="200">
        <f t="shared" si="24"/>
        <v>-7.4997327451331707E-3</v>
      </c>
      <c r="Q259" s="200">
        <f t="shared" si="29"/>
        <v>8.6750744603334401E-2</v>
      </c>
    </row>
    <row r="260" spans="1:17">
      <c r="A260" s="180">
        <v>38341</v>
      </c>
      <c r="B260" s="174">
        <v>494.48</v>
      </c>
      <c r="C260" s="197">
        <f t="shared" ref="C260:C323" si="30">LN(B260/B259)</f>
        <v>-3.1700227448936192E-3</v>
      </c>
      <c r="D260" s="201">
        <f t="shared" si="25"/>
        <v>9.4677379359191544E-2</v>
      </c>
      <c r="E260" s="174">
        <v>7116.98</v>
      </c>
      <c r="F260" s="197">
        <f t="shared" ref="F260:F323" si="31">LN(E260/E259)</f>
        <v>2.649291425907399E-3</v>
      </c>
      <c r="G260" s="197">
        <f t="shared" si="26"/>
        <v>8.1976535109851825E-2</v>
      </c>
      <c r="H260" s="174">
        <v>1591.97</v>
      </c>
      <c r="I260" s="197">
        <f t="shared" ref="I260:I323" si="32">LN(H260/H259)</f>
        <v>-2.91038849594849E-3</v>
      </c>
      <c r="J260" s="197">
        <f t="shared" si="27"/>
        <v>9.4761667785922987E-2</v>
      </c>
      <c r="K260" s="174">
        <v>324.70999999999998</v>
      </c>
      <c r="L260" s="197">
        <f t="shared" ref="L260:L323" si="33">LN(K260/K259)</f>
        <v>-1.0873501009849554E-2</v>
      </c>
      <c r="M260" s="197">
        <f t="shared" si="28"/>
        <v>9.4399731048567651E-2</v>
      </c>
      <c r="N260" s="199">
        <v>38341</v>
      </c>
      <c r="O260" s="181">
        <v>1194.6500000000001</v>
      </c>
      <c r="P260" s="200">
        <f t="shared" ref="P260:P323" si="34">LN(O260/O259)</f>
        <v>3.6000285042220873E-4</v>
      </c>
      <c r="Q260" s="200">
        <f t="shared" si="29"/>
        <v>7.8861323196381464E-2</v>
      </c>
    </row>
    <row r="261" spans="1:17">
      <c r="A261" s="180">
        <v>38342</v>
      </c>
      <c r="B261" s="174">
        <v>501.26</v>
      </c>
      <c r="C261" s="197">
        <f t="shared" si="30"/>
        <v>1.3618223195448144E-2</v>
      </c>
      <c r="D261" s="201">
        <f t="shared" si="25"/>
        <v>7.713983077926366E-2</v>
      </c>
      <c r="E261" s="174">
        <v>7167.03</v>
      </c>
      <c r="F261" s="197">
        <f t="shared" si="31"/>
        <v>7.0078647144825356E-3</v>
      </c>
      <c r="G261" s="197">
        <f t="shared" si="26"/>
        <v>8.096100445755422E-2</v>
      </c>
      <c r="H261" s="174">
        <v>1609.26</v>
      </c>
      <c r="I261" s="197">
        <f t="shared" si="32"/>
        <v>1.0802202982629221E-2</v>
      </c>
      <c r="J261" s="197">
        <f t="shared" si="27"/>
        <v>7.6456636249083776E-2</v>
      </c>
      <c r="K261" s="174">
        <v>324.19</v>
      </c>
      <c r="L261" s="197">
        <f t="shared" si="33"/>
        <v>-1.6027126253961627E-3</v>
      </c>
      <c r="M261" s="197">
        <f t="shared" si="28"/>
        <v>7.9450046646740879E-2</v>
      </c>
      <c r="N261" s="199">
        <v>38342</v>
      </c>
      <c r="O261" s="181">
        <v>1205.45</v>
      </c>
      <c r="P261" s="200">
        <f t="shared" si="34"/>
        <v>8.9996857587691364E-3</v>
      </c>
      <c r="Q261" s="200">
        <f t="shared" si="29"/>
        <v>7.6660412491922444E-2</v>
      </c>
    </row>
    <row r="262" spans="1:17">
      <c r="A262" s="180">
        <v>38343</v>
      </c>
      <c r="B262" s="174">
        <v>503.64</v>
      </c>
      <c r="C262" s="197">
        <f t="shared" si="30"/>
        <v>4.7367985870336304E-3</v>
      </c>
      <c r="D262" s="201">
        <f t="shared" si="25"/>
        <v>0.12292330398737153</v>
      </c>
      <c r="E262" s="174">
        <v>7190.14</v>
      </c>
      <c r="F262" s="197">
        <f t="shared" si="31"/>
        <v>3.2193001767240399E-3</v>
      </c>
      <c r="G262" s="197">
        <f t="shared" si="26"/>
        <v>9.4414533419592772E-2</v>
      </c>
      <c r="H262" s="174">
        <v>1613.57</v>
      </c>
      <c r="I262" s="197">
        <f t="shared" si="32"/>
        <v>2.6746695106019827E-3</v>
      </c>
      <c r="J262" s="197">
        <f t="shared" si="27"/>
        <v>0.11234734924489369</v>
      </c>
      <c r="K262" s="174">
        <v>328.11</v>
      </c>
      <c r="L262" s="197">
        <f t="shared" si="33"/>
        <v>1.2019154346700412E-2</v>
      </c>
      <c r="M262" s="197">
        <f t="shared" si="28"/>
        <v>6.7266979604786239E-2</v>
      </c>
      <c r="N262" s="199">
        <v>38343</v>
      </c>
      <c r="O262" s="181">
        <v>1209.57</v>
      </c>
      <c r="P262" s="200">
        <f t="shared" si="34"/>
        <v>3.4119833350936719E-3</v>
      </c>
      <c r="Q262" s="200">
        <f t="shared" si="29"/>
        <v>9.5423007107324667E-2</v>
      </c>
    </row>
    <row r="263" spans="1:17">
      <c r="A263" s="180">
        <v>38344</v>
      </c>
      <c r="B263" s="174">
        <v>503.43</v>
      </c>
      <c r="C263" s="197">
        <f t="shared" si="30"/>
        <v>-4.1705145231963069E-4</v>
      </c>
      <c r="D263" s="201">
        <f t="shared" si="25"/>
        <v>0.12844998311783701</v>
      </c>
      <c r="E263" s="174">
        <v>7208.78</v>
      </c>
      <c r="F263" s="197">
        <f t="shared" si="31"/>
        <v>2.5890845164148447E-3</v>
      </c>
      <c r="G263" s="197">
        <f t="shared" si="26"/>
        <v>9.7698239809391754E-2</v>
      </c>
      <c r="H263" s="174">
        <v>1613.77</v>
      </c>
      <c r="I263" s="197">
        <f t="shared" si="32"/>
        <v>1.2394107856996414E-4</v>
      </c>
      <c r="J263" s="197">
        <f t="shared" si="27"/>
        <v>0.11897908148434316</v>
      </c>
      <c r="K263" s="174">
        <v>329.08</v>
      </c>
      <c r="L263" s="197">
        <f t="shared" si="33"/>
        <v>2.951964285485283E-3</v>
      </c>
      <c r="M263" s="197">
        <f t="shared" si="28"/>
        <v>0.10174024429075194</v>
      </c>
      <c r="N263" s="199">
        <v>38344</v>
      </c>
      <c r="O263" s="181">
        <v>1210.1300000000001</v>
      </c>
      <c r="P263" s="200">
        <f t="shared" si="34"/>
        <v>4.6286730586302777E-4</v>
      </c>
      <c r="Q263" s="200">
        <f t="shared" si="29"/>
        <v>9.9684092317176343E-2</v>
      </c>
    </row>
    <row r="264" spans="1:17">
      <c r="A264" s="180">
        <v>38348</v>
      </c>
      <c r="B264" s="174">
        <v>502.45</v>
      </c>
      <c r="C264" s="197">
        <f t="shared" si="30"/>
        <v>-1.9485431862124609E-3</v>
      </c>
      <c r="D264" s="201">
        <f t="shared" si="25"/>
        <v>0.12346028519552507</v>
      </c>
      <c r="E264" s="174">
        <v>7197.27</v>
      </c>
      <c r="F264" s="197">
        <f t="shared" si="31"/>
        <v>-1.5979400944946365E-3</v>
      </c>
      <c r="G264" s="197">
        <f t="shared" si="26"/>
        <v>8.8464954581672778E-2</v>
      </c>
      <c r="H264" s="174">
        <v>1607.59</v>
      </c>
      <c r="I264" s="197">
        <f t="shared" si="32"/>
        <v>-3.8368934746195412E-3</v>
      </c>
      <c r="J264" s="197">
        <f t="shared" si="27"/>
        <v>0.11244493506660767</v>
      </c>
      <c r="K264" s="174">
        <v>329.36</v>
      </c>
      <c r="L264" s="197">
        <f t="shared" si="33"/>
        <v>8.5049516091973028E-4</v>
      </c>
      <c r="M264" s="197">
        <f t="shared" si="28"/>
        <v>0.10590764476354458</v>
      </c>
      <c r="N264" s="199">
        <v>38348</v>
      </c>
      <c r="O264" s="181">
        <v>1204.92</v>
      </c>
      <c r="P264" s="200">
        <f t="shared" si="34"/>
        <v>-4.3146171569201407E-3</v>
      </c>
      <c r="Q264" s="200">
        <f t="shared" si="29"/>
        <v>8.5386276376804723E-2</v>
      </c>
    </row>
    <row r="265" spans="1:17">
      <c r="A265" s="180">
        <v>38349</v>
      </c>
      <c r="B265" s="174">
        <v>506.52</v>
      </c>
      <c r="C265" s="197">
        <f t="shared" si="30"/>
        <v>8.067677087439995E-3</v>
      </c>
      <c r="D265" s="201">
        <f t="shared" si="25"/>
        <v>9.455019401250446E-2</v>
      </c>
      <c r="E265" s="174">
        <v>7245.81</v>
      </c>
      <c r="F265" s="197">
        <f t="shared" si="31"/>
        <v>6.7215833121018831E-3</v>
      </c>
      <c r="G265" s="197">
        <f t="shared" si="26"/>
        <v>7.6701309708298221E-2</v>
      </c>
      <c r="H265" s="174">
        <v>1624.19</v>
      </c>
      <c r="I265" s="197">
        <f t="shared" si="32"/>
        <v>1.0273066849274993E-2</v>
      </c>
      <c r="J265" s="197">
        <f t="shared" si="27"/>
        <v>8.2673805279856891E-2</v>
      </c>
      <c r="K265" s="174">
        <v>327.69</v>
      </c>
      <c r="L265" s="197">
        <f t="shared" si="33"/>
        <v>-5.083337938087862E-3</v>
      </c>
      <c r="M265" s="197">
        <f t="shared" si="28"/>
        <v>0.10227511227644466</v>
      </c>
      <c r="N265" s="199">
        <v>38349</v>
      </c>
      <c r="O265" s="181">
        <v>1213.54</v>
      </c>
      <c r="P265" s="200">
        <f t="shared" si="34"/>
        <v>7.1285334492097755E-3</v>
      </c>
      <c r="Q265" s="200">
        <f t="shared" si="29"/>
        <v>6.8274646680166848E-2</v>
      </c>
    </row>
    <row r="266" spans="1:17">
      <c r="A266" s="180">
        <v>38350</v>
      </c>
      <c r="B266" s="174">
        <v>507.87</v>
      </c>
      <c r="C266" s="197">
        <f t="shared" si="30"/>
        <v>2.6616997348603874E-3</v>
      </c>
      <c r="D266" s="201">
        <f t="shared" si="25"/>
        <v>9.9320024813214045E-2</v>
      </c>
      <c r="E266" s="174">
        <v>7242.24</v>
      </c>
      <c r="F266" s="197">
        <f t="shared" si="31"/>
        <v>-4.9281995468746008E-4</v>
      </c>
      <c r="G266" s="197">
        <f t="shared" si="26"/>
        <v>8.2728551128863806E-2</v>
      </c>
      <c r="H266" s="174">
        <v>1624.95</v>
      </c>
      <c r="I266" s="197">
        <f t="shared" si="32"/>
        <v>4.6781610756118692E-4</v>
      </c>
      <c r="J266" s="197">
        <f t="shared" si="27"/>
        <v>8.8167866353235258E-2</v>
      </c>
      <c r="K266" s="174">
        <v>329.19</v>
      </c>
      <c r="L266" s="197">
        <f t="shared" si="33"/>
        <v>4.5670521472559004E-3</v>
      </c>
      <c r="M266" s="197">
        <f t="shared" si="28"/>
        <v>7.4481283890963201E-2</v>
      </c>
      <c r="N266" s="199">
        <v>38350</v>
      </c>
      <c r="O266" s="181">
        <v>1213.45</v>
      </c>
      <c r="P266" s="200">
        <f t="shared" si="34"/>
        <v>-7.4165942209223124E-5</v>
      </c>
      <c r="Q266" s="200">
        <f t="shared" si="29"/>
        <v>7.359213224529966E-2</v>
      </c>
    </row>
    <row r="267" spans="1:17">
      <c r="A267" s="180">
        <v>38351</v>
      </c>
      <c r="B267" s="174">
        <v>508.19</v>
      </c>
      <c r="C267" s="197">
        <f t="shared" si="30"/>
        <v>6.298840827906612E-4</v>
      </c>
      <c r="D267" s="201">
        <f t="shared" si="25"/>
        <v>0.10250515916341478</v>
      </c>
      <c r="E267" s="174">
        <v>7253.56</v>
      </c>
      <c r="F267" s="197">
        <f t="shared" si="31"/>
        <v>1.5618320204599521E-3</v>
      </c>
      <c r="G267" s="197">
        <f t="shared" si="26"/>
        <v>7.8911676482155177E-2</v>
      </c>
      <c r="H267" s="174">
        <v>1623.76</v>
      </c>
      <c r="I267" s="197">
        <f t="shared" si="32"/>
        <v>-7.3259851031506982E-4</v>
      </c>
      <c r="J267" s="197">
        <f t="shared" si="27"/>
        <v>8.8904694917695315E-2</v>
      </c>
      <c r="K267" s="174">
        <v>329.36</v>
      </c>
      <c r="L267" s="197">
        <f t="shared" si="33"/>
        <v>5.1628579083173301E-4</v>
      </c>
      <c r="M267" s="197">
        <f t="shared" si="28"/>
        <v>7.5340191929985173E-2</v>
      </c>
      <c r="N267" s="199">
        <v>38351</v>
      </c>
      <c r="O267" s="181">
        <v>1213.55</v>
      </c>
      <c r="P267" s="200">
        <f t="shared" si="34"/>
        <v>8.2406262922643438E-5</v>
      </c>
      <c r="Q267" s="200">
        <f t="shared" si="29"/>
        <v>7.1072933990602993E-2</v>
      </c>
    </row>
    <row r="268" spans="1:17">
      <c r="A268" s="180">
        <v>38352</v>
      </c>
      <c r="B268" s="174">
        <v>507.67</v>
      </c>
      <c r="C268" s="197">
        <f t="shared" si="30"/>
        <v>-1.0237632063812903E-3</v>
      </c>
      <c r="D268" s="201">
        <f t="shared" si="25"/>
        <v>9.6806802836283665E-2</v>
      </c>
      <c r="E268" s="174">
        <v>7250.06</v>
      </c>
      <c r="F268" s="197">
        <f t="shared" si="31"/>
        <v>-4.8263813695353149E-4</v>
      </c>
      <c r="G268" s="197">
        <f t="shared" si="26"/>
        <v>7.9405752175142424E-2</v>
      </c>
      <c r="H268" s="174">
        <v>1621.12</v>
      </c>
      <c r="I268" s="197">
        <f t="shared" si="32"/>
        <v>-1.6271791761154296E-3</v>
      </c>
      <c r="J268" s="197">
        <f t="shared" si="27"/>
        <v>8.6780738062801455E-2</v>
      </c>
      <c r="K268" s="174">
        <v>329.55</v>
      </c>
      <c r="L268" s="197">
        <f t="shared" si="33"/>
        <v>5.7671003707964472E-4</v>
      </c>
      <c r="M268" s="197">
        <f t="shared" si="28"/>
        <v>7.4056591773075248E-2</v>
      </c>
      <c r="N268" s="199">
        <v>38352</v>
      </c>
      <c r="O268" s="181">
        <v>1211.92</v>
      </c>
      <c r="P268" s="200">
        <f t="shared" si="34"/>
        <v>-1.3440695992001477E-3</v>
      </c>
      <c r="Q268" s="200">
        <f t="shared" si="29"/>
        <v>7.0881090126846055E-2</v>
      </c>
    </row>
    <row r="269" spans="1:17">
      <c r="A269" s="180">
        <v>38355</v>
      </c>
      <c r="B269" s="174">
        <v>502.5</v>
      </c>
      <c r="C269" s="197">
        <f t="shared" si="30"/>
        <v>-1.023599026044654E-2</v>
      </c>
      <c r="D269" s="201">
        <f t="shared" si="25"/>
        <v>8.9688490714332561E-2</v>
      </c>
      <c r="E269" s="174">
        <v>7179.71</v>
      </c>
      <c r="F269" s="197">
        <f t="shared" si="31"/>
        <v>-9.7507524221166417E-3</v>
      </c>
      <c r="G269" s="197">
        <f t="shared" si="26"/>
        <v>7.8682839377726577E-2</v>
      </c>
      <c r="H269" s="174">
        <v>1603.51</v>
      </c>
      <c r="I269" s="197">
        <f t="shared" si="32"/>
        <v>-1.0922291901525117E-2</v>
      </c>
      <c r="J269" s="197">
        <f t="shared" si="27"/>
        <v>8.1104780388792014E-2</v>
      </c>
      <c r="K269" s="174">
        <v>329.55</v>
      </c>
      <c r="L269" s="197">
        <f t="shared" si="33"/>
        <v>0</v>
      </c>
      <c r="M269" s="197">
        <f t="shared" si="28"/>
        <v>7.1532018005627585E-2</v>
      </c>
      <c r="N269" s="199">
        <v>38355</v>
      </c>
      <c r="O269" s="181">
        <v>1202.08</v>
      </c>
      <c r="P269" s="200">
        <f t="shared" si="34"/>
        <v>-8.1524892292177825E-3</v>
      </c>
      <c r="Q269" s="200">
        <f t="shared" si="29"/>
        <v>6.951048418391037E-2</v>
      </c>
    </row>
    <row r="270" spans="1:17">
      <c r="A270" s="180">
        <v>38356</v>
      </c>
      <c r="B270" s="174">
        <v>491.07</v>
      </c>
      <c r="C270" s="197">
        <f t="shared" si="30"/>
        <v>-2.3008956108857948E-2</v>
      </c>
      <c r="D270" s="201">
        <f t="shared" si="25"/>
        <v>7.5946630451532882E-2</v>
      </c>
      <c r="E270" s="174">
        <v>7090.52</v>
      </c>
      <c r="F270" s="197">
        <f t="shared" si="31"/>
        <v>-1.2500311681453602E-2</v>
      </c>
      <c r="G270" s="197">
        <f t="shared" si="26"/>
        <v>5.6191040085776654E-2</v>
      </c>
      <c r="H270" s="174">
        <v>1571.83</v>
      </c>
      <c r="I270" s="197">
        <f t="shared" si="32"/>
        <v>-1.9954430824038437E-2</v>
      </c>
      <c r="J270" s="197">
        <f t="shared" si="27"/>
        <v>6.4139891934552343E-2</v>
      </c>
      <c r="K270" s="174">
        <v>326.83</v>
      </c>
      <c r="L270" s="197">
        <f t="shared" si="33"/>
        <v>-8.287929460570052E-3</v>
      </c>
      <c r="M270" s="197">
        <f t="shared" si="28"/>
        <v>6.7336139417328439E-2</v>
      </c>
      <c r="N270" s="199">
        <v>38356</v>
      </c>
      <c r="O270" s="181">
        <v>1188.05</v>
      </c>
      <c r="P270" s="200">
        <f t="shared" si="34"/>
        <v>-1.174008204182847E-2</v>
      </c>
      <c r="Q270" s="200">
        <f t="shared" si="29"/>
        <v>5.022204200519309E-2</v>
      </c>
    </row>
    <row r="271" spans="1:17">
      <c r="A271" s="180">
        <v>38357</v>
      </c>
      <c r="B271" s="174">
        <v>486.92</v>
      </c>
      <c r="C271" s="197">
        <f t="shared" si="30"/>
        <v>-8.4868452829772786E-3</v>
      </c>
      <c r="D271" s="201">
        <f t="shared" si="25"/>
        <v>4.3832712750867392E-2</v>
      </c>
      <c r="E271" s="174">
        <v>7055.21</v>
      </c>
      <c r="F271" s="197">
        <f t="shared" si="31"/>
        <v>-4.9923296057455928E-3</v>
      </c>
      <c r="G271" s="197">
        <f t="shared" si="26"/>
        <v>2.9384500175622719E-2</v>
      </c>
      <c r="H271" s="174">
        <v>1563.76</v>
      </c>
      <c r="I271" s="197">
        <f t="shared" si="32"/>
        <v>-5.1473680029256478E-3</v>
      </c>
      <c r="J271" s="197">
        <f t="shared" si="27"/>
        <v>3.6033341025487518E-2</v>
      </c>
      <c r="K271" s="174">
        <v>320.39</v>
      </c>
      <c r="L271" s="197">
        <f t="shared" si="33"/>
        <v>-1.9901154317294913E-2</v>
      </c>
      <c r="M271" s="197">
        <f t="shared" si="28"/>
        <v>5.5063818297323847E-2</v>
      </c>
      <c r="N271" s="199">
        <v>38357</v>
      </c>
      <c r="O271" s="181">
        <v>1183.74</v>
      </c>
      <c r="P271" s="200">
        <f t="shared" si="34"/>
        <v>-3.6343898440889155E-3</v>
      </c>
      <c r="Q271" s="200">
        <f t="shared" si="29"/>
        <v>2.2454682616165303E-2</v>
      </c>
    </row>
    <row r="272" spans="1:17">
      <c r="A272" s="180">
        <v>38358</v>
      </c>
      <c r="B272" s="174">
        <v>481.58</v>
      </c>
      <c r="C272" s="197">
        <f t="shared" si="30"/>
        <v>-1.1027473648308264E-2</v>
      </c>
      <c r="D272" s="201">
        <f t="shared" si="25"/>
        <v>3.2265575697594105E-2</v>
      </c>
      <c r="E272" s="174">
        <v>7076.94</v>
      </c>
      <c r="F272" s="197">
        <f t="shared" si="31"/>
        <v>3.0752599039002562E-3</v>
      </c>
      <c r="G272" s="197">
        <f t="shared" si="26"/>
        <v>2.0772111482087938E-2</v>
      </c>
      <c r="H272" s="174">
        <v>1557.52</v>
      </c>
      <c r="I272" s="197">
        <f t="shared" si="32"/>
        <v>-3.998364974111609E-3</v>
      </c>
      <c r="J272" s="197">
        <f t="shared" si="27"/>
        <v>2.494140293654187E-2</v>
      </c>
      <c r="K272" s="174">
        <v>318.85000000000002</v>
      </c>
      <c r="L272" s="197">
        <f t="shared" si="33"/>
        <v>-4.8182309595833145E-3</v>
      </c>
      <c r="M272" s="197">
        <f t="shared" si="28"/>
        <v>2.4582596481873113E-2</v>
      </c>
      <c r="N272" s="199">
        <v>38358</v>
      </c>
      <c r="O272" s="181">
        <v>1187.8900000000001</v>
      </c>
      <c r="P272" s="200">
        <f t="shared" si="34"/>
        <v>3.4997063081060194E-3</v>
      </c>
      <c r="Q272" s="200">
        <f t="shared" si="29"/>
        <v>1.4954042853304688E-2</v>
      </c>
    </row>
    <row r="273" spans="1:17">
      <c r="A273" s="180">
        <v>38359</v>
      </c>
      <c r="B273" s="174">
        <v>484.65</v>
      </c>
      <c r="C273" s="197">
        <f t="shared" si="30"/>
        <v>6.354616045529447E-3</v>
      </c>
      <c r="D273" s="201">
        <f t="shared" si="25"/>
        <v>1.5190165493975095E-2</v>
      </c>
      <c r="E273" s="174">
        <v>7057.51</v>
      </c>
      <c r="F273" s="197">
        <f t="shared" si="31"/>
        <v>-2.7493128121471532E-3</v>
      </c>
      <c r="G273" s="197">
        <f t="shared" si="26"/>
        <v>2.6770525863423874E-2</v>
      </c>
      <c r="H273" s="174">
        <v>1564.81</v>
      </c>
      <c r="I273" s="197">
        <f t="shared" si="32"/>
        <v>4.6695981825253599E-3</v>
      </c>
      <c r="J273" s="197">
        <f t="shared" si="27"/>
        <v>1.9704655825572206E-2</v>
      </c>
      <c r="K273" s="174">
        <v>318.07</v>
      </c>
      <c r="L273" s="197">
        <f t="shared" si="33"/>
        <v>-2.4492884190663645E-3</v>
      </c>
      <c r="M273" s="197">
        <f t="shared" si="28"/>
        <v>1.0340245341987849E-2</v>
      </c>
      <c r="N273" s="199">
        <v>38359</v>
      </c>
      <c r="O273" s="181">
        <v>1186.19</v>
      </c>
      <c r="P273" s="200">
        <f t="shared" si="34"/>
        <v>-1.4321339555191225E-3</v>
      </c>
      <c r="Q273" s="200">
        <f t="shared" si="29"/>
        <v>1.9551962102002215E-2</v>
      </c>
    </row>
    <row r="274" spans="1:17">
      <c r="A274" s="180">
        <v>38362</v>
      </c>
      <c r="B274" s="174">
        <v>486.79</v>
      </c>
      <c r="C274" s="197">
        <f t="shared" si="30"/>
        <v>4.4058376465854754E-3</v>
      </c>
      <c r="D274" s="201">
        <f t="shared" ref="D274:D337" si="35">SUM(C233:C273)</f>
        <v>2.460647166014563E-2</v>
      </c>
      <c r="E274" s="174">
        <v>7081.7</v>
      </c>
      <c r="F274" s="197">
        <f t="shared" si="31"/>
        <v>3.4216938006222768E-3</v>
      </c>
      <c r="G274" s="197">
        <f t="shared" ref="G274:G337" si="36">SUM(F233:F273)</f>
        <v>2.4552558834860721E-2</v>
      </c>
      <c r="H274" s="174">
        <v>1564.92</v>
      </c>
      <c r="I274" s="197">
        <f t="shared" si="32"/>
        <v>7.0293603630525338E-5</v>
      </c>
      <c r="J274" s="197">
        <f t="shared" ref="J274:J337" si="37">SUM(I233:I273)</f>
        <v>2.4459384634546794E-2</v>
      </c>
      <c r="K274" s="174">
        <v>318.82</v>
      </c>
      <c r="L274" s="197">
        <f t="shared" si="33"/>
        <v>2.3551958632862099E-3</v>
      </c>
      <c r="M274" s="197">
        <f t="shared" ref="M274:M337" si="38">SUM(L233:L273)</f>
        <v>6.5609168256535785E-3</v>
      </c>
      <c r="N274" s="199">
        <v>38362</v>
      </c>
      <c r="O274" s="181">
        <v>1190.25</v>
      </c>
      <c r="P274" s="200">
        <f t="shared" si="34"/>
        <v>3.4168789871083954E-3</v>
      </c>
      <c r="Q274" s="200">
        <f t="shared" ref="Q274:Q337" si="39">SUM(P233:P273)</f>
        <v>1.8815414635497005E-2</v>
      </c>
    </row>
    <row r="275" spans="1:17">
      <c r="A275" s="180">
        <v>38363</v>
      </c>
      <c r="B275" s="174">
        <v>481.02</v>
      </c>
      <c r="C275" s="197">
        <f t="shared" si="30"/>
        <v>-1.1923969302287242E-2</v>
      </c>
      <c r="D275" s="201">
        <f t="shared" si="35"/>
        <v>3.8467489224947672E-2</v>
      </c>
      <c r="E275" s="174">
        <v>7044.11</v>
      </c>
      <c r="F275" s="197">
        <f t="shared" si="31"/>
        <v>-5.322185238237632E-3</v>
      </c>
      <c r="G275" s="197">
        <f t="shared" si="36"/>
        <v>2.7265854311820929E-2</v>
      </c>
      <c r="H275" s="174">
        <v>1553.4</v>
      </c>
      <c r="I275" s="197">
        <f t="shared" si="32"/>
        <v>-7.3886274712637347E-3</v>
      </c>
      <c r="J275" s="197">
        <f t="shared" si="37"/>
        <v>3.1060453143558427E-2</v>
      </c>
      <c r="K275" s="174">
        <v>319.52</v>
      </c>
      <c r="L275" s="197">
        <f t="shared" si="33"/>
        <v>2.1931894620045226E-3</v>
      </c>
      <c r="M275" s="197">
        <f t="shared" si="38"/>
        <v>9.5492444964706026E-3</v>
      </c>
      <c r="N275" s="199">
        <v>38363</v>
      </c>
      <c r="O275" s="181">
        <v>1182.99</v>
      </c>
      <c r="P275" s="200">
        <f t="shared" si="34"/>
        <v>-6.1182372173450511E-3</v>
      </c>
      <c r="Q275" s="200">
        <f t="shared" si="39"/>
        <v>2.3237884620927785E-2</v>
      </c>
    </row>
    <row r="276" spans="1:17">
      <c r="A276" s="180">
        <v>38364</v>
      </c>
      <c r="B276" s="174">
        <v>483.79</v>
      </c>
      <c r="C276" s="197">
        <f t="shared" si="30"/>
        <v>5.7420789811680637E-3</v>
      </c>
      <c r="D276" s="201">
        <f t="shared" si="35"/>
        <v>7.3656319898024406E-3</v>
      </c>
      <c r="E276" s="174">
        <v>7075.64</v>
      </c>
      <c r="F276" s="197">
        <f t="shared" si="31"/>
        <v>4.4660921628277891E-3</v>
      </c>
      <c r="G276" s="197">
        <f t="shared" si="36"/>
        <v>1.3310588455959366E-2</v>
      </c>
      <c r="H276" s="174">
        <v>1565.78</v>
      </c>
      <c r="I276" s="197">
        <f t="shared" si="32"/>
        <v>7.938025383316373E-3</v>
      </c>
      <c r="J276" s="197">
        <f t="shared" si="37"/>
        <v>7.560373319252486E-3</v>
      </c>
      <c r="K276" s="174">
        <v>316.05</v>
      </c>
      <c r="L276" s="197">
        <f t="shared" si="33"/>
        <v>-1.0919440749197221E-2</v>
      </c>
      <c r="M276" s="197">
        <f t="shared" si="38"/>
        <v>2.2695515727925521E-2</v>
      </c>
      <c r="N276" s="199">
        <v>38364</v>
      </c>
      <c r="O276" s="181">
        <v>1187.7</v>
      </c>
      <c r="P276" s="200">
        <f t="shared" si="34"/>
        <v>3.9735319229116644E-3</v>
      </c>
      <c r="Q276" s="200">
        <f t="shared" si="39"/>
        <v>8.0714387450994338E-3</v>
      </c>
    </row>
    <row r="277" spans="1:17">
      <c r="A277" s="180">
        <v>38365</v>
      </c>
      <c r="B277" s="174">
        <v>478.44</v>
      </c>
      <c r="C277" s="197">
        <f t="shared" si="30"/>
        <v>-1.1120117082819413E-2</v>
      </c>
      <c r="D277" s="201">
        <f t="shared" si="35"/>
        <v>-2.5185810175414143E-3</v>
      </c>
      <c r="E277" s="174">
        <v>7028.67</v>
      </c>
      <c r="F277" s="197">
        <f t="shared" si="31"/>
        <v>-6.660400067205207E-3</v>
      </c>
      <c r="G277" s="197">
        <f t="shared" si="36"/>
        <v>8.7240844535634264E-3</v>
      </c>
      <c r="H277" s="174">
        <v>1545.18</v>
      </c>
      <c r="I277" s="197">
        <f t="shared" si="32"/>
        <v>-1.3243693968812012E-2</v>
      </c>
      <c r="J277" s="197">
        <f t="shared" si="37"/>
        <v>4.7180316633972713E-3</v>
      </c>
      <c r="K277" s="174">
        <v>317.87</v>
      </c>
      <c r="L277" s="197">
        <f t="shared" si="33"/>
        <v>5.742065246865399E-3</v>
      </c>
      <c r="M277" s="197">
        <f t="shared" si="38"/>
        <v>-2.1176738795679502E-3</v>
      </c>
      <c r="N277" s="199">
        <v>38365</v>
      </c>
      <c r="O277" s="181">
        <v>1177.45</v>
      </c>
      <c r="P277" s="200">
        <f t="shared" si="34"/>
        <v>-8.6675806362045641E-3</v>
      </c>
      <c r="Q277" s="200">
        <f t="shared" si="39"/>
        <v>2.9765565619399711E-3</v>
      </c>
    </row>
    <row r="278" spans="1:17">
      <c r="A278" s="180">
        <v>38366</v>
      </c>
      <c r="B278" s="174">
        <v>484.13</v>
      </c>
      <c r="C278" s="197">
        <f t="shared" si="30"/>
        <v>1.1822654511499648E-2</v>
      </c>
      <c r="D278" s="201">
        <f t="shared" si="35"/>
        <v>-1.7281464453764807E-2</v>
      </c>
      <c r="E278" s="174">
        <v>7066.22</v>
      </c>
      <c r="F278" s="197">
        <f t="shared" si="31"/>
        <v>5.3281847301539101E-3</v>
      </c>
      <c r="G278" s="197">
        <f t="shared" si="36"/>
        <v>3.6503023414978172E-3</v>
      </c>
      <c r="H278" s="174">
        <v>1561.11</v>
      </c>
      <c r="I278" s="197">
        <f t="shared" si="32"/>
        <v>1.0256698281595551E-2</v>
      </c>
      <c r="J278" s="197">
        <f t="shared" si="37"/>
        <v>-1.0160608187450255E-2</v>
      </c>
      <c r="K278" s="174">
        <v>314.64</v>
      </c>
      <c r="L278" s="197">
        <f t="shared" si="33"/>
        <v>-1.021336604161902E-2</v>
      </c>
      <c r="M278" s="197">
        <f t="shared" si="38"/>
        <v>-1.1261732561409643E-2</v>
      </c>
      <c r="N278" s="199">
        <v>38366</v>
      </c>
      <c r="O278" s="181">
        <v>1184.52</v>
      </c>
      <c r="P278" s="200">
        <f t="shared" si="34"/>
        <v>5.9865460738067391E-3</v>
      </c>
      <c r="Q278" s="200">
        <f t="shared" si="39"/>
        <v>-5.386967449822133E-3</v>
      </c>
    </row>
    <row r="279" spans="1:17">
      <c r="A279" s="180">
        <v>38370</v>
      </c>
      <c r="B279" s="174">
        <v>488.13</v>
      </c>
      <c r="C279" s="197">
        <f t="shared" si="30"/>
        <v>8.2282981265734915E-3</v>
      </c>
      <c r="D279" s="201">
        <f t="shared" si="35"/>
        <v>1.6331259379288362E-3</v>
      </c>
      <c r="E279" s="174">
        <v>7114.53</v>
      </c>
      <c r="F279" s="197">
        <f t="shared" si="31"/>
        <v>6.8134882701720301E-3</v>
      </c>
      <c r="G279" s="197">
        <f t="shared" si="36"/>
        <v>1.5246788889296117E-2</v>
      </c>
      <c r="H279" s="174">
        <v>1573.49</v>
      </c>
      <c r="I279" s="197">
        <f t="shared" si="32"/>
        <v>7.8989755436432094E-3</v>
      </c>
      <c r="J279" s="197">
        <f t="shared" si="37"/>
        <v>8.0910128687116042E-3</v>
      </c>
      <c r="K279" s="174">
        <v>316.33999999999997</v>
      </c>
      <c r="L279" s="197">
        <f t="shared" si="33"/>
        <v>5.3884564117886845E-3</v>
      </c>
      <c r="M279" s="197">
        <f t="shared" si="38"/>
        <v>-2.7275273049906609E-2</v>
      </c>
      <c r="N279" s="199">
        <v>38370</v>
      </c>
      <c r="O279" s="181">
        <v>1195.98</v>
      </c>
      <c r="P279" s="200">
        <f t="shared" si="34"/>
        <v>9.6283037449323167E-3</v>
      </c>
      <c r="Q279" s="200">
        <f t="shared" si="39"/>
        <v>7.703591138823504E-3</v>
      </c>
    </row>
    <row r="280" spans="1:17">
      <c r="A280" s="180">
        <v>38371</v>
      </c>
      <c r="B280" s="174">
        <v>477.3</v>
      </c>
      <c r="C280" s="197">
        <f t="shared" si="30"/>
        <v>-2.243653980748635E-2</v>
      </c>
      <c r="D280" s="201">
        <f t="shared" si="35"/>
        <v>-6.8191362651339391E-3</v>
      </c>
      <c r="E280" s="174">
        <v>7059.27</v>
      </c>
      <c r="F280" s="197">
        <f t="shared" si="31"/>
        <v>-7.7975250095451585E-3</v>
      </c>
      <c r="G280" s="197">
        <f t="shared" si="36"/>
        <v>1.4308011860370909E-2</v>
      </c>
      <c r="H280" s="174">
        <v>1545.65</v>
      </c>
      <c r="I280" s="197">
        <f t="shared" si="32"/>
        <v>-1.7851548393802676E-2</v>
      </c>
      <c r="J280" s="197">
        <f t="shared" si="37"/>
        <v>1.5073414183218413E-3</v>
      </c>
      <c r="K280" s="174">
        <v>319.2</v>
      </c>
      <c r="L280" s="197">
        <f t="shared" si="33"/>
        <v>9.0002810403109791E-3</v>
      </c>
      <c r="M280" s="197">
        <f t="shared" si="38"/>
        <v>-1.3906770874627354E-2</v>
      </c>
      <c r="N280" s="199">
        <v>38371</v>
      </c>
      <c r="O280" s="181">
        <v>1184.6300000000001</v>
      </c>
      <c r="P280" s="200">
        <f t="shared" si="34"/>
        <v>-9.5354434363160729E-3</v>
      </c>
      <c r="Q280" s="200">
        <f t="shared" si="39"/>
        <v>1.1808776706410621E-2</v>
      </c>
    </row>
    <row r="281" spans="1:17">
      <c r="A281" s="180">
        <v>38372</v>
      </c>
      <c r="B281" s="174">
        <v>469.76</v>
      </c>
      <c r="C281" s="197">
        <f t="shared" si="30"/>
        <v>-1.5923298025754897E-2</v>
      </c>
      <c r="D281" s="201">
        <f t="shared" si="35"/>
        <v>-3.3478946852046533E-2</v>
      </c>
      <c r="E281" s="174">
        <v>7010.47</v>
      </c>
      <c r="F281" s="197">
        <f t="shared" si="31"/>
        <v>-6.9369008510827982E-3</v>
      </c>
      <c r="G281" s="197">
        <f t="shared" si="36"/>
        <v>8.0158697698479893E-3</v>
      </c>
      <c r="H281" s="174">
        <v>1514.56</v>
      </c>
      <c r="I281" s="197">
        <f t="shared" si="32"/>
        <v>-2.0319566113604238E-2</v>
      </c>
      <c r="J281" s="197">
        <f t="shared" si="37"/>
        <v>-2.2492840053039295E-2</v>
      </c>
      <c r="K281" s="174">
        <v>312.75</v>
      </c>
      <c r="L281" s="197">
        <f t="shared" si="33"/>
        <v>-2.0413716228633118E-2</v>
      </c>
      <c r="M281" s="197">
        <f t="shared" si="38"/>
        <v>-1.9237329209284022E-2</v>
      </c>
      <c r="N281" s="199">
        <v>38372</v>
      </c>
      <c r="O281" s="181">
        <v>1175.4100000000001</v>
      </c>
      <c r="P281" s="200">
        <f t="shared" si="34"/>
        <v>-7.8134666420083976E-3</v>
      </c>
      <c r="Q281" s="200">
        <f t="shared" si="39"/>
        <v>9.120928940140275E-4</v>
      </c>
    </row>
    <row r="282" spans="1:17">
      <c r="A282" s="180">
        <v>38373</v>
      </c>
      <c r="B282" s="174">
        <v>464.28</v>
      </c>
      <c r="C282" s="197">
        <f t="shared" si="30"/>
        <v>-1.1734107485674215E-2</v>
      </c>
      <c r="D282" s="201">
        <f t="shared" si="35"/>
        <v>-2.9304973833972306E-2</v>
      </c>
      <c r="E282" s="174">
        <v>6996.56</v>
      </c>
      <c r="F282" s="197">
        <f t="shared" si="31"/>
        <v>-1.9861461812608408E-3</v>
      </c>
      <c r="G282" s="197">
        <f t="shared" si="36"/>
        <v>9.0674846025843858E-3</v>
      </c>
      <c r="H282" s="174">
        <v>1503.64</v>
      </c>
      <c r="I282" s="197">
        <f t="shared" si="32"/>
        <v>-7.2361325618099243E-3</v>
      </c>
      <c r="J282" s="197">
        <f t="shared" si="37"/>
        <v>-2.4490327802335773E-2</v>
      </c>
      <c r="K282" s="174">
        <v>310.07</v>
      </c>
      <c r="L282" s="197">
        <f t="shared" si="33"/>
        <v>-8.6060709066553137E-3</v>
      </c>
      <c r="M282" s="197">
        <f t="shared" si="38"/>
        <v>-4.3515725277973136E-2</v>
      </c>
      <c r="N282" s="199">
        <v>38373</v>
      </c>
      <c r="O282" s="181">
        <v>1167.8699999999999</v>
      </c>
      <c r="P282" s="200">
        <f t="shared" si="34"/>
        <v>-6.4354460605525717E-3</v>
      </c>
      <c r="Q282" s="200">
        <f t="shared" si="39"/>
        <v>4.3227180175103332E-3</v>
      </c>
    </row>
    <row r="283" spans="1:17">
      <c r="A283" s="180">
        <v>38376</v>
      </c>
      <c r="B283" s="174">
        <v>456.3</v>
      </c>
      <c r="C283" s="197">
        <f t="shared" si="30"/>
        <v>-1.7337330567064952E-2</v>
      </c>
      <c r="D283" s="201">
        <f t="shared" si="35"/>
        <v>-4.5988259343011866E-2</v>
      </c>
      <c r="E283" s="174">
        <v>6984.03</v>
      </c>
      <c r="F283" s="197">
        <f t="shared" si="31"/>
        <v>-1.7924856325681161E-3</v>
      </c>
      <c r="G283" s="197">
        <f t="shared" si="36"/>
        <v>2.3997693314843733E-3</v>
      </c>
      <c r="H283" s="174">
        <v>1480.66</v>
      </c>
      <c r="I283" s="197">
        <f t="shared" si="32"/>
        <v>-1.5400900856308221E-2</v>
      </c>
      <c r="J283" s="197">
        <f t="shared" si="37"/>
        <v>-4.2090642240872229E-2</v>
      </c>
      <c r="K283" s="174">
        <v>307.49</v>
      </c>
      <c r="L283" s="197">
        <f t="shared" si="33"/>
        <v>-8.3555120477931226E-3</v>
      </c>
      <c r="M283" s="197">
        <f t="shared" si="38"/>
        <v>-3.3863925055380946E-2</v>
      </c>
      <c r="N283" s="199">
        <v>38376</v>
      </c>
      <c r="O283" s="181">
        <v>1163.75</v>
      </c>
      <c r="P283" s="200">
        <f t="shared" si="34"/>
        <v>-3.5340272325752767E-3</v>
      </c>
      <c r="Q283" s="200">
        <f t="shared" si="39"/>
        <v>-7.9911388912556197E-3</v>
      </c>
    </row>
    <row r="284" spans="1:17">
      <c r="A284" s="180">
        <v>38377</v>
      </c>
      <c r="B284" s="174">
        <v>458.82</v>
      </c>
      <c r="C284" s="197">
        <f t="shared" si="30"/>
        <v>5.5074883508317999E-3</v>
      </c>
      <c r="D284" s="201">
        <f t="shared" si="35"/>
        <v>-6.0524063718909671E-2</v>
      </c>
      <c r="E284" s="174">
        <v>6998.64</v>
      </c>
      <c r="F284" s="197">
        <f t="shared" si="31"/>
        <v>2.0897304043920148E-3</v>
      </c>
      <c r="G284" s="197">
        <f t="shared" si="36"/>
        <v>-1.818269027226507E-4</v>
      </c>
      <c r="H284" s="174">
        <v>1490.57</v>
      </c>
      <c r="I284" s="197">
        <f t="shared" si="32"/>
        <v>6.6706628215868436E-3</v>
      </c>
      <c r="J284" s="197">
        <f t="shared" si="37"/>
        <v>-5.3863166262879458E-2</v>
      </c>
      <c r="K284" s="174">
        <v>303.93</v>
      </c>
      <c r="L284" s="197">
        <f t="shared" si="33"/>
        <v>-1.1645154658876352E-2</v>
      </c>
      <c r="M284" s="197">
        <f t="shared" si="38"/>
        <v>-4.7412477055280761E-2</v>
      </c>
      <c r="N284" s="199">
        <v>38377</v>
      </c>
      <c r="O284" s="181">
        <v>1168.4100000000001</v>
      </c>
      <c r="P284" s="200">
        <f t="shared" si="34"/>
        <v>3.9963005984531511E-3</v>
      </c>
      <c r="Q284" s="200">
        <f t="shared" si="39"/>
        <v>-1.1270300309301987E-2</v>
      </c>
    </row>
    <row r="285" spans="1:17">
      <c r="A285" s="180">
        <v>38378</v>
      </c>
      <c r="B285" s="174">
        <v>467.7</v>
      </c>
      <c r="C285" s="197">
        <f t="shared" si="30"/>
        <v>1.916908844765185E-2</v>
      </c>
      <c r="D285" s="201">
        <f t="shared" si="35"/>
        <v>-6.5890261760231356E-2</v>
      </c>
      <c r="E285" s="174">
        <v>7046.4</v>
      </c>
      <c r="F285" s="197">
        <f t="shared" si="31"/>
        <v>6.8010036410556338E-3</v>
      </c>
      <c r="G285" s="197">
        <f t="shared" si="36"/>
        <v>-2.5272953354200062E-3</v>
      </c>
      <c r="H285" s="174">
        <v>1509.01</v>
      </c>
      <c r="I285" s="197">
        <f t="shared" si="32"/>
        <v>1.2295209529774609E-2</v>
      </c>
      <c r="J285" s="197">
        <f t="shared" si="37"/>
        <v>-5.9878872974469539E-2</v>
      </c>
      <c r="K285" s="174">
        <v>305.95999999999998</v>
      </c>
      <c r="L285" s="197">
        <f t="shared" si="33"/>
        <v>6.6569627199694927E-3</v>
      </c>
      <c r="M285" s="197">
        <f t="shared" si="38"/>
        <v>-5.4363298252453819E-2</v>
      </c>
      <c r="N285" s="199">
        <v>38378</v>
      </c>
      <c r="O285" s="181">
        <v>1174.07</v>
      </c>
      <c r="P285" s="200">
        <f t="shared" si="34"/>
        <v>4.8324946337465523E-3</v>
      </c>
      <c r="Q285" s="200">
        <f t="shared" si="39"/>
        <v>-1.136100247446791E-2</v>
      </c>
    </row>
    <row r="286" spans="1:17">
      <c r="A286" s="180">
        <v>38379</v>
      </c>
      <c r="B286" s="174">
        <v>470.03</v>
      </c>
      <c r="C286" s="197">
        <f t="shared" si="30"/>
        <v>4.9694577224636384E-3</v>
      </c>
      <c r="D286" s="201">
        <f t="shared" si="35"/>
        <v>-4.4064966446618392E-2</v>
      </c>
      <c r="E286" s="174">
        <v>7048.97</v>
      </c>
      <c r="F286" s="197">
        <f t="shared" si="31"/>
        <v>3.6465875368706682E-4</v>
      </c>
      <c r="G286" s="197">
        <f t="shared" si="36"/>
        <v>-4.1154920609529425E-5</v>
      </c>
      <c r="H286" s="174">
        <v>1507.55</v>
      </c>
      <c r="I286" s="197">
        <f t="shared" si="32"/>
        <v>-9.6799010396102973E-4</v>
      </c>
      <c r="J286" s="197">
        <f t="shared" si="37"/>
        <v>-4.4869167708327509E-2</v>
      </c>
      <c r="K286" s="174">
        <v>308.77999999999997</v>
      </c>
      <c r="L286" s="197">
        <f t="shared" si="33"/>
        <v>9.1746747601151608E-3</v>
      </c>
      <c r="M286" s="197">
        <f t="shared" si="38"/>
        <v>-5.5744739487290376E-2</v>
      </c>
      <c r="N286" s="199">
        <v>38379</v>
      </c>
      <c r="O286" s="181">
        <v>1174.55</v>
      </c>
      <c r="P286" s="200">
        <f t="shared" si="34"/>
        <v>4.0875067629772159E-4</v>
      </c>
      <c r="Q286" s="200">
        <f t="shared" si="39"/>
        <v>-7.2813383921353373E-3</v>
      </c>
    </row>
    <row r="287" spans="1:17">
      <c r="A287" s="180">
        <v>38380</v>
      </c>
      <c r="B287" s="174">
        <v>466.98</v>
      </c>
      <c r="C287" s="197">
        <f t="shared" si="30"/>
        <v>-6.5100922549521725E-3</v>
      </c>
      <c r="D287" s="201">
        <f t="shared" si="35"/>
        <v>-4.0526650610555742E-2</v>
      </c>
      <c r="E287" s="174">
        <v>7031.99</v>
      </c>
      <c r="F287" s="197">
        <f t="shared" si="31"/>
        <v>-2.4117685485262387E-3</v>
      </c>
      <c r="G287" s="197">
        <f t="shared" si="36"/>
        <v>2.3776393895640559E-3</v>
      </c>
      <c r="H287" s="174">
        <v>1499.46</v>
      </c>
      <c r="I287" s="197">
        <f t="shared" si="32"/>
        <v>-5.380773272420006E-3</v>
      </c>
      <c r="J287" s="197">
        <f t="shared" si="37"/>
        <v>-4.7217472717866062E-2</v>
      </c>
      <c r="K287" s="174">
        <v>309.76</v>
      </c>
      <c r="L287" s="197">
        <f t="shared" si="33"/>
        <v>3.1687548744317173E-3</v>
      </c>
      <c r="M287" s="197">
        <f t="shared" si="38"/>
        <v>-4.291579166931174E-2</v>
      </c>
      <c r="N287" s="199">
        <v>38380</v>
      </c>
      <c r="O287" s="181">
        <v>1171.3599999999999</v>
      </c>
      <c r="P287" s="200">
        <f t="shared" si="34"/>
        <v>-2.719628601441738E-3</v>
      </c>
      <c r="Q287" s="200">
        <f t="shared" si="39"/>
        <v>-3.4167436516918163E-3</v>
      </c>
    </row>
    <row r="288" spans="1:17">
      <c r="A288" s="180">
        <v>38383</v>
      </c>
      <c r="B288" s="174">
        <v>473.66</v>
      </c>
      <c r="C288" s="197">
        <f t="shared" si="30"/>
        <v>1.4203334535235835E-2</v>
      </c>
      <c r="D288" s="201">
        <f t="shared" si="35"/>
        <v>-4.1772332989303766E-2</v>
      </c>
      <c r="E288" s="174">
        <v>7089.83</v>
      </c>
      <c r="F288" s="197">
        <f t="shared" si="31"/>
        <v>8.1916245122386593E-3</v>
      </c>
      <c r="G288" s="197">
        <f t="shared" si="36"/>
        <v>3.7427800783339364E-3</v>
      </c>
      <c r="H288" s="174">
        <v>1519.63</v>
      </c>
      <c r="I288" s="197">
        <f t="shared" si="32"/>
        <v>1.3361840881232096E-2</v>
      </c>
      <c r="J288" s="197">
        <f t="shared" si="37"/>
        <v>-4.6925533962877464E-2</v>
      </c>
      <c r="K288" s="174">
        <v>308.91000000000003</v>
      </c>
      <c r="L288" s="197">
        <f t="shared" si="33"/>
        <v>-2.7478317514429448E-3</v>
      </c>
      <c r="M288" s="197">
        <f t="shared" si="38"/>
        <v>-4.2009305915962705E-2</v>
      </c>
      <c r="N288" s="199">
        <v>38383</v>
      </c>
      <c r="O288" s="181">
        <v>1181.27</v>
      </c>
      <c r="P288" s="200">
        <f t="shared" si="34"/>
        <v>8.4246639832197632E-3</v>
      </c>
      <c r="Q288" s="200">
        <f t="shared" si="39"/>
        <v>-2.0979207585430587E-3</v>
      </c>
    </row>
    <row r="289" spans="1:17">
      <c r="A289" s="180">
        <v>38384</v>
      </c>
      <c r="B289" s="174">
        <v>475.25</v>
      </c>
      <c r="C289" s="197">
        <f t="shared" si="30"/>
        <v>3.3512166339510047E-3</v>
      </c>
      <c r="D289" s="201">
        <f t="shared" si="35"/>
        <v>-5.2497020068704499E-2</v>
      </c>
      <c r="E289" s="174">
        <v>7146.21</v>
      </c>
      <c r="F289" s="197">
        <f t="shared" si="31"/>
        <v>7.9207834155473281E-3</v>
      </c>
      <c r="G289" s="197">
        <f t="shared" si="36"/>
        <v>-1.0558851772039645E-3</v>
      </c>
      <c r="H289" s="174">
        <v>1523.66</v>
      </c>
      <c r="I289" s="197">
        <f t="shared" si="32"/>
        <v>2.6484510878904423E-3</v>
      </c>
      <c r="J289" s="197">
        <f t="shared" si="37"/>
        <v>-5.5995539855843858E-2</v>
      </c>
      <c r="K289" s="174">
        <v>312.26</v>
      </c>
      <c r="L289" s="197">
        <f t="shared" si="33"/>
        <v>1.0786201776605022E-2</v>
      </c>
      <c r="M289" s="197">
        <f t="shared" si="38"/>
        <v>-3.6832304023955847E-2</v>
      </c>
      <c r="N289" s="199">
        <v>38384</v>
      </c>
      <c r="O289" s="181">
        <v>1189.4100000000001</v>
      </c>
      <c r="P289" s="200">
        <f t="shared" si="34"/>
        <v>6.8672549560682443E-3</v>
      </c>
      <c r="Q289" s="200">
        <f t="shared" si="39"/>
        <v>-8.5137745360379709E-3</v>
      </c>
    </row>
    <row r="290" spans="1:17">
      <c r="A290" s="180">
        <v>38385</v>
      </c>
      <c r="B290" s="174">
        <v>474.17</v>
      </c>
      <c r="C290" s="197">
        <f t="shared" si="30"/>
        <v>-2.2750741838944836E-3</v>
      </c>
      <c r="D290" s="201">
        <f t="shared" si="35"/>
        <v>-5.3443532257061714E-2</v>
      </c>
      <c r="E290" s="174">
        <v>7169.39</v>
      </c>
      <c r="F290" s="197">
        <f t="shared" si="31"/>
        <v>3.2384280446770535E-3</v>
      </c>
      <c r="G290" s="197">
        <f t="shared" si="36"/>
        <v>1.0040144729572438E-2</v>
      </c>
      <c r="H290" s="174">
        <v>1525.1</v>
      </c>
      <c r="I290" s="197">
        <f t="shared" si="32"/>
        <v>9.4464641827018319E-4</v>
      </c>
      <c r="J290" s="197">
        <f t="shared" si="37"/>
        <v>-5.7073453977963158E-2</v>
      </c>
      <c r="K290" s="174">
        <v>313.32</v>
      </c>
      <c r="L290" s="197">
        <f t="shared" si="33"/>
        <v>3.3888583856635569E-3</v>
      </c>
      <c r="M290" s="197">
        <f t="shared" si="38"/>
        <v>-4.9878408043434297E-2</v>
      </c>
      <c r="N290" s="199">
        <v>38385</v>
      </c>
      <c r="O290" s="181">
        <v>1193.19</v>
      </c>
      <c r="P290" s="200">
        <f t="shared" si="34"/>
        <v>3.1730069431806021E-3</v>
      </c>
      <c r="Q290" s="200">
        <f t="shared" si="39"/>
        <v>-7.7319374875631491E-4</v>
      </c>
    </row>
    <row r="291" spans="1:17">
      <c r="A291" s="180">
        <v>38386</v>
      </c>
      <c r="B291" s="174">
        <v>466.32</v>
      </c>
      <c r="C291" s="197">
        <f t="shared" si="30"/>
        <v>-1.6693813447349683E-2</v>
      </c>
      <c r="D291" s="201">
        <f t="shared" si="35"/>
        <v>-6.1486438020211032E-2</v>
      </c>
      <c r="E291" s="174">
        <v>7148.32</v>
      </c>
      <c r="F291" s="197">
        <f t="shared" si="31"/>
        <v>-2.9432102214503623E-3</v>
      </c>
      <c r="G291" s="197">
        <f t="shared" si="36"/>
        <v>1.0765767445121878E-2</v>
      </c>
      <c r="H291" s="174">
        <v>1508.24</v>
      </c>
      <c r="I291" s="197">
        <f t="shared" si="32"/>
        <v>-1.1116573563810305E-2</v>
      </c>
      <c r="J291" s="197">
        <f t="shared" si="37"/>
        <v>-5.6903388937206881E-2</v>
      </c>
      <c r="K291" s="174">
        <v>313.58</v>
      </c>
      <c r="L291" s="197">
        <f t="shared" si="33"/>
        <v>8.2947843326658768E-4</v>
      </c>
      <c r="M291" s="197">
        <f t="shared" si="38"/>
        <v>-4.4781971868255006E-2</v>
      </c>
      <c r="N291" s="199">
        <v>38386</v>
      </c>
      <c r="O291" s="181">
        <v>1189.8900000000001</v>
      </c>
      <c r="P291" s="200">
        <f t="shared" si="34"/>
        <v>-2.769526922576206E-3</v>
      </c>
      <c r="Q291" s="200">
        <f t="shared" si="39"/>
        <v>1.6943754158519108E-3</v>
      </c>
    </row>
    <row r="292" spans="1:17">
      <c r="A292" s="180">
        <v>38387</v>
      </c>
      <c r="B292" s="174">
        <v>475.78</v>
      </c>
      <c r="C292" s="197">
        <f t="shared" si="30"/>
        <v>2.0083468779825968E-2</v>
      </c>
      <c r="D292" s="201">
        <f t="shared" si="35"/>
        <v>-8.2829904196055654E-2</v>
      </c>
      <c r="E292" s="174">
        <v>7217.43</v>
      </c>
      <c r="F292" s="197">
        <f t="shared" si="31"/>
        <v>9.6215697964615963E-3</v>
      </c>
      <c r="G292" s="197">
        <f t="shared" si="36"/>
        <v>9.2391159570774269E-3</v>
      </c>
      <c r="H292" s="174">
        <v>1534.49</v>
      </c>
      <c r="I292" s="197">
        <f t="shared" si="32"/>
        <v>1.7254670159518596E-2</v>
      </c>
      <c r="J292" s="197">
        <f t="shared" si="37"/>
        <v>-7.1229622676576551E-2</v>
      </c>
      <c r="K292" s="174">
        <v>310.38</v>
      </c>
      <c r="L292" s="197">
        <f t="shared" si="33"/>
        <v>-1.0257157688825579E-2</v>
      </c>
      <c r="M292" s="197">
        <f t="shared" si="38"/>
        <v>-5.3701260947705456E-2</v>
      </c>
      <c r="N292" s="199">
        <v>38387</v>
      </c>
      <c r="O292" s="181">
        <v>1203.03</v>
      </c>
      <c r="P292" s="200">
        <f t="shared" si="34"/>
        <v>1.0982508461376298E-2</v>
      </c>
      <c r="Q292" s="200">
        <f t="shared" si="39"/>
        <v>-3.0250321640254169E-4</v>
      </c>
    </row>
    <row r="293" spans="1:17">
      <c r="A293" s="180">
        <v>38390</v>
      </c>
      <c r="B293" s="174">
        <v>475.84</v>
      </c>
      <c r="C293" s="197">
        <f t="shared" si="30"/>
        <v>1.2610075466991532E-4</v>
      </c>
      <c r="D293" s="201">
        <f t="shared" si="35"/>
        <v>-4.650759576099301E-2</v>
      </c>
      <c r="E293" s="174">
        <v>7200.91</v>
      </c>
      <c r="F293" s="197">
        <f t="shared" si="31"/>
        <v>-2.2915269343084053E-3</v>
      </c>
      <c r="G293" s="197">
        <f t="shared" si="36"/>
        <v>2.8488135569977979E-2</v>
      </c>
      <c r="H293" s="174">
        <v>1529.05</v>
      </c>
      <c r="I293" s="197">
        <f t="shared" si="32"/>
        <v>-3.5514507516158319E-3</v>
      </c>
      <c r="J293" s="197">
        <f t="shared" si="37"/>
        <v>-3.5114465501594277E-2</v>
      </c>
      <c r="K293" s="174">
        <v>316.27</v>
      </c>
      <c r="L293" s="197">
        <f t="shared" si="33"/>
        <v>1.8798925905336071E-2</v>
      </c>
      <c r="M293" s="197">
        <f t="shared" si="38"/>
        <v>-7.1065597863229898E-2</v>
      </c>
      <c r="N293" s="199">
        <v>38390</v>
      </c>
      <c r="O293" s="181">
        <v>1201.72</v>
      </c>
      <c r="P293" s="200">
        <f t="shared" si="34"/>
        <v>-1.0895104518842788E-3</v>
      </c>
      <c r="Q293" s="200">
        <f t="shared" si="39"/>
        <v>2.1815074590744735E-2</v>
      </c>
    </row>
    <row r="294" spans="1:17">
      <c r="A294" s="180">
        <v>38391</v>
      </c>
      <c r="B294" s="174">
        <v>474.84</v>
      </c>
      <c r="C294" s="197">
        <f t="shared" si="30"/>
        <v>-2.1037580864570206E-3</v>
      </c>
      <c r="D294" s="201">
        <f t="shared" si="35"/>
        <v>-4.5036369877537001E-2</v>
      </c>
      <c r="E294" s="174">
        <v>7207.45</v>
      </c>
      <c r="F294" s="197">
        <f t="shared" si="31"/>
        <v>9.0780636368619015E-4</v>
      </c>
      <c r="G294" s="197">
        <f t="shared" si="36"/>
        <v>2.4024968536347259E-2</v>
      </c>
      <c r="H294" s="174">
        <v>1532.69</v>
      </c>
      <c r="I294" s="197">
        <f t="shared" si="32"/>
        <v>2.3777340433419939E-3</v>
      </c>
      <c r="J294" s="197">
        <f t="shared" si="37"/>
        <v>-4.655003976865079E-2</v>
      </c>
      <c r="K294" s="174">
        <v>315.92</v>
      </c>
      <c r="L294" s="197">
        <f t="shared" si="33"/>
        <v>-1.1072621704207395E-3</v>
      </c>
      <c r="M294" s="197">
        <f t="shared" si="38"/>
        <v>-3.5258121027670598E-2</v>
      </c>
      <c r="N294" s="199">
        <v>38391</v>
      </c>
      <c r="O294" s="181">
        <v>1202.3</v>
      </c>
      <c r="P294" s="200">
        <f t="shared" si="34"/>
        <v>4.8252511314665392E-4</v>
      </c>
      <c r="Q294" s="200">
        <f t="shared" si="39"/>
        <v>1.5860900410423914E-2</v>
      </c>
    </row>
    <row r="295" spans="1:17">
      <c r="A295" s="180">
        <v>38392</v>
      </c>
      <c r="B295" s="174">
        <v>468.85</v>
      </c>
      <c r="C295" s="197">
        <f t="shared" si="30"/>
        <v>-1.2695017319698965E-2</v>
      </c>
      <c r="D295" s="201">
        <f t="shared" si="35"/>
        <v>-4.5048581871304526E-2</v>
      </c>
      <c r="E295" s="174">
        <v>7161.99</v>
      </c>
      <c r="F295" s="197">
        <f t="shared" si="31"/>
        <v>-6.3273379709443437E-3</v>
      </c>
      <c r="G295" s="197">
        <f t="shared" si="36"/>
        <v>2.2357136332710345E-2</v>
      </c>
      <c r="H295" s="174">
        <v>1506.81</v>
      </c>
      <c r="I295" s="197">
        <f t="shared" si="32"/>
        <v>-1.7029528172874977E-2</v>
      </c>
      <c r="J295" s="197">
        <f t="shared" si="37"/>
        <v>-4.9079374138971607E-2</v>
      </c>
      <c r="K295" s="174">
        <v>316.68</v>
      </c>
      <c r="L295" s="197">
        <f t="shared" si="33"/>
        <v>2.4027833248390371E-3</v>
      </c>
      <c r="M295" s="197">
        <f t="shared" si="38"/>
        <v>-3.7128171378297839E-2</v>
      </c>
      <c r="N295" s="199">
        <v>38392</v>
      </c>
      <c r="O295" s="181">
        <v>1191.99</v>
      </c>
      <c r="P295" s="200">
        <f t="shared" si="34"/>
        <v>-8.6122096525033231E-3</v>
      </c>
      <c r="Q295" s="200">
        <f t="shared" si="39"/>
        <v>1.0921941364747086E-2</v>
      </c>
    </row>
    <row r="296" spans="1:17">
      <c r="A296" s="180">
        <v>38393</v>
      </c>
      <c r="B296" s="174">
        <v>467.72</v>
      </c>
      <c r="C296" s="197">
        <f t="shared" si="30"/>
        <v>-2.4130615935164133E-3</v>
      </c>
      <c r="D296" s="201">
        <f t="shared" si="35"/>
        <v>-5.1766681309162059E-2</v>
      </c>
      <c r="E296" s="174">
        <v>7210.65</v>
      </c>
      <c r="F296" s="197">
        <f t="shared" si="31"/>
        <v>6.7712244820023809E-3</v>
      </c>
      <c r="G296" s="197">
        <f t="shared" si="36"/>
        <v>1.8813140749879022E-2</v>
      </c>
      <c r="H296" s="174">
        <v>1506.83</v>
      </c>
      <c r="I296" s="197">
        <f t="shared" si="32"/>
        <v>1.3272985492883482E-5</v>
      </c>
      <c r="J296" s="197">
        <f t="shared" si="37"/>
        <v>-6.3228606692373499E-2</v>
      </c>
      <c r="K296" s="174">
        <v>312.35000000000002</v>
      </c>
      <c r="L296" s="197">
        <f t="shared" si="33"/>
        <v>-1.3767446363654087E-2</v>
      </c>
      <c r="M296" s="197">
        <f t="shared" si="38"/>
        <v>-3.2343562083166924E-2</v>
      </c>
      <c r="N296" s="199">
        <v>38393</v>
      </c>
      <c r="O296" s="181">
        <v>1197.01</v>
      </c>
      <c r="P296" s="200">
        <f t="shared" si="34"/>
        <v>4.2026014135973311E-3</v>
      </c>
      <c r="Q296" s="200">
        <f t="shared" si="39"/>
        <v>3.3529584057706389E-3</v>
      </c>
    </row>
    <row r="297" spans="1:17">
      <c r="A297" s="180">
        <v>38394</v>
      </c>
      <c r="B297" s="174">
        <v>474.04</v>
      </c>
      <c r="C297" s="197">
        <f t="shared" si="30"/>
        <v>1.342188004813007E-2</v>
      </c>
      <c r="D297" s="201">
        <f t="shared" si="35"/>
        <v>-6.8756234693387888E-2</v>
      </c>
      <c r="E297" s="174">
        <v>7261.64</v>
      </c>
      <c r="F297" s="197">
        <f t="shared" si="31"/>
        <v>7.0465988437638863E-3</v>
      </c>
      <c r="G297" s="197">
        <f t="shared" si="36"/>
        <v>1.5124936727827862E-2</v>
      </c>
      <c r="H297" s="174">
        <v>1530.51</v>
      </c>
      <c r="I297" s="197">
        <f t="shared" si="32"/>
        <v>1.559290681441124E-2</v>
      </c>
      <c r="J297" s="197">
        <f t="shared" si="37"/>
        <v>-7.3133836005909891E-2</v>
      </c>
      <c r="K297" s="174">
        <v>312.47000000000003</v>
      </c>
      <c r="L297" s="197">
        <f t="shared" si="33"/>
        <v>3.8411062858243009E-4</v>
      </c>
      <c r="M297" s="197">
        <f t="shared" si="38"/>
        <v>-4.1176661888877593E-2</v>
      </c>
      <c r="N297" s="199">
        <v>38394</v>
      </c>
      <c r="O297" s="181">
        <v>1205.3</v>
      </c>
      <c r="P297" s="200">
        <f t="shared" si="34"/>
        <v>6.9017178523404664E-3</v>
      </c>
      <c r="Q297" s="200">
        <f t="shared" si="39"/>
        <v>-1.3941705901005753E-3</v>
      </c>
    </row>
    <row r="298" spans="1:17">
      <c r="A298" s="180">
        <v>38397</v>
      </c>
      <c r="B298" s="174">
        <v>475.21</v>
      </c>
      <c r="C298" s="197">
        <f t="shared" si="30"/>
        <v>2.4651052778139203E-3</v>
      </c>
      <c r="D298" s="201">
        <f t="shared" si="35"/>
        <v>-6.1800301750254277E-2</v>
      </c>
      <c r="E298" s="174">
        <v>7280.37</v>
      </c>
      <c r="F298" s="197">
        <f t="shared" si="31"/>
        <v>2.5759864499103023E-3</v>
      </c>
      <c r="G298" s="197">
        <f t="shared" si="36"/>
        <v>1.9050710828510085E-2</v>
      </c>
      <c r="H298" s="174">
        <v>1538.21</v>
      </c>
      <c r="I298" s="197">
        <f t="shared" si="32"/>
        <v>5.0183895304078329E-3</v>
      </c>
      <c r="J298" s="197">
        <f t="shared" si="37"/>
        <v>-6.1419504031124575E-2</v>
      </c>
      <c r="K298" s="174">
        <v>315.58</v>
      </c>
      <c r="L298" s="197">
        <f t="shared" si="33"/>
        <v>9.9037510393615597E-3</v>
      </c>
      <c r="M298" s="197">
        <f t="shared" si="38"/>
        <v>-5.0819536712137757E-2</v>
      </c>
      <c r="N298" s="199">
        <v>38397</v>
      </c>
      <c r="O298" s="181">
        <v>1206.1400000000001</v>
      </c>
      <c r="P298" s="200">
        <f t="shared" si="34"/>
        <v>6.9667919083652851E-4</v>
      </c>
      <c r="Q298" s="200">
        <f t="shared" si="39"/>
        <v>1.5942345240165644E-3</v>
      </c>
    </row>
    <row r="299" spans="1:17">
      <c r="A299" s="180">
        <v>38398</v>
      </c>
      <c r="B299" s="174">
        <v>478.42</v>
      </c>
      <c r="C299" s="197">
        <f t="shared" si="30"/>
        <v>6.7321961845796903E-3</v>
      </c>
      <c r="D299" s="201">
        <f t="shared" si="35"/>
        <v>-6.1969252557976626E-2</v>
      </c>
      <c r="E299" s="174">
        <v>7303.96</v>
      </c>
      <c r="F299" s="197">
        <f t="shared" si="31"/>
        <v>3.2349817334978662E-3</v>
      </c>
      <c r="G299" s="197">
        <f t="shared" si="36"/>
        <v>1.6720587996721024E-2</v>
      </c>
      <c r="H299" s="174">
        <v>1547.3</v>
      </c>
      <c r="I299" s="197">
        <f t="shared" si="32"/>
        <v>5.8920737886176506E-3</v>
      </c>
      <c r="J299" s="197">
        <f t="shared" si="37"/>
        <v>-5.4044980544528991E-2</v>
      </c>
      <c r="K299" s="174">
        <v>316.47000000000003</v>
      </c>
      <c r="L299" s="197">
        <f t="shared" si="33"/>
        <v>2.8162347543043485E-3</v>
      </c>
      <c r="M299" s="197">
        <f t="shared" si="38"/>
        <v>-4.471074142417835E-2</v>
      </c>
      <c r="N299" s="199">
        <v>38398</v>
      </c>
      <c r="O299" s="181">
        <v>1210.1199999999999</v>
      </c>
      <c r="P299" s="200">
        <f t="shared" si="34"/>
        <v>3.2943504419995244E-3</v>
      </c>
      <c r="Q299" s="200">
        <f t="shared" si="39"/>
        <v>3.482789251832804E-4</v>
      </c>
    </row>
    <row r="300" spans="1:17">
      <c r="A300" s="180">
        <v>38399</v>
      </c>
      <c r="B300" s="174">
        <v>475.58</v>
      </c>
      <c r="C300" s="197">
        <f t="shared" si="30"/>
        <v>-5.9538959948904728E-3</v>
      </c>
      <c r="D300" s="201">
        <f t="shared" si="35"/>
        <v>-4.345887274367103E-2</v>
      </c>
      <c r="E300" s="174">
        <v>7306.76</v>
      </c>
      <c r="F300" s="197">
        <f t="shared" si="31"/>
        <v>3.8328022633750647E-4</v>
      </c>
      <c r="G300" s="197">
        <f t="shared" si="36"/>
        <v>2.3827771091928629E-2</v>
      </c>
      <c r="H300" s="174">
        <v>1542.41</v>
      </c>
      <c r="I300" s="197">
        <f t="shared" si="32"/>
        <v>-3.1653482578732216E-3</v>
      </c>
      <c r="J300" s="197">
        <f t="shared" si="37"/>
        <v>-3.8243347907729319E-2</v>
      </c>
      <c r="K300" s="174">
        <v>318.04000000000002</v>
      </c>
      <c r="L300" s="197">
        <f t="shared" si="33"/>
        <v>4.9487106714556977E-3</v>
      </c>
      <c r="M300" s="197">
        <f t="shared" si="38"/>
        <v>-4.2379222968861319E-2</v>
      </c>
      <c r="N300" s="199">
        <v>38399</v>
      </c>
      <c r="O300" s="181">
        <v>1210.3399999999999</v>
      </c>
      <c r="P300" s="200">
        <f t="shared" si="34"/>
        <v>1.8178362840604238E-4</v>
      </c>
      <c r="Q300" s="200">
        <f t="shared" si="39"/>
        <v>5.7265428958839827E-3</v>
      </c>
    </row>
    <row r="301" spans="1:17">
      <c r="A301" s="180">
        <v>38400</v>
      </c>
      <c r="B301" s="174">
        <v>469.29</v>
      </c>
      <c r="C301" s="197">
        <f t="shared" si="30"/>
        <v>-1.3314197545962459E-2</v>
      </c>
      <c r="D301" s="201">
        <f t="shared" si="35"/>
        <v>-4.214161630816067E-2</v>
      </c>
      <c r="E301" s="174">
        <v>7272.54</v>
      </c>
      <c r="F301" s="197">
        <f t="shared" si="31"/>
        <v>-4.6943355087754688E-3</v>
      </c>
      <c r="G301" s="197">
        <f t="shared" si="36"/>
        <v>2.8965760338296679E-2</v>
      </c>
      <c r="H301" s="174">
        <v>1519.29</v>
      </c>
      <c r="I301" s="197">
        <f t="shared" si="32"/>
        <v>-1.5103007788236976E-2</v>
      </c>
      <c r="J301" s="197">
        <f t="shared" si="37"/>
        <v>-3.4536503263862775E-2</v>
      </c>
      <c r="K301" s="174">
        <v>316.66000000000003</v>
      </c>
      <c r="L301" s="197">
        <f t="shared" si="33"/>
        <v>-4.3485179599946121E-3</v>
      </c>
      <c r="M301" s="197">
        <f t="shared" si="38"/>
        <v>-3.1628816270506531E-2</v>
      </c>
      <c r="N301" s="199">
        <v>38400</v>
      </c>
      <c r="O301" s="181">
        <v>1200.75</v>
      </c>
      <c r="P301" s="200">
        <f t="shared" si="34"/>
        <v>-7.9549503106062288E-3</v>
      </c>
      <c r="Q301" s="200">
        <f t="shared" si="39"/>
        <v>1.3408059269423201E-2</v>
      </c>
    </row>
    <row r="302" spans="1:17">
      <c r="A302" s="180">
        <v>38401</v>
      </c>
      <c r="B302" s="174">
        <v>467.53</v>
      </c>
      <c r="C302" s="197">
        <f t="shared" si="30"/>
        <v>-3.757396448930772E-3</v>
      </c>
      <c r="D302" s="201">
        <f t="shared" si="35"/>
        <v>-5.2285791109229512E-2</v>
      </c>
      <c r="E302" s="174">
        <v>7287.47</v>
      </c>
      <c r="F302" s="197">
        <f t="shared" si="31"/>
        <v>2.0508234860843514E-3</v>
      </c>
      <c r="G302" s="197">
        <f t="shared" si="36"/>
        <v>2.1622133403613811E-2</v>
      </c>
      <c r="H302" s="174">
        <v>1515.4</v>
      </c>
      <c r="I302" s="197">
        <f t="shared" si="32"/>
        <v>-2.56368995224362E-3</v>
      </c>
      <c r="J302" s="197">
        <f t="shared" si="37"/>
        <v>-4.6729122556151262E-2</v>
      </c>
      <c r="K302" s="174">
        <v>312.25</v>
      </c>
      <c r="L302" s="197">
        <f t="shared" si="33"/>
        <v>-1.4024494067601116E-2</v>
      </c>
      <c r="M302" s="197">
        <f t="shared" si="38"/>
        <v>-2.5103833220651597E-2</v>
      </c>
      <c r="N302" s="199">
        <v>38401</v>
      </c>
      <c r="O302" s="181">
        <v>1201.5899999999999</v>
      </c>
      <c r="P302" s="200">
        <f t="shared" si="34"/>
        <v>6.9931819328917393E-4</v>
      </c>
      <c r="Q302" s="200">
        <f t="shared" si="39"/>
        <v>5.0931061083947619E-3</v>
      </c>
    </row>
    <row r="303" spans="1:17">
      <c r="A303" s="180">
        <v>38405</v>
      </c>
      <c r="B303" s="174">
        <v>463.73</v>
      </c>
      <c r="C303" s="197">
        <f t="shared" si="30"/>
        <v>-8.1610314858312615E-3</v>
      </c>
      <c r="D303" s="201">
        <f t="shared" si="35"/>
        <v>-6.966141075360846E-2</v>
      </c>
      <c r="E303" s="174">
        <v>7211.17</v>
      </c>
      <c r="F303" s="197">
        <f t="shared" si="31"/>
        <v>-1.0525222279717207E-2</v>
      </c>
      <c r="G303" s="197">
        <f t="shared" si="36"/>
        <v>1.6665092175215626E-2</v>
      </c>
      <c r="H303" s="174">
        <v>1494.07</v>
      </c>
      <c r="I303" s="197">
        <f t="shared" si="32"/>
        <v>-1.4175490819130063E-2</v>
      </c>
      <c r="J303" s="197">
        <f t="shared" si="37"/>
        <v>-6.0095015491024119E-2</v>
      </c>
      <c r="K303" s="174">
        <v>311.66000000000003</v>
      </c>
      <c r="L303" s="197">
        <f t="shared" si="33"/>
        <v>-1.8912989882184869E-3</v>
      </c>
      <c r="M303" s="197">
        <f t="shared" si="38"/>
        <v>-3.7525614662856553E-2</v>
      </c>
      <c r="N303" s="199">
        <v>38405</v>
      </c>
      <c r="O303" s="181">
        <v>1184.1600000000001</v>
      </c>
      <c r="P303" s="200">
        <f t="shared" si="34"/>
        <v>-1.4612017289066628E-2</v>
      </c>
      <c r="Q303" s="200">
        <f t="shared" si="39"/>
        <v>-3.2072614570852042E-3</v>
      </c>
    </row>
    <row r="304" spans="1:17">
      <c r="A304" s="180">
        <v>38406</v>
      </c>
      <c r="B304" s="174">
        <v>462.9</v>
      </c>
      <c r="C304" s="197">
        <f t="shared" si="30"/>
        <v>-1.7914382698017881E-3</v>
      </c>
      <c r="D304" s="201">
        <f t="shared" si="35"/>
        <v>-8.2559240826473354E-2</v>
      </c>
      <c r="E304" s="174">
        <v>7243.28</v>
      </c>
      <c r="F304" s="197">
        <f t="shared" si="31"/>
        <v>4.4429297302806797E-3</v>
      </c>
      <c r="G304" s="197">
        <f t="shared" si="36"/>
        <v>2.9205697187743834E-3</v>
      </c>
      <c r="H304" s="174">
        <v>1497.09</v>
      </c>
      <c r="I304" s="197">
        <f t="shared" si="32"/>
        <v>2.0192841748170108E-3</v>
      </c>
      <c r="J304" s="197">
        <f t="shared" si="37"/>
        <v>-7.6945175820756162E-2</v>
      </c>
      <c r="K304" s="174">
        <v>308.61</v>
      </c>
      <c r="L304" s="197">
        <f t="shared" si="33"/>
        <v>-9.8345062064200961E-3</v>
      </c>
      <c r="M304" s="197">
        <f t="shared" si="38"/>
        <v>-5.1436067997775455E-2</v>
      </c>
      <c r="N304" s="199">
        <v>38406</v>
      </c>
      <c r="O304" s="181">
        <v>1190.8</v>
      </c>
      <c r="P304" s="200">
        <f t="shared" si="34"/>
        <v>5.5916876924649314E-3</v>
      </c>
      <c r="Q304" s="200">
        <f t="shared" si="39"/>
        <v>-2.1231262081245504E-2</v>
      </c>
    </row>
    <row r="305" spans="1:17">
      <c r="A305" s="180">
        <v>38407</v>
      </c>
      <c r="B305" s="174">
        <v>468.55</v>
      </c>
      <c r="C305" s="197">
        <f t="shared" si="30"/>
        <v>1.2131771532607872E-2</v>
      </c>
      <c r="D305" s="201">
        <f t="shared" si="35"/>
        <v>-8.3933627643955511E-2</v>
      </c>
      <c r="E305" s="174">
        <v>7283.28</v>
      </c>
      <c r="F305" s="197">
        <f t="shared" si="31"/>
        <v>5.5071677115945241E-3</v>
      </c>
      <c r="G305" s="197">
        <f t="shared" si="36"/>
        <v>4.7744149326402197E-3</v>
      </c>
      <c r="H305" s="174">
        <v>1517.71</v>
      </c>
      <c r="I305" s="197">
        <f t="shared" si="32"/>
        <v>1.3679396008774221E-2</v>
      </c>
      <c r="J305" s="197">
        <f t="shared" si="37"/>
        <v>-7.504983272450913E-2</v>
      </c>
      <c r="K305" s="174">
        <v>307.75</v>
      </c>
      <c r="L305" s="197">
        <f t="shared" si="33"/>
        <v>-2.790578746485499E-3</v>
      </c>
      <c r="M305" s="197">
        <f t="shared" si="38"/>
        <v>-6.4222538489680819E-2</v>
      </c>
      <c r="N305" s="199">
        <v>38407</v>
      </c>
      <c r="O305" s="181">
        <v>1200.2</v>
      </c>
      <c r="P305" s="200">
        <f t="shared" si="34"/>
        <v>7.8628594137912771E-3</v>
      </c>
      <c r="Q305" s="200">
        <f t="shared" si="39"/>
        <v>-1.6102441694643602E-2</v>
      </c>
    </row>
    <row r="306" spans="1:17">
      <c r="A306" s="180">
        <v>38408</v>
      </c>
      <c r="B306" s="174">
        <v>473.35</v>
      </c>
      <c r="C306" s="197">
        <f t="shared" si="30"/>
        <v>1.0192253005067695E-2</v>
      </c>
      <c r="D306" s="201">
        <f t="shared" si="35"/>
        <v>-6.985331292513515E-2</v>
      </c>
      <c r="E306" s="174">
        <v>7361.89</v>
      </c>
      <c r="F306" s="197">
        <f t="shared" si="31"/>
        <v>1.0735383061027519E-2</v>
      </c>
      <c r="G306" s="197">
        <f t="shared" si="36"/>
        <v>1.187952273872938E-2</v>
      </c>
      <c r="H306" s="174">
        <v>1526.9</v>
      </c>
      <c r="I306" s="197">
        <f t="shared" si="32"/>
        <v>6.0369163277319438E-3</v>
      </c>
      <c r="J306" s="197">
        <f t="shared" si="37"/>
        <v>-5.7533543241115349E-2</v>
      </c>
      <c r="K306" s="174">
        <v>310.97000000000003</v>
      </c>
      <c r="L306" s="197">
        <f t="shared" si="33"/>
        <v>1.0408679439306663E-2</v>
      </c>
      <c r="M306" s="197">
        <f t="shared" si="38"/>
        <v>-6.7863612397086048E-2</v>
      </c>
      <c r="N306" s="199">
        <v>38408</v>
      </c>
      <c r="O306" s="181">
        <v>1211.3699999999999</v>
      </c>
      <c r="P306" s="200">
        <f t="shared" si="34"/>
        <v>9.2637409497657117E-3</v>
      </c>
      <c r="Q306" s="200">
        <f t="shared" si="39"/>
        <v>-3.9249651239321847E-3</v>
      </c>
    </row>
    <row r="307" spans="1:17">
      <c r="A307" s="180">
        <v>38411</v>
      </c>
      <c r="B307" s="174">
        <v>473.04</v>
      </c>
      <c r="C307" s="197">
        <f t="shared" si="30"/>
        <v>-6.5512106232583009E-4</v>
      </c>
      <c r="D307" s="201">
        <f t="shared" si="35"/>
        <v>-6.7728737007507436E-2</v>
      </c>
      <c r="E307" s="174">
        <v>7321.23</v>
      </c>
      <c r="F307" s="197">
        <f t="shared" si="31"/>
        <v>-5.5383466090661495E-3</v>
      </c>
      <c r="G307" s="197">
        <f t="shared" si="36"/>
        <v>1.5893322487655015E-2</v>
      </c>
      <c r="H307" s="174">
        <v>1511.02</v>
      </c>
      <c r="I307" s="197">
        <f t="shared" si="32"/>
        <v>-1.0454616736952461E-2</v>
      </c>
      <c r="J307" s="197">
        <f t="shared" si="37"/>
        <v>-6.1769693762658381E-2</v>
      </c>
      <c r="K307" s="174">
        <v>312.98</v>
      </c>
      <c r="L307" s="197">
        <f t="shared" si="33"/>
        <v>6.4428462311562741E-3</v>
      </c>
      <c r="M307" s="197">
        <f t="shared" si="38"/>
        <v>-5.2371595019691533E-2</v>
      </c>
      <c r="N307" s="199">
        <v>38411</v>
      </c>
      <c r="O307" s="181">
        <v>1203.5999999999999</v>
      </c>
      <c r="P307" s="200">
        <f t="shared" si="34"/>
        <v>-6.4348847492881386E-3</v>
      </c>
      <c r="Q307" s="200">
        <f t="shared" si="39"/>
        <v>-1.7897576233762494E-3</v>
      </c>
    </row>
    <row r="308" spans="1:17">
      <c r="A308" s="180">
        <v>38412</v>
      </c>
      <c r="B308" s="174">
        <v>477.6</v>
      </c>
      <c r="C308" s="197">
        <f t="shared" si="30"/>
        <v>9.5936105658179314E-3</v>
      </c>
      <c r="D308" s="201">
        <f t="shared" si="35"/>
        <v>-7.1045557804693682E-2</v>
      </c>
      <c r="E308" s="174">
        <v>7351.03</v>
      </c>
      <c r="F308" s="197">
        <f t="shared" si="31"/>
        <v>4.0620928168494733E-3</v>
      </c>
      <c r="G308" s="197">
        <f t="shared" si="36"/>
        <v>1.0847795833276325E-2</v>
      </c>
      <c r="H308" s="174">
        <v>1527.25</v>
      </c>
      <c r="I308" s="197">
        <f t="shared" si="32"/>
        <v>1.0683813077362847E-2</v>
      </c>
      <c r="J308" s="197">
        <f t="shared" si="37"/>
        <v>-7.2692126607172031E-2</v>
      </c>
      <c r="K308" s="174">
        <v>312.18</v>
      </c>
      <c r="L308" s="197">
        <f t="shared" si="33"/>
        <v>-2.5593462047587908E-3</v>
      </c>
      <c r="M308" s="197">
        <f t="shared" si="38"/>
        <v>-5.0495800935791146E-2</v>
      </c>
      <c r="N308" s="199">
        <v>38412</v>
      </c>
      <c r="O308" s="181">
        <v>1210.4100000000001</v>
      </c>
      <c r="P308" s="200">
        <f t="shared" si="34"/>
        <v>5.6420794157871551E-3</v>
      </c>
      <c r="Q308" s="200">
        <f t="shared" si="39"/>
        <v>-8.1504764304551596E-3</v>
      </c>
    </row>
    <row r="309" spans="1:17">
      <c r="A309" s="180">
        <v>38413</v>
      </c>
      <c r="B309" s="174">
        <v>476.22</v>
      </c>
      <c r="C309" s="197">
        <f t="shared" si="30"/>
        <v>-2.8936297475531457E-3</v>
      </c>
      <c r="D309" s="201">
        <f t="shared" si="35"/>
        <v>-6.2081831321666413E-2</v>
      </c>
      <c r="E309" s="174">
        <v>7343.14</v>
      </c>
      <c r="F309" s="197">
        <f t="shared" si="31"/>
        <v>-1.0738953963731149E-3</v>
      </c>
      <c r="G309" s="197">
        <f t="shared" si="36"/>
        <v>1.3348056629665839E-2</v>
      </c>
      <c r="H309" s="174">
        <v>1525.28</v>
      </c>
      <c r="I309" s="197">
        <f t="shared" si="32"/>
        <v>-1.2907327846083524E-3</v>
      </c>
      <c r="J309" s="197">
        <f t="shared" si="37"/>
        <v>-6.1275715019494116E-2</v>
      </c>
      <c r="K309" s="174">
        <v>315.27</v>
      </c>
      <c r="L309" s="197">
        <f t="shared" si="33"/>
        <v>9.8494700153477065E-3</v>
      </c>
      <c r="M309" s="197">
        <f t="shared" si="38"/>
        <v>-5.3571432931381675E-2</v>
      </c>
      <c r="N309" s="199">
        <v>38413</v>
      </c>
      <c r="O309" s="181">
        <v>1210.08</v>
      </c>
      <c r="P309" s="200">
        <f t="shared" si="34"/>
        <v>-2.726720639579294E-4</v>
      </c>
      <c r="Q309" s="200">
        <f t="shared" si="39"/>
        <v>-2.5908032775906536E-3</v>
      </c>
    </row>
    <row r="310" spans="1:17">
      <c r="A310" s="180">
        <v>38414</v>
      </c>
      <c r="B310" s="174">
        <v>472.73</v>
      </c>
      <c r="C310" s="197">
        <f t="shared" si="30"/>
        <v>-7.3555313455637228E-3</v>
      </c>
      <c r="D310" s="201">
        <f t="shared" si="35"/>
        <v>-6.3951697862838247E-2</v>
      </c>
      <c r="E310" s="174">
        <v>7357.12</v>
      </c>
      <c r="F310" s="197">
        <f t="shared" si="31"/>
        <v>1.9020077487803195E-3</v>
      </c>
      <c r="G310" s="197">
        <f t="shared" si="36"/>
        <v>1.2756799370246263E-2</v>
      </c>
      <c r="H310" s="174">
        <v>1511.89</v>
      </c>
      <c r="I310" s="197">
        <f t="shared" si="32"/>
        <v>-8.8174759750467759E-3</v>
      </c>
      <c r="J310" s="197">
        <f t="shared" si="37"/>
        <v>-6.0939268627987035E-2</v>
      </c>
      <c r="K310" s="174">
        <v>314.20999999999998</v>
      </c>
      <c r="L310" s="197">
        <f t="shared" si="33"/>
        <v>-3.367862368686453E-3</v>
      </c>
      <c r="M310" s="197">
        <f t="shared" si="38"/>
        <v>-4.429867295311362E-2</v>
      </c>
      <c r="N310" s="199">
        <v>38414</v>
      </c>
      <c r="O310" s="181">
        <v>1210.47</v>
      </c>
      <c r="P310" s="200">
        <f t="shared" si="34"/>
        <v>3.2224081582682797E-4</v>
      </c>
      <c r="Q310" s="200">
        <f t="shared" si="39"/>
        <v>-1.519405742348432E-3</v>
      </c>
    </row>
    <row r="311" spans="1:17">
      <c r="A311" s="180">
        <v>38415</v>
      </c>
      <c r="B311" s="174">
        <v>474.31</v>
      </c>
      <c r="C311" s="197">
        <f t="shared" si="30"/>
        <v>3.3367153783006062E-3</v>
      </c>
      <c r="D311" s="201">
        <f t="shared" si="35"/>
        <v>-6.1071238947955457E-2</v>
      </c>
      <c r="E311" s="174">
        <v>7441.18</v>
      </c>
      <c r="F311" s="197">
        <f t="shared" si="31"/>
        <v>1.1360886606112265E-2</v>
      </c>
      <c r="G311" s="197">
        <f t="shared" si="36"/>
        <v>2.4409559541143225E-2</v>
      </c>
      <c r="H311" s="174">
        <v>1520.58</v>
      </c>
      <c r="I311" s="197">
        <f t="shared" si="32"/>
        <v>5.7313172347371122E-3</v>
      </c>
      <c r="J311" s="197">
        <f t="shared" si="37"/>
        <v>-5.8834452701508722E-2</v>
      </c>
      <c r="K311" s="174">
        <v>312.22000000000003</v>
      </c>
      <c r="L311" s="197">
        <f t="shared" si="33"/>
        <v>-6.3534846484076708E-3</v>
      </c>
      <c r="M311" s="197">
        <f t="shared" si="38"/>
        <v>-4.7666535321800076E-2</v>
      </c>
      <c r="N311" s="199">
        <v>38415</v>
      </c>
      <c r="O311" s="181">
        <v>1222.1199999999999</v>
      </c>
      <c r="P311" s="200">
        <f t="shared" si="34"/>
        <v>9.5783416593899773E-3</v>
      </c>
      <c r="Q311" s="200">
        <f t="shared" si="39"/>
        <v>6.9553243026961751E-3</v>
      </c>
    </row>
    <row r="312" spans="1:17">
      <c r="A312" s="180">
        <v>38418</v>
      </c>
      <c r="B312" s="174">
        <v>481.09</v>
      </c>
      <c r="C312" s="197">
        <f t="shared" si="30"/>
        <v>1.4193246426367415E-2</v>
      </c>
      <c r="D312" s="201">
        <f t="shared" si="35"/>
        <v>-3.4725567460796893E-2</v>
      </c>
      <c r="E312" s="174">
        <v>7440.31</v>
      </c>
      <c r="F312" s="197">
        <f t="shared" si="31"/>
        <v>-1.169237759110731E-4</v>
      </c>
      <c r="G312" s="197">
        <f t="shared" si="36"/>
        <v>4.8270757828709092E-2</v>
      </c>
      <c r="H312" s="174">
        <v>1545.2</v>
      </c>
      <c r="I312" s="197">
        <f t="shared" si="32"/>
        <v>1.6061510787168078E-2</v>
      </c>
      <c r="J312" s="197">
        <f t="shared" si="37"/>
        <v>-3.3148704642733166E-2</v>
      </c>
      <c r="K312" s="174">
        <v>313.38</v>
      </c>
      <c r="L312" s="197">
        <f t="shared" si="33"/>
        <v>3.7084441477416566E-3</v>
      </c>
      <c r="M312" s="197">
        <f t="shared" si="38"/>
        <v>-4.5732090509637682E-2</v>
      </c>
      <c r="N312" s="199">
        <v>38418</v>
      </c>
      <c r="O312" s="181">
        <v>1225.31</v>
      </c>
      <c r="P312" s="200">
        <f t="shared" si="34"/>
        <v>2.6068176057902669E-3</v>
      </c>
      <c r="Q312" s="200">
        <f t="shared" si="39"/>
        <v>2.8273748003914623E-2</v>
      </c>
    </row>
    <row r="313" spans="1:17">
      <c r="A313" s="180">
        <v>38419</v>
      </c>
      <c r="B313" s="174">
        <v>476.35</v>
      </c>
      <c r="C313" s="197">
        <f t="shared" si="30"/>
        <v>-9.9014846371550547E-3</v>
      </c>
      <c r="D313" s="201">
        <f t="shared" si="35"/>
        <v>-1.2045475751452187E-2</v>
      </c>
      <c r="E313" s="174">
        <v>7426.17</v>
      </c>
      <c r="F313" s="197">
        <f t="shared" si="31"/>
        <v>-1.9022666110523247E-3</v>
      </c>
      <c r="G313" s="197">
        <f t="shared" si="36"/>
        <v>5.3146163658543612E-2</v>
      </c>
      <c r="H313" s="174">
        <v>1528.65</v>
      </c>
      <c r="I313" s="197">
        <f t="shared" si="32"/>
        <v>-1.0768358849313932E-2</v>
      </c>
      <c r="J313" s="197">
        <f t="shared" si="37"/>
        <v>-1.1939825852639443E-2</v>
      </c>
      <c r="K313" s="174">
        <v>317.38</v>
      </c>
      <c r="L313" s="197">
        <f t="shared" si="33"/>
        <v>1.268328245843392E-2</v>
      </c>
      <c r="M313" s="197">
        <f t="shared" si="38"/>
        <v>-2.2122492044601122E-2</v>
      </c>
      <c r="N313" s="199">
        <v>38419</v>
      </c>
      <c r="O313" s="181">
        <v>1219.43</v>
      </c>
      <c r="P313" s="200">
        <f t="shared" si="34"/>
        <v>-4.8103367542331266E-3</v>
      </c>
      <c r="Q313" s="200">
        <f t="shared" si="39"/>
        <v>3.4514955453793815E-2</v>
      </c>
    </row>
    <row r="314" spans="1:17">
      <c r="A314" s="180">
        <v>38420</v>
      </c>
      <c r="B314" s="174">
        <v>475.25</v>
      </c>
      <c r="C314" s="197">
        <f t="shared" si="30"/>
        <v>-2.3118967842498941E-3</v>
      </c>
      <c r="D314" s="201">
        <f t="shared" si="35"/>
        <v>-1.0919486740298981E-2</v>
      </c>
      <c r="E314" s="174">
        <v>7354.74</v>
      </c>
      <c r="F314" s="197">
        <f t="shared" si="31"/>
        <v>-9.6652447059836274E-3</v>
      </c>
      <c r="G314" s="197">
        <f t="shared" si="36"/>
        <v>4.8168637143591028E-2</v>
      </c>
      <c r="H314" s="174">
        <v>1521.98</v>
      </c>
      <c r="I314" s="197">
        <f t="shared" si="32"/>
        <v>-4.3728742119875383E-3</v>
      </c>
      <c r="J314" s="197">
        <f t="shared" si="37"/>
        <v>-1.8709819727841775E-2</v>
      </c>
      <c r="K314" s="174">
        <v>314.69</v>
      </c>
      <c r="L314" s="197">
        <f t="shared" si="33"/>
        <v>-8.5117668640962169E-3</v>
      </c>
      <c r="M314" s="197">
        <f t="shared" si="38"/>
        <v>-4.6209786265838868E-3</v>
      </c>
      <c r="N314" s="199">
        <v>38420</v>
      </c>
      <c r="O314" s="181">
        <v>1207.01</v>
      </c>
      <c r="P314" s="200">
        <f t="shared" si="34"/>
        <v>-1.0237309367139701E-2</v>
      </c>
      <c r="Q314" s="200">
        <f t="shared" si="39"/>
        <v>2.6204912391454664E-2</v>
      </c>
    </row>
    <row r="315" spans="1:17">
      <c r="A315" s="180">
        <v>38421</v>
      </c>
      <c r="B315" s="174">
        <v>476.46</v>
      </c>
      <c r="C315" s="197">
        <f t="shared" si="30"/>
        <v>2.5427927666360731E-3</v>
      </c>
      <c r="D315" s="201">
        <f t="shared" si="35"/>
        <v>-1.9585999570078328E-2</v>
      </c>
      <c r="E315" s="174">
        <v>7354.98</v>
      </c>
      <c r="F315" s="197">
        <f t="shared" si="31"/>
        <v>3.2631484490607829E-5</v>
      </c>
      <c r="G315" s="197">
        <f t="shared" si="36"/>
        <v>4.1252705249754551E-2</v>
      </c>
      <c r="H315" s="174">
        <v>1524.38</v>
      </c>
      <c r="I315" s="197">
        <f t="shared" si="32"/>
        <v>1.5756512667810226E-3</v>
      </c>
      <c r="J315" s="197">
        <f t="shared" si="37"/>
        <v>-2.7752292122354666E-2</v>
      </c>
      <c r="K315" s="174">
        <v>313.85000000000002</v>
      </c>
      <c r="L315" s="197">
        <f t="shared" si="33"/>
        <v>-2.6728625070592212E-3</v>
      </c>
      <c r="M315" s="197">
        <f t="shared" si="38"/>
        <v>-1.0683457071613745E-2</v>
      </c>
      <c r="N315" s="199">
        <v>38421</v>
      </c>
      <c r="O315" s="181">
        <v>1209.25</v>
      </c>
      <c r="P315" s="200">
        <f t="shared" si="34"/>
        <v>1.8541056357391221E-3</v>
      </c>
      <c r="Q315" s="200">
        <f t="shared" si="39"/>
        <v>1.7399736979834088E-2</v>
      </c>
    </row>
    <row r="316" spans="1:17">
      <c r="A316" s="180">
        <v>38422</v>
      </c>
      <c r="B316" s="174">
        <v>469.11</v>
      </c>
      <c r="C316" s="197">
        <f t="shared" si="30"/>
        <v>-1.5546491611645926E-2</v>
      </c>
      <c r="D316" s="201">
        <f t="shared" si="35"/>
        <v>-2.1449044450027724E-2</v>
      </c>
      <c r="E316" s="174">
        <v>7330.43</v>
      </c>
      <c r="F316" s="197">
        <f t="shared" si="31"/>
        <v>-3.3434576044890467E-3</v>
      </c>
      <c r="G316" s="197">
        <f t="shared" si="36"/>
        <v>3.7863642933622876E-2</v>
      </c>
      <c r="H316" s="174">
        <v>1505.64</v>
      </c>
      <c r="I316" s="197">
        <f t="shared" si="32"/>
        <v>-1.2369713037997101E-2</v>
      </c>
      <c r="J316" s="197">
        <f t="shared" si="37"/>
        <v>-2.6246934459204164E-2</v>
      </c>
      <c r="K316" s="174">
        <v>315.44</v>
      </c>
      <c r="L316" s="197">
        <f t="shared" si="33"/>
        <v>5.0533248058309155E-3</v>
      </c>
      <c r="M316" s="197">
        <f t="shared" si="38"/>
        <v>-1.5711515441959176E-2</v>
      </c>
      <c r="N316" s="199">
        <v>38422</v>
      </c>
      <c r="O316" s="181">
        <v>1200.08</v>
      </c>
      <c r="P316" s="200">
        <f t="shared" si="34"/>
        <v>-7.6121114824577634E-3</v>
      </c>
      <c r="Q316" s="200">
        <f t="shared" si="39"/>
        <v>1.583696362846481E-2</v>
      </c>
    </row>
    <row r="317" spans="1:17">
      <c r="A317" s="180">
        <v>38425</v>
      </c>
      <c r="B317" s="174">
        <v>470.34</v>
      </c>
      <c r="C317" s="197">
        <f t="shared" si="30"/>
        <v>2.6185549051570322E-3</v>
      </c>
      <c r="D317" s="201">
        <f t="shared" si="35"/>
        <v>-2.5071566759386404E-2</v>
      </c>
      <c r="E317" s="174">
        <v>7353.89</v>
      </c>
      <c r="F317" s="197">
        <f t="shared" si="31"/>
        <v>3.1952477145390378E-3</v>
      </c>
      <c r="G317" s="197">
        <f t="shared" si="36"/>
        <v>3.9842370567371471E-2</v>
      </c>
      <c r="H317" s="174">
        <v>1515.09</v>
      </c>
      <c r="I317" s="197">
        <f t="shared" si="32"/>
        <v>6.2567861599918742E-3</v>
      </c>
      <c r="J317" s="197">
        <f t="shared" si="37"/>
        <v>-3.1228020025937532E-2</v>
      </c>
      <c r="K317" s="174">
        <v>310.69</v>
      </c>
      <c r="L317" s="197">
        <f t="shared" si="33"/>
        <v>-1.5172859076164627E-2</v>
      </c>
      <c r="M317" s="197">
        <f t="shared" si="38"/>
        <v>-1.285138009813277E-2</v>
      </c>
      <c r="N317" s="199">
        <v>38425</v>
      </c>
      <c r="O317" s="181">
        <v>1206.83</v>
      </c>
      <c r="P317" s="200">
        <f t="shared" si="34"/>
        <v>5.608865886875666E-3</v>
      </c>
      <c r="Q317" s="200">
        <f t="shared" si="39"/>
        <v>1.4343089363352105E-2</v>
      </c>
    </row>
    <row r="318" spans="1:17">
      <c r="A318" s="180">
        <v>38426</v>
      </c>
      <c r="B318" s="174">
        <v>465.04</v>
      </c>
      <c r="C318" s="197">
        <f t="shared" si="30"/>
        <v>-1.1332414035590547E-2</v>
      </c>
      <c r="D318" s="201">
        <f t="shared" si="35"/>
        <v>-2.8195090835397441E-2</v>
      </c>
      <c r="E318" s="174">
        <v>7310.41</v>
      </c>
      <c r="F318" s="197">
        <f t="shared" si="31"/>
        <v>-5.9300651810016867E-3</v>
      </c>
      <c r="G318" s="197">
        <f t="shared" si="36"/>
        <v>3.8571526119082711E-2</v>
      </c>
      <c r="H318" s="174">
        <v>1502.06</v>
      </c>
      <c r="I318" s="197">
        <f t="shared" si="32"/>
        <v>-8.6373438556870737E-3</v>
      </c>
      <c r="J318" s="197">
        <f t="shared" si="37"/>
        <v>-3.2909259249262038E-2</v>
      </c>
      <c r="K318" s="174">
        <v>312.02</v>
      </c>
      <c r="L318" s="197">
        <f t="shared" si="33"/>
        <v>4.2716578258961352E-3</v>
      </c>
      <c r="M318" s="197">
        <f t="shared" si="38"/>
        <v>-1.7104798425100182E-2</v>
      </c>
      <c r="N318" s="199">
        <v>38426</v>
      </c>
      <c r="O318" s="181">
        <v>1197.75</v>
      </c>
      <c r="P318" s="200">
        <f t="shared" si="34"/>
        <v>-7.5522903442790225E-3</v>
      </c>
      <c r="Q318" s="200">
        <f t="shared" si="39"/>
        <v>1.5978423327316096E-2</v>
      </c>
    </row>
    <row r="319" spans="1:17">
      <c r="A319" s="180">
        <v>38427</v>
      </c>
      <c r="B319" s="174">
        <v>460.82</v>
      </c>
      <c r="C319" s="197">
        <f t="shared" si="30"/>
        <v>-9.1159121755092255E-3</v>
      </c>
      <c r="D319" s="201">
        <f t="shared" si="35"/>
        <v>-2.8407387788168575E-2</v>
      </c>
      <c r="E319" s="174">
        <v>7264.47</v>
      </c>
      <c r="F319" s="197">
        <f t="shared" si="31"/>
        <v>-6.3040178911005548E-3</v>
      </c>
      <c r="G319" s="197">
        <f t="shared" si="36"/>
        <v>3.9301861005286237E-2</v>
      </c>
      <c r="H319" s="174">
        <v>1486.23</v>
      </c>
      <c r="I319" s="197">
        <f t="shared" si="32"/>
        <v>-1.05947870357549E-2</v>
      </c>
      <c r="J319" s="197">
        <f t="shared" si="37"/>
        <v>-2.8302909136137082E-2</v>
      </c>
      <c r="K319" s="174">
        <v>309.18</v>
      </c>
      <c r="L319" s="197">
        <f t="shared" si="33"/>
        <v>-9.1436567509153455E-3</v>
      </c>
      <c r="M319" s="197">
        <f t="shared" si="38"/>
        <v>-1.8575205846069455E-2</v>
      </c>
      <c r="N319" s="199">
        <v>38427</v>
      </c>
      <c r="O319" s="181">
        <v>1188.07</v>
      </c>
      <c r="P319" s="200">
        <f t="shared" si="34"/>
        <v>-8.1146550175845763E-3</v>
      </c>
      <c r="Q319" s="200">
        <f t="shared" si="39"/>
        <v>1.7093713619241651E-2</v>
      </c>
    </row>
    <row r="320" spans="1:17">
      <c r="A320" s="180">
        <v>38428</v>
      </c>
      <c r="B320" s="174">
        <v>462.09</v>
      </c>
      <c r="C320" s="197">
        <f t="shared" si="30"/>
        <v>2.7521660868900419E-3</v>
      </c>
      <c r="D320" s="201">
        <f t="shared" si="35"/>
        <v>-4.9345954475177464E-2</v>
      </c>
      <c r="E320" s="174">
        <v>7284.31</v>
      </c>
      <c r="F320" s="197">
        <f t="shared" si="31"/>
        <v>2.7273781442112982E-3</v>
      </c>
      <c r="G320" s="197">
        <f t="shared" si="36"/>
        <v>2.7669658384031771E-2</v>
      </c>
      <c r="H320" s="174">
        <v>1487.63</v>
      </c>
      <c r="I320" s="197">
        <f t="shared" si="32"/>
        <v>9.4153733089267827E-4</v>
      </c>
      <c r="J320" s="197">
        <f t="shared" si="37"/>
        <v>-4.9154394453487543E-2</v>
      </c>
      <c r="K320" s="174">
        <v>305.99</v>
      </c>
      <c r="L320" s="197">
        <f t="shared" si="33"/>
        <v>-1.0371209888363554E-2</v>
      </c>
      <c r="M320" s="197">
        <f t="shared" si="38"/>
        <v>-1.7505496555365777E-2</v>
      </c>
      <c r="N320" s="199">
        <v>38428</v>
      </c>
      <c r="O320" s="181">
        <v>1190.21</v>
      </c>
      <c r="P320" s="200">
        <f t="shared" si="34"/>
        <v>1.7996203790608403E-3</v>
      </c>
      <c r="Q320" s="200">
        <f t="shared" si="39"/>
        <v>2.9925125278503269E-3</v>
      </c>
    </row>
    <row r="321" spans="1:17">
      <c r="A321" s="180">
        <v>38429</v>
      </c>
      <c r="B321" s="174">
        <v>458.97</v>
      </c>
      <c r="C321" s="197">
        <f t="shared" si="30"/>
        <v>-6.7748288570785384E-3</v>
      </c>
      <c r="D321" s="201">
        <f t="shared" si="35"/>
        <v>-5.4822086514860889E-2</v>
      </c>
      <c r="E321" s="174">
        <v>7276.84</v>
      </c>
      <c r="F321" s="197">
        <f t="shared" si="31"/>
        <v>-1.0260179526087282E-3</v>
      </c>
      <c r="G321" s="197">
        <f t="shared" si="36"/>
        <v>2.3583548258071033E-2</v>
      </c>
      <c r="H321" s="174">
        <v>1484.4</v>
      </c>
      <c r="I321" s="197">
        <f t="shared" si="32"/>
        <v>-2.1735993726086575E-3</v>
      </c>
      <c r="J321" s="197">
        <f t="shared" si="37"/>
        <v>-5.6111832666238079E-2</v>
      </c>
      <c r="K321" s="174">
        <v>305.72000000000003</v>
      </c>
      <c r="L321" s="197">
        <f t="shared" si="33"/>
        <v>-8.8277130514104109E-4</v>
      </c>
      <c r="M321" s="197">
        <f t="shared" si="38"/>
        <v>-3.3265162855518011E-2</v>
      </c>
      <c r="N321" s="199">
        <v>38429</v>
      </c>
      <c r="O321" s="181">
        <v>1189.6500000000001</v>
      </c>
      <c r="P321" s="200">
        <f t="shared" si="34"/>
        <v>-4.7061592726942543E-4</v>
      </c>
      <c r="Q321" s="200">
        <f t="shared" si="39"/>
        <v>-4.8361708380211524E-3</v>
      </c>
    </row>
    <row r="322" spans="1:17">
      <c r="A322" s="180">
        <v>38432</v>
      </c>
      <c r="B322" s="174">
        <v>457.73</v>
      </c>
      <c r="C322" s="197">
        <f t="shared" si="30"/>
        <v>-2.7053578188994615E-3</v>
      </c>
      <c r="D322" s="201">
        <f t="shared" si="35"/>
        <v>-3.9160375564453079E-2</v>
      </c>
      <c r="E322" s="174">
        <v>7229.2</v>
      </c>
      <c r="F322" s="197">
        <f t="shared" si="31"/>
        <v>-6.5683220612944666E-3</v>
      </c>
      <c r="G322" s="197">
        <f t="shared" si="36"/>
        <v>3.0355055315007467E-2</v>
      </c>
      <c r="H322" s="174">
        <v>1484.45</v>
      </c>
      <c r="I322" s="197">
        <f t="shared" si="32"/>
        <v>3.368307594169874E-5</v>
      </c>
      <c r="J322" s="197">
        <f t="shared" si="37"/>
        <v>-4.0433883645044043E-2</v>
      </c>
      <c r="K322" s="174">
        <v>303.94</v>
      </c>
      <c r="L322" s="197">
        <f t="shared" si="33"/>
        <v>-5.8393368692243198E-3</v>
      </c>
      <c r="M322" s="197">
        <f t="shared" si="38"/>
        <v>-4.3148215200970022E-2</v>
      </c>
      <c r="N322" s="199">
        <v>38432</v>
      </c>
      <c r="O322" s="181">
        <v>1183.78</v>
      </c>
      <c r="P322" s="200">
        <f t="shared" si="34"/>
        <v>-4.9464378292656879E-3</v>
      </c>
      <c r="Q322" s="200">
        <f t="shared" si="39"/>
        <v>4.2286566710254981E-3</v>
      </c>
    </row>
    <row r="323" spans="1:17">
      <c r="A323" s="180">
        <v>38433</v>
      </c>
      <c r="B323" s="174">
        <v>450.7</v>
      </c>
      <c r="C323" s="197">
        <f t="shared" si="30"/>
        <v>-1.5477560931895392E-2</v>
      </c>
      <c r="D323" s="201">
        <f t="shared" si="35"/>
        <v>-2.5942435357597646E-2</v>
      </c>
      <c r="E323" s="174">
        <v>7158.97</v>
      </c>
      <c r="F323" s="197">
        <f t="shared" si="31"/>
        <v>-9.7622641034822866E-3</v>
      </c>
      <c r="G323" s="197">
        <f t="shared" si="36"/>
        <v>3.07236341047958E-2</v>
      </c>
      <c r="H323" s="174">
        <v>1465.09</v>
      </c>
      <c r="I323" s="197">
        <f t="shared" si="32"/>
        <v>-1.3127659251074579E-2</v>
      </c>
      <c r="J323" s="197">
        <f t="shared" si="37"/>
        <v>-2.0080634455498104E-2</v>
      </c>
      <c r="K323" s="174">
        <v>304.27999999999997</v>
      </c>
      <c r="L323" s="197">
        <f t="shared" si="33"/>
        <v>1.1180166236412917E-3</v>
      </c>
      <c r="M323" s="197">
        <f t="shared" si="38"/>
        <v>-2.8573835841561236E-2</v>
      </c>
      <c r="N323" s="199">
        <v>38433</v>
      </c>
      <c r="O323" s="181">
        <v>1171.71</v>
      </c>
      <c r="P323" s="200">
        <f t="shared" si="34"/>
        <v>-1.0248488122647594E-2</v>
      </c>
      <c r="Q323" s="200">
        <f t="shared" si="39"/>
        <v>7.0956854837682061E-3</v>
      </c>
    </row>
    <row r="324" spans="1:17">
      <c r="A324" s="180">
        <v>38434</v>
      </c>
      <c r="B324" s="174">
        <v>452.44</v>
      </c>
      <c r="C324" s="197">
        <f t="shared" ref="C324:C387" si="40">LN(B324/B323)</f>
        <v>3.8532279665776888E-3</v>
      </c>
      <c r="D324" s="201">
        <f t="shared" si="35"/>
        <v>-2.9685888803818818E-2</v>
      </c>
      <c r="E324" s="174">
        <v>7127.18</v>
      </c>
      <c r="F324" s="197">
        <f t="shared" ref="F324:F387" si="41">LN(E324/E323)</f>
        <v>-4.4504716065876223E-3</v>
      </c>
      <c r="G324" s="197">
        <f t="shared" si="36"/>
        <v>2.2947516182574366E-2</v>
      </c>
      <c r="H324" s="174">
        <v>1471.77</v>
      </c>
      <c r="I324" s="197">
        <f t="shared" ref="I324:I387" si="42">LN(H324/H323)</f>
        <v>4.5490840692089226E-3</v>
      </c>
      <c r="J324" s="197">
        <f t="shared" si="37"/>
        <v>-2.5972161144762758E-2</v>
      </c>
      <c r="K324" s="174">
        <v>300.97000000000003</v>
      </c>
      <c r="L324" s="197">
        <f t="shared" ref="L324:L387" si="43">LN(K324/K323)</f>
        <v>-1.0937738121473578E-2</v>
      </c>
      <c r="M324" s="197">
        <f t="shared" si="38"/>
        <v>-1.8849748311264632E-2</v>
      </c>
      <c r="N324" s="199">
        <v>38434</v>
      </c>
      <c r="O324" s="181">
        <v>1172.53</v>
      </c>
      <c r="P324" s="200">
        <f t="shared" ref="P324:P387" si="44">LN(O324/O323)</f>
        <v>6.9958710152863359E-4</v>
      </c>
      <c r="Q324" s="200">
        <f t="shared" si="39"/>
        <v>3.2826434216731738E-3</v>
      </c>
    </row>
    <row r="325" spans="1:17">
      <c r="A325" s="180">
        <v>38435</v>
      </c>
      <c r="B325" s="174">
        <v>453.4</v>
      </c>
      <c r="C325" s="197">
        <f t="shared" si="40"/>
        <v>2.1195804102481569E-3</v>
      </c>
      <c r="D325" s="201">
        <f t="shared" si="35"/>
        <v>-8.4953302701761841E-3</v>
      </c>
      <c r="E325" s="174">
        <v>7128.8</v>
      </c>
      <c r="F325" s="197">
        <f t="shared" si="41"/>
        <v>2.2727304709640957E-4</v>
      </c>
      <c r="G325" s="197">
        <f t="shared" si="36"/>
        <v>2.0289530208554851E-2</v>
      </c>
      <c r="H325" s="174">
        <v>1469.94</v>
      </c>
      <c r="I325" s="197">
        <f t="shared" si="42"/>
        <v>-1.2441744672760952E-3</v>
      </c>
      <c r="J325" s="197">
        <f t="shared" si="37"/>
        <v>-6.0221762192456145E-3</v>
      </c>
      <c r="K325" s="174">
        <v>302.83</v>
      </c>
      <c r="L325" s="197">
        <f t="shared" si="43"/>
        <v>6.1609999452597354E-3</v>
      </c>
      <c r="M325" s="197">
        <f t="shared" si="38"/>
        <v>-2.1431974384945082E-2</v>
      </c>
      <c r="N325" s="199">
        <v>38435</v>
      </c>
      <c r="O325" s="181">
        <v>1171.42</v>
      </c>
      <c r="P325" s="200">
        <f t="shared" si="44"/>
        <v>-9.4711924996323973E-4</v>
      </c>
      <c r="Q325" s="200">
        <f t="shared" si="39"/>
        <v>7.5162577557770878E-3</v>
      </c>
    </row>
    <row r="326" spans="1:17">
      <c r="A326" s="180">
        <v>38439</v>
      </c>
      <c r="B326" s="174">
        <v>453.07</v>
      </c>
      <c r="C326" s="197">
        <f t="shared" si="40"/>
        <v>-7.2809914189884408E-4</v>
      </c>
      <c r="D326" s="201">
        <f t="shared" si="35"/>
        <v>-1.188323821075982E-2</v>
      </c>
      <c r="E326" s="174">
        <v>7131.52</v>
      </c>
      <c r="F326" s="197">
        <f t="shared" si="41"/>
        <v>3.8147812012443892E-4</v>
      </c>
      <c r="G326" s="197">
        <f t="shared" si="36"/>
        <v>1.8427072851259257E-2</v>
      </c>
      <c r="H326" s="174">
        <v>1472.71</v>
      </c>
      <c r="I326" s="197">
        <f t="shared" si="42"/>
        <v>1.8826573450225232E-3</v>
      </c>
      <c r="J326" s="197">
        <f t="shared" si="37"/>
        <v>-1.3937013508108559E-2</v>
      </c>
      <c r="K326" s="174">
        <v>302.77</v>
      </c>
      <c r="L326" s="197">
        <f t="shared" si="43"/>
        <v>-1.9815059510010281E-4</v>
      </c>
      <c r="M326" s="197">
        <f t="shared" si="38"/>
        <v>-3.6258197808089927E-3</v>
      </c>
      <c r="N326" s="199">
        <v>38439</v>
      </c>
      <c r="O326" s="181">
        <v>1174.28</v>
      </c>
      <c r="P326" s="200">
        <f t="shared" si="44"/>
        <v>2.4385057059330265E-3</v>
      </c>
      <c r="Q326" s="200">
        <f t="shared" si="39"/>
        <v>2.5728379073606984E-3</v>
      </c>
    </row>
    <row r="327" spans="1:17">
      <c r="A327" s="180">
        <v>38440</v>
      </c>
      <c r="B327" s="174">
        <v>449.62</v>
      </c>
      <c r="C327" s="197">
        <f t="shared" si="40"/>
        <v>-7.6438573556664889E-3</v>
      </c>
      <c r="D327" s="201">
        <f t="shared" si="35"/>
        <v>-3.178042580031052E-2</v>
      </c>
      <c r="E327" s="174">
        <v>7070.53</v>
      </c>
      <c r="F327" s="197">
        <f t="shared" si="41"/>
        <v>-8.5889536984031668E-3</v>
      </c>
      <c r="G327" s="197">
        <f t="shared" si="36"/>
        <v>1.200754733032805E-2</v>
      </c>
      <c r="H327" s="174">
        <v>1464.34</v>
      </c>
      <c r="I327" s="197">
        <f t="shared" si="42"/>
        <v>-5.6996119634854948E-3</v>
      </c>
      <c r="J327" s="197">
        <f t="shared" si="37"/>
        <v>-2.4349565692860644E-2</v>
      </c>
      <c r="K327" s="174">
        <v>303.02</v>
      </c>
      <c r="L327" s="197">
        <f t="shared" si="43"/>
        <v>8.2536857390300979E-4</v>
      </c>
      <c r="M327" s="197">
        <f t="shared" si="38"/>
        <v>-1.0480933095878598E-2</v>
      </c>
      <c r="N327" s="199">
        <v>38440</v>
      </c>
      <c r="O327" s="181">
        <v>1165.3599999999999</v>
      </c>
      <c r="P327" s="200">
        <f t="shared" si="44"/>
        <v>-7.6251416623315206E-3</v>
      </c>
      <c r="Q327" s="200">
        <f t="shared" si="39"/>
        <v>1.7884897954717743E-4</v>
      </c>
    </row>
    <row r="328" spans="1:17">
      <c r="A328" s="180">
        <v>38441</v>
      </c>
      <c r="B328" s="174">
        <v>458.21</v>
      </c>
      <c r="C328" s="197">
        <f t="shared" si="40"/>
        <v>1.8924812736152683E-2</v>
      </c>
      <c r="D328" s="201">
        <f t="shared" si="35"/>
        <v>-4.4393740878440648E-2</v>
      </c>
      <c r="E328" s="174">
        <v>7158.5</v>
      </c>
      <c r="F328" s="197">
        <f t="shared" si="41"/>
        <v>1.2365020080150892E-2</v>
      </c>
      <c r="G328" s="197">
        <f t="shared" si="36"/>
        <v>3.0539348782378222E-3</v>
      </c>
      <c r="H328" s="174">
        <v>1491.74</v>
      </c>
      <c r="I328" s="197">
        <f t="shared" si="42"/>
        <v>1.853859484882768E-2</v>
      </c>
      <c r="J328" s="197">
        <f t="shared" si="37"/>
        <v>-2.9081187552385111E-2</v>
      </c>
      <c r="K328" s="174">
        <v>301.26</v>
      </c>
      <c r="L328" s="197">
        <f t="shared" si="43"/>
        <v>-5.8251306570201861E-3</v>
      </c>
      <c r="M328" s="197">
        <f t="shared" si="38"/>
        <v>-1.8830239282090735E-2</v>
      </c>
      <c r="N328" s="199">
        <v>38441</v>
      </c>
      <c r="O328" s="181">
        <v>1181.4100000000001</v>
      </c>
      <c r="P328" s="200">
        <f t="shared" si="44"/>
        <v>1.3678588230222879E-2</v>
      </c>
      <c r="Q328" s="200">
        <f t="shared" si="39"/>
        <v>-7.8550433590820548E-3</v>
      </c>
    </row>
    <row r="329" spans="1:17">
      <c r="A329" s="180">
        <v>38442</v>
      </c>
      <c r="B329" s="174">
        <v>455.43</v>
      </c>
      <c r="C329" s="197">
        <f t="shared" si="40"/>
        <v>-6.0855666992826688E-3</v>
      </c>
      <c r="D329" s="201">
        <f t="shared" si="35"/>
        <v>-1.8958835887335785E-2</v>
      </c>
      <c r="E329" s="174">
        <v>7167.53</v>
      </c>
      <c r="F329" s="197">
        <f t="shared" si="41"/>
        <v>1.2606425082018653E-3</v>
      </c>
      <c r="G329" s="197">
        <f t="shared" si="36"/>
        <v>1.7830723506914947E-2</v>
      </c>
      <c r="H329" s="174">
        <v>1482.53</v>
      </c>
      <c r="I329" s="197">
        <f t="shared" si="42"/>
        <v>-6.1931360887838493E-3</v>
      </c>
      <c r="J329" s="197">
        <f t="shared" si="37"/>
        <v>-5.1618194311374224E-3</v>
      </c>
      <c r="K329" s="174">
        <v>306.02</v>
      </c>
      <c r="L329" s="197">
        <f t="shared" si="43"/>
        <v>1.5676780018998259E-2</v>
      </c>
      <c r="M329" s="197">
        <f t="shared" si="38"/>
        <v>-2.7824124813542638E-2</v>
      </c>
      <c r="N329" s="199">
        <v>38442</v>
      </c>
      <c r="O329" s="181">
        <v>1180.5899999999999</v>
      </c>
      <c r="P329" s="200">
        <f t="shared" si="44"/>
        <v>-6.9432686955377414E-4</v>
      </c>
      <c r="Q329" s="200">
        <f t="shared" si="39"/>
        <v>8.5431734725825489E-3</v>
      </c>
    </row>
    <row r="330" spans="1:17">
      <c r="A330" s="180">
        <v>38443</v>
      </c>
      <c r="B330" s="174">
        <v>452.24</v>
      </c>
      <c r="C330" s="197">
        <f t="shared" si="40"/>
        <v>-7.0290152456980986E-3</v>
      </c>
      <c r="D330" s="201">
        <f t="shared" si="35"/>
        <v>-3.9247737121854288E-2</v>
      </c>
      <c r="E330" s="174">
        <v>7136.36</v>
      </c>
      <c r="F330" s="197">
        <f t="shared" si="41"/>
        <v>-4.3582618907247669E-3</v>
      </c>
      <c r="G330" s="197">
        <f t="shared" si="36"/>
        <v>1.0899741502878146E-2</v>
      </c>
      <c r="H330" s="174">
        <v>1469.35</v>
      </c>
      <c r="I330" s="197">
        <f t="shared" si="42"/>
        <v>-8.9299616418100289E-3</v>
      </c>
      <c r="J330" s="197">
        <f t="shared" si="37"/>
        <v>-2.471679640115336E-2</v>
      </c>
      <c r="K330" s="174">
        <v>304.93</v>
      </c>
      <c r="L330" s="197">
        <f t="shared" si="43"/>
        <v>-3.5682172240135515E-3</v>
      </c>
      <c r="M330" s="197">
        <f t="shared" si="38"/>
        <v>-9.3995130431014373E-3</v>
      </c>
      <c r="N330" s="199">
        <v>38443</v>
      </c>
      <c r="O330" s="181">
        <v>1172.92</v>
      </c>
      <c r="P330" s="200">
        <f t="shared" si="44"/>
        <v>-6.5179473672138813E-3</v>
      </c>
      <c r="Q330" s="200">
        <f t="shared" si="39"/>
        <v>-5.7581738019097284E-4</v>
      </c>
    </row>
    <row r="331" spans="1:17">
      <c r="A331" s="180">
        <v>38446</v>
      </c>
      <c r="B331" s="174">
        <v>454.17</v>
      </c>
      <c r="C331" s="197">
        <f t="shared" si="40"/>
        <v>4.2585649248618272E-3</v>
      </c>
      <c r="D331" s="201">
        <f t="shared" si="35"/>
        <v>-4.9627969001503396E-2</v>
      </c>
      <c r="E331" s="174">
        <v>7137.53</v>
      </c>
      <c r="F331" s="197">
        <f t="shared" si="41"/>
        <v>1.63935689937354E-4</v>
      </c>
      <c r="G331" s="197">
        <f t="shared" si="36"/>
        <v>-1.379303803393947E-3</v>
      </c>
      <c r="H331" s="174">
        <v>1476.72</v>
      </c>
      <c r="I331" s="197">
        <f t="shared" si="42"/>
        <v>5.0032859873312156E-3</v>
      </c>
      <c r="J331" s="197">
        <f t="shared" si="37"/>
        <v>-3.629520913085383E-2</v>
      </c>
      <c r="K331" s="174">
        <v>302.62</v>
      </c>
      <c r="L331" s="197">
        <f t="shared" si="43"/>
        <v>-7.604349046229004E-3</v>
      </c>
      <c r="M331" s="197">
        <f t="shared" si="38"/>
        <v>-2.3753932043720019E-2</v>
      </c>
      <c r="N331" s="199">
        <v>38446</v>
      </c>
      <c r="O331" s="181">
        <v>1176.1199999999999</v>
      </c>
      <c r="P331" s="200">
        <f t="shared" si="44"/>
        <v>2.7245189349411531E-3</v>
      </c>
      <c r="Q331" s="200">
        <f t="shared" si="39"/>
        <v>-1.3961019703473103E-2</v>
      </c>
    </row>
    <row r="332" spans="1:17">
      <c r="A332" s="180">
        <v>38447</v>
      </c>
      <c r="B332" s="174">
        <v>453.99</v>
      </c>
      <c r="C332" s="197">
        <f t="shared" si="40"/>
        <v>-3.9640592485265552E-4</v>
      </c>
      <c r="D332" s="201">
        <f t="shared" si="35"/>
        <v>-4.3094329892747085E-2</v>
      </c>
      <c r="E332" s="174">
        <v>7170.9</v>
      </c>
      <c r="F332" s="197">
        <f t="shared" si="41"/>
        <v>4.6643916210675198E-3</v>
      </c>
      <c r="G332" s="197">
        <f t="shared" si="36"/>
        <v>-4.453796158133641E-3</v>
      </c>
      <c r="H332" s="174">
        <v>1483.75</v>
      </c>
      <c r="I332" s="197">
        <f t="shared" si="42"/>
        <v>4.7492548235331302E-3</v>
      </c>
      <c r="J332" s="197">
        <f t="shared" si="37"/>
        <v>-3.2236569561792799E-2</v>
      </c>
      <c r="K332" s="174">
        <v>303.45999999999998</v>
      </c>
      <c r="L332" s="197">
        <f t="shared" si="43"/>
        <v>2.7719130736703389E-3</v>
      </c>
      <c r="M332" s="197">
        <f t="shared" si="38"/>
        <v>-3.474713947561258E-2</v>
      </c>
      <c r="N332" s="199">
        <v>38447</v>
      </c>
      <c r="O332" s="181">
        <v>1181.3900000000001</v>
      </c>
      <c r="P332" s="200">
        <f t="shared" si="44"/>
        <v>4.470826234617694E-3</v>
      </c>
      <c r="Q332" s="200">
        <f t="shared" si="39"/>
        <v>-1.4409507711712557E-2</v>
      </c>
    </row>
    <row r="333" spans="1:17">
      <c r="A333" s="180">
        <v>38448</v>
      </c>
      <c r="B333" s="174">
        <v>453.7</v>
      </c>
      <c r="C333" s="197">
        <f t="shared" si="40"/>
        <v>-6.3898469712633571E-4</v>
      </c>
      <c r="D333" s="201">
        <f t="shared" si="35"/>
        <v>-2.6796922370250061E-2</v>
      </c>
      <c r="E333" s="174">
        <v>7191.18</v>
      </c>
      <c r="F333" s="197">
        <f t="shared" si="41"/>
        <v>2.8241053494638775E-3</v>
      </c>
      <c r="G333" s="197">
        <f t="shared" si="36"/>
        <v>3.1538056843842316E-3</v>
      </c>
      <c r="H333" s="174">
        <v>1480.67</v>
      </c>
      <c r="I333" s="197">
        <f t="shared" si="42"/>
        <v>-2.0779789019676948E-3</v>
      </c>
      <c r="J333" s="197">
        <f t="shared" si="37"/>
        <v>-1.6370741174449373E-2</v>
      </c>
      <c r="K333" s="174">
        <v>303.92</v>
      </c>
      <c r="L333" s="197">
        <f t="shared" si="43"/>
        <v>1.5147027822751949E-3</v>
      </c>
      <c r="M333" s="197">
        <f t="shared" si="38"/>
        <v>-3.2804704835208823E-2</v>
      </c>
      <c r="N333" s="199">
        <v>38448</v>
      </c>
      <c r="O333" s="181">
        <v>1184.07</v>
      </c>
      <c r="P333" s="200">
        <f t="shared" si="44"/>
        <v>2.2659450142520133E-3</v>
      </c>
      <c r="Q333" s="200">
        <f t="shared" si="39"/>
        <v>-7.1691545545186555E-3</v>
      </c>
    </row>
    <row r="334" spans="1:17">
      <c r="A334" s="180">
        <v>38449</v>
      </c>
      <c r="B334" s="174">
        <v>458.34</v>
      </c>
      <c r="C334" s="197">
        <f t="shared" si="40"/>
        <v>1.0175080111405162E-2</v>
      </c>
      <c r="D334" s="201">
        <f t="shared" si="35"/>
        <v>-4.7519375847202366E-2</v>
      </c>
      <c r="E334" s="174">
        <v>7227.08</v>
      </c>
      <c r="F334" s="197">
        <f t="shared" si="41"/>
        <v>4.9798067434961317E-3</v>
      </c>
      <c r="G334" s="197">
        <f t="shared" si="36"/>
        <v>-3.6436587626134734E-3</v>
      </c>
      <c r="H334" s="174">
        <v>1499.71</v>
      </c>
      <c r="I334" s="197">
        <f t="shared" si="42"/>
        <v>1.2777068043759977E-2</v>
      </c>
      <c r="J334" s="197">
        <f t="shared" si="37"/>
        <v>-3.5703390235935668E-2</v>
      </c>
      <c r="K334" s="174">
        <v>303.39</v>
      </c>
      <c r="L334" s="197">
        <f t="shared" si="43"/>
        <v>-1.7454022971815045E-3</v>
      </c>
      <c r="M334" s="197">
        <f t="shared" si="38"/>
        <v>-2.1032844364108051E-2</v>
      </c>
      <c r="N334" s="199">
        <v>38449</v>
      </c>
      <c r="O334" s="181">
        <v>1191.1400000000001</v>
      </c>
      <c r="P334" s="200">
        <f t="shared" si="44"/>
        <v>5.9531754078416361E-3</v>
      </c>
      <c r="Q334" s="200">
        <f t="shared" si="39"/>
        <v>-1.5885718001642936E-2</v>
      </c>
    </row>
    <row r="335" spans="1:17">
      <c r="A335" s="180">
        <v>38450</v>
      </c>
      <c r="B335" s="174">
        <v>453.73</v>
      </c>
      <c r="C335" s="197">
        <f t="shared" si="40"/>
        <v>-1.0108959308674384E-2</v>
      </c>
      <c r="D335" s="201">
        <f t="shared" si="35"/>
        <v>-3.7470396490467114E-2</v>
      </c>
      <c r="E335" s="174">
        <v>7181.5</v>
      </c>
      <c r="F335" s="197">
        <f t="shared" si="41"/>
        <v>-6.3268069499466941E-3</v>
      </c>
      <c r="G335" s="197">
        <f t="shared" si="36"/>
        <v>3.6276749151910549E-3</v>
      </c>
      <c r="H335" s="174">
        <v>1485.6</v>
      </c>
      <c r="I335" s="197">
        <f t="shared" si="42"/>
        <v>-9.4530250271741573E-3</v>
      </c>
      <c r="J335" s="197">
        <f t="shared" si="37"/>
        <v>-1.9374871440559847E-2</v>
      </c>
      <c r="K335" s="174">
        <v>307.18</v>
      </c>
      <c r="L335" s="197">
        <f t="shared" si="43"/>
        <v>1.24147884052936E-2</v>
      </c>
      <c r="M335" s="197">
        <f t="shared" si="38"/>
        <v>-4.1577172566625624E-2</v>
      </c>
      <c r="N335" s="199">
        <v>38450</v>
      </c>
      <c r="O335" s="181">
        <v>1181.2</v>
      </c>
      <c r="P335" s="200">
        <f t="shared" si="44"/>
        <v>-8.379960856032315E-3</v>
      </c>
      <c r="Q335" s="200">
        <f t="shared" si="39"/>
        <v>-8.8430321419170274E-3</v>
      </c>
    </row>
    <row r="336" spans="1:17">
      <c r="A336" s="180">
        <v>38453</v>
      </c>
      <c r="B336" s="174">
        <v>451.5</v>
      </c>
      <c r="C336" s="197">
        <f t="shared" si="40"/>
        <v>-4.9269346156087654E-3</v>
      </c>
      <c r="D336" s="201">
        <f t="shared" si="35"/>
        <v>-4.547559771268448E-2</v>
      </c>
      <c r="E336" s="174">
        <v>7189.42</v>
      </c>
      <c r="F336" s="197">
        <f t="shared" si="41"/>
        <v>1.1022259955292928E-3</v>
      </c>
      <c r="G336" s="197">
        <f t="shared" si="36"/>
        <v>-3.6069383984418286E-3</v>
      </c>
      <c r="H336" s="174">
        <v>1478.55</v>
      </c>
      <c r="I336" s="197">
        <f t="shared" si="42"/>
        <v>-4.7568532589383049E-3</v>
      </c>
      <c r="J336" s="197">
        <f t="shared" si="37"/>
        <v>-3.1205630511075999E-2</v>
      </c>
      <c r="K336" s="174">
        <v>304.95</v>
      </c>
      <c r="L336" s="197">
        <f t="shared" si="43"/>
        <v>-7.2860662450169485E-3</v>
      </c>
      <c r="M336" s="197">
        <f t="shared" si="38"/>
        <v>-2.8055121990911279E-2</v>
      </c>
      <c r="N336" s="199">
        <v>38453</v>
      </c>
      <c r="O336" s="181">
        <v>1181.21</v>
      </c>
      <c r="P336" s="200">
        <f t="shared" si="44"/>
        <v>8.4659309772698602E-6</v>
      </c>
      <c r="Q336" s="200">
        <f t="shared" si="39"/>
        <v>-1.7705518111095997E-2</v>
      </c>
    </row>
    <row r="337" spans="1:17">
      <c r="A337" s="180">
        <v>38454</v>
      </c>
      <c r="B337" s="174">
        <v>452.77</v>
      </c>
      <c r="C337" s="197">
        <f t="shared" si="40"/>
        <v>2.8088974200511396E-3</v>
      </c>
      <c r="D337" s="201">
        <f t="shared" si="35"/>
        <v>-3.7707515008594282E-2</v>
      </c>
      <c r="E337" s="174">
        <v>7208.04</v>
      </c>
      <c r="F337" s="197">
        <f t="shared" si="41"/>
        <v>2.5865687949366313E-3</v>
      </c>
      <c r="G337" s="197">
        <f t="shared" si="36"/>
        <v>3.8226255680318131E-3</v>
      </c>
      <c r="H337" s="174">
        <v>1489.16</v>
      </c>
      <c r="I337" s="197">
        <f t="shared" si="42"/>
        <v>7.1503247991742142E-3</v>
      </c>
      <c r="J337" s="197">
        <f t="shared" si="37"/>
        <v>-1.8932955597139336E-2</v>
      </c>
      <c r="K337" s="174">
        <v>303.45999999999998</v>
      </c>
      <c r="L337" s="197">
        <f t="shared" si="43"/>
        <v>-4.8980226453702201E-3</v>
      </c>
      <c r="M337" s="197">
        <f t="shared" si="38"/>
        <v>-3.7743971560767267E-2</v>
      </c>
      <c r="N337" s="199">
        <v>38454</v>
      </c>
      <c r="O337" s="181">
        <v>1187.76</v>
      </c>
      <c r="P337" s="200">
        <f t="shared" si="44"/>
        <v>5.5298435109953047E-3</v>
      </c>
      <c r="Q337" s="200">
        <f t="shared" si="39"/>
        <v>-9.0848425276154054E-3</v>
      </c>
    </row>
    <row r="338" spans="1:17">
      <c r="A338" s="180">
        <v>38455</v>
      </c>
      <c r="B338" s="174">
        <v>444.88</v>
      </c>
      <c r="C338" s="197">
        <f t="shared" si="40"/>
        <v>-1.7579687397782692E-2</v>
      </c>
      <c r="D338" s="201">
        <f t="shared" ref="D338:D401" si="45">SUM(C297:C337)</f>
        <v>-3.2485555995026727E-2</v>
      </c>
      <c r="E338" s="174">
        <v>7133.99</v>
      </c>
      <c r="F338" s="197">
        <f t="shared" si="41"/>
        <v>-1.0326384482644132E-2</v>
      </c>
      <c r="G338" s="197">
        <f t="shared" ref="G338:G401" si="46">SUM(F297:F337)</f>
        <v>-3.6203011903394519E-4</v>
      </c>
      <c r="H338" s="174">
        <v>1461.68</v>
      </c>
      <c r="I338" s="197">
        <f t="shared" si="42"/>
        <v>-1.8625743475321942E-2</v>
      </c>
      <c r="J338" s="197">
        <f t="shared" ref="J338:J401" si="47">SUM(I297:I337)</f>
        <v>-1.1795903783458005E-2</v>
      </c>
      <c r="K338" s="174">
        <v>304.79000000000002</v>
      </c>
      <c r="L338" s="197">
        <f t="shared" si="43"/>
        <v>4.373208778238831E-3</v>
      </c>
      <c r="M338" s="197">
        <f t="shared" ref="M338:M401" si="48">SUM(L297:L337)</f>
        <v>-2.8874547842483403E-2</v>
      </c>
      <c r="N338" s="199">
        <v>38455</v>
      </c>
      <c r="O338" s="181">
        <v>1173.79</v>
      </c>
      <c r="P338" s="200">
        <f t="shared" si="44"/>
        <v>-1.183135056269527E-2</v>
      </c>
      <c r="Q338" s="200">
        <f t="shared" ref="Q338:Q401" si="49">SUM(P297:P337)</f>
        <v>-7.7576004302174276E-3</v>
      </c>
    </row>
    <row r="339" spans="1:17">
      <c r="A339" s="180">
        <v>38456</v>
      </c>
      <c r="B339" s="174">
        <v>439.03</v>
      </c>
      <c r="C339" s="197">
        <f t="shared" si="40"/>
        <v>-1.3236835009172002E-2</v>
      </c>
      <c r="D339" s="201">
        <f t="shared" si="45"/>
        <v>-6.3487123440939486E-2</v>
      </c>
      <c r="E339" s="174">
        <v>7063.74</v>
      </c>
      <c r="F339" s="197">
        <f t="shared" si="41"/>
        <v>-9.8960289152889725E-3</v>
      </c>
      <c r="G339" s="197">
        <f t="shared" si="46"/>
        <v>-1.7735013445441955E-2</v>
      </c>
      <c r="H339" s="174">
        <v>1441.13</v>
      </c>
      <c r="I339" s="197">
        <f t="shared" si="42"/>
        <v>-1.4158931044644704E-2</v>
      </c>
      <c r="J339" s="197">
        <f t="shared" si="47"/>
        <v>-4.6014554073191181E-2</v>
      </c>
      <c r="K339" s="174">
        <v>299.75</v>
      </c>
      <c r="L339" s="197">
        <f t="shared" si="43"/>
        <v>-1.6674220967710235E-2</v>
      </c>
      <c r="M339" s="197">
        <f t="shared" si="48"/>
        <v>-2.4885449692827008E-2</v>
      </c>
      <c r="N339" s="199">
        <v>38456</v>
      </c>
      <c r="O339" s="181">
        <v>1162.05</v>
      </c>
      <c r="P339" s="200">
        <f t="shared" si="44"/>
        <v>-1.0052143003023813E-2</v>
      </c>
      <c r="Q339" s="200">
        <f t="shared" si="49"/>
        <v>-2.6490668845253161E-2</v>
      </c>
    </row>
    <row r="340" spans="1:17">
      <c r="A340" s="180">
        <v>38457</v>
      </c>
      <c r="B340" s="174">
        <v>424.91</v>
      </c>
      <c r="C340" s="197">
        <f t="shared" si="40"/>
        <v>-3.2690366076913301E-2</v>
      </c>
      <c r="D340" s="201">
        <f t="shared" si="45"/>
        <v>-7.9189063727925391E-2</v>
      </c>
      <c r="E340" s="174">
        <v>6958.35</v>
      </c>
      <c r="F340" s="197">
        <f t="shared" si="41"/>
        <v>-1.5032279006751074E-2</v>
      </c>
      <c r="G340" s="197">
        <f t="shared" si="46"/>
        <v>-3.0207028810641218E-2</v>
      </c>
      <c r="H340" s="174">
        <v>1408.59</v>
      </c>
      <c r="I340" s="197">
        <f t="shared" si="42"/>
        <v>-2.2838324020134949E-2</v>
      </c>
      <c r="J340" s="197">
        <f t="shared" si="47"/>
        <v>-6.5191874648243719E-2</v>
      </c>
      <c r="K340" s="174">
        <v>295.88</v>
      </c>
      <c r="L340" s="197">
        <f t="shared" si="43"/>
        <v>-1.2994827187956727E-2</v>
      </c>
      <c r="M340" s="197">
        <f t="shared" si="48"/>
        <v>-5.1463421699898808E-2</v>
      </c>
      <c r="N340" s="199">
        <v>38457</v>
      </c>
      <c r="O340" s="181">
        <v>1142.6199999999999</v>
      </c>
      <c r="P340" s="200">
        <f t="shared" si="44"/>
        <v>-1.686181567046514E-2</v>
      </c>
      <c r="Q340" s="200">
        <f t="shared" si="49"/>
        <v>-3.7239491039113504E-2</v>
      </c>
    </row>
    <row r="341" spans="1:17">
      <c r="A341" s="180">
        <v>38460</v>
      </c>
      <c r="B341" s="174">
        <v>426.15</v>
      </c>
      <c r="C341" s="197">
        <f t="shared" si="40"/>
        <v>2.9140151750833439E-3</v>
      </c>
      <c r="D341" s="201">
        <f t="shared" si="45"/>
        <v>-0.11861162598941841</v>
      </c>
      <c r="E341" s="174">
        <v>6969.09</v>
      </c>
      <c r="F341" s="197">
        <f t="shared" si="41"/>
        <v>1.5422794323823805E-3</v>
      </c>
      <c r="G341" s="197">
        <f t="shared" si="46"/>
        <v>-4.8474289550890164E-2</v>
      </c>
      <c r="H341" s="174">
        <v>1409.98</v>
      </c>
      <c r="I341" s="197">
        <f t="shared" si="42"/>
        <v>9.863158358209606E-4</v>
      </c>
      <c r="J341" s="197">
        <f t="shared" si="47"/>
        <v>-9.3922272456996303E-2</v>
      </c>
      <c r="K341" s="174">
        <v>286.64</v>
      </c>
      <c r="L341" s="197">
        <f t="shared" si="43"/>
        <v>-3.1726893722968594E-2</v>
      </c>
      <c r="M341" s="197">
        <f t="shared" si="48"/>
        <v>-6.7274483642159877E-2</v>
      </c>
      <c r="N341" s="199">
        <v>38460</v>
      </c>
      <c r="O341" s="181">
        <v>1145.98</v>
      </c>
      <c r="P341" s="200">
        <f t="shared" si="44"/>
        <v>2.9362950398600699E-3</v>
      </c>
      <c r="Q341" s="200">
        <f t="shared" si="49"/>
        <v>-5.7395657151578169E-2</v>
      </c>
    </row>
    <row r="342" spans="1:17">
      <c r="A342" s="180">
        <v>38461</v>
      </c>
      <c r="B342" s="174">
        <v>432.55</v>
      </c>
      <c r="C342" s="197">
        <f t="shared" si="40"/>
        <v>1.4906529658076775E-2</v>
      </c>
      <c r="D342" s="201">
        <f t="shared" si="45"/>
        <v>-0.1097437148194446</v>
      </c>
      <c r="E342" s="174">
        <v>7030.74</v>
      </c>
      <c r="F342" s="197">
        <f t="shared" si="41"/>
        <v>8.8073067327864955E-3</v>
      </c>
      <c r="G342" s="197">
        <f t="shared" si="46"/>
        <v>-4.7315290344845287E-2</v>
      </c>
      <c r="H342" s="174">
        <v>1420.8</v>
      </c>
      <c r="I342" s="197">
        <f t="shared" si="42"/>
        <v>7.6445733634543014E-3</v>
      </c>
      <c r="J342" s="197">
        <f t="shared" si="47"/>
        <v>-8.977060836330214E-2</v>
      </c>
      <c r="K342" s="174">
        <v>286.95</v>
      </c>
      <c r="L342" s="197">
        <f t="shared" si="43"/>
        <v>1.0809115576733055E-3</v>
      </c>
      <c r="M342" s="197">
        <f t="shared" si="48"/>
        <v>-0.10395008803658416</v>
      </c>
      <c r="N342" s="199">
        <v>38461</v>
      </c>
      <c r="O342" s="181">
        <v>1152.78</v>
      </c>
      <c r="P342" s="200">
        <f t="shared" si="44"/>
        <v>5.9162503562489813E-3</v>
      </c>
      <c r="Q342" s="200">
        <f t="shared" si="49"/>
        <v>-5.4641145740124138E-2</v>
      </c>
    </row>
    <row r="343" spans="1:17">
      <c r="A343" s="180">
        <v>38462</v>
      </c>
      <c r="B343" s="174">
        <v>429.14</v>
      </c>
      <c r="C343" s="197">
        <f t="shared" si="40"/>
        <v>-7.9147206094483877E-3</v>
      </c>
      <c r="D343" s="201">
        <f t="shared" si="45"/>
        <v>-8.1522987615405357E-2</v>
      </c>
      <c r="E343" s="174">
        <v>6937.6</v>
      </c>
      <c r="F343" s="197">
        <f t="shared" si="41"/>
        <v>-1.3336070057610049E-2</v>
      </c>
      <c r="G343" s="197">
        <f t="shared" si="46"/>
        <v>-3.3813648103283328E-2</v>
      </c>
      <c r="H343" s="174">
        <v>1406.85</v>
      </c>
      <c r="I343" s="197">
        <f t="shared" si="42"/>
        <v>-9.8669306148484372E-3</v>
      </c>
      <c r="J343" s="197">
        <f t="shared" si="47"/>
        <v>-6.7023027211610867E-2</v>
      </c>
      <c r="K343" s="174">
        <v>290.14999999999998</v>
      </c>
      <c r="L343" s="197">
        <f t="shared" si="43"/>
        <v>1.109004608224576E-2</v>
      </c>
      <c r="M343" s="197">
        <f t="shared" si="48"/>
        <v>-9.8520658518916254E-2</v>
      </c>
      <c r="N343" s="199">
        <v>38462</v>
      </c>
      <c r="O343" s="181">
        <v>1137.5</v>
      </c>
      <c r="P343" s="200">
        <f t="shared" si="44"/>
        <v>-1.3343544646559556E-2</v>
      </c>
      <c r="Q343" s="200">
        <f t="shared" si="49"/>
        <v>-4.0769945073268934E-2</v>
      </c>
    </row>
    <row r="344" spans="1:17">
      <c r="A344" s="180">
        <v>38463</v>
      </c>
      <c r="B344" s="174">
        <v>443.07</v>
      </c>
      <c r="C344" s="197">
        <f t="shared" si="40"/>
        <v>3.1944565089393598E-2</v>
      </c>
      <c r="D344" s="201">
        <f t="shared" si="45"/>
        <v>-8.5680311775922974E-2</v>
      </c>
      <c r="E344" s="174">
        <v>7049.18</v>
      </c>
      <c r="F344" s="197">
        <f t="shared" si="41"/>
        <v>1.5955404619587176E-2</v>
      </c>
      <c r="G344" s="197">
        <f t="shared" si="46"/>
        <v>-4.9200541646977722E-2</v>
      </c>
      <c r="H344" s="174">
        <v>1447.37</v>
      </c>
      <c r="I344" s="197">
        <f t="shared" si="42"/>
        <v>2.839495377366081E-2</v>
      </c>
      <c r="J344" s="197">
        <f t="shared" si="47"/>
        <v>-7.4326267874215687E-2</v>
      </c>
      <c r="K344" s="174">
        <v>287.33</v>
      </c>
      <c r="L344" s="197">
        <f t="shared" si="43"/>
        <v>-9.7666496363994337E-3</v>
      </c>
      <c r="M344" s="197">
        <f t="shared" si="48"/>
        <v>-7.3406118369069379E-2</v>
      </c>
      <c r="N344" s="199">
        <v>38463</v>
      </c>
      <c r="O344" s="181">
        <v>1159.95</v>
      </c>
      <c r="P344" s="200">
        <f t="shared" si="44"/>
        <v>1.9544028898048623E-2</v>
      </c>
      <c r="Q344" s="200">
        <f t="shared" si="49"/>
        <v>-5.481280791311767E-2</v>
      </c>
    </row>
    <row r="345" spans="1:17">
      <c r="A345" s="180">
        <v>38464</v>
      </c>
      <c r="B345" s="174">
        <v>439.04</v>
      </c>
      <c r="C345" s="197">
        <f t="shared" si="40"/>
        <v>-9.1372460088628687E-3</v>
      </c>
      <c r="D345" s="201">
        <f t="shared" si="45"/>
        <v>-4.5574715200698099E-2</v>
      </c>
      <c r="E345" s="174">
        <v>7015.85</v>
      </c>
      <c r="F345" s="197">
        <f t="shared" si="41"/>
        <v>-4.7394228648698355E-3</v>
      </c>
      <c r="G345" s="197">
        <f t="shared" si="46"/>
        <v>-2.2719914747673351E-2</v>
      </c>
      <c r="H345" s="174">
        <v>1421.21</v>
      </c>
      <c r="I345" s="197">
        <f t="shared" si="42"/>
        <v>-1.8239494967254716E-2</v>
      </c>
      <c r="J345" s="197">
        <f t="shared" si="47"/>
        <v>-3.1755823281424803E-2</v>
      </c>
      <c r="K345" s="174">
        <v>296.68</v>
      </c>
      <c r="L345" s="197">
        <f t="shared" si="43"/>
        <v>3.2022735868139446E-2</v>
      </c>
      <c r="M345" s="197">
        <f t="shared" si="48"/>
        <v>-8.1281469017250335E-2</v>
      </c>
      <c r="N345" s="199">
        <v>38464</v>
      </c>
      <c r="O345" s="181">
        <v>1152.1199999999999</v>
      </c>
      <c r="P345" s="200">
        <f t="shared" si="44"/>
        <v>-6.7731772256215085E-3</v>
      </c>
      <c r="Q345" s="200">
        <f t="shared" si="49"/>
        <v>-2.065676172600241E-2</v>
      </c>
    </row>
    <row r="346" spans="1:17">
      <c r="A346" s="180">
        <v>38467</v>
      </c>
      <c r="B346" s="174">
        <v>443.75</v>
      </c>
      <c r="C346" s="197">
        <f t="shared" si="40"/>
        <v>1.0670815692159717E-2</v>
      </c>
      <c r="D346" s="201">
        <f t="shared" si="45"/>
        <v>-5.2920522939759199E-2</v>
      </c>
      <c r="E346" s="174">
        <v>7071.86</v>
      </c>
      <c r="F346" s="197">
        <f t="shared" si="41"/>
        <v>7.9516536215027186E-3</v>
      </c>
      <c r="G346" s="197">
        <f t="shared" si="46"/>
        <v>-3.1902267342823865E-2</v>
      </c>
      <c r="H346" s="174">
        <v>1437.31</v>
      </c>
      <c r="I346" s="197">
        <f t="shared" si="42"/>
        <v>1.1264689593257307E-2</v>
      </c>
      <c r="J346" s="197">
        <f t="shared" si="47"/>
        <v>-5.201460242349653E-2</v>
      </c>
      <c r="K346" s="174">
        <v>292.70999999999998</v>
      </c>
      <c r="L346" s="197">
        <f t="shared" si="43"/>
        <v>-1.3471759080389041E-2</v>
      </c>
      <c r="M346" s="197">
        <f t="shared" si="48"/>
        <v>-3.9424226942690793E-2</v>
      </c>
      <c r="N346" s="199">
        <v>38467</v>
      </c>
      <c r="O346" s="181">
        <v>1162.0999999999999</v>
      </c>
      <c r="P346" s="200">
        <f t="shared" si="44"/>
        <v>8.624989731295411E-3</v>
      </c>
      <c r="Q346" s="200">
        <f t="shared" si="49"/>
        <v>-3.3021626644088864E-2</v>
      </c>
    </row>
    <row r="347" spans="1:17">
      <c r="A347" s="180">
        <v>38468</v>
      </c>
      <c r="B347" s="174">
        <v>438.66</v>
      </c>
      <c r="C347" s="197">
        <f t="shared" si="40"/>
        <v>-1.1536715256345979E-2</v>
      </c>
      <c r="D347" s="201">
        <f t="shared" si="45"/>
        <v>-5.438147878020734E-2</v>
      </c>
      <c r="E347" s="174">
        <v>7011.21</v>
      </c>
      <c r="F347" s="197">
        <f t="shared" si="41"/>
        <v>-8.6132320519420828E-3</v>
      </c>
      <c r="G347" s="197">
        <f t="shared" si="46"/>
        <v>-2.9457781432915657E-2</v>
      </c>
      <c r="H347" s="174">
        <v>1420.43</v>
      </c>
      <c r="I347" s="197">
        <f t="shared" si="42"/>
        <v>-1.1813668365789716E-2</v>
      </c>
      <c r="J347" s="197">
        <f t="shared" si="47"/>
        <v>-5.4429308839013472E-2</v>
      </c>
      <c r="K347" s="174">
        <v>295.18</v>
      </c>
      <c r="L347" s="197">
        <f t="shared" si="43"/>
        <v>8.402981965661473E-3</v>
      </c>
      <c r="M347" s="197">
        <f t="shared" si="48"/>
        <v>-5.0105407276594335E-2</v>
      </c>
      <c r="N347" s="199">
        <v>38468</v>
      </c>
      <c r="O347" s="181">
        <v>1151.74</v>
      </c>
      <c r="P347" s="200">
        <f t="shared" si="44"/>
        <v>-8.9548708902597012E-3</v>
      </c>
      <c r="Q347" s="200">
        <f t="shared" si="49"/>
        <v>-3.2259496326584709E-2</v>
      </c>
    </row>
    <row r="348" spans="1:17">
      <c r="A348" s="180">
        <v>38469</v>
      </c>
      <c r="B348" s="174">
        <v>438.82</v>
      </c>
      <c r="C348" s="197">
        <f t="shared" si="40"/>
        <v>3.6468068052417053E-4</v>
      </c>
      <c r="D348" s="201">
        <f t="shared" si="45"/>
        <v>-7.6110447041621024E-2</v>
      </c>
      <c r="E348" s="174">
        <v>7010.21</v>
      </c>
      <c r="F348" s="197">
        <f t="shared" si="41"/>
        <v>-1.4263890557378165E-4</v>
      </c>
      <c r="G348" s="197">
        <f t="shared" si="46"/>
        <v>-4.8806396545885256E-2</v>
      </c>
      <c r="H348" s="174">
        <v>1423.76</v>
      </c>
      <c r="I348" s="197">
        <f t="shared" si="42"/>
        <v>2.3416167847993162E-3</v>
      </c>
      <c r="J348" s="197">
        <f t="shared" si="47"/>
        <v>-7.2279893532535111E-2</v>
      </c>
      <c r="K348" s="174">
        <v>291.98</v>
      </c>
      <c r="L348" s="197">
        <f t="shared" si="43"/>
        <v>-1.0900032981795958E-2</v>
      </c>
      <c r="M348" s="197">
        <f t="shared" si="48"/>
        <v>-5.2111104750239529E-2</v>
      </c>
      <c r="N348" s="199">
        <v>38469</v>
      </c>
      <c r="O348" s="181">
        <v>1156.3800000000001</v>
      </c>
      <c r="P348" s="200">
        <f t="shared" si="44"/>
        <v>4.0205936004470942E-3</v>
      </c>
      <c r="Q348" s="200">
        <f t="shared" si="49"/>
        <v>-5.0478108166610115E-2</v>
      </c>
    </row>
    <row r="349" spans="1:17">
      <c r="A349" s="180">
        <v>38470</v>
      </c>
      <c r="B349" s="174">
        <v>433.28</v>
      </c>
      <c r="C349" s="197">
        <f t="shared" si="40"/>
        <v>-1.2705135929948369E-2</v>
      </c>
      <c r="D349" s="201">
        <f t="shared" si="45"/>
        <v>-7.5090645298771033E-2</v>
      </c>
      <c r="E349" s="174">
        <v>6935.31</v>
      </c>
      <c r="F349" s="197">
        <f t="shared" si="41"/>
        <v>-1.0741904240962084E-2</v>
      </c>
      <c r="G349" s="197">
        <f t="shared" si="46"/>
        <v>-4.3410688842392881E-2</v>
      </c>
      <c r="H349" s="174">
        <v>1409.29</v>
      </c>
      <c r="I349" s="197">
        <f t="shared" si="42"/>
        <v>-1.0215227990719633E-2</v>
      </c>
      <c r="J349" s="197">
        <f t="shared" si="47"/>
        <v>-5.9483660010783354E-2</v>
      </c>
      <c r="K349" s="174">
        <v>293.17</v>
      </c>
      <c r="L349" s="197">
        <f t="shared" si="43"/>
        <v>4.0673387696760054E-3</v>
      </c>
      <c r="M349" s="197">
        <f t="shared" si="48"/>
        <v>-6.9453983963191759E-2</v>
      </c>
      <c r="N349" s="199">
        <v>38470</v>
      </c>
      <c r="O349" s="181">
        <v>1143.22</v>
      </c>
      <c r="P349" s="200">
        <f t="shared" si="44"/>
        <v>-1.1445593724814476E-2</v>
      </c>
      <c r="Q349" s="200">
        <f t="shared" si="49"/>
        <v>-4.0022629816874891E-2</v>
      </c>
    </row>
    <row r="350" spans="1:17">
      <c r="A350" s="180">
        <v>38471</v>
      </c>
      <c r="B350" s="174">
        <v>436.56</v>
      </c>
      <c r="C350" s="197">
        <f t="shared" si="40"/>
        <v>7.5416525941211354E-3</v>
      </c>
      <c r="D350" s="201">
        <f t="shared" si="45"/>
        <v>-9.7389391794537331E-2</v>
      </c>
      <c r="E350" s="174">
        <v>7008.32</v>
      </c>
      <c r="F350" s="197">
        <f t="shared" si="41"/>
        <v>1.0472261131242085E-2</v>
      </c>
      <c r="G350" s="197">
        <f t="shared" si="46"/>
        <v>-5.8214685900204441E-2</v>
      </c>
      <c r="H350" s="174">
        <v>1420.79</v>
      </c>
      <c r="I350" s="197">
        <f t="shared" si="42"/>
        <v>8.1270234738378341E-3</v>
      </c>
      <c r="J350" s="197">
        <f t="shared" si="47"/>
        <v>-8.0382701078865818E-2</v>
      </c>
      <c r="K350" s="174">
        <v>289.76</v>
      </c>
      <c r="L350" s="197">
        <f t="shared" si="43"/>
        <v>-1.1699651406406747E-2</v>
      </c>
      <c r="M350" s="197">
        <f t="shared" si="48"/>
        <v>-6.2827298988756955E-2</v>
      </c>
      <c r="N350" s="199">
        <v>38471</v>
      </c>
      <c r="O350" s="181">
        <v>1156.8499999999999</v>
      </c>
      <c r="P350" s="200">
        <f t="shared" si="44"/>
        <v>1.1851951939490223E-2</v>
      </c>
      <c r="Q350" s="200">
        <f t="shared" si="49"/>
        <v>-5.7110302957476516E-2</v>
      </c>
    </row>
    <row r="351" spans="1:17">
      <c r="A351" s="180">
        <v>38474</v>
      </c>
      <c r="B351" s="174">
        <v>437.31</v>
      </c>
      <c r="C351" s="197">
        <f t="shared" si="40"/>
        <v>1.7165028760545058E-3</v>
      </c>
      <c r="D351" s="201">
        <f t="shared" si="45"/>
        <v>-8.6954109452863054E-2</v>
      </c>
      <c r="E351" s="174">
        <v>7043.01</v>
      </c>
      <c r="F351" s="197">
        <f t="shared" si="41"/>
        <v>4.9376209196962968E-3</v>
      </c>
      <c r="G351" s="197">
        <f t="shared" si="46"/>
        <v>-4.6668529372589238E-2</v>
      </c>
      <c r="H351" s="174">
        <v>1423.71</v>
      </c>
      <c r="I351" s="197">
        <f t="shared" si="42"/>
        <v>2.0530856218591827E-3</v>
      </c>
      <c r="J351" s="197">
        <f t="shared" si="47"/>
        <v>-7.0964944820419651E-2</v>
      </c>
      <c r="K351" s="174">
        <v>293.14</v>
      </c>
      <c r="L351" s="197">
        <f t="shared" si="43"/>
        <v>1.1597316464051296E-2</v>
      </c>
      <c r="M351" s="197">
        <f t="shared" si="48"/>
        <v>-8.437642041051141E-2</v>
      </c>
      <c r="N351" s="199">
        <v>38474</v>
      </c>
      <c r="O351" s="181">
        <v>1162.1600000000001</v>
      </c>
      <c r="P351" s="200">
        <f t="shared" si="44"/>
        <v>4.5795484109370267E-3</v>
      </c>
      <c r="Q351" s="200">
        <f t="shared" si="49"/>
        <v>-4.4985678954028371E-2</v>
      </c>
    </row>
    <row r="352" spans="1:17">
      <c r="A352" s="180">
        <v>38475</v>
      </c>
      <c r="B352" s="174">
        <v>439.26</v>
      </c>
      <c r="C352" s="197">
        <f t="shared" si="40"/>
        <v>4.4491671325753174E-3</v>
      </c>
      <c r="D352" s="201">
        <f t="shared" si="45"/>
        <v>-7.788207523124481E-2</v>
      </c>
      <c r="E352" s="174">
        <v>7032.03</v>
      </c>
      <c r="F352" s="197">
        <f t="shared" si="41"/>
        <v>-1.5602090263816095E-3</v>
      </c>
      <c r="G352" s="197">
        <f t="shared" si="46"/>
        <v>-4.3632916201673269E-2</v>
      </c>
      <c r="H352" s="174">
        <v>1427.61</v>
      </c>
      <c r="I352" s="197">
        <f t="shared" si="42"/>
        <v>2.7355768080034901E-3</v>
      </c>
      <c r="J352" s="197">
        <f t="shared" si="47"/>
        <v>-6.0094383223513688E-2</v>
      </c>
      <c r="K352" s="174">
        <v>293.55</v>
      </c>
      <c r="L352" s="197">
        <f t="shared" si="43"/>
        <v>1.3976719110403901E-3</v>
      </c>
      <c r="M352" s="197">
        <f t="shared" si="48"/>
        <v>-6.9411241577773661E-2</v>
      </c>
      <c r="N352" s="199">
        <v>38475</v>
      </c>
      <c r="O352" s="181">
        <v>1161.17</v>
      </c>
      <c r="P352" s="200">
        <f t="shared" si="44"/>
        <v>-8.5222509064034025E-4</v>
      </c>
      <c r="Q352" s="200">
        <f t="shared" si="49"/>
        <v>-4.0728371358918172E-2</v>
      </c>
    </row>
    <row r="353" spans="1:17">
      <c r="A353" s="180">
        <v>38476</v>
      </c>
      <c r="B353" s="174">
        <v>446.44</v>
      </c>
      <c r="C353" s="197">
        <f t="shared" si="40"/>
        <v>1.6213519900907927E-2</v>
      </c>
      <c r="D353" s="201">
        <f t="shared" si="45"/>
        <v>-7.6769623476970125E-2</v>
      </c>
      <c r="E353" s="174">
        <v>7124.69</v>
      </c>
      <c r="F353" s="197">
        <f t="shared" si="41"/>
        <v>1.3090789850870515E-2</v>
      </c>
      <c r="G353" s="197">
        <f t="shared" si="46"/>
        <v>-5.6554011834167153E-2</v>
      </c>
      <c r="H353" s="174">
        <v>1452.2</v>
      </c>
      <c r="I353" s="197">
        <f t="shared" si="42"/>
        <v>1.7077930591435444E-2</v>
      </c>
      <c r="J353" s="197">
        <f t="shared" si="47"/>
        <v>-6.3090123650247298E-2</v>
      </c>
      <c r="K353" s="174">
        <v>294.57</v>
      </c>
      <c r="L353" s="197">
        <f t="shared" si="43"/>
        <v>3.4686833391135317E-3</v>
      </c>
      <c r="M353" s="197">
        <f t="shared" si="48"/>
        <v>-6.1660085018325601E-2</v>
      </c>
      <c r="N353" s="199">
        <v>38476</v>
      </c>
      <c r="O353" s="181">
        <v>1175.6500000000001</v>
      </c>
      <c r="P353" s="200">
        <f t="shared" si="44"/>
        <v>1.2393068639627417E-2</v>
      </c>
      <c r="Q353" s="200">
        <f t="shared" si="49"/>
        <v>-5.1158938108948518E-2</v>
      </c>
    </row>
    <row r="354" spans="1:17">
      <c r="A354" s="180">
        <v>38477</v>
      </c>
      <c r="B354" s="174">
        <v>445.47</v>
      </c>
      <c r="C354" s="197">
        <f t="shared" si="40"/>
        <v>-2.1751082114342662E-3</v>
      </c>
      <c r="D354" s="201">
        <f t="shared" si="45"/>
        <v>-7.4749350002429604E-2</v>
      </c>
      <c r="E354" s="174">
        <v>7117.29</v>
      </c>
      <c r="F354" s="197">
        <f t="shared" si="41"/>
        <v>-1.0391814433016319E-3</v>
      </c>
      <c r="G354" s="197">
        <f t="shared" si="46"/>
        <v>-4.3346298207385558E-2</v>
      </c>
      <c r="H354" s="174">
        <v>1450.16</v>
      </c>
      <c r="I354" s="197">
        <f t="shared" si="42"/>
        <v>-1.4057527914826844E-3</v>
      </c>
      <c r="J354" s="197">
        <f t="shared" si="47"/>
        <v>-6.2073703845979933E-2</v>
      </c>
      <c r="K354" s="174">
        <v>298.08999999999997</v>
      </c>
      <c r="L354" s="197">
        <f t="shared" si="43"/>
        <v>1.1878788482041236E-2</v>
      </c>
      <c r="M354" s="197">
        <f t="shared" si="48"/>
        <v>-6.1899845826953723E-2</v>
      </c>
      <c r="N354" s="199">
        <v>38477</v>
      </c>
      <c r="O354" s="181">
        <v>1172.6300000000001</v>
      </c>
      <c r="P354" s="200">
        <f t="shared" si="44"/>
        <v>-2.5720967388440574E-3</v>
      </c>
      <c r="Q354" s="200">
        <f t="shared" si="49"/>
        <v>-4.1372687075111367E-2</v>
      </c>
    </row>
    <row r="355" spans="1:17">
      <c r="A355" s="180">
        <v>38478</v>
      </c>
      <c r="B355" s="174">
        <v>448.27</v>
      </c>
      <c r="C355" s="197">
        <f t="shared" si="40"/>
        <v>6.2658248725392532E-3</v>
      </c>
      <c r="D355" s="201">
        <f t="shared" si="45"/>
        <v>-6.7022973576708805E-2</v>
      </c>
      <c r="E355" s="174">
        <v>7110.08</v>
      </c>
      <c r="F355" s="197">
        <f t="shared" si="41"/>
        <v>-1.0135394830124273E-3</v>
      </c>
      <c r="G355" s="197">
        <f t="shared" si="46"/>
        <v>-4.2483213039634857E-2</v>
      </c>
      <c r="H355" s="174">
        <v>1456</v>
      </c>
      <c r="I355" s="197">
        <f t="shared" si="42"/>
        <v>4.0190546019674969E-3</v>
      </c>
      <c r="J355" s="197">
        <f t="shared" si="47"/>
        <v>-5.2711097788148684E-2</v>
      </c>
      <c r="K355" s="174">
        <v>297.37</v>
      </c>
      <c r="L355" s="197">
        <f t="shared" si="43"/>
        <v>-2.418299636886851E-3</v>
      </c>
      <c r="M355" s="197">
        <f t="shared" si="48"/>
        <v>-6.2704339803346401E-2</v>
      </c>
      <c r="N355" s="199">
        <v>38478</v>
      </c>
      <c r="O355" s="181">
        <v>1171.3499999999999</v>
      </c>
      <c r="P355" s="200">
        <f t="shared" si="44"/>
        <v>-1.0921595979774313E-3</v>
      </c>
      <c r="Q355" s="200">
        <f t="shared" si="49"/>
        <v>-3.9134447059722292E-2</v>
      </c>
    </row>
    <row r="356" spans="1:17">
      <c r="A356" s="180">
        <v>38481</v>
      </c>
      <c r="B356" s="174">
        <v>450.75</v>
      </c>
      <c r="C356" s="197">
        <f t="shared" si="40"/>
        <v>5.5171326348074689E-3</v>
      </c>
      <c r="D356" s="201">
        <f t="shared" si="45"/>
        <v>-5.8445251919919658E-2</v>
      </c>
      <c r="E356" s="174">
        <v>7144.6</v>
      </c>
      <c r="F356" s="197">
        <f t="shared" si="41"/>
        <v>4.8433310997379264E-3</v>
      </c>
      <c r="G356" s="197">
        <f t="shared" si="46"/>
        <v>-3.3831507816663664E-2</v>
      </c>
      <c r="H356" s="174">
        <v>1463.38</v>
      </c>
      <c r="I356" s="197">
        <f t="shared" si="42"/>
        <v>5.0558787965720173E-3</v>
      </c>
      <c r="J356" s="197">
        <f t="shared" si="47"/>
        <v>-4.4319168974193648E-2</v>
      </c>
      <c r="K356" s="174">
        <v>298.77999999999997</v>
      </c>
      <c r="L356" s="197">
        <f t="shared" si="43"/>
        <v>4.7303619197083084E-3</v>
      </c>
      <c r="M356" s="197">
        <f t="shared" si="48"/>
        <v>-5.6610872576137047E-2</v>
      </c>
      <c r="N356" s="199">
        <v>38481</v>
      </c>
      <c r="O356" s="181">
        <v>1178.8399999999999</v>
      </c>
      <c r="P356" s="200">
        <f t="shared" si="44"/>
        <v>6.3739743240713289E-3</v>
      </c>
      <c r="Q356" s="200">
        <f t="shared" si="49"/>
        <v>-2.9989297290560012E-2</v>
      </c>
    </row>
    <row r="357" spans="1:17">
      <c r="A357" s="180">
        <v>38482</v>
      </c>
      <c r="B357" s="174">
        <v>444.96</v>
      </c>
      <c r="C357" s="197">
        <f t="shared" si="40"/>
        <v>-1.2928471597771983E-2</v>
      </c>
      <c r="D357" s="201">
        <f t="shared" si="45"/>
        <v>-5.5470912051748263E-2</v>
      </c>
      <c r="E357" s="174">
        <v>7066.81</v>
      </c>
      <c r="F357" s="197">
        <f t="shared" si="41"/>
        <v>-1.0947650786646813E-2</v>
      </c>
      <c r="G357" s="197">
        <f t="shared" si="46"/>
        <v>-2.9020808201416358E-2</v>
      </c>
      <c r="H357" s="174">
        <v>1450.36</v>
      </c>
      <c r="I357" s="197">
        <f t="shared" si="42"/>
        <v>-8.9370270918658068E-3</v>
      </c>
      <c r="J357" s="197">
        <f t="shared" si="47"/>
        <v>-4.0838941444402657E-2</v>
      </c>
      <c r="K357" s="174">
        <v>299.83</v>
      </c>
      <c r="L357" s="197">
        <f t="shared" si="43"/>
        <v>3.5081307591274852E-3</v>
      </c>
      <c r="M357" s="197">
        <f t="shared" si="48"/>
        <v>-4.9207648149369523E-2</v>
      </c>
      <c r="N357" s="199">
        <v>38482</v>
      </c>
      <c r="O357" s="181">
        <v>1166.22</v>
      </c>
      <c r="P357" s="200">
        <f t="shared" si="44"/>
        <v>-1.0763154742834275E-2</v>
      </c>
      <c r="Q357" s="200">
        <f t="shared" si="49"/>
        <v>-2.5469428602227791E-2</v>
      </c>
    </row>
    <row r="358" spans="1:17">
      <c r="A358" s="180">
        <v>38483</v>
      </c>
      <c r="B358" s="174">
        <v>448.11</v>
      </c>
      <c r="C358" s="197">
        <f t="shared" si="40"/>
        <v>7.0543475046561423E-3</v>
      </c>
      <c r="D358" s="201">
        <f t="shared" si="45"/>
        <v>-5.285289203787432E-2</v>
      </c>
      <c r="E358" s="174">
        <v>7079.86</v>
      </c>
      <c r="F358" s="197">
        <f t="shared" si="41"/>
        <v>1.8449576757930647E-3</v>
      </c>
      <c r="G358" s="197">
        <f t="shared" si="46"/>
        <v>-3.6625001383574107E-2</v>
      </c>
      <c r="H358" s="174">
        <v>1459.55</v>
      </c>
      <c r="I358" s="197">
        <f t="shared" si="42"/>
        <v>6.3163675536691694E-3</v>
      </c>
      <c r="J358" s="197">
        <f t="shared" si="47"/>
        <v>-3.7406255498271368E-2</v>
      </c>
      <c r="K358" s="174">
        <v>296.49</v>
      </c>
      <c r="L358" s="197">
        <f t="shared" si="43"/>
        <v>-1.1202156317096416E-2</v>
      </c>
      <c r="M358" s="197">
        <f t="shared" si="48"/>
        <v>-5.0752842196072949E-2</v>
      </c>
      <c r="N358" s="199">
        <v>38483</v>
      </c>
      <c r="O358" s="181">
        <v>1171.1099999999999</v>
      </c>
      <c r="P358" s="200">
        <f t="shared" si="44"/>
        <v>4.184267634049701E-3</v>
      </c>
      <c r="Q358" s="200">
        <f t="shared" si="49"/>
        <v>-2.8620471862604323E-2</v>
      </c>
    </row>
    <row r="359" spans="1:17">
      <c r="A359" s="180">
        <v>38484</v>
      </c>
      <c r="B359" s="174">
        <v>448.4</v>
      </c>
      <c r="C359" s="197">
        <f t="shared" si="40"/>
        <v>6.4695320769411454E-4</v>
      </c>
      <c r="D359" s="201">
        <f t="shared" si="45"/>
        <v>-4.8417099438375202E-2</v>
      </c>
      <c r="E359" s="174">
        <v>6989.64</v>
      </c>
      <c r="F359" s="197">
        <f t="shared" si="41"/>
        <v>-1.2825080725305468E-2</v>
      </c>
      <c r="G359" s="197">
        <f t="shared" si="46"/>
        <v>-3.7975291422320097E-2</v>
      </c>
      <c r="H359" s="174">
        <v>1454.79</v>
      </c>
      <c r="I359" s="197">
        <f t="shared" si="42"/>
        <v>-3.2666087228827604E-3</v>
      </c>
      <c r="J359" s="197">
        <f t="shared" si="47"/>
        <v>-3.734667410459408E-2</v>
      </c>
      <c r="K359" s="174">
        <v>298.38</v>
      </c>
      <c r="L359" s="197">
        <f t="shared" si="43"/>
        <v>6.3543508984999627E-3</v>
      </c>
      <c r="M359" s="197">
        <f t="shared" si="48"/>
        <v>-4.6782139437004724E-2</v>
      </c>
      <c r="N359" s="199">
        <v>38484</v>
      </c>
      <c r="O359" s="181">
        <v>1159.3599999999999</v>
      </c>
      <c r="P359" s="200">
        <f t="shared" si="44"/>
        <v>-1.0083888285368077E-2</v>
      </c>
      <c r="Q359" s="200">
        <f t="shared" si="49"/>
        <v>-3.0045070115430283E-2</v>
      </c>
    </row>
    <row r="360" spans="1:17">
      <c r="A360" s="180">
        <v>38485</v>
      </c>
      <c r="B360" s="174">
        <v>458.21</v>
      </c>
      <c r="C360" s="197">
        <f t="shared" si="40"/>
        <v>2.1641903114011228E-2</v>
      </c>
      <c r="D360" s="201">
        <f t="shared" si="45"/>
        <v>-3.6437732195090541E-2</v>
      </c>
      <c r="E360" s="174">
        <v>6937.69</v>
      </c>
      <c r="F360" s="197">
        <f t="shared" si="41"/>
        <v>-7.4601866886025506E-3</v>
      </c>
      <c r="G360" s="197">
        <f t="shared" si="46"/>
        <v>-4.4870306966623863E-2</v>
      </c>
      <c r="H360" s="174">
        <v>1470.63</v>
      </c>
      <c r="I360" s="197">
        <f t="shared" si="42"/>
        <v>1.0829320098725651E-2</v>
      </c>
      <c r="J360" s="197">
        <f t="shared" si="47"/>
        <v>-3.1975938971789755E-2</v>
      </c>
      <c r="K360" s="174">
        <v>298.3</v>
      </c>
      <c r="L360" s="197">
        <f t="shared" si="43"/>
        <v>-2.6815043399924983E-4</v>
      </c>
      <c r="M360" s="197">
        <f t="shared" si="48"/>
        <v>-4.4699446364400902E-2</v>
      </c>
      <c r="N360" s="199">
        <v>38485</v>
      </c>
      <c r="O360" s="181">
        <v>1154.05</v>
      </c>
      <c r="P360" s="200">
        <f t="shared" si="44"/>
        <v>-4.5906340209531278E-3</v>
      </c>
      <c r="Q360" s="200">
        <f t="shared" si="49"/>
        <v>-3.2576668056519327E-2</v>
      </c>
    </row>
    <row r="361" spans="1:17">
      <c r="A361" s="180">
        <v>38488</v>
      </c>
      <c r="B361" s="174">
        <v>462.03</v>
      </c>
      <c r="C361" s="197">
        <f t="shared" si="40"/>
        <v>8.3022297264676165E-3</v>
      </c>
      <c r="D361" s="201">
        <f t="shared" si="45"/>
        <v>-5.6799169055700913E-3</v>
      </c>
      <c r="E361" s="174">
        <v>6996.13</v>
      </c>
      <c r="F361" s="197">
        <f t="shared" si="41"/>
        <v>8.3882729456829126E-3</v>
      </c>
      <c r="G361" s="197">
        <f t="shared" si="46"/>
        <v>-4.6026475764125864E-2</v>
      </c>
      <c r="H361" s="174">
        <v>1480.68</v>
      </c>
      <c r="I361" s="197">
        <f t="shared" si="42"/>
        <v>6.8105613075932691E-3</v>
      </c>
      <c r="J361" s="197">
        <f t="shared" si="47"/>
        <v>-1.0551831837309194E-2</v>
      </c>
      <c r="K361" s="174">
        <v>303.07</v>
      </c>
      <c r="L361" s="197">
        <f t="shared" si="43"/>
        <v>1.5864110409248983E-2</v>
      </c>
      <c r="M361" s="197">
        <f t="shared" si="48"/>
        <v>-3.5823940047484806E-2</v>
      </c>
      <c r="N361" s="199">
        <v>38488</v>
      </c>
      <c r="O361" s="181">
        <v>1165.69</v>
      </c>
      <c r="P361" s="200">
        <f t="shared" si="44"/>
        <v>1.0035691666730098E-2</v>
      </c>
      <c r="Q361" s="200">
        <f t="shared" si="49"/>
        <v>-2.9052647059887891E-2</v>
      </c>
    </row>
    <row r="362" spans="1:17">
      <c r="A362" s="180">
        <v>38489</v>
      </c>
      <c r="B362" s="174">
        <v>465.22</v>
      </c>
      <c r="C362" s="197">
        <f t="shared" si="40"/>
        <v>6.8805879432777654E-3</v>
      </c>
      <c r="D362" s="201">
        <f t="shared" si="45"/>
        <v>-1.2985326599250502E-4</v>
      </c>
      <c r="E362" s="174">
        <v>7034.64</v>
      </c>
      <c r="F362" s="197">
        <f t="shared" si="41"/>
        <v>5.4893775185000191E-3</v>
      </c>
      <c r="G362" s="197">
        <f t="shared" si="46"/>
        <v>-4.0365580962654246E-2</v>
      </c>
      <c r="H362" s="174">
        <v>1490.14</v>
      </c>
      <c r="I362" s="197">
        <f t="shared" si="42"/>
        <v>6.368633558666739E-3</v>
      </c>
      <c r="J362" s="197">
        <f t="shared" si="47"/>
        <v>-4.682807860608605E-3</v>
      </c>
      <c r="K362" s="174">
        <v>305.39</v>
      </c>
      <c r="L362" s="197">
        <f t="shared" si="43"/>
        <v>7.6258463761150579E-3</v>
      </c>
      <c r="M362" s="197">
        <f t="shared" si="48"/>
        <v>-9.5886197498722854E-3</v>
      </c>
      <c r="N362" s="199">
        <v>38489</v>
      </c>
      <c r="O362" s="181">
        <v>1173.8</v>
      </c>
      <c r="P362" s="200">
        <f t="shared" si="44"/>
        <v>6.9331627717449914E-3</v>
      </c>
      <c r="Q362" s="200">
        <f t="shared" si="49"/>
        <v>-2.0816575772218626E-2</v>
      </c>
    </row>
    <row r="363" spans="1:17">
      <c r="A363" s="180">
        <v>38490</v>
      </c>
      <c r="B363" s="174">
        <v>472.06</v>
      </c>
      <c r="C363" s="197">
        <f t="shared" si="40"/>
        <v>1.4595684168971475E-2</v>
      </c>
      <c r="D363" s="201">
        <f t="shared" si="45"/>
        <v>1.3525563534363797E-2</v>
      </c>
      <c r="E363" s="174">
        <v>7113.12</v>
      </c>
      <c r="F363" s="197">
        <f t="shared" si="41"/>
        <v>1.1094449578745369E-2</v>
      </c>
      <c r="G363" s="197">
        <f t="shared" si="46"/>
        <v>-3.3850185491545497E-2</v>
      </c>
      <c r="H363" s="174">
        <v>1509.26</v>
      </c>
      <c r="I363" s="197">
        <f t="shared" si="42"/>
        <v>1.2749389204995914E-2</v>
      </c>
      <c r="J363" s="197">
        <f t="shared" si="47"/>
        <v>3.8594250706667915E-3</v>
      </c>
      <c r="K363" s="174">
        <v>307.08999999999997</v>
      </c>
      <c r="L363" s="197">
        <f t="shared" si="43"/>
        <v>5.5512159273690088E-3</v>
      </c>
      <c r="M363" s="197">
        <f t="shared" si="48"/>
        <v>-1.0800020686161822E-3</v>
      </c>
      <c r="N363" s="199">
        <v>38490</v>
      </c>
      <c r="O363" s="181">
        <v>1185.56</v>
      </c>
      <c r="P363" s="200">
        <f t="shared" si="44"/>
        <v>9.9688876568097759E-3</v>
      </c>
      <c r="Q363" s="200">
        <f t="shared" si="49"/>
        <v>-1.3412797073204221E-2</v>
      </c>
    </row>
    <row r="364" spans="1:17">
      <c r="A364" s="180">
        <v>38491</v>
      </c>
      <c r="B364" s="174">
        <v>474.51</v>
      </c>
      <c r="C364" s="197">
        <f t="shared" si="40"/>
        <v>5.1765964927741135E-3</v>
      </c>
      <c r="D364" s="201">
        <f t="shared" si="45"/>
        <v>3.0826605522234714E-2</v>
      </c>
      <c r="E364" s="174">
        <v>7140.96</v>
      </c>
      <c r="F364" s="197">
        <f t="shared" si="41"/>
        <v>3.9062549670652105E-3</v>
      </c>
      <c r="G364" s="197">
        <f t="shared" si="46"/>
        <v>-1.6187413851505683E-2</v>
      </c>
      <c r="H364" s="174">
        <v>1521.43</v>
      </c>
      <c r="I364" s="197">
        <f t="shared" si="42"/>
        <v>8.0312175868479108E-3</v>
      </c>
      <c r="J364" s="197">
        <f t="shared" si="47"/>
        <v>1.657513119972101E-2</v>
      </c>
      <c r="K364" s="174">
        <v>311.06</v>
      </c>
      <c r="L364" s="197">
        <f t="shared" si="43"/>
        <v>1.2844955382978238E-2</v>
      </c>
      <c r="M364" s="197">
        <f t="shared" si="48"/>
        <v>1.0310550727977146E-2</v>
      </c>
      <c r="N364" s="199">
        <v>38491</v>
      </c>
      <c r="O364" s="181">
        <v>1191.08</v>
      </c>
      <c r="P364" s="200">
        <f t="shared" si="44"/>
        <v>4.6452217634270643E-3</v>
      </c>
      <c r="Q364" s="200">
        <f t="shared" si="49"/>
        <v>1.5025284128712506E-3</v>
      </c>
    </row>
    <row r="365" spans="1:17">
      <c r="A365" s="180">
        <v>38492</v>
      </c>
      <c r="B365" s="174">
        <v>476.08</v>
      </c>
      <c r="C365" s="197">
        <f t="shared" si="40"/>
        <v>3.3032146930896053E-3</v>
      </c>
      <c r="D365" s="201">
        <f t="shared" si="45"/>
        <v>5.1480762946904228E-2</v>
      </c>
      <c r="E365" s="174">
        <v>7121.02</v>
      </c>
      <c r="F365" s="197">
        <f t="shared" si="41"/>
        <v>-2.7962475045638512E-3</v>
      </c>
      <c r="G365" s="197">
        <f t="shared" si="46"/>
        <v>-2.5188947809581825E-3</v>
      </c>
      <c r="H365" s="174">
        <v>1528.06</v>
      </c>
      <c r="I365" s="197">
        <f t="shared" si="42"/>
        <v>4.3482749222901775E-3</v>
      </c>
      <c r="J365" s="197">
        <f t="shared" si="47"/>
        <v>3.7734008037643499E-2</v>
      </c>
      <c r="K365" s="174">
        <v>313.3</v>
      </c>
      <c r="L365" s="197">
        <f t="shared" si="43"/>
        <v>7.1753783417319913E-3</v>
      </c>
      <c r="M365" s="197">
        <f t="shared" si="48"/>
        <v>2.2037489487314092E-2</v>
      </c>
      <c r="N365" s="199">
        <v>38492</v>
      </c>
      <c r="O365" s="181">
        <v>1189.28</v>
      </c>
      <c r="P365" s="200">
        <f t="shared" si="44"/>
        <v>-1.5123765674876165E-3</v>
      </c>
      <c r="Q365" s="200">
        <f t="shared" si="49"/>
        <v>1.639623829894591E-2</v>
      </c>
    </row>
    <row r="366" spans="1:17">
      <c r="A366" s="180">
        <v>38495</v>
      </c>
      <c r="B366" s="174">
        <v>478.92</v>
      </c>
      <c r="C366" s="197">
        <f t="shared" si="40"/>
        <v>5.9476615120463514E-3</v>
      </c>
      <c r="D366" s="201">
        <f t="shared" si="45"/>
        <v>5.0930749673416154E-2</v>
      </c>
      <c r="E366" s="174">
        <v>7155.95</v>
      </c>
      <c r="F366" s="197">
        <f t="shared" si="41"/>
        <v>4.8932048880646808E-3</v>
      </c>
      <c r="G366" s="197">
        <f t="shared" si="46"/>
        <v>-8.6467067893440707E-4</v>
      </c>
      <c r="H366" s="174">
        <v>1535.22</v>
      </c>
      <c r="I366" s="197">
        <f t="shared" si="42"/>
        <v>4.6747362559393475E-3</v>
      </c>
      <c r="J366" s="197">
        <f t="shared" si="47"/>
        <v>3.7533198890724762E-2</v>
      </c>
      <c r="K366" s="174">
        <v>314.05</v>
      </c>
      <c r="L366" s="197">
        <f t="shared" si="43"/>
        <v>2.3910109422437113E-3</v>
      </c>
      <c r="M366" s="197">
        <f t="shared" si="48"/>
        <v>4.0150605950519669E-2</v>
      </c>
      <c r="N366" s="199">
        <v>38495</v>
      </c>
      <c r="O366" s="181">
        <v>1193.8599999999999</v>
      </c>
      <c r="P366" s="200">
        <f t="shared" si="44"/>
        <v>3.8436731695783693E-3</v>
      </c>
      <c r="Q366" s="200">
        <f t="shared" si="49"/>
        <v>1.4184274629929659E-2</v>
      </c>
    </row>
    <row r="367" spans="1:17">
      <c r="A367" s="180">
        <v>38496</v>
      </c>
      <c r="B367" s="174">
        <v>480.21</v>
      </c>
      <c r="C367" s="197">
        <f t="shared" si="40"/>
        <v>2.6899393780729442E-3</v>
      </c>
      <c r="D367" s="201">
        <f t="shared" si="45"/>
        <v>5.4758830775214332E-2</v>
      </c>
      <c r="E367" s="174">
        <v>7153.98</v>
      </c>
      <c r="F367" s="197">
        <f t="shared" si="41"/>
        <v>-2.7533328429216425E-4</v>
      </c>
      <c r="G367" s="197">
        <f t="shared" si="46"/>
        <v>3.8012611620338635E-3</v>
      </c>
      <c r="H367" s="174">
        <v>1540.47</v>
      </c>
      <c r="I367" s="197">
        <f t="shared" si="42"/>
        <v>3.41387142322584E-3</v>
      </c>
      <c r="J367" s="197">
        <f t="shared" si="47"/>
        <v>4.3452109613940186E-2</v>
      </c>
      <c r="K367" s="174">
        <v>315.08</v>
      </c>
      <c r="L367" s="197">
        <f t="shared" si="43"/>
        <v>3.2743659347336546E-3</v>
      </c>
      <c r="M367" s="197">
        <f t="shared" si="48"/>
        <v>3.6380616947503649E-2</v>
      </c>
      <c r="N367" s="199">
        <v>38496</v>
      </c>
      <c r="O367" s="181">
        <v>1194.07</v>
      </c>
      <c r="P367" s="200">
        <f t="shared" si="44"/>
        <v>1.7588455318312389E-4</v>
      </c>
      <c r="Q367" s="200">
        <f t="shared" si="49"/>
        <v>1.8975067049471269E-2</v>
      </c>
    </row>
    <row r="368" spans="1:17">
      <c r="A368" s="180">
        <v>38497</v>
      </c>
      <c r="B368" s="174">
        <v>477.14</v>
      </c>
      <c r="C368" s="197">
        <f t="shared" si="40"/>
        <v>-6.4135593531633971E-3</v>
      </c>
      <c r="D368" s="201">
        <f t="shared" si="45"/>
        <v>5.8176869295186125E-2</v>
      </c>
      <c r="E368" s="174">
        <v>7129.24</v>
      </c>
      <c r="F368" s="197">
        <f t="shared" si="41"/>
        <v>-3.4642083145843957E-3</v>
      </c>
      <c r="G368" s="197">
        <f t="shared" si="46"/>
        <v>3.1444497576172568E-3</v>
      </c>
      <c r="H368" s="174">
        <v>1532.71</v>
      </c>
      <c r="I368" s="197">
        <f t="shared" si="42"/>
        <v>-5.0501542328253097E-3</v>
      </c>
      <c r="J368" s="197">
        <f t="shared" si="47"/>
        <v>4.4983323692143508E-2</v>
      </c>
      <c r="K368" s="174">
        <v>316.43</v>
      </c>
      <c r="L368" s="197">
        <f t="shared" si="43"/>
        <v>4.2754732512942798E-3</v>
      </c>
      <c r="M368" s="197">
        <f t="shared" si="48"/>
        <v>3.9853133477337405E-2</v>
      </c>
      <c r="N368" s="199">
        <v>38497</v>
      </c>
      <c r="O368" s="181">
        <v>1190.01</v>
      </c>
      <c r="P368" s="200">
        <f t="shared" si="44"/>
        <v>-3.4059292681333834E-3</v>
      </c>
      <c r="Q368" s="200">
        <f t="shared" si="49"/>
        <v>1.671244589672137E-2</v>
      </c>
    </row>
    <row r="369" spans="1:17">
      <c r="A369" s="180">
        <v>38498</v>
      </c>
      <c r="B369" s="174">
        <v>482.37</v>
      </c>
      <c r="C369" s="197">
        <f t="shared" si="40"/>
        <v>1.0901505550877459E-2</v>
      </c>
      <c r="D369" s="201">
        <f t="shared" si="45"/>
        <v>5.9407167297689231E-2</v>
      </c>
      <c r="E369" s="174">
        <v>7164.47</v>
      </c>
      <c r="F369" s="197">
        <f t="shared" si="41"/>
        <v>4.9294509737800238E-3</v>
      </c>
      <c r="G369" s="197">
        <f t="shared" si="46"/>
        <v>8.2691951414360365E-3</v>
      </c>
      <c r="H369" s="174">
        <v>1548.8</v>
      </c>
      <c r="I369" s="197">
        <f t="shared" si="42"/>
        <v>1.0443027104729306E-2</v>
      </c>
      <c r="J369" s="197">
        <f t="shared" si="47"/>
        <v>4.5632781422803706E-2</v>
      </c>
      <c r="K369" s="174">
        <v>315.05</v>
      </c>
      <c r="L369" s="197">
        <f t="shared" si="43"/>
        <v>-4.3706916983533538E-3</v>
      </c>
      <c r="M369" s="197">
        <f t="shared" si="48"/>
        <v>4.3303238154728675E-2</v>
      </c>
      <c r="N369" s="199">
        <v>38498</v>
      </c>
      <c r="O369" s="181">
        <v>1197.6199999999999</v>
      </c>
      <c r="P369" s="200">
        <f t="shared" si="44"/>
        <v>6.3745436011625484E-3</v>
      </c>
      <c r="Q369" s="200">
        <f t="shared" si="49"/>
        <v>2.0931658290919506E-2</v>
      </c>
    </row>
    <row r="370" spans="1:17">
      <c r="A370" s="180">
        <v>38499</v>
      </c>
      <c r="B370" s="174">
        <v>481.39</v>
      </c>
      <c r="C370" s="197">
        <f t="shared" si="40"/>
        <v>-2.0337020373718592E-3</v>
      </c>
      <c r="D370" s="201">
        <f t="shared" si="45"/>
        <v>5.1383860112413998E-2</v>
      </c>
      <c r="E370" s="174">
        <v>7184.9</v>
      </c>
      <c r="F370" s="197">
        <f t="shared" si="41"/>
        <v>2.8475136963415507E-3</v>
      </c>
      <c r="G370" s="197">
        <f t="shared" si="46"/>
        <v>8.3362603506515788E-4</v>
      </c>
      <c r="H370" s="174">
        <v>1549.8</v>
      </c>
      <c r="I370" s="197">
        <f t="shared" si="42"/>
        <v>6.4545280753713582E-4</v>
      </c>
      <c r="J370" s="197">
        <f t="shared" si="47"/>
        <v>3.7537213678705328E-2</v>
      </c>
      <c r="K370" s="174">
        <v>318.73</v>
      </c>
      <c r="L370" s="197">
        <f t="shared" si="43"/>
        <v>1.1612993017976156E-2</v>
      </c>
      <c r="M370" s="197">
        <f t="shared" si="48"/>
        <v>4.4757677113395511E-2</v>
      </c>
      <c r="N370" s="199">
        <v>38499</v>
      </c>
      <c r="O370" s="181">
        <v>1198.78</v>
      </c>
      <c r="P370" s="200">
        <f t="shared" si="44"/>
        <v>9.6811892054856404E-4</v>
      </c>
      <c r="Q370" s="200">
        <f t="shared" si="49"/>
        <v>1.3627613661859174E-2</v>
      </c>
    </row>
    <row r="371" spans="1:17">
      <c r="A371" s="180">
        <v>38503</v>
      </c>
      <c r="B371" s="174">
        <v>478.84</v>
      </c>
      <c r="C371" s="197">
        <f t="shared" si="40"/>
        <v>-5.3112400038889266E-3</v>
      </c>
      <c r="D371" s="201">
        <f t="shared" si="45"/>
        <v>5.5435724774324811E-2</v>
      </c>
      <c r="E371" s="174">
        <v>7134.33</v>
      </c>
      <c r="F371" s="197">
        <f t="shared" si="41"/>
        <v>-7.0632583236655512E-3</v>
      </c>
      <c r="G371" s="197">
        <f t="shared" si="46"/>
        <v>2.4204972232048467E-3</v>
      </c>
      <c r="H371" s="174">
        <v>1542.63</v>
      </c>
      <c r="I371" s="197">
        <f t="shared" si="42"/>
        <v>-4.6371383333293215E-3</v>
      </c>
      <c r="J371" s="197">
        <f t="shared" si="47"/>
        <v>4.437580257502631E-2</v>
      </c>
      <c r="K371" s="174">
        <v>318.27999999999997</v>
      </c>
      <c r="L371" s="197">
        <f t="shared" si="43"/>
        <v>-1.4128508967067002E-3</v>
      </c>
      <c r="M371" s="197">
        <f t="shared" si="48"/>
        <v>4.0693890112373385E-2</v>
      </c>
      <c r="N371" s="199">
        <v>38503</v>
      </c>
      <c r="O371" s="181">
        <v>1191.5</v>
      </c>
      <c r="P371" s="200">
        <f t="shared" si="44"/>
        <v>-6.0913554145259445E-3</v>
      </c>
      <c r="Q371" s="200">
        <f t="shared" si="49"/>
        <v>1.5290059451961508E-2</v>
      </c>
    </row>
    <row r="372" spans="1:17">
      <c r="A372" s="180">
        <v>38504</v>
      </c>
      <c r="B372" s="174">
        <v>484.69</v>
      </c>
      <c r="C372" s="197">
        <f t="shared" si="40"/>
        <v>1.2142998936991441E-2</v>
      </c>
      <c r="D372" s="201">
        <f t="shared" si="45"/>
        <v>5.7153500016133986E-2</v>
      </c>
      <c r="E372" s="174">
        <v>7190.65</v>
      </c>
      <c r="F372" s="197">
        <f t="shared" si="41"/>
        <v>7.8632277588027918E-3</v>
      </c>
      <c r="G372" s="197">
        <f t="shared" si="46"/>
        <v>-2.8449920973593577E-4</v>
      </c>
      <c r="H372" s="174">
        <v>1559.5</v>
      </c>
      <c r="I372" s="197">
        <f t="shared" si="42"/>
        <v>1.0876505051337455E-2</v>
      </c>
      <c r="J372" s="197">
        <f t="shared" si="47"/>
        <v>4.8668625883507011E-2</v>
      </c>
      <c r="K372" s="174">
        <v>315.51</v>
      </c>
      <c r="L372" s="197">
        <f t="shared" si="43"/>
        <v>-8.7411213092872496E-3</v>
      </c>
      <c r="M372" s="197">
        <f t="shared" si="48"/>
        <v>4.2849256439680246E-2</v>
      </c>
      <c r="N372" s="199">
        <v>38504</v>
      </c>
      <c r="O372" s="181">
        <v>1202.27</v>
      </c>
      <c r="P372" s="200">
        <f t="shared" si="44"/>
        <v>8.9984189557579895E-3</v>
      </c>
      <c r="Q372" s="200">
        <f t="shared" si="49"/>
        <v>1.5716651404649451E-2</v>
      </c>
    </row>
    <row r="373" spans="1:17">
      <c r="A373" s="180">
        <v>38505</v>
      </c>
      <c r="B373" s="174">
        <v>488.32</v>
      </c>
      <c r="C373" s="197">
        <f t="shared" si="40"/>
        <v>7.461417335876983E-3</v>
      </c>
      <c r="D373" s="201">
        <f t="shared" si="45"/>
        <v>6.5037934028263591E-2</v>
      </c>
      <c r="E373" s="174">
        <v>7206.08</v>
      </c>
      <c r="F373" s="197">
        <f t="shared" si="41"/>
        <v>2.1435431390485027E-3</v>
      </c>
      <c r="G373" s="197">
        <f t="shared" si="46"/>
        <v>7.4147928591295018E-3</v>
      </c>
      <c r="H373" s="174">
        <v>1568.96</v>
      </c>
      <c r="I373" s="197">
        <f t="shared" si="42"/>
        <v>6.0477224150105114E-3</v>
      </c>
      <c r="J373" s="197">
        <f t="shared" si="47"/>
        <v>5.4541844947513254E-2</v>
      </c>
      <c r="K373" s="174">
        <v>318.88</v>
      </c>
      <c r="L373" s="197">
        <f t="shared" si="43"/>
        <v>1.0624479264437754E-2</v>
      </c>
      <c r="M373" s="197">
        <f t="shared" si="48"/>
        <v>4.1712484176622003E-2</v>
      </c>
      <c r="N373" s="199">
        <v>38505</v>
      </c>
      <c r="O373" s="181">
        <v>1204.29</v>
      </c>
      <c r="P373" s="200">
        <f t="shared" si="44"/>
        <v>1.6787451585619246E-3</v>
      </c>
      <c r="Q373" s="200">
        <f t="shared" si="49"/>
        <v>2.1990551425466284E-2</v>
      </c>
    </row>
    <row r="374" spans="1:17">
      <c r="A374" s="180">
        <v>38506</v>
      </c>
      <c r="B374" s="174">
        <v>482.75</v>
      </c>
      <c r="C374" s="197">
        <f t="shared" si="40"/>
        <v>-1.1472007347413663E-2</v>
      </c>
      <c r="D374" s="201">
        <f t="shared" si="45"/>
        <v>7.2895757288993224E-2</v>
      </c>
      <c r="E374" s="174">
        <v>7169.21</v>
      </c>
      <c r="F374" s="197">
        <f t="shared" si="41"/>
        <v>-5.1296468937334959E-3</v>
      </c>
      <c r="G374" s="197">
        <f t="shared" si="46"/>
        <v>4.8939443771104825E-3</v>
      </c>
      <c r="H374" s="174">
        <v>1544.48</v>
      </c>
      <c r="I374" s="197">
        <f t="shared" si="42"/>
        <v>-1.5725695362563415E-2</v>
      </c>
      <c r="J374" s="197">
        <f t="shared" si="47"/>
        <v>5.584031253899064E-2</v>
      </c>
      <c r="K374" s="174">
        <v>320.52</v>
      </c>
      <c r="L374" s="197">
        <f t="shared" si="43"/>
        <v>5.1298204453851656E-3</v>
      </c>
      <c r="M374" s="197">
        <f t="shared" si="48"/>
        <v>4.9565050367389438E-2</v>
      </c>
      <c r="N374" s="199">
        <v>38506</v>
      </c>
      <c r="O374" s="181">
        <v>1196.02</v>
      </c>
      <c r="P374" s="200">
        <f t="shared" si="44"/>
        <v>-6.8908038743309159E-3</v>
      </c>
      <c r="Q374" s="200">
        <f t="shared" si="49"/>
        <v>1.919847034941051E-2</v>
      </c>
    </row>
    <row r="375" spans="1:17">
      <c r="A375" s="180">
        <v>38509</v>
      </c>
      <c r="B375" s="174">
        <v>483.72</v>
      </c>
      <c r="C375" s="197">
        <f t="shared" si="40"/>
        <v>2.0073056084509559E-3</v>
      </c>
      <c r="D375" s="201">
        <f t="shared" si="45"/>
        <v>6.2062734638705888E-2</v>
      </c>
      <c r="E375" s="174">
        <v>7184.49</v>
      </c>
      <c r="F375" s="197">
        <f t="shared" si="41"/>
        <v>2.1290685707425596E-3</v>
      </c>
      <c r="G375" s="197">
        <f t="shared" si="46"/>
        <v>-3.0598078660868957E-3</v>
      </c>
      <c r="H375" s="174">
        <v>1545.27</v>
      </c>
      <c r="I375" s="197">
        <f t="shared" si="42"/>
        <v>5.1136824481923097E-4</v>
      </c>
      <c r="J375" s="197">
        <f t="shared" si="47"/>
        <v>4.2192596078394914E-2</v>
      </c>
      <c r="K375" s="174">
        <v>316.29000000000002</v>
      </c>
      <c r="L375" s="197">
        <f t="shared" si="43"/>
        <v>-1.3285162652901751E-2</v>
      </c>
      <c r="M375" s="197">
        <f t="shared" si="48"/>
        <v>5.3180168030499408E-2</v>
      </c>
      <c r="N375" s="199">
        <v>38509</v>
      </c>
      <c r="O375" s="181">
        <v>1197.51</v>
      </c>
      <c r="P375" s="200">
        <f t="shared" si="44"/>
        <v>1.2450232021062285E-3</v>
      </c>
      <c r="Q375" s="200">
        <f t="shared" si="49"/>
        <v>1.0041721460827576E-2</v>
      </c>
    </row>
    <row r="376" spans="1:17">
      <c r="A376" s="180">
        <v>38510</v>
      </c>
      <c r="B376" s="174">
        <v>481.41</v>
      </c>
      <c r="C376" s="197">
        <f t="shared" si="40"/>
        <v>-4.7869290376965712E-3</v>
      </c>
      <c r="D376" s="201">
        <f t="shared" si="45"/>
        <v>5.3894960135751707E-2</v>
      </c>
      <c r="E376" s="174">
        <v>7199.32</v>
      </c>
      <c r="F376" s="197">
        <f t="shared" si="41"/>
        <v>2.0620413165608233E-3</v>
      </c>
      <c r="G376" s="197">
        <f t="shared" si="46"/>
        <v>-5.9105460388404708E-3</v>
      </c>
      <c r="H376" s="174">
        <v>1531.12</v>
      </c>
      <c r="I376" s="197">
        <f t="shared" si="42"/>
        <v>-9.1991586153066622E-3</v>
      </c>
      <c r="J376" s="197">
        <f t="shared" si="47"/>
        <v>2.992689627945419E-2</v>
      </c>
      <c r="K376" s="174">
        <v>316.05</v>
      </c>
      <c r="L376" s="197">
        <f t="shared" si="43"/>
        <v>-7.5908533866028477E-4</v>
      </c>
      <c r="M376" s="197">
        <f t="shared" si="48"/>
        <v>4.1640407674779167E-2</v>
      </c>
      <c r="N376" s="199">
        <v>38510</v>
      </c>
      <c r="O376" s="181">
        <v>1197.26</v>
      </c>
      <c r="P376" s="200">
        <f t="shared" si="44"/>
        <v>-2.0878831863450488E-4</v>
      </c>
      <c r="Q376" s="200">
        <f t="shared" si="49"/>
        <v>5.3335692550921816E-3</v>
      </c>
    </row>
    <row r="377" spans="1:17">
      <c r="A377" s="180">
        <v>38511</v>
      </c>
      <c r="B377" s="174">
        <v>479.8</v>
      </c>
      <c r="C377" s="197">
        <f t="shared" si="40"/>
        <v>-3.3499474737839399E-3</v>
      </c>
      <c r="D377" s="201">
        <f t="shared" si="45"/>
        <v>5.9216990406729501E-2</v>
      </c>
      <c r="E377" s="174">
        <v>7180.57</v>
      </c>
      <c r="F377" s="197">
        <f t="shared" si="41"/>
        <v>-2.6078100216414364E-3</v>
      </c>
      <c r="G377" s="197">
        <f t="shared" si="46"/>
        <v>2.4783022276670531E-3</v>
      </c>
      <c r="H377" s="174">
        <v>1527.68</v>
      </c>
      <c r="I377" s="197">
        <f t="shared" si="42"/>
        <v>-2.2492490194069978E-3</v>
      </c>
      <c r="J377" s="197">
        <f t="shared" si="47"/>
        <v>3.018076269132167E-2</v>
      </c>
      <c r="K377" s="174">
        <v>314.52</v>
      </c>
      <c r="L377" s="197">
        <f t="shared" si="43"/>
        <v>-4.8527617949925246E-3</v>
      </c>
      <c r="M377" s="197">
        <f t="shared" si="48"/>
        <v>2.8466533930825249E-2</v>
      </c>
      <c r="N377" s="199">
        <v>38511</v>
      </c>
      <c r="O377" s="181">
        <v>1194.67</v>
      </c>
      <c r="P377" s="200">
        <f t="shared" si="44"/>
        <v>-2.1656160608672145E-3</v>
      </c>
      <c r="Q377" s="200">
        <f t="shared" si="49"/>
        <v>1.3504741792489975E-2</v>
      </c>
    </row>
    <row r="378" spans="1:17">
      <c r="A378" s="180">
        <v>38512</v>
      </c>
      <c r="B378" s="174">
        <v>483.86</v>
      </c>
      <c r="C378" s="197">
        <f t="shared" si="40"/>
        <v>8.426258270047296E-3</v>
      </c>
      <c r="D378" s="201">
        <f t="shared" si="45"/>
        <v>6.0793977548554347E-2</v>
      </c>
      <c r="E378" s="174">
        <v>7212.13</v>
      </c>
      <c r="F378" s="197">
        <f t="shared" si="41"/>
        <v>4.3855635958807426E-3</v>
      </c>
      <c r="G378" s="197">
        <f t="shared" si="46"/>
        <v>-1.2317337895036795E-3</v>
      </c>
      <c r="H378" s="174">
        <v>1539.46</v>
      </c>
      <c r="I378" s="197">
        <f t="shared" si="42"/>
        <v>7.681460854756115E-3</v>
      </c>
      <c r="J378" s="197">
        <f t="shared" si="47"/>
        <v>3.2688366930852975E-2</v>
      </c>
      <c r="K378" s="174">
        <v>314.7</v>
      </c>
      <c r="L378" s="197">
        <f t="shared" si="43"/>
        <v>5.7213694704585732E-4</v>
      </c>
      <c r="M378" s="197">
        <f t="shared" si="48"/>
        <v>3.0899838380849688E-2</v>
      </c>
      <c r="N378" s="199">
        <v>38512</v>
      </c>
      <c r="O378" s="181">
        <v>1200.93</v>
      </c>
      <c r="P378" s="200">
        <f t="shared" si="44"/>
        <v>5.2262600172726962E-3</v>
      </c>
      <c r="Q378" s="200">
        <f t="shared" si="49"/>
        <v>1.1330659800645494E-2</v>
      </c>
    </row>
    <row r="379" spans="1:17">
      <c r="A379" s="180">
        <v>38513</v>
      </c>
      <c r="B379" s="174">
        <v>479.07</v>
      </c>
      <c r="C379" s="197">
        <f t="shared" si="40"/>
        <v>-9.9488841547560516E-3</v>
      </c>
      <c r="D379" s="201">
        <f t="shared" si="45"/>
        <v>6.6411338398550485E-2</v>
      </c>
      <c r="E379" s="174">
        <v>7200.11</v>
      </c>
      <c r="F379" s="197">
        <f t="shared" si="41"/>
        <v>-1.6680270085638294E-3</v>
      </c>
      <c r="G379" s="197">
        <f t="shared" si="46"/>
        <v>5.6726101144043486E-4</v>
      </c>
      <c r="H379" s="174">
        <v>1521.02</v>
      </c>
      <c r="I379" s="197">
        <f t="shared" si="42"/>
        <v>-1.2050543148406081E-2</v>
      </c>
      <c r="J379" s="197">
        <f t="shared" si="47"/>
        <v>3.3219502986434883E-2</v>
      </c>
      <c r="K379" s="174">
        <v>317.23</v>
      </c>
      <c r="L379" s="197">
        <f t="shared" si="43"/>
        <v>8.0072587717509337E-3</v>
      </c>
      <c r="M379" s="197">
        <f t="shared" si="48"/>
        <v>3.6369997973265775E-2</v>
      </c>
      <c r="N379" s="199">
        <v>38513</v>
      </c>
      <c r="O379" s="181">
        <v>1198.1099999999999</v>
      </c>
      <c r="P379" s="200">
        <f t="shared" si="44"/>
        <v>-2.3509414589399161E-3</v>
      </c>
      <c r="Q379" s="200">
        <f t="shared" si="49"/>
        <v>1.1027076306922887E-2</v>
      </c>
    </row>
    <row r="380" spans="1:17">
      <c r="A380" s="180">
        <v>38516</v>
      </c>
      <c r="B380" s="174">
        <v>482.09</v>
      </c>
      <c r="C380" s="197">
        <f t="shared" si="40"/>
        <v>6.2840940910347913E-3</v>
      </c>
      <c r="D380" s="201">
        <f t="shared" si="45"/>
        <v>7.4042141641577172E-2</v>
      </c>
      <c r="E380" s="174">
        <v>7213.02</v>
      </c>
      <c r="F380" s="197">
        <f t="shared" si="41"/>
        <v>1.7914226059933039E-3</v>
      </c>
      <c r="G380" s="197">
        <f t="shared" si="46"/>
        <v>9.2256184855207431E-3</v>
      </c>
      <c r="H380" s="174">
        <v>1529.13</v>
      </c>
      <c r="I380" s="197">
        <f t="shared" si="42"/>
        <v>5.3177837888388176E-3</v>
      </c>
      <c r="J380" s="197">
        <f t="shared" si="47"/>
        <v>3.9794703313350742E-2</v>
      </c>
      <c r="K380" s="174">
        <v>314.19</v>
      </c>
      <c r="L380" s="197">
        <f t="shared" si="43"/>
        <v>-9.629164388948043E-3</v>
      </c>
      <c r="M380" s="197">
        <f t="shared" si="48"/>
        <v>4.0004047966777867E-2</v>
      </c>
      <c r="N380" s="199">
        <v>38516</v>
      </c>
      <c r="O380" s="181">
        <v>1200.82</v>
      </c>
      <c r="P380" s="200">
        <f t="shared" si="44"/>
        <v>2.2593415837846176E-3</v>
      </c>
      <c r="Q380" s="200">
        <f t="shared" si="49"/>
        <v>2.0507485410678251E-2</v>
      </c>
    </row>
    <row r="381" spans="1:17">
      <c r="A381" s="180">
        <v>38517</v>
      </c>
      <c r="B381" s="174">
        <v>477.79</v>
      </c>
      <c r="C381" s="197">
        <f t="shared" si="40"/>
        <v>-8.9595131983351076E-3</v>
      </c>
      <c r="D381" s="201">
        <f t="shared" si="45"/>
        <v>9.3563070741783966E-2</v>
      </c>
      <c r="E381" s="174">
        <v>7235.14</v>
      </c>
      <c r="F381" s="197">
        <f t="shared" si="41"/>
        <v>3.0619839872513569E-3</v>
      </c>
      <c r="G381" s="197">
        <f t="shared" si="46"/>
        <v>2.0913070006803019E-2</v>
      </c>
      <c r="H381" s="174">
        <v>1524.42</v>
      </c>
      <c r="I381" s="197">
        <f t="shared" si="42"/>
        <v>-3.0849363759271665E-3</v>
      </c>
      <c r="J381" s="197">
        <f t="shared" si="47"/>
        <v>5.927141814683428E-2</v>
      </c>
      <c r="K381" s="174">
        <v>315.38</v>
      </c>
      <c r="L381" s="197">
        <f t="shared" si="43"/>
        <v>3.7803625242768448E-3</v>
      </c>
      <c r="M381" s="197">
        <f t="shared" si="48"/>
        <v>4.7049104545540073E-2</v>
      </c>
      <c r="N381" s="199">
        <v>38517</v>
      </c>
      <c r="O381" s="181">
        <v>1203.9100000000001</v>
      </c>
      <c r="P381" s="200">
        <f t="shared" si="44"/>
        <v>2.5699365007111541E-3</v>
      </c>
      <c r="Q381" s="200">
        <f t="shared" si="49"/>
        <v>3.281896999748668E-2</v>
      </c>
    </row>
    <row r="382" spans="1:17">
      <c r="A382" s="180">
        <v>38518</v>
      </c>
      <c r="B382" s="174">
        <v>478.97</v>
      </c>
      <c r="C382" s="197">
        <f t="shared" si="40"/>
        <v>2.4666595557927863E-3</v>
      </c>
      <c r="D382" s="201">
        <f t="shared" si="45"/>
        <v>0.11729392362036214</v>
      </c>
      <c r="E382" s="174">
        <v>7256.39</v>
      </c>
      <c r="F382" s="197">
        <f t="shared" si="41"/>
        <v>2.9327497139324727E-3</v>
      </c>
      <c r="G382" s="197">
        <f t="shared" si="46"/>
        <v>3.9007333000805444E-2</v>
      </c>
      <c r="H382" s="174">
        <v>1529.49</v>
      </c>
      <c r="I382" s="197">
        <f t="shared" si="42"/>
        <v>3.3203366555710138E-3</v>
      </c>
      <c r="J382" s="197">
        <f t="shared" si="47"/>
        <v>7.9024805791042041E-2</v>
      </c>
      <c r="K382" s="174">
        <v>313.97000000000003</v>
      </c>
      <c r="L382" s="197">
        <f t="shared" si="43"/>
        <v>-4.4808210348316752E-3</v>
      </c>
      <c r="M382" s="197">
        <f t="shared" si="48"/>
        <v>6.3824294257773626E-2</v>
      </c>
      <c r="N382" s="199">
        <v>38518</v>
      </c>
      <c r="O382" s="181">
        <v>1206.58</v>
      </c>
      <c r="P382" s="200">
        <f t="shared" si="44"/>
        <v>2.2153181236580733E-3</v>
      </c>
      <c r="Q382" s="200">
        <f t="shared" si="49"/>
        <v>5.2250722168662972E-2</v>
      </c>
    </row>
    <row r="383" spans="1:17">
      <c r="A383" s="180">
        <v>38519</v>
      </c>
      <c r="B383" s="174">
        <v>481.19</v>
      </c>
      <c r="C383" s="197">
        <f t="shared" si="40"/>
        <v>4.6242375353264592E-3</v>
      </c>
      <c r="D383" s="201">
        <f t="shared" si="45"/>
        <v>0.1168465680010716</v>
      </c>
      <c r="E383" s="174">
        <v>7289.76</v>
      </c>
      <c r="F383" s="197">
        <f t="shared" si="41"/>
        <v>4.5881636776721598E-3</v>
      </c>
      <c r="G383" s="197">
        <f t="shared" si="46"/>
        <v>4.0397803282355524E-2</v>
      </c>
      <c r="H383" s="174">
        <v>1537.42</v>
      </c>
      <c r="I383" s="197">
        <f t="shared" si="42"/>
        <v>5.171340321365691E-3</v>
      </c>
      <c r="J383" s="197">
        <f t="shared" si="47"/>
        <v>8.1358826610792093E-2</v>
      </c>
      <c r="K383" s="174">
        <v>315.32</v>
      </c>
      <c r="L383" s="197">
        <f t="shared" si="43"/>
        <v>4.2905562490983809E-3</v>
      </c>
      <c r="M383" s="197">
        <f t="shared" si="48"/>
        <v>9.107036694591053E-2</v>
      </c>
      <c r="N383" s="199">
        <v>38519</v>
      </c>
      <c r="O383" s="181">
        <v>1210.96</v>
      </c>
      <c r="P383" s="200">
        <f t="shared" si="44"/>
        <v>3.6235220864324607E-3</v>
      </c>
      <c r="Q383" s="200">
        <f t="shared" si="49"/>
        <v>5.1529745252460978E-2</v>
      </c>
    </row>
    <row r="384" spans="1:17">
      <c r="A384" s="180">
        <v>38520</v>
      </c>
      <c r="B384" s="174">
        <v>481.99</v>
      </c>
      <c r="C384" s="197">
        <f t="shared" si="40"/>
        <v>1.6611644427095703E-3</v>
      </c>
      <c r="D384" s="201">
        <f t="shared" si="45"/>
        <v>0.10656427587832129</v>
      </c>
      <c r="E384" s="174">
        <v>7346.32</v>
      </c>
      <c r="F384" s="197">
        <f t="shared" si="41"/>
        <v>7.7288839024837706E-3</v>
      </c>
      <c r="G384" s="197">
        <f t="shared" si="46"/>
        <v>3.6178660227241206E-2</v>
      </c>
      <c r="H384" s="174">
        <v>1538.13</v>
      </c>
      <c r="I384" s="197">
        <f t="shared" si="42"/>
        <v>4.6170604452054858E-4</v>
      </c>
      <c r="J384" s="197">
        <f t="shared" si="47"/>
        <v>7.8885593568703505E-2</v>
      </c>
      <c r="K384" s="174">
        <v>316.29000000000002</v>
      </c>
      <c r="L384" s="197">
        <f t="shared" si="43"/>
        <v>3.0715180652605757E-3</v>
      </c>
      <c r="M384" s="197">
        <f t="shared" si="48"/>
        <v>9.4280011637335598E-2</v>
      </c>
      <c r="N384" s="199">
        <v>38520</v>
      </c>
      <c r="O384" s="181">
        <v>1216.96</v>
      </c>
      <c r="P384" s="200">
        <f t="shared" si="44"/>
        <v>4.9425122855851081E-3</v>
      </c>
      <c r="Q384" s="200">
        <f t="shared" si="49"/>
        <v>4.9237016982644453E-2</v>
      </c>
    </row>
    <row r="385" spans="1:17">
      <c r="A385" s="180">
        <v>38523</v>
      </c>
      <c r="B385" s="174">
        <v>482.92</v>
      </c>
      <c r="C385" s="197">
        <f t="shared" si="40"/>
        <v>1.9276415167727974E-3</v>
      </c>
      <c r="D385" s="201">
        <f t="shared" si="45"/>
        <v>0.11614016093047923</v>
      </c>
      <c r="E385" s="174">
        <v>7325.69</v>
      </c>
      <c r="F385" s="197">
        <f t="shared" si="41"/>
        <v>-2.8121591514154538E-3</v>
      </c>
      <c r="G385" s="197">
        <f t="shared" si="46"/>
        <v>5.7243614187335021E-2</v>
      </c>
      <c r="H385" s="174">
        <v>1537.31</v>
      </c>
      <c r="I385" s="197">
        <f t="shared" si="42"/>
        <v>-5.3325704252503642E-4</v>
      </c>
      <c r="J385" s="197">
        <f t="shared" si="47"/>
        <v>8.9214230228072469E-2</v>
      </c>
      <c r="K385" s="174">
        <v>316.18</v>
      </c>
      <c r="L385" s="197">
        <f t="shared" si="43"/>
        <v>-3.4784258892633539E-4</v>
      </c>
      <c r="M385" s="197">
        <f t="shared" si="48"/>
        <v>8.626148362035041E-2</v>
      </c>
      <c r="N385" s="199">
        <v>38523</v>
      </c>
      <c r="O385" s="181">
        <v>1216.0999999999999</v>
      </c>
      <c r="P385" s="200">
        <f t="shared" si="44"/>
        <v>-7.069287529410409E-4</v>
      </c>
      <c r="Q385" s="200">
        <f t="shared" si="49"/>
        <v>6.7523073914789108E-2</v>
      </c>
    </row>
    <row r="386" spans="1:17">
      <c r="A386" s="180">
        <v>38524</v>
      </c>
      <c r="B386" s="174">
        <v>485.52</v>
      </c>
      <c r="C386" s="197">
        <f t="shared" si="40"/>
        <v>5.369473063412955E-3</v>
      </c>
      <c r="D386" s="201">
        <f t="shared" si="45"/>
        <v>8.6123237357858443E-2</v>
      </c>
      <c r="E386" s="174">
        <v>7314.25</v>
      </c>
      <c r="F386" s="197">
        <f t="shared" si="41"/>
        <v>-1.5628482532730539E-3</v>
      </c>
      <c r="G386" s="197">
        <f t="shared" si="46"/>
        <v>3.8476050416332404E-2</v>
      </c>
      <c r="H386" s="174">
        <v>1536.48</v>
      </c>
      <c r="I386" s="197">
        <f t="shared" si="42"/>
        <v>-5.4004991894219905E-4</v>
      </c>
      <c r="J386" s="197">
        <f t="shared" si="47"/>
        <v>6.0286019411886618E-2</v>
      </c>
      <c r="K386" s="174">
        <v>316.06</v>
      </c>
      <c r="L386" s="197">
        <f t="shared" si="43"/>
        <v>-3.7960268708393244E-4</v>
      </c>
      <c r="M386" s="197">
        <f t="shared" si="48"/>
        <v>9.568029066782352E-2</v>
      </c>
      <c r="N386" s="199">
        <v>38524</v>
      </c>
      <c r="O386" s="181">
        <v>1213.6099999999999</v>
      </c>
      <c r="P386" s="200">
        <f t="shared" si="44"/>
        <v>-2.049628039315252E-3</v>
      </c>
      <c r="Q386" s="200">
        <f t="shared" si="49"/>
        <v>4.7272116263799464E-2</v>
      </c>
    </row>
    <row r="387" spans="1:17">
      <c r="A387" s="180">
        <v>38525</v>
      </c>
      <c r="B387" s="174">
        <v>486.84</v>
      </c>
      <c r="C387" s="197">
        <f t="shared" si="40"/>
        <v>2.715045478756358E-3</v>
      </c>
      <c r="D387" s="201">
        <f t="shared" si="45"/>
        <v>0.10062995643013427</v>
      </c>
      <c r="E387" s="174">
        <v>7320.09</v>
      </c>
      <c r="F387" s="197">
        <f t="shared" si="41"/>
        <v>7.9812281387574898E-4</v>
      </c>
      <c r="G387" s="197">
        <f t="shared" si="46"/>
        <v>4.1652625027929172E-2</v>
      </c>
      <c r="H387" s="174">
        <v>1534.36</v>
      </c>
      <c r="I387" s="197">
        <f t="shared" si="42"/>
        <v>-1.3807299219758178E-3</v>
      </c>
      <c r="J387" s="197">
        <f t="shared" si="47"/>
        <v>7.7985464460199147E-2</v>
      </c>
      <c r="K387" s="174">
        <v>317.48</v>
      </c>
      <c r="L387" s="197">
        <f t="shared" si="43"/>
        <v>4.4827552417171946E-3</v>
      </c>
      <c r="M387" s="197">
        <f t="shared" si="48"/>
        <v>6.327795211260015E-2</v>
      </c>
      <c r="N387" s="199">
        <v>38525</v>
      </c>
      <c r="O387" s="181">
        <v>1213.8800000000001</v>
      </c>
      <c r="P387" s="200">
        <f t="shared" si="44"/>
        <v>2.2245199866000013E-4</v>
      </c>
      <c r="Q387" s="200">
        <f t="shared" si="49"/>
        <v>5.1995665450105713E-2</v>
      </c>
    </row>
    <row r="388" spans="1:17">
      <c r="A388" s="180">
        <v>38526</v>
      </c>
      <c r="B388" s="174">
        <v>482.06</v>
      </c>
      <c r="C388" s="197">
        <f t="shared" ref="C388:C451" si="50">LN(B388/B387)</f>
        <v>-9.8669393751125642E-3</v>
      </c>
      <c r="D388" s="201">
        <f t="shared" si="45"/>
        <v>9.2674186216730903E-2</v>
      </c>
      <c r="E388" s="174">
        <v>7246.55</v>
      </c>
      <c r="F388" s="197">
        <f t="shared" ref="F388:F451" si="51">LN(E388/E387)</f>
        <v>-1.0097129440271602E-2</v>
      </c>
      <c r="G388" s="197">
        <f t="shared" si="46"/>
        <v>3.4499094220302215E-2</v>
      </c>
      <c r="H388" s="174">
        <v>1515.95</v>
      </c>
      <c r="I388" s="197">
        <f t="shared" ref="I388:I451" si="52">LN(H388/H387)</f>
        <v>-1.2071050839615504E-2</v>
      </c>
      <c r="J388" s="197">
        <f t="shared" si="47"/>
        <v>6.5340044944966022E-2</v>
      </c>
      <c r="K388" s="174">
        <v>318.23</v>
      </c>
      <c r="L388" s="197">
        <f t="shared" ref="L388:L451" si="53">LN(K388/K387)</f>
        <v>2.3595675637394621E-3</v>
      </c>
      <c r="M388" s="197">
        <f t="shared" si="48"/>
        <v>8.1232466434706357E-2</v>
      </c>
      <c r="N388" s="199">
        <v>38526</v>
      </c>
      <c r="O388" s="181">
        <v>1200.73</v>
      </c>
      <c r="P388" s="200">
        <f t="shared" ref="P388:P451" si="54">LN(O388/O387)</f>
        <v>-1.0892135796588149E-2</v>
      </c>
      <c r="Q388" s="200">
        <f t="shared" si="49"/>
        <v>4.3593127717470308E-2</v>
      </c>
    </row>
    <row r="389" spans="1:17">
      <c r="A389" s="180">
        <v>38527</v>
      </c>
      <c r="B389" s="174">
        <v>476.4</v>
      </c>
      <c r="C389" s="197">
        <f t="shared" si="50"/>
        <v>-1.1810750150098626E-2</v>
      </c>
      <c r="D389" s="201">
        <f t="shared" si="45"/>
        <v>9.4343962097964307E-2</v>
      </c>
      <c r="E389" s="174">
        <v>7209.06</v>
      </c>
      <c r="F389" s="197">
        <f t="shared" si="51"/>
        <v>-5.1869252218544612E-3</v>
      </c>
      <c r="G389" s="197">
        <f t="shared" si="46"/>
        <v>3.3015196831972696E-2</v>
      </c>
      <c r="H389" s="174">
        <v>1500.18</v>
      </c>
      <c r="I389" s="197">
        <f t="shared" si="52"/>
        <v>-1.0457204237193922E-2</v>
      </c>
      <c r="J389" s="197">
        <f t="shared" si="47"/>
        <v>6.5082662471140237E-2</v>
      </c>
      <c r="K389" s="174">
        <v>316</v>
      </c>
      <c r="L389" s="197">
        <f t="shared" si="53"/>
        <v>-7.0321781995021692E-3</v>
      </c>
      <c r="M389" s="197">
        <f t="shared" si="48"/>
        <v>7.5189052032784365E-2</v>
      </c>
      <c r="N389" s="199">
        <v>38527</v>
      </c>
      <c r="O389" s="181">
        <v>1191.57</v>
      </c>
      <c r="P389" s="200">
        <f t="shared" si="54"/>
        <v>-7.6579398611454673E-3</v>
      </c>
      <c r="Q389" s="200">
        <f t="shared" si="49"/>
        <v>4.1655862811141857E-2</v>
      </c>
    </row>
    <row r="390" spans="1:17">
      <c r="A390" s="180">
        <v>38530</v>
      </c>
      <c r="B390" s="174">
        <v>473.5</v>
      </c>
      <c r="C390" s="197">
        <f t="shared" si="50"/>
        <v>-6.1059248550120919E-3</v>
      </c>
      <c r="D390" s="201">
        <f t="shared" si="45"/>
        <v>8.2168531267341513E-2</v>
      </c>
      <c r="E390" s="174">
        <v>7210.32</v>
      </c>
      <c r="F390" s="197">
        <f t="shared" si="51"/>
        <v>1.7476479615710091E-4</v>
      </c>
      <c r="G390" s="197">
        <f t="shared" si="46"/>
        <v>2.7970910515692018E-2</v>
      </c>
      <c r="H390" s="174">
        <v>1493.75</v>
      </c>
      <c r="I390" s="197">
        <f t="shared" si="52"/>
        <v>-4.2953642110565736E-3</v>
      </c>
      <c r="J390" s="197">
        <f t="shared" si="47"/>
        <v>5.2283841449147016E-2</v>
      </c>
      <c r="K390" s="174">
        <v>311.13</v>
      </c>
      <c r="L390" s="197">
        <f t="shared" si="53"/>
        <v>-1.5531382317159557E-2</v>
      </c>
      <c r="M390" s="197">
        <f t="shared" si="48"/>
        <v>7.905690681507814E-2</v>
      </c>
      <c r="N390" s="199">
        <v>38530</v>
      </c>
      <c r="O390" s="181">
        <v>1190.69</v>
      </c>
      <c r="P390" s="200">
        <f t="shared" si="54"/>
        <v>-7.3879428779939551E-4</v>
      </c>
      <c r="Q390" s="200">
        <f t="shared" si="49"/>
        <v>2.99773293495493E-2</v>
      </c>
    </row>
    <row r="391" spans="1:17">
      <c r="A391" s="180">
        <v>38531</v>
      </c>
      <c r="B391" s="174">
        <v>476.7</v>
      </c>
      <c r="C391" s="197">
        <f t="shared" si="50"/>
        <v>6.7354495846469889E-3</v>
      </c>
      <c r="D391" s="201">
        <f t="shared" si="45"/>
        <v>8.87677423422778E-2</v>
      </c>
      <c r="E391" s="174">
        <v>7267.92</v>
      </c>
      <c r="F391" s="197">
        <f t="shared" si="51"/>
        <v>7.956810205060531E-3</v>
      </c>
      <c r="G391" s="197">
        <f t="shared" si="46"/>
        <v>3.8887579552811184E-2</v>
      </c>
      <c r="H391" s="174">
        <v>1508.61</v>
      </c>
      <c r="I391" s="197">
        <f t="shared" si="52"/>
        <v>9.898960380076139E-3</v>
      </c>
      <c r="J391" s="197">
        <f t="shared" si="47"/>
        <v>5.8203705228810056E-2</v>
      </c>
      <c r="K391" s="174">
        <v>309.07</v>
      </c>
      <c r="L391" s="197">
        <f t="shared" si="53"/>
        <v>-6.6430428108594005E-3</v>
      </c>
      <c r="M391" s="197">
        <f t="shared" si="48"/>
        <v>5.9458185728242588E-2</v>
      </c>
      <c r="N391" s="199">
        <v>38531</v>
      </c>
      <c r="O391" s="181">
        <v>1201.57</v>
      </c>
      <c r="P391" s="200">
        <f t="shared" si="54"/>
        <v>9.0960639863791447E-3</v>
      </c>
      <c r="Q391" s="200">
        <f t="shared" si="49"/>
        <v>4.0684128786564376E-2</v>
      </c>
    </row>
    <row r="392" spans="1:17">
      <c r="A392" s="180">
        <v>38532</v>
      </c>
      <c r="B392" s="174">
        <v>475.53</v>
      </c>
      <c r="C392" s="197">
        <f t="shared" si="50"/>
        <v>-2.4573907328690127E-3</v>
      </c>
      <c r="D392" s="201">
        <f t="shared" si="45"/>
        <v>8.7961539332803637E-2</v>
      </c>
      <c r="E392" s="174">
        <v>7262.31</v>
      </c>
      <c r="F392" s="197">
        <f t="shared" si="51"/>
        <v>-7.721832729081998E-4</v>
      </c>
      <c r="G392" s="197">
        <f t="shared" si="46"/>
        <v>3.6372128626629648E-2</v>
      </c>
      <c r="H392" s="174">
        <v>1504.11</v>
      </c>
      <c r="I392" s="197">
        <f t="shared" si="52"/>
        <v>-2.9873359267143882E-3</v>
      </c>
      <c r="J392" s="197">
        <f t="shared" si="47"/>
        <v>5.9975642135048385E-2</v>
      </c>
      <c r="K392" s="174">
        <v>312.35000000000002</v>
      </c>
      <c r="L392" s="197">
        <f t="shared" si="53"/>
        <v>1.0556565480685873E-2</v>
      </c>
      <c r="M392" s="197">
        <f t="shared" si="48"/>
        <v>6.451479432378994E-2</v>
      </c>
      <c r="N392" s="199">
        <v>38532</v>
      </c>
      <c r="O392" s="181">
        <v>1199.8499999999999</v>
      </c>
      <c r="P392" s="200">
        <f t="shared" si="54"/>
        <v>-1.4324860242042787E-3</v>
      </c>
      <c r="Q392" s="200">
        <f t="shared" si="49"/>
        <v>3.7928240833453301E-2</v>
      </c>
    </row>
    <row r="393" spans="1:17">
      <c r="A393" s="180">
        <v>38533</v>
      </c>
      <c r="B393" s="174">
        <v>472.15</v>
      </c>
      <c r="C393" s="197">
        <f t="shared" si="50"/>
        <v>-7.1332397688327904E-3</v>
      </c>
      <c r="D393" s="201">
        <f t="shared" si="45"/>
        <v>8.3787645723880103E-2</v>
      </c>
      <c r="E393" s="174">
        <v>7217.78</v>
      </c>
      <c r="F393" s="197">
        <f t="shared" si="51"/>
        <v>-6.1505336468577788E-3</v>
      </c>
      <c r="G393" s="197">
        <f t="shared" si="46"/>
        <v>3.0662324434025154E-2</v>
      </c>
      <c r="H393" s="174">
        <v>1493.52</v>
      </c>
      <c r="I393" s="197">
        <f t="shared" si="52"/>
        <v>-7.0656112041103739E-3</v>
      </c>
      <c r="J393" s="197">
        <f t="shared" si="47"/>
        <v>5.4935220586474813E-2</v>
      </c>
      <c r="K393" s="174">
        <v>312.70999999999998</v>
      </c>
      <c r="L393" s="197">
        <f t="shared" si="53"/>
        <v>1.1518895459809554E-3</v>
      </c>
      <c r="M393" s="197">
        <f t="shared" si="48"/>
        <v>6.3474043340424516E-2</v>
      </c>
      <c r="N393" s="199">
        <v>38533</v>
      </c>
      <c r="O393" s="181">
        <v>1191.33</v>
      </c>
      <c r="P393" s="200">
        <f t="shared" si="54"/>
        <v>-7.1262189010417934E-3</v>
      </c>
      <c r="Q393" s="200">
        <f t="shared" si="49"/>
        <v>3.191620639831199E-2</v>
      </c>
    </row>
    <row r="394" spans="1:17">
      <c r="A394" s="180">
        <v>38534</v>
      </c>
      <c r="B394" s="174">
        <v>472.64</v>
      </c>
      <c r="C394" s="197">
        <f t="shared" si="50"/>
        <v>1.0372676339368088E-3</v>
      </c>
      <c r="D394" s="201">
        <f t="shared" si="45"/>
        <v>7.2205238822472026E-2</v>
      </c>
      <c r="E394" s="174">
        <v>7245.59</v>
      </c>
      <c r="F394" s="197">
        <f t="shared" si="51"/>
        <v>3.8455815307682573E-3</v>
      </c>
      <c r="G394" s="197">
        <f t="shared" si="46"/>
        <v>2.6071999813548973E-2</v>
      </c>
      <c r="H394" s="174">
        <v>1490.53</v>
      </c>
      <c r="I394" s="197">
        <f t="shared" si="52"/>
        <v>-2.0039885394988631E-3</v>
      </c>
      <c r="J394" s="197">
        <f t="shared" si="47"/>
        <v>4.5134032574360952E-2</v>
      </c>
      <c r="K394" s="174">
        <v>309.92</v>
      </c>
      <c r="L394" s="197">
        <f t="shared" si="53"/>
        <v>-8.9620438268742299E-3</v>
      </c>
      <c r="M394" s="197">
        <f t="shared" si="48"/>
        <v>6.3228260975365075E-2</v>
      </c>
      <c r="N394" s="199">
        <v>38534</v>
      </c>
      <c r="O394" s="181">
        <v>1194.44</v>
      </c>
      <c r="P394" s="200">
        <f t="shared" si="54"/>
        <v>2.6071262205355642E-3</v>
      </c>
      <c r="Q394" s="200">
        <f t="shared" si="49"/>
        <v>2.5642212587910544E-2</v>
      </c>
    </row>
    <row r="395" spans="1:17">
      <c r="A395" s="180">
        <v>38538</v>
      </c>
      <c r="B395" s="174">
        <v>476.1</v>
      </c>
      <c r="C395" s="197">
        <f t="shared" si="50"/>
        <v>7.2939168574582356E-3</v>
      </c>
      <c r="D395" s="201">
        <f t="shared" si="45"/>
        <v>5.7028986555500892E-2</v>
      </c>
      <c r="E395" s="174">
        <v>7289.67</v>
      </c>
      <c r="F395" s="197">
        <f t="shared" si="51"/>
        <v>6.0652695765537248E-3</v>
      </c>
      <c r="G395" s="197">
        <f t="shared" si="46"/>
        <v>1.6826791493446718E-2</v>
      </c>
      <c r="H395" s="174">
        <v>1506.35</v>
      </c>
      <c r="I395" s="197">
        <f t="shared" si="52"/>
        <v>1.0557744687164255E-2</v>
      </c>
      <c r="J395" s="197">
        <f t="shared" si="47"/>
        <v>2.6052113443426627E-2</v>
      </c>
      <c r="K395" s="174">
        <v>310.06</v>
      </c>
      <c r="L395" s="197">
        <f t="shared" si="53"/>
        <v>4.5162747953033424E-4</v>
      </c>
      <c r="M395" s="197">
        <f t="shared" si="48"/>
        <v>5.0797533809377328E-2</v>
      </c>
      <c r="N395" s="199">
        <v>38538</v>
      </c>
      <c r="O395" s="181">
        <v>1204.99</v>
      </c>
      <c r="P395" s="200">
        <f t="shared" si="54"/>
        <v>8.7938118526995519E-3</v>
      </c>
      <c r="Q395" s="200">
        <f t="shared" si="49"/>
        <v>1.585627016881869E-2</v>
      </c>
    </row>
    <row r="396" spans="1:17">
      <c r="A396" s="180">
        <v>38539</v>
      </c>
      <c r="B396" s="174">
        <v>475.76</v>
      </c>
      <c r="C396" s="197">
        <f t="shared" si="50"/>
        <v>-7.1439080213492681E-4</v>
      </c>
      <c r="D396" s="201">
        <f t="shared" si="45"/>
        <v>6.6498011624393394E-2</v>
      </c>
      <c r="E396" s="174">
        <v>7251.87</v>
      </c>
      <c r="F396" s="197">
        <f t="shared" si="51"/>
        <v>-5.1989108636753866E-3</v>
      </c>
      <c r="G396" s="197">
        <f t="shared" si="46"/>
        <v>2.3931242513302073E-2</v>
      </c>
      <c r="H396" s="174">
        <v>1498.05</v>
      </c>
      <c r="I396" s="197">
        <f t="shared" si="52"/>
        <v>-5.5252437194843202E-3</v>
      </c>
      <c r="J396" s="197">
        <f t="shared" si="47"/>
        <v>3.8015610922073562E-2</v>
      </c>
      <c r="K396" s="174">
        <v>312.87</v>
      </c>
      <c r="L396" s="197">
        <f t="shared" si="53"/>
        <v>9.0219416630151848E-3</v>
      </c>
      <c r="M396" s="197">
        <f t="shared" si="48"/>
        <v>3.9370372806866435E-2</v>
      </c>
      <c r="N396" s="199">
        <v>38539</v>
      </c>
      <c r="O396" s="181">
        <v>1194.94</v>
      </c>
      <c r="P396" s="200">
        <f t="shared" si="54"/>
        <v>-8.375293235067938E-3</v>
      </c>
      <c r="Q396" s="200">
        <f t="shared" si="49"/>
        <v>2.7222178760362301E-2</v>
      </c>
    </row>
    <row r="397" spans="1:17">
      <c r="A397" s="180">
        <v>38540</v>
      </c>
      <c r="B397" s="174">
        <v>476.24</v>
      </c>
      <c r="C397" s="197">
        <f t="shared" si="50"/>
        <v>1.0084034467964646E-3</v>
      </c>
      <c r="D397" s="201">
        <f t="shared" si="45"/>
        <v>5.9517795949719197E-2</v>
      </c>
      <c r="E397" s="174">
        <v>7254.57</v>
      </c>
      <c r="F397" s="197">
        <f t="shared" si="51"/>
        <v>3.7224846773947881E-4</v>
      </c>
      <c r="G397" s="197">
        <f t="shared" si="46"/>
        <v>1.974587113263911E-2</v>
      </c>
      <c r="H397" s="174">
        <v>1503.78</v>
      </c>
      <c r="I397" s="197">
        <f t="shared" si="52"/>
        <v>3.8176758573224604E-3</v>
      </c>
      <c r="J397" s="197">
        <f t="shared" si="47"/>
        <v>2.8471312600621745E-2</v>
      </c>
      <c r="K397" s="174">
        <v>312.06</v>
      </c>
      <c r="L397" s="197">
        <f t="shared" si="53"/>
        <v>-2.5922917881950466E-3</v>
      </c>
      <c r="M397" s="197">
        <f t="shared" si="48"/>
        <v>5.0810614106768466E-2</v>
      </c>
      <c r="N397" s="199">
        <v>38540</v>
      </c>
      <c r="O397" s="181">
        <v>1197.8699999999999</v>
      </c>
      <c r="P397" s="200">
        <f t="shared" si="54"/>
        <v>2.4490046969208598E-3</v>
      </c>
      <c r="Q397" s="200">
        <f t="shared" si="49"/>
        <v>1.9939045123271798E-2</v>
      </c>
    </row>
    <row r="398" spans="1:17">
      <c r="A398" s="180">
        <v>38541</v>
      </c>
      <c r="B398" s="174">
        <v>484.63</v>
      </c>
      <c r="C398" s="197">
        <f t="shared" si="50"/>
        <v>1.7463784348346102E-2</v>
      </c>
      <c r="D398" s="201">
        <f t="shared" si="45"/>
        <v>5.5009066761708171E-2</v>
      </c>
      <c r="E398" s="174">
        <v>7330.58</v>
      </c>
      <c r="F398" s="197">
        <f t="shared" si="51"/>
        <v>1.0423024533731498E-2</v>
      </c>
      <c r="G398" s="197">
        <f t="shared" si="46"/>
        <v>1.5274788500640664E-2</v>
      </c>
      <c r="H398" s="174">
        <v>1533.27</v>
      </c>
      <c r="I398" s="197">
        <f t="shared" si="52"/>
        <v>1.9420771393626784E-2</v>
      </c>
      <c r="J398" s="197">
        <f t="shared" si="47"/>
        <v>2.7233109661372188E-2</v>
      </c>
      <c r="K398" s="174">
        <v>313.24</v>
      </c>
      <c r="L398" s="197">
        <f t="shared" si="53"/>
        <v>3.7741928697008721E-3</v>
      </c>
      <c r="M398" s="197">
        <f t="shared" si="48"/>
        <v>4.3487960398865107E-2</v>
      </c>
      <c r="N398" s="199">
        <v>38541</v>
      </c>
      <c r="O398" s="181">
        <v>1211.8599999999999</v>
      </c>
      <c r="P398" s="200">
        <f t="shared" si="54"/>
        <v>1.161138980914486E-2</v>
      </c>
      <c r="Q398" s="200">
        <f t="shared" si="49"/>
        <v>1.6014075496121313E-2</v>
      </c>
    </row>
    <row r="399" spans="1:17">
      <c r="A399" s="180">
        <v>38544</v>
      </c>
      <c r="B399" s="174">
        <v>491.34</v>
      </c>
      <c r="C399" s="197">
        <f t="shared" si="50"/>
        <v>1.3750639316671098E-2</v>
      </c>
      <c r="D399" s="201">
        <f t="shared" si="45"/>
        <v>8.5401322707826299E-2</v>
      </c>
      <c r="E399" s="174">
        <v>7382.5</v>
      </c>
      <c r="F399" s="197">
        <f t="shared" si="51"/>
        <v>7.0576949918939088E-3</v>
      </c>
      <c r="G399" s="197">
        <f t="shared" si="46"/>
        <v>3.6645463821018985E-2</v>
      </c>
      <c r="H399" s="174">
        <v>1547.66</v>
      </c>
      <c r="I399" s="197">
        <f t="shared" si="52"/>
        <v>9.34140317456463E-3</v>
      </c>
      <c r="J399" s="197">
        <f t="shared" si="47"/>
        <v>5.5590908146864779E-2</v>
      </c>
      <c r="K399" s="174">
        <v>318.97000000000003</v>
      </c>
      <c r="L399" s="197">
        <f t="shared" si="53"/>
        <v>1.8127384592556701E-2</v>
      </c>
      <c r="M399" s="197">
        <f t="shared" si="48"/>
        <v>4.3754022509438523E-2</v>
      </c>
      <c r="N399" s="199">
        <v>38544</v>
      </c>
      <c r="O399" s="181">
        <v>1219.44</v>
      </c>
      <c r="P399" s="200">
        <f t="shared" si="54"/>
        <v>6.2353675474546792E-3</v>
      </c>
      <c r="Q399" s="200">
        <f t="shared" si="49"/>
        <v>3.8388620048100473E-2</v>
      </c>
    </row>
    <row r="400" spans="1:17">
      <c r="A400" s="180">
        <v>38545</v>
      </c>
      <c r="B400" s="174">
        <v>494.93</v>
      </c>
      <c r="C400" s="197">
        <f t="shared" si="50"/>
        <v>7.2799859172018718E-3</v>
      </c>
      <c r="D400" s="201">
        <f t="shared" si="45"/>
        <v>9.2097614519841234E-2</v>
      </c>
      <c r="E400" s="174">
        <v>7411.85</v>
      </c>
      <c r="F400" s="197">
        <f t="shared" si="51"/>
        <v>3.967736129613441E-3</v>
      </c>
      <c r="G400" s="197">
        <f t="shared" si="46"/>
        <v>4.1858201137119827E-2</v>
      </c>
      <c r="H400" s="174">
        <v>1555.59</v>
      </c>
      <c r="I400" s="197">
        <f t="shared" si="52"/>
        <v>5.1107820904024203E-3</v>
      </c>
      <c r="J400" s="197">
        <f t="shared" si="47"/>
        <v>5.8615943767760241E-2</v>
      </c>
      <c r="K400" s="174">
        <v>322.42</v>
      </c>
      <c r="L400" s="197">
        <f t="shared" si="53"/>
        <v>1.0757988972558882E-2</v>
      </c>
      <c r="M400" s="197">
        <f t="shared" si="48"/>
        <v>7.3083563419091613E-2</v>
      </c>
      <c r="N400" s="199">
        <v>38545</v>
      </c>
      <c r="O400" s="181">
        <v>1222.21</v>
      </c>
      <c r="P400" s="200">
        <f t="shared" si="54"/>
        <v>2.2689584407017877E-3</v>
      </c>
      <c r="Q400" s="200">
        <f t="shared" si="49"/>
        <v>4.0439719961505444E-2</v>
      </c>
    </row>
    <row r="401" spans="1:17">
      <c r="A401" s="180">
        <v>38546</v>
      </c>
      <c r="B401" s="174">
        <v>498.46</v>
      </c>
      <c r="C401" s="197">
        <f t="shared" si="50"/>
        <v>7.1070070329138047E-3</v>
      </c>
      <c r="D401" s="201">
        <f t="shared" si="45"/>
        <v>9.8730647229348989E-2</v>
      </c>
      <c r="E401" s="174">
        <v>7400.83</v>
      </c>
      <c r="F401" s="197">
        <f t="shared" si="51"/>
        <v>-1.4879146829728887E-3</v>
      </c>
      <c r="G401" s="197">
        <f t="shared" si="46"/>
        <v>5.8651017992038729E-2</v>
      </c>
      <c r="H401" s="174">
        <v>1557.62</v>
      </c>
      <c r="I401" s="197">
        <f t="shared" si="52"/>
        <v>1.3041203694622383E-3</v>
      </c>
      <c r="J401" s="197">
        <f t="shared" si="47"/>
        <v>6.6993334581045422E-2</v>
      </c>
      <c r="K401" s="174">
        <v>324.74</v>
      </c>
      <c r="L401" s="197">
        <f t="shared" si="53"/>
        <v>7.1698187111159445E-3</v>
      </c>
      <c r="M401" s="197">
        <f t="shared" si="48"/>
        <v>7.7487201493150512E-2</v>
      </c>
      <c r="N401" s="199">
        <v>38546</v>
      </c>
      <c r="O401" s="181">
        <v>1223.29</v>
      </c>
      <c r="P401" s="200">
        <f t="shared" si="54"/>
        <v>8.8325501550796243E-4</v>
      </c>
      <c r="Q401" s="200">
        <f t="shared" si="49"/>
        <v>5.2792566687575308E-2</v>
      </c>
    </row>
    <row r="402" spans="1:17">
      <c r="A402" s="180">
        <v>38547</v>
      </c>
      <c r="B402" s="174">
        <v>500.52</v>
      </c>
      <c r="C402" s="197">
        <f t="shared" si="50"/>
        <v>4.1242125365867017E-3</v>
      </c>
      <c r="D402" s="201">
        <f t="shared" ref="D402:D465" si="55">SUM(C361:C401)</f>
        <v>8.4195751148251563E-2</v>
      </c>
      <c r="E402" s="174">
        <v>7403.4</v>
      </c>
      <c r="F402" s="197">
        <f t="shared" si="51"/>
        <v>3.4719806782481982E-4</v>
      </c>
      <c r="G402" s="197">
        <f t="shared" ref="G402:G465" si="56">SUM(F361:F401)</f>
        <v>6.4623289997668379E-2</v>
      </c>
      <c r="H402" s="174">
        <v>1573.44</v>
      </c>
      <c r="I402" s="197">
        <f t="shared" si="52"/>
        <v>1.0105289980942674E-2</v>
      </c>
      <c r="J402" s="197">
        <f t="shared" ref="J402:J465" si="57">SUM(I361:I401)</f>
        <v>5.7468134851782003E-2</v>
      </c>
      <c r="K402" s="174">
        <v>326.56</v>
      </c>
      <c r="L402" s="197">
        <f t="shared" si="53"/>
        <v>5.5888369025661952E-3</v>
      </c>
      <c r="M402" s="197">
        <f t="shared" ref="M402:M465" si="58">SUM(L361:L401)</f>
        <v>8.4925170638265698E-2</v>
      </c>
      <c r="N402" s="199">
        <v>38547</v>
      </c>
      <c r="O402" s="181">
        <v>1226.5</v>
      </c>
      <c r="P402" s="200">
        <f t="shared" si="54"/>
        <v>2.6206342887480209E-3</v>
      </c>
      <c r="Q402" s="200">
        <f t="shared" ref="Q402:Q465" si="59">SUM(P361:P401)</f>
        <v>5.8266455724036381E-2</v>
      </c>
    </row>
    <row r="403" spans="1:17">
      <c r="A403" s="180">
        <v>38548</v>
      </c>
      <c r="B403" s="174">
        <v>500.3</v>
      </c>
      <c r="C403" s="197">
        <f t="shared" si="50"/>
        <v>-4.3963950269473764E-4</v>
      </c>
      <c r="D403" s="201">
        <f t="shared" si="55"/>
        <v>8.0017733958370654E-2</v>
      </c>
      <c r="E403" s="174">
        <v>7403.59</v>
      </c>
      <c r="F403" s="197">
        <f t="shared" si="51"/>
        <v>2.5663554849523482E-5</v>
      </c>
      <c r="G403" s="197">
        <f t="shared" si="56"/>
        <v>5.6582215119810313E-2</v>
      </c>
      <c r="H403" s="174">
        <v>1577.82</v>
      </c>
      <c r="I403" s="197">
        <f t="shared" si="52"/>
        <v>2.7798422348808902E-3</v>
      </c>
      <c r="J403" s="197">
        <f t="shared" si="57"/>
        <v>6.0762863525131397E-2</v>
      </c>
      <c r="K403" s="174">
        <v>329.03</v>
      </c>
      <c r="L403" s="197">
        <f t="shared" si="53"/>
        <v>7.5352329570347425E-3</v>
      </c>
      <c r="M403" s="197">
        <f t="shared" si="58"/>
        <v>7.464989713158296E-2</v>
      </c>
      <c r="N403" s="199">
        <v>38548</v>
      </c>
      <c r="O403" s="181">
        <v>1227.92</v>
      </c>
      <c r="P403" s="200">
        <f t="shared" si="54"/>
        <v>1.1570963066085905E-3</v>
      </c>
      <c r="Q403" s="200">
        <f t="shared" si="59"/>
        <v>5.085139834605433E-2</v>
      </c>
    </row>
    <row r="404" spans="1:17">
      <c r="A404" s="180">
        <v>38551</v>
      </c>
      <c r="B404" s="174">
        <v>497.27</v>
      </c>
      <c r="C404" s="197">
        <f t="shared" si="50"/>
        <v>-6.074780352237524E-3</v>
      </c>
      <c r="D404" s="201">
        <f t="shared" si="55"/>
        <v>7.2697506512398161E-2</v>
      </c>
      <c r="E404" s="174">
        <v>7372.44</v>
      </c>
      <c r="F404" s="197">
        <f t="shared" si="51"/>
        <v>-4.216294383061662E-3</v>
      </c>
      <c r="G404" s="197">
        <f t="shared" si="56"/>
        <v>5.1118501156159811E-2</v>
      </c>
      <c r="H404" s="174">
        <v>1570.09</v>
      </c>
      <c r="I404" s="197">
        <f t="shared" si="52"/>
        <v>-4.9112049183433195E-3</v>
      </c>
      <c r="J404" s="197">
        <f t="shared" si="57"/>
        <v>5.7174072201345565E-2</v>
      </c>
      <c r="K404" s="174">
        <v>329.29</v>
      </c>
      <c r="L404" s="197">
        <f t="shared" si="53"/>
        <v>7.8988945655129655E-4</v>
      </c>
      <c r="M404" s="197">
        <f t="shared" si="58"/>
        <v>7.4559283712502658E-2</v>
      </c>
      <c r="N404" s="199">
        <v>38551</v>
      </c>
      <c r="O404" s="181">
        <v>1221.1300000000001</v>
      </c>
      <c r="P404" s="200">
        <f t="shared" si="54"/>
        <v>-5.5450214555172999E-3</v>
      </c>
      <c r="Q404" s="200">
        <f t="shared" si="59"/>
        <v>4.5075331880917918E-2</v>
      </c>
    </row>
    <row r="405" spans="1:17">
      <c r="A405" s="180">
        <v>38552</v>
      </c>
      <c r="B405" s="174">
        <v>505.48</v>
      </c>
      <c r="C405" s="197">
        <f t="shared" si="50"/>
        <v>1.6375334748558172E-2</v>
      </c>
      <c r="D405" s="201">
        <f t="shared" si="55"/>
        <v>5.2027041991189148E-2</v>
      </c>
      <c r="E405" s="174">
        <v>7414.57</v>
      </c>
      <c r="F405" s="197">
        <f t="shared" si="51"/>
        <v>5.6982600265077276E-3</v>
      </c>
      <c r="G405" s="197">
        <f t="shared" si="56"/>
        <v>3.5807757194352773E-2</v>
      </c>
      <c r="H405" s="174">
        <v>1590.49</v>
      </c>
      <c r="I405" s="197">
        <f t="shared" si="52"/>
        <v>1.2909202298293431E-2</v>
      </c>
      <c r="J405" s="197">
        <f t="shared" si="57"/>
        <v>3.9513478078006321E-2</v>
      </c>
      <c r="K405" s="174">
        <v>327.41000000000003</v>
      </c>
      <c r="L405" s="197">
        <f t="shared" si="53"/>
        <v>-5.7256133270758491E-3</v>
      </c>
      <c r="M405" s="197">
        <f t="shared" si="58"/>
        <v>6.979795724168493E-2</v>
      </c>
      <c r="N405" s="199">
        <v>38552</v>
      </c>
      <c r="O405" s="181">
        <v>1229.3499999999999</v>
      </c>
      <c r="P405" s="200">
        <f t="shared" si="54"/>
        <v>6.7089148505683847E-3</v>
      </c>
      <c r="Q405" s="200">
        <f t="shared" si="59"/>
        <v>2.9561422768590834E-2</v>
      </c>
    </row>
    <row r="406" spans="1:17">
      <c r="A406" s="180">
        <v>38553</v>
      </c>
      <c r="B406" s="174">
        <v>504.4</v>
      </c>
      <c r="C406" s="197">
        <f t="shared" si="50"/>
        <v>-2.1388687997156287E-3</v>
      </c>
      <c r="D406" s="201">
        <f t="shared" si="55"/>
        <v>6.3225780246973215E-2</v>
      </c>
      <c r="E406" s="174">
        <v>7453.41</v>
      </c>
      <c r="F406" s="197">
        <f t="shared" si="51"/>
        <v>5.2246624425868167E-3</v>
      </c>
      <c r="G406" s="197">
        <f t="shared" si="56"/>
        <v>3.7599762253795299E-2</v>
      </c>
      <c r="H406" s="174">
        <v>1602.75</v>
      </c>
      <c r="I406" s="197">
        <f t="shared" si="52"/>
        <v>7.6787590289611385E-3</v>
      </c>
      <c r="J406" s="197">
        <f t="shared" si="57"/>
        <v>4.4391462789451837E-2</v>
      </c>
      <c r="K406" s="174">
        <v>333.04</v>
      </c>
      <c r="L406" s="197">
        <f t="shared" si="53"/>
        <v>1.7049394738675339E-2</v>
      </c>
      <c r="M406" s="197">
        <f t="shared" si="58"/>
        <v>5.1227388531630842E-2</v>
      </c>
      <c r="N406" s="199">
        <v>38553</v>
      </c>
      <c r="O406" s="181">
        <v>1235.2</v>
      </c>
      <c r="P406" s="200">
        <f t="shared" si="54"/>
        <v>4.7473258703078077E-3</v>
      </c>
      <c r="Q406" s="200">
        <f t="shared" si="59"/>
        <v>3.1625115855732154E-2</v>
      </c>
    </row>
    <row r="407" spans="1:17">
      <c r="A407" s="180">
        <v>38554</v>
      </c>
      <c r="B407" s="174">
        <v>498.53</v>
      </c>
      <c r="C407" s="197">
        <f t="shared" si="50"/>
        <v>-1.1705835958022702E-2</v>
      </c>
      <c r="D407" s="201">
        <f t="shared" si="55"/>
        <v>5.7783696754167974E-2</v>
      </c>
      <c r="E407" s="174">
        <v>7412.41</v>
      </c>
      <c r="F407" s="197">
        <f t="shared" si="51"/>
        <v>-5.5160231937687963E-3</v>
      </c>
      <c r="G407" s="197">
        <f t="shared" si="56"/>
        <v>4.5620672200945969E-2</v>
      </c>
      <c r="H407" s="174">
        <v>1601.89</v>
      </c>
      <c r="I407" s="197">
        <f t="shared" si="52"/>
        <v>-5.3672176634188837E-4</v>
      </c>
      <c r="J407" s="197">
        <f t="shared" si="57"/>
        <v>4.7721946896122802E-2</v>
      </c>
      <c r="K407" s="174">
        <v>332.22</v>
      </c>
      <c r="L407" s="197">
        <f t="shared" si="53"/>
        <v>-2.4652028237891399E-3</v>
      </c>
      <c r="M407" s="197">
        <f t="shared" si="58"/>
        <v>6.1101404928574195E-2</v>
      </c>
      <c r="N407" s="199">
        <v>38554</v>
      </c>
      <c r="O407" s="181">
        <v>1227.04</v>
      </c>
      <c r="P407" s="200">
        <f t="shared" si="54"/>
        <v>-6.6281352539627235E-3</v>
      </c>
      <c r="Q407" s="200">
        <f t="shared" si="59"/>
        <v>3.7884818293527578E-2</v>
      </c>
    </row>
    <row r="408" spans="1:17">
      <c r="A408" s="180">
        <v>38555</v>
      </c>
      <c r="B408" s="174">
        <v>498.75</v>
      </c>
      <c r="C408" s="197">
        <f t="shared" si="50"/>
        <v>4.4120007133148834E-4</v>
      </c>
      <c r="D408" s="201">
        <f t="shared" si="55"/>
        <v>4.0130199284098916E-2</v>
      </c>
      <c r="E408" s="174">
        <v>7447.16</v>
      </c>
      <c r="F408" s="197">
        <f t="shared" si="51"/>
        <v>4.6771290619963529E-3</v>
      </c>
      <c r="G408" s="197">
        <f t="shared" si="56"/>
        <v>3.5211444119112485E-2</v>
      </c>
      <c r="H408" s="174">
        <v>1600.76</v>
      </c>
      <c r="I408" s="197">
        <f t="shared" si="52"/>
        <v>-7.0566564994100419E-4</v>
      </c>
      <c r="J408" s="197">
        <f t="shared" si="57"/>
        <v>4.2510488873841561E-2</v>
      </c>
      <c r="K408" s="174">
        <v>330.01</v>
      </c>
      <c r="L408" s="197">
        <f t="shared" si="53"/>
        <v>-6.674443031229541E-3</v>
      </c>
      <c r="M408" s="197">
        <f t="shared" si="58"/>
        <v>5.6245191162541341E-2</v>
      </c>
      <c r="N408" s="199">
        <v>38555</v>
      </c>
      <c r="O408" s="181">
        <v>1233.68</v>
      </c>
      <c r="P408" s="200">
        <f t="shared" si="54"/>
        <v>5.3968075328520446E-3</v>
      </c>
      <c r="Q408" s="200">
        <f t="shared" si="59"/>
        <v>2.7413009869986491E-2</v>
      </c>
    </row>
    <row r="409" spans="1:17">
      <c r="A409" s="180">
        <v>38558</v>
      </c>
      <c r="B409" s="174">
        <v>496.22</v>
      </c>
      <c r="C409" s="197">
        <f t="shared" si="50"/>
        <v>-5.0855914305571962E-3</v>
      </c>
      <c r="D409" s="201">
        <f t="shared" si="55"/>
        <v>3.7881459977357465E-2</v>
      </c>
      <c r="E409" s="174">
        <v>7423.25</v>
      </c>
      <c r="F409" s="197">
        <f t="shared" si="51"/>
        <v>-3.2157849857513089E-3</v>
      </c>
      <c r="G409" s="197">
        <f t="shared" si="56"/>
        <v>4.0163906465401002E-2</v>
      </c>
      <c r="H409" s="174">
        <v>1593.57</v>
      </c>
      <c r="I409" s="197">
        <f t="shared" si="52"/>
        <v>-4.5017340991531131E-3</v>
      </c>
      <c r="J409" s="197">
        <f t="shared" si="57"/>
        <v>3.8390951800674727E-2</v>
      </c>
      <c r="K409" s="174">
        <v>328.85</v>
      </c>
      <c r="L409" s="197">
        <f t="shared" si="53"/>
        <v>-3.5212372843412805E-3</v>
      </c>
      <c r="M409" s="197">
        <f t="shared" si="58"/>
        <v>4.6296382196578147E-2</v>
      </c>
      <c r="N409" s="199">
        <v>38558</v>
      </c>
      <c r="O409" s="181">
        <v>1229.03</v>
      </c>
      <c r="P409" s="200">
        <f t="shared" si="54"/>
        <v>-3.7763321917839571E-3</v>
      </c>
      <c r="Q409" s="200">
        <f t="shared" si="59"/>
        <v>3.2633932849655413E-2</v>
      </c>
    </row>
    <row r="410" spans="1:17">
      <c r="A410" s="180">
        <v>38559</v>
      </c>
      <c r="B410" s="174">
        <v>499</v>
      </c>
      <c r="C410" s="197">
        <f t="shared" si="50"/>
        <v>5.5867189780027743E-3</v>
      </c>
      <c r="D410" s="201">
        <f t="shared" si="55"/>
        <v>3.9209427899963664E-2</v>
      </c>
      <c r="E410" s="174">
        <v>7428.07</v>
      </c>
      <c r="F410" s="197">
        <f t="shared" si="51"/>
        <v>6.4910057412202163E-4</v>
      </c>
      <c r="G410" s="197">
        <f t="shared" si="56"/>
        <v>4.0412329794234106E-2</v>
      </c>
      <c r="H410" s="174">
        <v>1598.93</v>
      </c>
      <c r="I410" s="197">
        <f t="shared" si="52"/>
        <v>3.357873162916452E-3</v>
      </c>
      <c r="J410" s="197">
        <f t="shared" si="57"/>
        <v>3.893937193434692E-2</v>
      </c>
      <c r="K410" s="174">
        <v>327.5</v>
      </c>
      <c r="L410" s="197">
        <f t="shared" si="53"/>
        <v>-4.1136646720534463E-3</v>
      </c>
      <c r="M410" s="197">
        <f t="shared" si="58"/>
        <v>3.8499671660942585E-2</v>
      </c>
      <c r="N410" s="199">
        <v>38559</v>
      </c>
      <c r="O410" s="181">
        <v>1231.1600000000001</v>
      </c>
      <c r="P410" s="200">
        <f t="shared" si="54"/>
        <v>1.731574010305753E-3</v>
      </c>
      <c r="Q410" s="200">
        <f t="shared" si="59"/>
        <v>3.2263529926004834E-2</v>
      </c>
    </row>
    <row r="411" spans="1:17">
      <c r="A411" s="180">
        <v>38560</v>
      </c>
      <c r="B411" s="174">
        <v>503.84</v>
      </c>
      <c r="C411" s="197">
        <f t="shared" si="50"/>
        <v>9.6526616011957337E-3</v>
      </c>
      <c r="D411" s="201">
        <f t="shared" si="55"/>
        <v>3.3894641327088977E-2</v>
      </c>
      <c r="E411" s="174">
        <v>7465.44</v>
      </c>
      <c r="F411" s="197">
        <f t="shared" si="51"/>
        <v>5.0183037343360989E-3</v>
      </c>
      <c r="G411" s="197">
        <f t="shared" si="56"/>
        <v>3.6131979394576096E-2</v>
      </c>
      <c r="H411" s="174">
        <v>1611.95</v>
      </c>
      <c r="I411" s="197">
        <f t="shared" si="52"/>
        <v>8.1099707009508575E-3</v>
      </c>
      <c r="J411" s="197">
        <f t="shared" si="57"/>
        <v>3.1854217992534073E-2</v>
      </c>
      <c r="K411" s="174">
        <v>328.83</v>
      </c>
      <c r="L411" s="197">
        <f t="shared" si="53"/>
        <v>4.0528448204349785E-3</v>
      </c>
      <c r="M411" s="197">
        <f t="shared" si="58"/>
        <v>3.8756698687242484E-2</v>
      </c>
      <c r="N411" s="199">
        <v>38560</v>
      </c>
      <c r="O411" s="181">
        <v>1236.79</v>
      </c>
      <c r="P411" s="200">
        <f t="shared" si="54"/>
        <v>4.5624990509179272E-3</v>
      </c>
      <c r="Q411" s="200">
        <f t="shared" si="59"/>
        <v>2.7620560335148037E-2</v>
      </c>
    </row>
    <row r="412" spans="1:17">
      <c r="A412" s="180">
        <v>38561</v>
      </c>
      <c r="B412" s="174">
        <v>504.61</v>
      </c>
      <c r="C412" s="197">
        <f t="shared" si="50"/>
        <v>1.5270963352435681E-3</v>
      </c>
      <c r="D412" s="201">
        <f t="shared" si="55"/>
        <v>4.558100496565657E-2</v>
      </c>
      <c r="E412" s="174">
        <v>7516.78</v>
      </c>
      <c r="F412" s="197">
        <f t="shared" si="51"/>
        <v>6.8534837900107396E-3</v>
      </c>
      <c r="G412" s="197">
        <f t="shared" si="56"/>
        <v>3.8302769432570632E-2</v>
      </c>
      <c r="H412" s="174">
        <v>1618.64</v>
      </c>
      <c r="I412" s="197">
        <f t="shared" si="52"/>
        <v>4.1416642551410712E-3</v>
      </c>
      <c r="J412" s="197">
        <f t="shared" si="57"/>
        <v>3.9318735885947795E-2</v>
      </c>
      <c r="K412" s="174">
        <v>330.46</v>
      </c>
      <c r="L412" s="197">
        <f t="shared" si="53"/>
        <v>4.9447233271030129E-3</v>
      </c>
      <c r="M412" s="197">
        <f t="shared" si="58"/>
        <v>3.1196550489701311E-2</v>
      </c>
      <c r="N412" s="199">
        <v>38561</v>
      </c>
      <c r="O412" s="181">
        <v>1243.72</v>
      </c>
      <c r="P412" s="200">
        <f t="shared" si="54"/>
        <v>5.5875751600404601E-3</v>
      </c>
      <c r="Q412" s="200">
        <f t="shared" si="59"/>
        <v>3.1214940465517399E-2</v>
      </c>
    </row>
    <row r="413" spans="1:17">
      <c r="A413" s="180">
        <v>38562</v>
      </c>
      <c r="B413" s="174">
        <v>500.54</v>
      </c>
      <c r="C413" s="197">
        <f t="shared" si="50"/>
        <v>-8.0983380462020908E-3</v>
      </c>
      <c r="D413" s="201">
        <f t="shared" si="55"/>
        <v>5.2419341304789063E-2</v>
      </c>
      <c r="E413" s="174">
        <v>7476.66</v>
      </c>
      <c r="F413" s="197">
        <f t="shared" si="51"/>
        <v>-5.3516865715749016E-3</v>
      </c>
      <c r="G413" s="197">
        <f t="shared" si="56"/>
        <v>5.221951154624694E-2</v>
      </c>
      <c r="H413" s="174">
        <v>1605.14</v>
      </c>
      <c r="I413" s="197">
        <f t="shared" si="52"/>
        <v>-8.3753102965823476E-3</v>
      </c>
      <c r="J413" s="197">
        <f t="shared" si="57"/>
        <v>4.8097538474418187E-2</v>
      </c>
      <c r="K413" s="174">
        <v>330.32</v>
      </c>
      <c r="L413" s="197">
        <f t="shared" si="53"/>
        <v>-4.2374164500992247E-4</v>
      </c>
      <c r="M413" s="197">
        <f t="shared" si="58"/>
        <v>3.7554124713511008E-2</v>
      </c>
      <c r="N413" s="199">
        <v>38562</v>
      </c>
      <c r="O413" s="181">
        <v>1234.18</v>
      </c>
      <c r="P413" s="200">
        <f t="shared" si="54"/>
        <v>-7.7001066522532158E-3</v>
      </c>
      <c r="Q413" s="200">
        <f t="shared" si="59"/>
        <v>4.2893871040083804E-2</v>
      </c>
    </row>
    <row r="414" spans="1:17">
      <c r="A414" s="180">
        <v>38565</v>
      </c>
      <c r="B414" s="174">
        <v>501.76</v>
      </c>
      <c r="C414" s="197">
        <f t="shared" si="50"/>
        <v>2.4344020802324682E-3</v>
      </c>
      <c r="D414" s="201">
        <f t="shared" si="55"/>
        <v>3.2178004321595524E-2</v>
      </c>
      <c r="E414" s="174">
        <v>7502.1</v>
      </c>
      <c r="F414" s="197">
        <f t="shared" si="51"/>
        <v>3.3968131489224072E-3</v>
      </c>
      <c r="G414" s="197">
        <f t="shared" si="56"/>
        <v>3.9004597215869234E-2</v>
      </c>
      <c r="H414" s="174">
        <v>1610.11</v>
      </c>
      <c r="I414" s="197">
        <f t="shared" si="52"/>
        <v>3.0915194516097418E-3</v>
      </c>
      <c r="J414" s="197">
        <f t="shared" si="57"/>
        <v>2.8845723126498378E-2</v>
      </c>
      <c r="K414" s="174">
        <v>327.96</v>
      </c>
      <c r="L414" s="197">
        <f t="shared" si="53"/>
        <v>-7.1702318498579184E-3</v>
      </c>
      <c r="M414" s="197">
        <f t="shared" si="58"/>
        <v>4.587150437778835E-2</v>
      </c>
      <c r="N414" s="199">
        <v>38565</v>
      </c>
      <c r="O414" s="181">
        <v>1235.3499999999999</v>
      </c>
      <c r="P414" s="200">
        <f t="shared" si="54"/>
        <v>9.4754879474231372E-4</v>
      </c>
      <c r="Q414" s="200">
        <f t="shared" si="59"/>
        <v>2.6195345432072602E-2</v>
      </c>
    </row>
    <row r="415" spans="1:17">
      <c r="A415" s="180">
        <v>38566</v>
      </c>
      <c r="B415" s="174">
        <v>507.36</v>
      </c>
      <c r="C415" s="197">
        <f t="shared" si="50"/>
        <v>1.1098893068048983E-2</v>
      </c>
      <c r="D415" s="201">
        <f t="shared" si="55"/>
        <v>2.7150989065951012E-2</v>
      </c>
      <c r="E415" s="174">
        <v>7556.59</v>
      </c>
      <c r="F415" s="197">
        <f t="shared" si="51"/>
        <v>7.2370488834522821E-3</v>
      </c>
      <c r="G415" s="197">
        <f t="shared" si="56"/>
        <v>4.0257867225743128E-2</v>
      </c>
      <c r="H415" s="174">
        <v>1627.01</v>
      </c>
      <c r="I415" s="197">
        <f t="shared" si="52"/>
        <v>1.0441474855682779E-2</v>
      </c>
      <c r="J415" s="197">
        <f t="shared" si="57"/>
        <v>2.5889520163097618E-2</v>
      </c>
      <c r="K415" s="174">
        <v>328.63</v>
      </c>
      <c r="L415" s="197">
        <f t="shared" si="53"/>
        <v>2.0408481169352263E-3</v>
      </c>
      <c r="M415" s="197">
        <f t="shared" si="58"/>
        <v>2.8076793263492661E-2</v>
      </c>
      <c r="N415" s="199">
        <v>38566</v>
      </c>
      <c r="O415" s="181">
        <v>1244.1199999999999</v>
      </c>
      <c r="P415" s="200">
        <f t="shared" si="54"/>
        <v>7.0741219480043261E-3</v>
      </c>
      <c r="Q415" s="200">
        <f t="shared" si="59"/>
        <v>2.5464149068252992E-2</v>
      </c>
    </row>
    <row r="416" spans="1:17">
      <c r="A416" s="180">
        <v>38567</v>
      </c>
      <c r="B416" s="174">
        <v>509.08</v>
      </c>
      <c r="C416" s="197">
        <f t="shared" si="50"/>
        <v>3.3843643338091521E-3</v>
      </c>
      <c r="D416" s="201">
        <f t="shared" si="55"/>
        <v>4.9721889481413657E-2</v>
      </c>
      <c r="E416" s="174">
        <v>7566.54</v>
      </c>
      <c r="F416" s="197">
        <f t="shared" si="51"/>
        <v>1.315865357991866E-3</v>
      </c>
      <c r="G416" s="197">
        <f t="shared" si="56"/>
        <v>5.2624563002928927E-2</v>
      </c>
      <c r="H416" s="174">
        <v>1627.19</v>
      </c>
      <c r="I416" s="197">
        <f t="shared" si="52"/>
        <v>1.1062626770560354E-4</v>
      </c>
      <c r="J416" s="197">
        <f t="shared" si="57"/>
        <v>5.2056690381343813E-2</v>
      </c>
      <c r="K416" s="174">
        <v>333</v>
      </c>
      <c r="L416" s="197">
        <f t="shared" si="53"/>
        <v>1.3209992135531735E-2</v>
      </c>
      <c r="M416" s="197">
        <f t="shared" si="58"/>
        <v>2.4987820935042728E-2</v>
      </c>
      <c r="N416" s="199">
        <v>38567</v>
      </c>
      <c r="O416" s="181">
        <v>1245.04</v>
      </c>
      <c r="P416" s="200">
        <f t="shared" si="54"/>
        <v>7.3920522738010199E-4</v>
      </c>
      <c r="Q416" s="200">
        <f t="shared" si="59"/>
        <v>3.9429074890588223E-2</v>
      </c>
    </row>
    <row r="417" spans="1:17">
      <c r="A417" s="180">
        <v>38568</v>
      </c>
      <c r="B417" s="174">
        <v>505.06</v>
      </c>
      <c r="C417" s="197">
        <f t="shared" si="50"/>
        <v>-7.9279410248709725E-3</v>
      </c>
      <c r="D417" s="201">
        <f t="shared" si="55"/>
        <v>5.1098948206771855E-2</v>
      </c>
      <c r="E417" s="174">
        <v>7515.18</v>
      </c>
      <c r="F417" s="197">
        <f t="shared" si="51"/>
        <v>-6.810920577125402E-3</v>
      </c>
      <c r="G417" s="197">
        <f t="shared" si="56"/>
        <v>5.1811359790178216E-2</v>
      </c>
      <c r="H417" s="174">
        <v>1608.74</v>
      </c>
      <c r="I417" s="197">
        <f t="shared" si="52"/>
        <v>-1.1403336864553755E-2</v>
      </c>
      <c r="J417" s="197">
        <f t="shared" si="57"/>
        <v>5.1655948404230184E-2</v>
      </c>
      <c r="K417" s="174">
        <v>334.56</v>
      </c>
      <c r="L417" s="197">
        <f t="shared" si="53"/>
        <v>4.6737456998795701E-3</v>
      </c>
      <c r="M417" s="197">
        <f t="shared" si="58"/>
        <v>5.1482975723476217E-2</v>
      </c>
      <c r="N417" s="199">
        <v>38568</v>
      </c>
      <c r="O417" s="181">
        <v>1235.8599999999999</v>
      </c>
      <c r="P417" s="200">
        <f t="shared" si="54"/>
        <v>-7.4005739029060959E-3</v>
      </c>
      <c r="Q417" s="200">
        <f t="shared" si="59"/>
        <v>3.8923256915862098E-2</v>
      </c>
    </row>
    <row r="418" spans="1:17">
      <c r="A418" s="180">
        <v>38569</v>
      </c>
      <c r="B418" s="174">
        <v>502.18</v>
      </c>
      <c r="C418" s="197">
        <f t="shared" si="50"/>
        <v>-5.7186129395255386E-3</v>
      </c>
      <c r="D418" s="201">
        <f t="shared" si="55"/>
        <v>4.7957936219597458E-2</v>
      </c>
      <c r="E418" s="174">
        <v>7453.29</v>
      </c>
      <c r="F418" s="197">
        <f t="shared" si="51"/>
        <v>-8.2694293655001232E-3</v>
      </c>
      <c r="G418" s="197">
        <f t="shared" si="56"/>
        <v>4.2938397896491995E-2</v>
      </c>
      <c r="H418" s="174">
        <v>1601.59</v>
      </c>
      <c r="I418" s="197">
        <f t="shared" si="52"/>
        <v>-4.4543780995809339E-3</v>
      </c>
      <c r="J418" s="197">
        <f t="shared" si="57"/>
        <v>4.9451770154983095E-2</v>
      </c>
      <c r="K418" s="174">
        <v>331.39</v>
      </c>
      <c r="L418" s="197">
        <f t="shared" si="53"/>
        <v>-9.520306158223385E-3</v>
      </c>
      <c r="M418" s="197">
        <f t="shared" si="58"/>
        <v>5.6915806762016075E-2</v>
      </c>
      <c r="N418" s="199">
        <v>38569</v>
      </c>
      <c r="O418" s="181">
        <v>1226.42</v>
      </c>
      <c r="P418" s="200">
        <f t="shared" si="54"/>
        <v>-7.6677276761960367E-3</v>
      </c>
      <c r="Q418" s="200">
        <f t="shared" si="59"/>
        <v>3.1731471331590502E-2</v>
      </c>
    </row>
    <row r="419" spans="1:17">
      <c r="A419" s="180">
        <v>38572</v>
      </c>
      <c r="B419" s="174">
        <v>501.55</v>
      </c>
      <c r="C419" s="197">
        <f t="shared" si="50"/>
        <v>-1.2553178299556246E-3</v>
      </c>
      <c r="D419" s="201">
        <f t="shared" si="55"/>
        <v>4.5589270753855854E-2</v>
      </c>
      <c r="E419" s="174">
        <v>7452.71</v>
      </c>
      <c r="F419" s="197">
        <f t="shared" si="51"/>
        <v>-7.7821011712457365E-5</v>
      </c>
      <c r="G419" s="197">
        <f t="shared" si="56"/>
        <v>3.7276778552633304E-2</v>
      </c>
      <c r="H419" s="174">
        <v>1589.97</v>
      </c>
      <c r="I419" s="197">
        <f t="shared" si="52"/>
        <v>-7.2817376734726257E-3</v>
      </c>
      <c r="J419" s="197">
        <f t="shared" si="57"/>
        <v>4.7246641074809158E-2</v>
      </c>
      <c r="K419" s="174">
        <v>330.67</v>
      </c>
      <c r="L419" s="197">
        <f t="shared" si="53"/>
        <v>-2.1750303109849384E-3</v>
      </c>
      <c r="M419" s="197">
        <f t="shared" si="58"/>
        <v>5.2248262398785217E-2</v>
      </c>
      <c r="N419" s="199">
        <v>38572</v>
      </c>
      <c r="O419" s="181">
        <v>1223.1300000000001</v>
      </c>
      <c r="P419" s="200">
        <f t="shared" si="54"/>
        <v>-2.686209286040108E-3</v>
      </c>
      <c r="Q419" s="200">
        <f t="shared" si="59"/>
        <v>2.622935971626169E-2</v>
      </c>
    </row>
    <row r="420" spans="1:17">
      <c r="A420" s="180">
        <v>38573</v>
      </c>
      <c r="B420" s="174">
        <v>505.13</v>
      </c>
      <c r="C420" s="197">
        <f t="shared" si="50"/>
        <v>7.1125185601186554E-3</v>
      </c>
      <c r="D420" s="201">
        <f t="shared" si="55"/>
        <v>3.5907694653852934E-2</v>
      </c>
      <c r="E420" s="174">
        <v>7505.58</v>
      </c>
      <c r="F420" s="197">
        <f t="shared" si="51"/>
        <v>7.069019274778203E-3</v>
      </c>
      <c r="G420" s="197">
        <f t="shared" si="56"/>
        <v>3.2813393945040105E-2</v>
      </c>
      <c r="H420" s="174">
        <v>1601.14</v>
      </c>
      <c r="I420" s="197">
        <f t="shared" si="52"/>
        <v>7.0007274085043337E-3</v>
      </c>
      <c r="J420" s="197">
        <f t="shared" si="57"/>
        <v>3.2283442546580415E-2</v>
      </c>
      <c r="K420" s="174">
        <v>328.89</v>
      </c>
      <c r="L420" s="197">
        <f t="shared" si="53"/>
        <v>-5.3975508565568039E-3</v>
      </c>
      <c r="M420" s="197">
        <f t="shared" si="58"/>
        <v>4.9501095140754417E-2</v>
      </c>
      <c r="N420" s="199">
        <v>38573</v>
      </c>
      <c r="O420" s="181">
        <v>1231.3800000000001</v>
      </c>
      <c r="P420" s="200">
        <f t="shared" si="54"/>
        <v>6.7223446374590204E-3</v>
      </c>
      <c r="Q420" s="200">
        <f t="shared" si="59"/>
        <v>1.8316890412948882E-2</v>
      </c>
    </row>
    <row r="421" spans="1:17">
      <c r="A421" s="180">
        <v>38574</v>
      </c>
      <c r="B421" s="174">
        <v>499.22</v>
      </c>
      <c r="C421" s="197">
        <f t="shared" si="50"/>
        <v>-1.1768941534375514E-2</v>
      </c>
      <c r="D421" s="201">
        <f t="shared" si="55"/>
        <v>5.2969097368727652E-2</v>
      </c>
      <c r="E421" s="174">
        <v>7528.39</v>
      </c>
      <c r="F421" s="197">
        <f t="shared" si="51"/>
        <v>3.0344636184339241E-3</v>
      </c>
      <c r="G421" s="197">
        <f t="shared" si="56"/>
        <v>4.1550440228382134E-2</v>
      </c>
      <c r="H421" s="174">
        <v>1585.71</v>
      </c>
      <c r="I421" s="197">
        <f t="shared" si="52"/>
        <v>-9.6836189814944549E-3</v>
      </c>
      <c r="J421" s="197">
        <f t="shared" si="57"/>
        <v>5.1334713103490824E-2</v>
      </c>
      <c r="K421" s="174">
        <v>331.02</v>
      </c>
      <c r="L421" s="197">
        <f t="shared" si="53"/>
        <v>6.45544815783612E-3</v>
      </c>
      <c r="M421" s="197">
        <f t="shared" si="58"/>
        <v>3.6096285512446681E-2</v>
      </c>
      <c r="N421" s="199">
        <v>38574</v>
      </c>
      <c r="O421" s="181">
        <v>1229.1300000000001</v>
      </c>
      <c r="P421" s="200">
        <f t="shared" si="54"/>
        <v>-1.8288896425188198E-3</v>
      </c>
      <c r="Q421" s="200">
        <f t="shared" si="59"/>
        <v>2.739017650934782E-2</v>
      </c>
    </row>
    <row r="422" spans="1:17">
      <c r="A422" s="180">
        <v>38575</v>
      </c>
      <c r="B422" s="174">
        <v>503.75</v>
      </c>
      <c r="C422" s="197">
        <f t="shared" si="50"/>
        <v>9.0332329056554694E-3</v>
      </c>
      <c r="D422" s="201">
        <f t="shared" si="55"/>
        <v>3.4916061743317343E-2</v>
      </c>
      <c r="E422" s="174">
        <v>7590.83</v>
      </c>
      <c r="F422" s="197">
        <f t="shared" si="51"/>
        <v>8.2597323125837875E-3</v>
      </c>
      <c r="G422" s="197">
        <f t="shared" si="56"/>
        <v>4.2793481240822752E-2</v>
      </c>
      <c r="H422" s="174">
        <v>1600.65</v>
      </c>
      <c r="I422" s="197">
        <f t="shared" si="52"/>
        <v>9.37754019192635E-3</v>
      </c>
      <c r="J422" s="197">
        <f t="shared" si="57"/>
        <v>3.6333310333157551E-2</v>
      </c>
      <c r="K422" s="174">
        <v>326.77999999999997</v>
      </c>
      <c r="L422" s="197">
        <f t="shared" si="53"/>
        <v>-1.2891634909717037E-2</v>
      </c>
      <c r="M422" s="197">
        <f t="shared" si="58"/>
        <v>5.2180898059230839E-2</v>
      </c>
      <c r="N422" s="199">
        <v>38575</v>
      </c>
      <c r="O422" s="181">
        <v>1237.81</v>
      </c>
      <c r="P422" s="200">
        <f t="shared" si="54"/>
        <v>7.0370870956464847E-3</v>
      </c>
      <c r="Q422" s="200">
        <f t="shared" si="59"/>
        <v>2.3301945283044377E-2</v>
      </c>
    </row>
    <row r="423" spans="1:17">
      <c r="A423" s="180">
        <v>38576</v>
      </c>
      <c r="B423" s="174">
        <v>500.1</v>
      </c>
      <c r="C423" s="197">
        <f t="shared" si="50"/>
        <v>-7.272034836034654E-3</v>
      </c>
      <c r="D423" s="201">
        <f t="shared" si="55"/>
        <v>5.2908807847307913E-2</v>
      </c>
      <c r="E423" s="174">
        <v>7558.33</v>
      </c>
      <c r="F423" s="197">
        <f t="shared" si="51"/>
        <v>-4.2906735238223848E-3</v>
      </c>
      <c r="G423" s="197">
        <f t="shared" si="56"/>
        <v>4.7991229566155175E-2</v>
      </c>
      <c r="H423" s="174">
        <v>1591.75</v>
      </c>
      <c r="I423" s="197">
        <f t="shared" si="52"/>
        <v>-5.575756833548909E-3</v>
      </c>
      <c r="J423" s="197">
        <f t="shared" si="57"/>
        <v>4.8795786901011079E-2</v>
      </c>
      <c r="K423" s="174">
        <v>329.36</v>
      </c>
      <c r="L423" s="197">
        <f t="shared" si="53"/>
        <v>7.8642158589718424E-3</v>
      </c>
      <c r="M423" s="197">
        <f t="shared" si="58"/>
        <v>3.5508900625236962E-2</v>
      </c>
      <c r="N423" s="199">
        <v>38576</v>
      </c>
      <c r="O423" s="181">
        <v>1230.3900000000001</v>
      </c>
      <c r="P423" s="200">
        <f t="shared" si="54"/>
        <v>-6.0124968420788034E-3</v>
      </c>
      <c r="Q423" s="200">
        <f t="shared" si="59"/>
        <v>2.7769095877979714E-2</v>
      </c>
    </row>
    <row r="424" spans="1:17">
      <c r="A424" s="180">
        <v>38579</v>
      </c>
      <c r="B424" s="174">
        <v>502.49</v>
      </c>
      <c r="C424" s="197">
        <f t="shared" si="50"/>
        <v>4.7676608128427818E-3</v>
      </c>
      <c r="D424" s="201">
        <f t="shared" si="55"/>
        <v>4.3170113455480476E-2</v>
      </c>
      <c r="E424" s="174">
        <v>7564.78</v>
      </c>
      <c r="F424" s="197">
        <f t="shared" si="51"/>
        <v>8.529992033502428E-4</v>
      </c>
      <c r="G424" s="197">
        <f t="shared" si="56"/>
        <v>4.0767806328400324E-2</v>
      </c>
      <c r="H424" s="174">
        <v>1600.71</v>
      </c>
      <c r="I424" s="197">
        <f t="shared" si="52"/>
        <v>5.6132409028237431E-3</v>
      </c>
      <c r="J424" s="197">
        <f t="shared" si="57"/>
        <v>3.9899693411891146E-2</v>
      </c>
      <c r="K424" s="174">
        <v>325.38</v>
      </c>
      <c r="L424" s="197">
        <f t="shared" si="53"/>
        <v>-1.2157647380624994E-2</v>
      </c>
      <c r="M424" s="197">
        <f t="shared" si="58"/>
        <v>4.7853937519040476E-2</v>
      </c>
      <c r="N424" s="199">
        <v>38579</v>
      </c>
      <c r="O424" s="181">
        <v>1233.8699999999999</v>
      </c>
      <c r="P424" s="200">
        <f t="shared" si="54"/>
        <v>2.8243791753820575E-3</v>
      </c>
      <c r="Q424" s="200">
        <f t="shared" si="59"/>
        <v>1.9541280912242838E-2</v>
      </c>
    </row>
    <row r="425" spans="1:17">
      <c r="A425" s="180">
        <v>38580</v>
      </c>
      <c r="B425" s="174">
        <v>495.93</v>
      </c>
      <c r="C425" s="197">
        <f t="shared" si="50"/>
        <v>-1.3140951504670409E-2</v>
      </c>
      <c r="D425" s="201">
        <f t="shared" si="55"/>
        <v>4.3313536732996802E-2</v>
      </c>
      <c r="E425" s="174">
        <v>7480.16</v>
      </c>
      <c r="F425" s="197">
        <f t="shared" si="51"/>
        <v>-1.1249083390063962E-2</v>
      </c>
      <c r="G425" s="197">
        <f t="shared" si="56"/>
        <v>3.7032641854078403E-2</v>
      </c>
      <c r="H425" s="174">
        <v>1574.01</v>
      </c>
      <c r="I425" s="197">
        <f t="shared" si="52"/>
        <v>-1.6820777602639281E-2</v>
      </c>
      <c r="J425" s="197">
        <f t="shared" si="57"/>
        <v>4.0341593993349197E-2</v>
      </c>
      <c r="K425" s="174">
        <v>327.24</v>
      </c>
      <c r="L425" s="197">
        <f t="shared" si="53"/>
        <v>5.700116564473297E-3</v>
      </c>
      <c r="M425" s="197">
        <f t="shared" si="58"/>
        <v>3.1405733889317097E-2</v>
      </c>
      <c r="N425" s="199">
        <v>38580</v>
      </c>
      <c r="O425" s="181">
        <v>1219.3399999999999</v>
      </c>
      <c r="P425" s="200">
        <f t="shared" si="54"/>
        <v>-1.1845842719185696E-2</v>
      </c>
      <c r="Q425" s="200">
        <f t="shared" si="59"/>
        <v>1.8742138001192434E-2</v>
      </c>
    </row>
    <row r="426" spans="1:17">
      <c r="A426" s="180">
        <v>38581</v>
      </c>
      <c r="B426" s="174">
        <v>500.63</v>
      </c>
      <c r="C426" s="197">
        <f t="shared" si="50"/>
        <v>9.4325175553237536E-3</v>
      </c>
      <c r="D426" s="201">
        <f t="shared" si="55"/>
        <v>2.8511420785616824E-2</v>
      </c>
      <c r="E426" s="174">
        <v>7461.77</v>
      </c>
      <c r="F426" s="197">
        <f t="shared" si="51"/>
        <v>-2.4615306437147056E-3</v>
      </c>
      <c r="G426" s="197">
        <f t="shared" si="56"/>
        <v>1.8054674561530676E-2</v>
      </c>
      <c r="H426" s="174">
        <v>1582.29</v>
      </c>
      <c r="I426" s="197">
        <f t="shared" si="52"/>
        <v>5.246661593598238E-3</v>
      </c>
      <c r="J426" s="197">
        <f t="shared" si="57"/>
        <v>2.3059110346189383E-2</v>
      </c>
      <c r="K426" s="174">
        <v>322.75</v>
      </c>
      <c r="L426" s="197">
        <f t="shared" si="53"/>
        <v>-1.3815816918745668E-2</v>
      </c>
      <c r="M426" s="197">
        <f t="shared" si="58"/>
        <v>3.4034332388529813E-2</v>
      </c>
      <c r="N426" s="199">
        <v>38581</v>
      </c>
      <c r="O426" s="181">
        <v>1220.24</v>
      </c>
      <c r="P426" s="200">
        <f t="shared" si="54"/>
        <v>7.3783195536107377E-4</v>
      </c>
      <c r="Q426" s="200">
        <f t="shared" si="59"/>
        <v>1.9537829964216321E-3</v>
      </c>
    </row>
    <row r="427" spans="1:17">
      <c r="A427" s="180">
        <v>38582</v>
      </c>
      <c r="B427" s="174">
        <v>496.57</v>
      </c>
      <c r="C427" s="197">
        <f t="shared" si="50"/>
        <v>-8.1428448324885501E-3</v>
      </c>
      <c r="D427" s="201">
        <f t="shared" si="55"/>
        <v>3.6016296824167779E-2</v>
      </c>
      <c r="E427" s="174">
        <v>7433.24</v>
      </c>
      <c r="F427" s="197">
        <f t="shared" si="51"/>
        <v>-3.8308178229081221E-3</v>
      </c>
      <c r="G427" s="197">
        <f t="shared" si="56"/>
        <v>1.8405303069231434E-2</v>
      </c>
      <c r="H427" s="174">
        <v>1575.76</v>
      </c>
      <c r="I427" s="197">
        <f t="shared" si="52"/>
        <v>-4.1354692334783635E-3</v>
      </c>
      <c r="J427" s="197">
        <f t="shared" si="57"/>
        <v>2.8839028982312644E-2</v>
      </c>
      <c r="K427" s="174">
        <v>326.51</v>
      </c>
      <c r="L427" s="197">
        <f t="shared" si="53"/>
        <v>1.1582546392073205E-2</v>
      </c>
      <c r="M427" s="197">
        <f t="shared" si="58"/>
        <v>2.0566358058710484E-2</v>
      </c>
      <c r="N427" s="199">
        <v>38582</v>
      </c>
      <c r="O427" s="181">
        <v>1219.02</v>
      </c>
      <c r="P427" s="200">
        <f t="shared" si="54"/>
        <v>-1.0003034541036695E-3</v>
      </c>
      <c r="Q427" s="200">
        <f t="shared" si="59"/>
        <v>3.3985437047237407E-3</v>
      </c>
    </row>
    <row r="428" spans="1:17">
      <c r="A428" s="180">
        <v>38583</v>
      </c>
      <c r="B428" s="174">
        <v>497.18</v>
      </c>
      <c r="C428" s="197">
        <f t="shared" si="50"/>
        <v>1.2276731101686761E-3</v>
      </c>
      <c r="D428" s="201">
        <f t="shared" si="55"/>
        <v>2.2503978928266267E-2</v>
      </c>
      <c r="E428" s="174">
        <v>7458.54</v>
      </c>
      <c r="F428" s="197">
        <f t="shared" si="51"/>
        <v>3.3978509407912669E-3</v>
      </c>
      <c r="G428" s="197">
        <f t="shared" si="56"/>
        <v>1.6137333499596361E-2</v>
      </c>
      <c r="H428" s="174">
        <v>1573.72</v>
      </c>
      <c r="I428" s="197">
        <f t="shared" si="52"/>
        <v>-1.2954521287916571E-3</v>
      </c>
      <c r="J428" s="197">
        <f t="shared" si="57"/>
        <v>2.524360966777648E-2</v>
      </c>
      <c r="K428" s="174">
        <v>324.39</v>
      </c>
      <c r="L428" s="197">
        <f t="shared" si="53"/>
        <v>-6.514080493269599E-3</v>
      </c>
      <c r="M428" s="197">
        <f t="shared" si="58"/>
        <v>3.2528507137867625E-2</v>
      </c>
      <c r="N428" s="199">
        <v>38583</v>
      </c>
      <c r="O428" s="181">
        <v>1219.71</v>
      </c>
      <c r="P428" s="200">
        <f t="shared" si="54"/>
        <v>5.6586831540342286E-4</v>
      </c>
      <c r="Q428" s="200">
        <f t="shared" si="59"/>
        <v>4.4478682899353264E-3</v>
      </c>
    </row>
    <row r="429" spans="1:17">
      <c r="A429" s="180">
        <v>38586</v>
      </c>
      <c r="B429" s="174">
        <v>496.8</v>
      </c>
      <c r="C429" s="197">
        <f t="shared" si="50"/>
        <v>-7.6460294676527834E-4</v>
      </c>
      <c r="D429" s="201">
        <f t="shared" si="55"/>
        <v>2.1016606559678595E-2</v>
      </c>
      <c r="E429" s="174">
        <v>7486.54</v>
      </c>
      <c r="F429" s="197">
        <f t="shared" si="51"/>
        <v>3.7470569258924321E-3</v>
      </c>
      <c r="G429" s="197">
        <f t="shared" si="56"/>
        <v>1.8737061626511869E-2</v>
      </c>
      <c r="H429" s="174">
        <v>1575.59</v>
      </c>
      <c r="I429" s="197">
        <f t="shared" si="52"/>
        <v>1.1875618594371984E-3</v>
      </c>
      <c r="J429" s="197">
        <f t="shared" si="57"/>
        <v>2.5328887460960649E-2</v>
      </c>
      <c r="K429" s="174">
        <v>324.27999999999997</v>
      </c>
      <c r="L429" s="197">
        <f t="shared" si="53"/>
        <v>-3.3915550604907482E-4</v>
      </c>
      <c r="M429" s="197">
        <f t="shared" si="58"/>
        <v>2.1531671402880821E-2</v>
      </c>
      <c r="N429" s="199">
        <v>38586</v>
      </c>
      <c r="O429" s="181">
        <v>1221.73</v>
      </c>
      <c r="P429" s="200">
        <f t="shared" si="54"/>
        <v>1.6547615021759339E-3</v>
      </c>
      <c r="Q429" s="200">
        <f t="shared" si="59"/>
        <v>4.7912846066787418E-3</v>
      </c>
    </row>
    <row r="430" spans="1:17">
      <c r="A430" s="180">
        <v>38587</v>
      </c>
      <c r="B430" s="174">
        <v>496.71</v>
      </c>
      <c r="C430" s="197">
        <f t="shared" si="50"/>
        <v>-1.8117583163981271E-4</v>
      </c>
      <c r="D430" s="201">
        <f t="shared" si="55"/>
        <v>3.0118942988025876E-2</v>
      </c>
      <c r="E430" s="174">
        <v>7453.78</v>
      </c>
      <c r="F430" s="197">
        <f t="shared" si="51"/>
        <v>-4.3854552652069353E-3</v>
      </c>
      <c r="G430" s="197">
        <f t="shared" si="56"/>
        <v>3.2581247992675894E-2</v>
      </c>
      <c r="H430" s="174">
        <v>1571.3</v>
      </c>
      <c r="I430" s="197">
        <f t="shared" si="52"/>
        <v>-2.7265030919987917E-3</v>
      </c>
      <c r="J430" s="197">
        <f t="shared" si="57"/>
        <v>3.8587500160013347E-2</v>
      </c>
      <c r="K430" s="174">
        <v>325.26</v>
      </c>
      <c r="L430" s="197">
        <f t="shared" si="53"/>
        <v>3.0175223807954303E-3</v>
      </c>
      <c r="M430" s="197">
        <f t="shared" si="58"/>
        <v>1.8832948333092282E-2</v>
      </c>
      <c r="N430" s="199">
        <v>38587</v>
      </c>
      <c r="O430" s="181">
        <v>1217.57</v>
      </c>
      <c r="P430" s="200">
        <f t="shared" si="54"/>
        <v>-3.4108178846454971E-3</v>
      </c>
      <c r="Q430" s="200">
        <f t="shared" si="59"/>
        <v>1.7338181905442826E-2</v>
      </c>
    </row>
    <row r="431" spans="1:17">
      <c r="A431" s="180">
        <v>38588</v>
      </c>
      <c r="B431" s="174">
        <v>492.96</v>
      </c>
      <c r="C431" s="197">
        <f t="shared" si="50"/>
        <v>-7.5783199392714974E-3</v>
      </c>
      <c r="D431" s="201">
        <f t="shared" si="55"/>
        <v>4.1748517306484691E-2</v>
      </c>
      <c r="E431" s="174">
        <v>7417.42</v>
      </c>
      <c r="F431" s="197">
        <f t="shared" si="51"/>
        <v>-4.8899984471445631E-3</v>
      </c>
      <c r="G431" s="197">
        <f t="shared" si="56"/>
        <v>3.3382717949323432E-2</v>
      </c>
      <c r="H431" s="174">
        <v>1561.71</v>
      </c>
      <c r="I431" s="197">
        <f t="shared" si="52"/>
        <v>-6.1219274443081789E-3</v>
      </c>
      <c r="J431" s="197">
        <f t="shared" si="57"/>
        <v>4.6318201305208452E-2</v>
      </c>
      <c r="K431" s="174">
        <v>324.69</v>
      </c>
      <c r="L431" s="197">
        <f t="shared" si="53"/>
        <v>-1.7539815251370224E-3</v>
      </c>
      <c r="M431" s="197">
        <f t="shared" si="58"/>
        <v>2.8882648913389892E-2</v>
      </c>
      <c r="N431" s="199">
        <v>38588</v>
      </c>
      <c r="O431" s="181">
        <v>1209.5899999999999</v>
      </c>
      <c r="P431" s="200">
        <f t="shared" si="54"/>
        <v>-6.5756099751802955E-3</v>
      </c>
      <c r="Q431" s="200">
        <f t="shared" si="59"/>
        <v>2.1585303881942807E-2</v>
      </c>
    </row>
    <row r="432" spans="1:17">
      <c r="A432" s="180">
        <v>38589</v>
      </c>
      <c r="B432" s="174">
        <v>492.95</v>
      </c>
      <c r="C432" s="197">
        <f t="shared" si="50"/>
        <v>-2.0285827307433673E-5</v>
      </c>
      <c r="D432" s="201">
        <f t="shared" si="55"/>
        <v>4.0276122222225277E-2</v>
      </c>
      <c r="E432" s="174">
        <v>7434.58</v>
      </c>
      <c r="F432" s="197">
        <f t="shared" si="51"/>
        <v>2.3108009205378278E-3</v>
      </c>
      <c r="G432" s="197">
        <f t="shared" si="56"/>
        <v>2.8317954706021761E-2</v>
      </c>
      <c r="H432" s="174">
        <v>1565.88</v>
      </c>
      <c r="I432" s="197">
        <f t="shared" si="52"/>
        <v>2.6665915103779854E-3</v>
      </c>
      <c r="J432" s="197">
        <f t="shared" si="57"/>
        <v>4.4491638071956857E-2</v>
      </c>
      <c r="K432" s="174">
        <v>322.95999999999998</v>
      </c>
      <c r="L432" s="197">
        <f t="shared" si="53"/>
        <v>-5.3424044304794631E-3</v>
      </c>
      <c r="M432" s="197">
        <f t="shared" si="58"/>
        <v>4.2660049705412428E-2</v>
      </c>
      <c r="N432" s="199">
        <v>38589</v>
      </c>
      <c r="O432" s="181">
        <v>1212.3900000000001</v>
      </c>
      <c r="P432" s="200">
        <f t="shared" si="54"/>
        <v>2.3121588513682987E-3</v>
      </c>
      <c r="Q432" s="200">
        <f t="shared" si="59"/>
        <v>1.5748488194561899E-2</v>
      </c>
    </row>
    <row r="433" spans="1:17">
      <c r="A433" s="180">
        <v>38590</v>
      </c>
      <c r="B433" s="174">
        <v>491.06</v>
      </c>
      <c r="C433" s="197">
        <f t="shared" si="50"/>
        <v>-3.8414290996237116E-3</v>
      </c>
      <c r="D433" s="201">
        <f t="shared" si="55"/>
        <v>3.3520386810270857E-2</v>
      </c>
      <c r="E433" s="174">
        <v>7379.86</v>
      </c>
      <c r="F433" s="197">
        <f t="shared" si="51"/>
        <v>-7.387420497451092E-3</v>
      </c>
      <c r="G433" s="197">
        <f t="shared" si="56"/>
        <v>2.2671945421499057E-2</v>
      </c>
      <c r="H433" s="174">
        <v>1558.84</v>
      </c>
      <c r="I433" s="197">
        <f t="shared" si="52"/>
        <v>-4.5060113621427263E-3</v>
      </c>
      <c r="J433" s="197">
        <f t="shared" si="57"/>
        <v>3.7259269202258728E-2</v>
      </c>
      <c r="K433" s="174">
        <v>323.7</v>
      </c>
      <c r="L433" s="197">
        <f t="shared" si="53"/>
        <v>2.2886843875132468E-3</v>
      </c>
      <c r="M433" s="197">
        <f t="shared" si="58"/>
        <v>4.3960688085792385E-2</v>
      </c>
      <c r="N433" s="199">
        <v>38590</v>
      </c>
      <c r="O433" s="181">
        <v>1205.0999999999999</v>
      </c>
      <c r="P433" s="200">
        <f t="shared" si="54"/>
        <v>-6.0310670133499646E-3</v>
      </c>
      <c r="Q433" s="200">
        <f t="shared" si="59"/>
        <v>8.9645830595510515E-3</v>
      </c>
    </row>
    <row r="434" spans="1:17">
      <c r="A434" s="180">
        <v>38593</v>
      </c>
      <c r="B434" s="174">
        <v>493.98</v>
      </c>
      <c r="C434" s="197">
        <f t="shared" si="50"/>
        <v>5.9287106169631483E-3</v>
      </c>
      <c r="D434" s="201">
        <f t="shared" si="55"/>
        <v>3.2136348443516163E-2</v>
      </c>
      <c r="E434" s="174">
        <v>7413.98</v>
      </c>
      <c r="F434" s="197">
        <f t="shared" si="51"/>
        <v>4.6127388830223322E-3</v>
      </c>
      <c r="G434" s="197">
        <f t="shared" si="56"/>
        <v>1.605670819695617E-2</v>
      </c>
      <c r="H434" s="174">
        <v>1571.52</v>
      </c>
      <c r="I434" s="197">
        <f t="shared" si="52"/>
        <v>8.1013489508666159E-3</v>
      </c>
      <c r="J434" s="197">
        <f t="shared" si="57"/>
        <v>3.574059376683035E-2</v>
      </c>
      <c r="K434" s="174">
        <v>322.72000000000003</v>
      </c>
      <c r="L434" s="197">
        <f t="shared" si="53"/>
        <v>-3.0320867262968757E-3</v>
      </c>
      <c r="M434" s="197">
        <f t="shared" si="58"/>
        <v>3.5692806992619737E-2</v>
      </c>
      <c r="N434" s="199">
        <v>38593</v>
      </c>
      <c r="O434" s="181">
        <v>1212.28</v>
      </c>
      <c r="P434" s="200">
        <f t="shared" si="54"/>
        <v>5.9403330164962045E-3</v>
      </c>
      <c r="Q434" s="200">
        <f t="shared" si="59"/>
        <v>4.3660020704053681E-3</v>
      </c>
    </row>
    <row r="435" spans="1:17">
      <c r="A435" s="180">
        <v>38594</v>
      </c>
      <c r="B435" s="174">
        <v>492.32</v>
      </c>
      <c r="C435" s="197">
        <f t="shared" si="50"/>
        <v>-3.3661189646579919E-3</v>
      </c>
      <c r="D435" s="201">
        <f t="shared" si="55"/>
        <v>4.5198298829312103E-2</v>
      </c>
      <c r="E435" s="174">
        <v>7397.06</v>
      </c>
      <c r="F435" s="197">
        <f t="shared" si="51"/>
        <v>-2.2847831564195582E-3</v>
      </c>
      <c r="G435" s="197">
        <f t="shared" si="56"/>
        <v>2.6819980726836279E-2</v>
      </c>
      <c r="H435" s="174">
        <v>1565.73</v>
      </c>
      <c r="I435" s="197">
        <f t="shared" si="52"/>
        <v>-3.6911349582014921E-3</v>
      </c>
      <c r="J435" s="197">
        <f t="shared" si="57"/>
        <v>5.0907553921807375E-2</v>
      </c>
      <c r="K435" s="174">
        <v>324.91000000000003</v>
      </c>
      <c r="L435" s="197">
        <f t="shared" si="53"/>
        <v>6.763146696637367E-3</v>
      </c>
      <c r="M435" s="197">
        <f t="shared" si="58"/>
        <v>3.150883072034192E-2</v>
      </c>
      <c r="N435" s="199">
        <v>38594</v>
      </c>
      <c r="O435" s="181">
        <v>1208.4100000000001</v>
      </c>
      <c r="P435" s="200">
        <f t="shared" si="54"/>
        <v>-3.1974381660714807E-3</v>
      </c>
      <c r="Q435" s="200">
        <f t="shared" si="59"/>
        <v>1.7432553987943369E-2</v>
      </c>
    </row>
    <row r="436" spans="1:17">
      <c r="A436" s="180">
        <v>38595</v>
      </c>
      <c r="B436" s="174">
        <v>496.38</v>
      </c>
      <c r="C436" s="197">
        <f t="shared" si="50"/>
        <v>8.2128508564148425E-3</v>
      </c>
      <c r="D436" s="201">
        <f t="shared" si="55"/>
        <v>4.0794912230717309E-2</v>
      </c>
      <c r="E436" s="174">
        <v>7496.09</v>
      </c>
      <c r="F436" s="197">
        <f t="shared" si="51"/>
        <v>1.3298927298114396E-2</v>
      </c>
      <c r="G436" s="197">
        <f t="shared" si="56"/>
        <v>2.0689616039648459E-2</v>
      </c>
      <c r="H436" s="174">
        <v>1581.71</v>
      </c>
      <c r="I436" s="197">
        <f t="shared" si="52"/>
        <v>1.0154371368216123E-2</v>
      </c>
      <c r="J436" s="197">
        <f t="shared" si="57"/>
        <v>4.922040750310476E-2</v>
      </c>
      <c r="K436" s="174">
        <v>324.56</v>
      </c>
      <c r="L436" s="197">
        <f t="shared" si="53"/>
        <v>-1.0778020043472529E-3</v>
      </c>
      <c r="M436" s="197">
        <f t="shared" si="58"/>
        <v>4.7234021243853522E-2</v>
      </c>
      <c r="N436" s="199">
        <v>38595</v>
      </c>
      <c r="O436" s="181">
        <v>1220.33</v>
      </c>
      <c r="P436" s="200">
        <f t="shared" si="54"/>
        <v>9.8158680704977345E-3</v>
      </c>
      <c r="Q436" s="200">
        <f t="shared" si="59"/>
        <v>1.1627989601336323E-2</v>
      </c>
    </row>
    <row r="437" spans="1:17">
      <c r="A437" s="180">
        <v>38596</v>
      </c>
      <c r="B437" s="174">
        <v>495.38</v>
      </c>
      <c r="C437" s="197">
        <f t="shared" si="50"/>
        <v>-2.0166176068716415E-3</v>
      </c>
      <c r="D437" s="201">
        <f t="shared" si="55"/>
        <v>4.1713846229673911E-2</v>
      </c>
      <c r="E437" s="174">
        <v>7543.85</v>
      </c>
      <c r="F437" s="197">
        <f t="shared" si="51"/>
        <v>6.3511105150125553E-3</v>
      </c>
      <c r="G437" s="197">
        <f t="shared" si="56"/>
        <v>2.7923273761209136E-2</v>
      </c>
      <c r="H437" s="174">
        <v>1577.25</v>
      </c>
      <c r="I437" s="197">
        <f t="shared" si="52"/>
        <v>-2.8237160099756279E-3</v>
      </c>
      <c r="J437" s="197">
        <f t="shared" si="57"/>
        <v>4.8817034184156588E-2</v>
      </c>
      <c r="K437" s="174">
        <v>326.95</v>
      </c>
      <c r="L437" s="197">
        <f t="shared" si="53"/>
        <v>7.336835109093145E-3</v>
      </c>
      <c r="M437" s="197">
        <f t="shared" si="58"/>
        <v>4.5704591759975925E-2</v>
      </c>
      <c r="N437" s="199">
        <v>38596</v>
      </c>
      <c r="O437" s="181">
        <v>1221.5899999999999</v>
      </c>
      <c r="P437" s="200">
        <f t="shared" si="54"/>
        <v>1.0319749310559779E-3</v>
      </c>
      <c r="Q437" s="200">
        <f t="shared" si="59"/>
        <v>1.2650045819134502E-2</v>
      </c>
    </row>
    <row r="438" spans="1:17">
      <c r="A438" s="180">
        <v>38597</v>
      </c>
      <c r="B438" s="174">
        <v>494.46</v>
      </c>
      <c r="C438" s="197">
        <f t="shared" si="50"/>
        <v>-1.8588868199276476E-3</v>
      </c>
      <c r="D438" s="201">
        <f t="shared" si="55"/>
        <v>4.0411619424937192E-2</v>
      </c>
      <c r="E438" s="174">
        <v>7531.13</v>
      </c>
      <c r="F438" s="197">
        <f t="shared" si="51"/>
        <v>-1.6875648284439503E-3</v>
      </c>
      <c r="G438" s="197">
        <f t="shared" si="56"/>
        <v>3.9473295139897072E-2</v>
      </c>
      <c r="H438" s="174">
        <v>1573.12</v>
      </c>
      <c r="I438" s="197">
        <f t="shared" si="52"/>
        <v>-2.6219157533582762E-3</v>
      </c>
      <c r="J438" s="197">
        <f t="shared" si="57"/>
        <v>5.1518561893665278E-2</v>
      </c>
      <c r="K438" s="174">
        <v>325.45999999999998</v>
      </c>
      <c r="L438" s="197">
        <f t="shared" si="53"/>
        <v>-4.5676877748166561E-3</v>
      </c>
      <c r="M438" s="197">
        <f t="shared" si="58"/>
        <v>4.4019485206053866E-2</v>
      </c>
      <c r="N438" s="199">
        <v>38597</v>
      </c>
      <c r="O438" s="181">
        <v>1218.02</v>
      </c>
      <c r="P438" s="200">
        <f t="shared" si="54"/>
        <v>-2.926699389047006E-3</v>
      </c>
      <c r="Q438" s="200">
        <f t="shared" si="59"/>
        <v>2.2057313985258429E-2</v>
      </c>
    </row>
    <row r="439" spans="1:17">
      <c r="A439" s="180">
        <v>38601</v>
      </c>
      <c r="B439" s="174">
        <v>500.52</v>
      </c>
      <c r="C439" s="197">
        <f t="shared" si="50"/>
        <v>1.2181299993506953E-2</v>
      </c>
      <c r="D439" s="201">
        <f t="shared" si="55"/>
        <v>3.7544329158213076E-2</v>
      </c>
      <c r="E439" s="174">
        <v>7618.96</v>
      </c>
      <c r="F439" s="197">
        <f t="shared" si="51"/>
        <v>1.1594780490249741E-2</v>
      </c>
      <c r="G439" s="197">
        <f t="shared" si="56"/>
        <v>3.7413481843713646E-2</v>
      </c>
      <c r="H439" s="174">
        <v>1597.27</v>
      </c>
      <c r="I439" s="197">
        <f t="shared" si="52"/>
        <v>1.5235013427863332E-2</v>
      </c>
      <c r="J439" s="197">
        <f t="shared" si="57"/>
        <v>4.5078970282984548E-2</v>
      </c>
      <c r="K439" s="174">
        <v>324.72000000000003</v>
      </c>
      <c r="L439" s="197">
        <f t="shared" si="53"/>
        <v>-2.2762937018258786E-3</v>
      </c>
      <c r="M439" s="197">
        <f t="shared" si="58"/>
        <v>4.2044089219432271E-2</v>
      </c>
      <c r="N439" s="199">
        <v>38601</v>
      </c>
      <c r="O439" s="181">
        <v>1233.3900000000001</v>
      </c>
      <c r="P439" s="200">
        <f t="shared" si="54"/>
        <v>1.2539886358391842E-2</v>
      </c>
      <c r="Q439" s="200">
        <f t="shared" si="59"/>
        <v>1.6681609899290552E-2</v>
      </c>
    </row>
    <row r="440" spans="1:17">
      <c r="A440" s="180">
        <v>38602</v>
      </c>
      <c r="B440" s="174">
        <v>503.79</v>
      </c>
      <c r="C440" s="197">
        <f t="shared" si="50"/>
        <v>6.5119565781721761E-3</v>
      </c>
      <c r="D440" s="201">
        <f t="shared" si="55"/>
        <v>3.2261844803373935E-2</v>
      </c>
      <c r="E440" s="174">
        <v>7625.24</v>
      </c>
      <c r="F440" s="197">
        <f t="shared" si="51"/>
        <v>8.2391996369265432E-4</v>
      </c>
      <c r="G440" s="197">
        <f t="shared" si="56"/>
        <v>3.8585237800231903E-2</v>
      </c>
      <c r="H440" s="174">
        <v>1599.86</v>
      </c>
      <c r="I440" s="197">
        <f t="shared" si="52"/>
        <v>1.6202034741002447E-3</v>
      </c>
      <c r="J440" s="197">
        <f t="shared" si="57"/>
        <v>4.0893212317221109E-2</v>
      </c>
      <c r="K440" s="174">
        <v>328.94</v>
      </c>
      <c r="L440" s="197">
        <f t="shared" si="53"/>
        <v>1.2912090782480488E-2</v>
      </c>
      <c r="M440" s="197">
        <f t="shared" si="58"/>
        <v>3.5993602647905514E-2</v>
      </c>
      <c r="N440" s="199">
        <v>38602</v>
      </c>
      <c r="O440" s="181">
        <v>1236.3599999999999</v>
      </c>
      <c r="P440" s="200">
        <f t="shared" si="54"/>
        <v>2.4051028903073943E-3</v>
      </c>
      <c r="Q440" s="200">
        <f t="shared" si="59"/>
        <v>1.7610106448537541E-2</v>
      </c>
    </row>
    <row r="441" spans="1:17">
      <c r="A441" s="180">
        <v>38603</v>
      </c>
      <c r="B441" s="174">
        <v>503.37</v>
      </c>
      <c r="C441" s="197">
        <f t="shared" si="50"/>
        <v>-8.3402840531019904E-4</v>
      </c>
      <c r="D441" s="201">
        <f t="shared" si="55"/>
        <v>2.502316206487502E-2</v>
      </c>
      <c r="E441" s="174">
        <v>7594.64</v>
      </c>
      <c r="F441" s="197">
        <f t="shared" si="51"/>
        <v>-4.0210620886349229E-3</v>
      </c>
      <c r="G441" s="197">
        <f t="shared" si="56"/>
        <v>3.2351462772030638E-2</v>
      </c>
      <c r="H441" s="174">
        <v>1597.68</v>
      </c>
      <c r="I441" s="197">
        <f t="shared" si="52"/>
        <v>-1.3635484389663279E-3</v>
      </c>
      <c r="J441" s="197">
        <f t="shared" si="57"/>
        <v>3.3172012616756716E-2</v>
      </c>
      <c r="K441" s="174">
        <v>328.88</v>
      </c>
      <c r="L441" s="197">
        <f t="shared" si="53"/>
        <v>-1.8242072350005477E-4</v>
      </c>
      <c r="M441" s="197">
        <f t="shared" si="58"/>
        <v>3.077830883782931E-2</v>
      </c>
      <c r="N441" s="199">
        <v>38603</v>
      </c>
      <c r="O441" s="181">
        <v>1231.67</v>
      </c>
      <c r="P441" s="200">
        <f t="shared" si="54"/>
        <v>-3.8006066745006773E-3</v>
      </c>
      <c r="Q441" s="200">
        <f t="shared" si="59"/>
        <v>1.377984179139026E-2</v>
      </c>
    </row>
    <row r="442" spans="1:17">
      <c r="A442" s="180">
        <v>38604</v>
      </c>
      <c r="B442" s="174">
        <v>506.2</v>
      </c>
      <c r="C442" s="197">
        <f t="shared" si="50"/>
        <v>5.6063619413076063E-3</v>
      </c>
      <c r="D442" s="201">
        <f t="shared" si="55"/>
        <v>1.6909147742362945E-2</v>
      </c>
      <c r="E442" s="174">
        <v>7663.82</v>
      </c>
      <c r="F442" s="197">
        <f t="shared" si="51"/>
        <v>9.0678186433501805E-3</v>
      </c>
      <c r="G442" s="197">
        <f t="shared" si="56"/>
        <v>2.4362664553782276E-2</v>
      </c>
      <c r="H442" s="174">
        <v>1607.83</v>
      </c>
      <c r="I442" s="197">
        <f t="shared" si="52"/>
        <v>6.3328667964185278E-3</v>
      </c>
      <c r="J442" s="197">
        <f t="shared" si="57"/>
        <v>2.6697682087387972E-2</v>
      </c>
      <c r="K442" s="174">
        <v>329.58</v>
      </c>
      <c r="L442" s="197">
        <f t="shared" si="53"/>
        <v>2.1261739929610574E-3</v>
      </c>
      <c r="M442" s="197">
        <f t="shared" si="58"/>
        <v>1.9837899141770383E-2</v>
      </c>
      <c r="N442" s="199">
        <v>38604</v>
      </c>
      <c r="O442" s="181">
        <v>1241.48</v>
      </c>
      <c r="P442" s="200">
        <f t="shared" si="54"/>
        <v>7.9332442030797205E-3</v>
      </c>
      <c r="Q442" s="200">
        <f t="shared" si="59"/>
        <v>7.7102766761877918E-3</v>
      </c>
    </row>
    <row r="443" spans="1:17">
      <c r="A443" s="180">
        <v>38607</v>
      </c>
      <c r="B443" s="174">
        <v>507.95</v>
      </c>
      <c r="C443" s="197">
        <f t="shared" si="50"/>
        <v>3.4511694265301728E-3</v>
      </c>
      <c r="D443" s="201">
        <f t="shared" si="55"/>
        <v>1.5408502650756748E-2</v>
      </c>
      <c r="E443" s="174">
        <v>7637.51</v>
      </c>
      <c r="F443" s="197">
        <f t="shared" si="51"/>
        <v>-3.4389201368607227E-3</v>
      </c>
      <c r="G443" s="197">
        <f t="shared" si="56"/>
        <v>3.4918397880105354E-2</v>
      </c>
      <c r="H443" s="174">
        <v>1612.2</v>
      </c>
      <c r="I443" s="197">
        <f t="shared" si="52"/>
        <v>2.7142620925241102E-3</v>
      </c>
      <c r="J443" s="197">
        <f t="shared" si="57"/>
        <v>3.1726428514344256E-2</v>
      </c>
      <c r="K443" s="174">
        <v>330.47</v>
      </c>
      <c r="L443" s="197">
        <f t="shared" si="53"/>
        <v>2.6967670309247229E-3</v>
      </c>
      <c r="M443" s="197">
        <f t="shared" si="58"/>
        <v>1.4794254423615495E-2</v>
      </c>
      <c r="N443" s="199">
        <v>38607</v>
      </c>
      <c r="O443" s="181">
        <v>1240.56</v>
      </c>
      <c r="P443" s="200">
        <f t="shared" si="54"/>
        <v>-7.4132571766230852E-4</v>
      </c>
      <c r="Q443" s="200">
        <f t="shared" si="59"/>
        <v>1.476026586375955E-2</v>
      </c>
    </row>
    <row r="444" spans="1:17">
      <c r="A444" s="180">
        <v>38608</v>
      </c>
      <c r="B444" s="174">
        <v>510.16</v>
      </c>
      <c r="C444" s="197">
        <f t="shared" si="50"/>
        <v>4.3413844694622176E-3</v>
      </c>
      <c r="D444" s="201">
        <f t="shared" si="55"/>
        <v>1.473545954070022E-2</v>
      </c>
      <c r="E444" s="174">
        <v>7578.25</v>
      </c>
      <c r="F444" s="197">
        <f t="shared" si="51"/>
        <v>-7.7893315386918091E-3</v>
      </c>
      <c r="G444" s="197">
        <f t="shared" si="56"/>
        <v>3.1132279675419809E-2</v>
      </c>
      <c r="H444" s="174">
        <v>1607.38</v>
      </c>
      <c r="I444" s="197">
        <f t="shared" si="52"/>
        <v>-2.9941816019423274E-3</v>
      </c>
      <c r="J444" s="197">
        <f t="shared" si="57"/>
        <v>2.4335400625925693E-2</v>
      </c>
      <c r="K444" s="174">
        <v>330.87</v>
      </c>
      <c r="L444" s="197">
        <f t="shared" si="53"/>
        <v>1.2096653726564211E-3</v>
      </c>
      <c r="M444" s="197">
        <f t="shared" si="58"/>
        <v>1.1902184551974022E-2</v>
      </c>
      <c r="N444" s="199">
        <v>38608</v>
      </c>
      <c r="O444" s="181">
        <v>1231.2</v>
      </c>
      <c r="P444" s="200">
        <f t="shared" si="54"/>
        <v>-7.57358703122401E-3</v>
      </c>
      <c r="Q444" s="200">
        <f t="shared" si="59"/>
        <v>1.1398305857349219E-2</v>
      </c>
    </row>
    <row r="445" spans="1:17">
      <c r="A445" s="180">
        <v>38609</v>
      </c>
      <c r="B445" s="174">
        <v>504.32</v>
      </c>
      <c r="C445" s="197">
        <f t="shared" si="50"/>
        <v>-1.1513414777556607E-2</v>
      </c>
      <c r="D445" s="201">
        <f t="shared" si="55"/>
        <v>1.9516483512857168E-2</v>
      </c>
      <c r="E445" s="174">
        <v>7577.29</v>
      </c>
      <c r="F445" s="197">
        <f t="shared" si="51"/>
        <v>-1.2668634720817377E-4</v>
      </c>
      <c r="G445" s="197">
        <f t="shared" si="56"/>
        <v>2.3317284581878477E-2</v>
      </c>
      <c r="H445" s="174">
        <v>1589.63</v>
      </c>
      <c r="I445" s="197">
        <f t="shared" si="52"/>
        <v>-1.110423951566736E-2</v>
      </c>
      <c r="J445" s="197">
        <f t="shared" si="57"/>
        <v>1.8561376789102482E-2</v>
      </c>
      <c r="K445" s="174">
        <v>331.03</v>
      </c>
      <c r="L445" s="197">
        <f t="shared" si="53"/>
        <v>4.8345672493230456E-4</v>
      </c>
      <c r="M445" s="197">
        <f t="shared" si="58"/>
        <v>5.5766169675956984E-3</v>
      </c>
      <c r="N445" s="199">
        <v>38609</v>
      </c>
      <c r="O445" s="181">
        <v>1227.1600000000001</v>
      </c>
      <c r="P445" s="200">
        <f t="shared" si="54"/>
        <v>-3.2867469670106743E-3</v>
      </c>
      <c r="Q445" s="200">
        <f t="shared" si="59"/>
        <v>2.6676225195166213E-3</v>
      </c>
    </row>
    <row r="446" spans="1:17">
      <c r="A446" s="180">
        <v>38610</v>
      </c>
      <c r="B446" s="174">
        <v>501.74</v>
      </c>
      <c r="C446" s="197">
        <f t="shared" si="50"/>
        <v>-5.1289299957674693E-3</v>
      </c>
      <c r="D446" s="201">
        <f t="shared" si="55"/>
        <v>1.4077849087538093E-2</v>
      </c>
      <c r="E446" s="174">
        <v>7583.14</v>
      </c>
      <c r="F446" s="197">
        <f t="shared" si="51"/>
        <v>7.7174595843939263E-4</v>
      </c>
      <c r="G446" s="197">
        <f t="shared" si="56"/>
        <v>2.7406892617731965E-2</v>
      </c>
      <c r="H446" s="174">
        <v>1588.55</v>
      </c>
      <c r="I446" s="197">
        <f t="shared" si="52"/>
        <v>-6.7963428224415495E-4</v>
      </c>
      <c r="J446" s="197">
        <f t="shared" si="57"/>
        <v>1.2368342191778436E-2</v>
      </c>
      <c r="K446" s="174">
        <v>328.1</v>
      </c>
      <c r="L446" s="197">
        <f t="shared" si="53"/>
        <v>-8.8905657440416126E-3</v>
      </c>
      <c r="M446" s="197">
        <f t="shared" si="58"/>
        <v>5.2701842359767041E-3</v>
      </c>
      <c r="N446" s="199">
        <v>38610</v>
      </c>
      <c r="O446" s="181">
        <v>1227.73</v>
      </c>
      <c r="P446" s="200">
        <f t="shared" si="54"/>
        <v>4.6437926770088604E-4</v>
      </c>
      <c r="Q446" s="200">
        <f t="shared" si="59"/>
        <v>4.9258970080232421E-3</v>
      </c>
    </row>
    <row r="447" spans="1:17">
      <c r="A447" s="180">
        <v>38611</v>
      </c>
      <c r="B447" s="174">
        <v>504.43</v>
      </c>
      <c r="C447" s="197">
        <f t="shared" si="50"/>
        <v>5.3470216942776063E-3</v>
      </c>
      <c r="D447" s="201">
        <f t="shared" si="55"/>
        <v>-7.4264156567875519E-3</v>
      </c>
      <c r="E447" s="174">
        <v>7646.29</v>
      </c>
      <c r="F447" s="197">
        <f t="shared" si="51"/>
        <v>8.2932009851332342E-3</v>
      </c>
      <c r="G447" s="197">
        <f t="shared" si="56"/>
        <v>2.2480378549663619E-2</v>
      </c>
      <c r="H447" s="174">
        <v>1599.44</v>
      </c>
      <c r="I447" s="197">
        <f t="shared" si="52"/>
        <v>6.8319175139303877E-3</v>
      </c>
      <c r="J447" s="197">
        <f t="shared" si="57"/>
        <v>-1.2204943887591502E-3</v>
      </c>
      <c r="K447" s="174">
        <v>326.74</v>
      </c>
      <c r="L447" s="197">
        <f t="shared" si="53"/>
        <v>-4.1536923686935163E-3</v>
      </c>
      <c r="M447" s="197">
        <f t="shared" si="58"/>
        <v>2.1052318190109467E-3</v>
      </c>
      <c r="N447" s="199">
        <v>38611</v>
      </c>
      <c r="O447" s="181">
        <v>1237.9100000000001</v>
      </c>
      <c r="P447" s="200">
        <f t="shared" si="54"/>
        <v>8.2575378767227661E-3</v>
      </c>
      <c r="Q447" s="200">
        <f t="shared" si="59"/>
        <v>-1.3186385748442519E-3</v>
      </c>
    </row>
    <row r="448" spans="1:17">
      <c r="A448" s="180">
        <v>38614</v>
      </c>
      <c r="B448" s="174">
        <v>501.85</v>
      </c>
      <c r="C448" s="197">
        <f t="shared" si="50"/>
        <v>-5.1278086681603111E-3</v>
      </c>
      <c r="D448" s="201">
        <f t="shared" si="55"/>
        <v>5.9474837205683584E-5</v>
      </c>
      <c r="E448" s="174">
        <v>7611.89</v>
      </c>
      <c r="F448" s="197">
        <f t="shared" si="51"/>
        <v>-4.5090644210616891E-3</v>
      </c>
      <c r="G448" s="197">
        <f t="shared" si="56"/>
        <v>2.5548917092210043E-2</v>
      </c>
      <c r="H448" s="174">
        <v>1586.05</v>
      </c>
      <c r="I448" s="197">
        <f t="shared" si="52"/>
        <v>-8.4069194145152109E-3</v>
      </c>
      <c r="J448" s="197">
        <f t="shared" si="57"/>
        <v>-2.0673359037899058E-3</v>
      </c>
      <c r="K448" s="174">
        <v>328.93</v>
      </c>
      <c r="L448" s="197">
        <f t="shared" si="53"/>
        <v>6.6802145716751832E-3</v>
      </c>
      <c r="M448" s="197">
        <f t="shared" si="58"/>
        <v>-1.9097855288357907E-2</v>
      </c>
      <c r="N448" s="199">
        <v>38614</v>
      </c>
      <c r="O448" s="181">
        <v>1231.02</v>
      </c>
      <c r="P448" s="200">
        <f t="shared" si="54"/>
        <v>-5.5813796959132645E-3</v>
      </c>
      <c r="Q448" s="200">
        <f t="shared" si="59"/>
        <v>2.1915734315707024E-3</v>
      </c>
    </row>
    <row r="449" spans="1:17">
      <c r="A449" s="180">
        <v>38615</v>
      </c>
      <c r="B449" s="174">
        <v>499.22</v>
      </c>
      <c r="C449" s="197">
        <f t="shared" si="50"/>
        <v>-5.2543899045719832E-3</v>
      </c>
      <c r="D449" s="201">
        <f t="shared" si="55"/>
        <v>6.6375021270680696E-3</v>
      </c>
      <c r="E449" s="174">
        <v>7562.84</v>
      </c>
      <c r="F449" s="197">
        <f t="shared" si="51"/>
        <v>-6.4647174384015269E-3</v>
      </c>
      <c r="G449" s="197">
        <f t="shared" si="56"/>
        <v>2.6555875864917148E-2</v>
      </c>
      <c r="H449" s="174">
        <v>1578.2</v>
      </c>
      <c r="I449" s="197">
        <f t="shared" si="52"/>
        <v>-4.96169146212739E-3</v>
      </c>
      <c r="J449" s="197">
        <f t="shared" si="57"/>
        <v>-9.937533551963227E-3</v>
      </c>
      <c r="K449" s="174">
        <v>326.72000000000003</v>
      </c>
      <c r="L449" s="197">
        <f t="shared" si="53"/>
        <v>-6.7414271937368498E-3</v>
      </c>
      <c r="M449" s="197">
        <f t="shared" si="58"/>
        <v>-9.9524378928935869E-3</v>
      </c>
      <c r="N449" s="199">
        <v>38615</v>
      </c>
      <c r="O449" s="181">
        <v>1221.3399999999999</v>
      </c>
      <c r="P449" s="200">
        <f t="shared" si="54"/>
        <v>-7.8944773798720162E-3</v>
      </c>
      <c r="Q449" s="200">
        <f t="shared" si="59"/>
        <v>3.2383289896201614E-3</v>
      </c>
    </row>
    <row r="450" spans="1:17">
      <c r="A450" s="180">
        <v>38616</v>
      </c>
      <c r="B450" s="174">
        <v>493.7</v>
      </c>
      <c r="C450" s="197">
        <f t="shared" si="50"/>
        <v>-1.1118835090420215E-2</v>
      </c>
      <c r="D450" s="201">
        <f t="shared" si="55"/>
        <v>9.4191215116460128E-4</v>
      </c>
      <c r="E450" s="174">
        <v>7515.02</v>
      </c>
      <c r="F450" s="197">
        <f t="shared" si="51"/>
        <v>-6.3430964786595542E-3</v>
      </c>
      <c r="G450" s="197">
        <f t="shared" si="56"/>
        <v>1.5414029364519266E-2</v>
      </c>
      <c r="H450" s="174">
        <v>1561.84</v>
      </c>
      <c r="I450" s="197">
        <f t="shared" si="52"/>
        <v>-1.0420343712387849E-2</v>
      </c>
      <c r="J450" s="197">
        <f t="shared" si="57"/>
        <v>-1.4193559364149611E-2</v>
      </c>
      <c r="K450" s="174">
        <v>324.74</v>
      </c>
      <c r="L450" s="197">
        <f t="shared" si="53"/>
        <v>-6.0786728173324624E-3</v>
      </c>
      <c r="M450" s="197">
        <f t="shared" si="58"/>
        <v>-1.0019422055400903E-2</v>
      </c>
      <c r="N450" s="199">
        <v>38616</v>
      </c>
      <c r="O450" s="181">
        <v>1210.2</v>
      </c>
      <c r="P450" s="200">
        <f t="shared" si="54"/>
        <v>-9.1629814380762113E-3</v>
      </c>
      <c r="Q450" s="200">
        <f t="shared" si="59"/>
        <v>-1.0052955923103896E-2</v>
      </c>
    </row>
    <row r="451" spans="1:17">
      <c r="A451" s="180">
        <v>38617</v>
      </c>
      <c r="B451" s="174">
        <v>494.31</v>
      </c>
      <c r="C451" s="197">
        <f t="shared" si="50"/>
        <v>1.2348054726326581E-3</v>
      </c>
      <c r="D451" s="201">
        <f t="shared" si="55"/>
        <v>-5.091331508698416E-3</v>
      </c>
      <c r="E451" s="174">
        <v>7519.86</v>
      </c>
      <c r="F451" s="197">
        <f t="shared" si="51"/>
        <v>6.4383622179773454E-4</v>
      </c>
      <c r="G451" s="197">
        <f t="shared" si="56"/>
        <v>1.2286717871611024E-2</v>
      </c>
      <c r="H451" s="174">
        <v>1567.36</v>
      </c>
      <c r="I451" s="197">
        <f t="shared" si="52"/>
        <v>3.5280619492014686E-3</v>
      </c>
      <c r="J451" s="197">
        <f t="shared" si="57"/>
        <v>-2.0112168977384347E-2</v>
      </c>
      <c r="K451" s="174">
        <v>321.08</v>
      </c>
      <c r="L451" s="197">
        <f t="shared" si="53"/>
        <v>-1.1334548895592333E-2</v>
      </c>
      <c r="M451" s="197">
        <f t="shared" si="58"/>
        <v>-1.2576857588392077E-2</v>
      </c>
      <c r="N451" s="199">
        <v>38617</v>
      </c>
      <c r="O451" s="181">
        <v>1214.6199999999999</v>
      </c>
      <c r="P451" s="200">
        <f t="shared" si="54"/>
        <v>3.6456354660479684E-3</v>
      </c>
      <c r="Q451" s="200">
        <f t="shared" si="59"/>
        <v>-1.5439605169396147E-2</v>
      </c>
    </row>
    <row r="452" spans="1:17">
      <c r="A452" s="180">
        <v>38618</v>
      </c>
      <c r="B452" s="174">
        <v>496.26</v>
      </c>
      <c r="C452" s="197">
        <f t="shared" ref="C452:C515" si="60">LN(B452/B451)</f>
        <v>3.9371321944202285E-3</v>
      </c>
      <c r="D452" s="201">
        <f t="shared" si="55"/>
        <v>-9.4432450140685339E-3</v>
      </c>
      <c r="E452" s="174">
        <v>7518.9</v>
      </c>
      <c r="F452" s="197">
        <f t="shared" ref="F452:F515" si="61">LN(E452/E451)</f>
        <v>-1.2767010063380313E-4</v>
      </c>
      <c r="G452" s="197">
        <f t="shared" si="56"/>
        <v>1.2281453519286731E-2</v>
      </c>
      <c r="H452" s="174">
        <v>1571.75</v>
      </c>
      <c r="I452" s="197">
        <f t="shared" ref="I452:I515" si="62">LN(H452/H451)</f>
        <v>2.7969729394223737E-3</v>
      </c>
      <c r="J452" s="197">
        <f t="shared" si="57"/>
        <v>-1.9941980191099329E-2</v>
      </c>
      <c r="K452" s="174">
        <v>321.68</v>
      </c>
      <c r="L452" s="197">
        <f t="shared" ref="L452:L515" si="63">LN(K452/K451)</f>
        <v>1.8669493256425788E-3</v>
      </c>
      <c r="M452" s="197">
        <f t="shared" si="58"/>
        <v>-1.9797741811930961E-2</v>
      </c>
      <c r="N452" s="199">
        <v>38618</v>
      </c>
      <c r="O452" s="181">
        <v>1215.29</v>
      </c>
      <c r="P452" s="200">
        <f t="shared" ref="P452:P515" si="64">LN(O452/O451)</f>
        <v>5.5146076766583122E-4</v>
      </c>
      <c r="Q452" s="200">
        <f t="shared" si="59"/>
        <v>-1.3525543713653932E-2</v>
      </c>
    </row>
    <row r="453" spans="1:17">
      <c r="A453" s="180">
        <v>38621</v>
      </c>
      <c r="B453" s="174">
        <v>497.16</v>
      </c>
      <c r="C453" s="197">
        <f t="shared" si="60"/>
        <v>1.8119229454407928E-3</v>
      </c>
      <c r="D453" s="201">
        <f t="shared" si="55"/>
        <v>-1.5158774420844037E-2</v>
      </c>
      <c r="E453" s="174">
        <v>7556.45</v>
      </c>
      <c r="F453" s="197">
        <f t="shared" si="61"/>
        <v>4.9816525196515124E-3</v>
      </c>
      <c r="G453" s="197">
        <f t="shared" si="56"/>
        <v>7.135479684316836E-3</v>
      </c>
      <c r="H453" s="174">
        <v>1572.86</v>
      </c>
      <c r="I453" s="197">
        <f t="shared" si="62"/>
        <v>7.0596992701876197E-4</v>
      </c>
      <c r="J453" s="197">
        <f t="shared" si="57"/>
        <v>-2.5254977952627811E-2</v>
      </c>
      <c r="K453" s="174">
        <v>322.47000000000003</v>
      </c>
      <c r="L453" s="197">
        <f t="shared" si="63"/>
        <v>2.4528460640633604E-3</v>
      </c>
      <c r="M453" s="197">
        <f t="shared" si="58"/>
        <v>-2.1983637306723366E-2</v>
      </c>
      <c r="N453" s="199">
        <v>38621</v>
      </c>
      <c r="O453" s="181">
        <v>1215.6300000000001</v>
      </c>
      <c r="P453" s="200">
        <f t="shared" si="64"/>
        <v>2.7972948695726991E-4</v>
      </c>
      <c r="Q453" s="200">
        <f t="shared" si="59"/>
        <v>-1.7536581996906036E-2</v>
      </c>
    </row>
    <row r="454" spans="1:17">
      <c r="A454" s="180">
        <v>38622</v>
      </c>
      <c r="B454" s="174">
        <v>494.84</v>
      </c>
      <c r="C454" s="197">
        <f t="shared" si="60"/>
        <v>-4.6774278826799539E-3</v>
      </c>
      <c r="D454" s="201">
        <f t="shared" si="55"/>
        <v>-1.4873947810646809E-2</v>
      </c>
      <c r="E454" s="174">
        <v>7548.65</v>
      </c>
      <c r="F454" s="197">
        <f t="shared" si="61"/>
        <v>-1.0327638603240936E-3</v>
      </c>
      <c r="G454" s="197">
        <f t="shared" si="56"/>
        <v>5.2636484139576174E-3</v>
      </c>
      <c r="H454" s="174">
        <v>1568.84</v>
      </c>
      <c r="I454" s="197">
        <f t="shared" si="62"/>
        <v>-2.5591254377922328E-3</v>
      </c>
      <c r="J454" s="197">
        <f t="shared" si="57"/>
        <v>-2.8690672280750111E-2</v>
      </c>
      <c r="K454" s="174">
        <v>321.87</v>
      </c>
      <c r="L454" s="197">
        <f t="shared" si="63"/>
        <v>-1.8623713363173152E-3</v>
      </c>
      <c r="M454" s="197">
        <f t="shared" si="58"/>
        <v>-2.4475514569763018E-2</v>
      </c>
      <c r="N454" s="199">
        <v>38622</v>
      </c>
      <c r="O454" s="181">
        <v>1215.6600000000001</v>
      </c>
      <c r="P454" s="200">
        <f t="shared" si="64"/>
        <v>2.4678257222798552E-5</v>
      </c>
      <c r="Q454" s="200">
        <f t="shared" si="59"/>
        <v>-2.2844427669989217E-2</v>
      </c>
    </row>
    <row r="455" spans="1:17">
      <c r="A455" s="180">
        <v>38623</v>
      </c>
      <c r="B455" s="174">
        <v>496.78</v>
      </c>
      <c r="C455" s="197">
        <f t="shared" si="60"/>
        <v>3.9127941653239288E-3</v>
      </c>
      <c r="D455" s="201">
        <f t="shared" si="55"/>
        <v>-1.1453037647124678E-2</v>
      </c>
      <c r="E455" s="174">
        <v>7575.1</v>
      </c>
      <c r="F455" s="197">
        <f t="shared" si="61"/>
        <v>3.4978133025617584E-3</v>
      </c>
      <c r="G455" s="197">
        <f t="shared" si="56"/>
        <v>9.5825711252084163E-3</v>
      </c>
      <c r="H455" s="174">
        <v>1568.81</v>
      </c>
      <c r="I455" s="197">
        <f t="shared" si="62"/>
        <v>-1.9122591749144383E-5</v>
      </c>
      <c r="J455" s="197">
        <f t="shared" si="57"/>
        <v>-2.2874487421960004E-2</v>
      </c>
      <c r="K455" s="174">
        <v>320.55</v>
      </c>
      <c r="L455" s="197">
        <f t="shared" si="63"/>
        <v>-4.1094668834981704E-3</v>
      </c>
      <c r="M455" s="197">
        <f t="shared" si="58"/>
        <v>-2.5914144261070415E-2</v>
      </c>
      <c r="N455" s="199">
        <v>38623</v>
      </c>
      <c r="O455" s="181">
        <v>1216.8900000000001</v>
      </c>
      <c r="P455" s="200">
        <f t="shared" si="64"/>
        <v>1.0112845407710366E-3</v>
      </c>
      <c r="Q455" s="200">
        <f t="shared" si="59"/>
        <v>-1.5119642760513211E-2</v>
      </c>
    </row>
    <row r="456" spans="1:17">
      <c r="A456" s="180">
        <v>38624</v>
      </c>
      <c r="B456" s="174">
        <v>502.04</v>
      </c>
      <c r="C456" s="197">
        <f t="shared" si="60"/>
        <v>1.0532525632290622E-2</v>
      </c>
      <c r="D456" s="201">
        <f t="shared" si="55"/>
        <v>-9.9746455620332158E-3</v>
      </c>
      <c r="E456" s="174">
        <v>7632.5</v>
      </c>
      <c r="F456" s="197">
        <f t="shared" si="61"/>
        <v>7.5488929984675749E-3</v>
      </c>
      <c r="G456" s="197">
        <f t="shared" si="56"/>
        <v>9.6835712788477663E-3</v>
      </c>
      <c r="H456" s="174">
        <v>1589.93</v>
      </c>
      <c r="I456" s="197">
        <f t="shared" si="62"/>
        <v>1.3372619927260921E-2</v>
      </c>
      <c r="J456" s="197">
        <f t="shared" si="57"/>
        <v>-2.598512946531889E-2</v>
      </c>
      <c r="K456" s="174">
        <v>322.3</v>
      </c>
      <c r="L456" s="197">
        <f t="shared" si="63"/>
        <v>5.4445183881258654E-3</v>
      </c>
      <c r="M456" s="197">
        <f t="shared" si="58"/>
        <v>-2.2853379294710659E-2</v>
      </c>
      <c r="N456" s="199">
        <v>38624</v>
      </c>
      <c r="O456" s="181">
        <v>1227.68</v>
      </c>
      <c r="P456" s="200">
        <f t="shared" si="64"/>
        <v>8.8277857224691829E-3</v>
      </c>
      <c r="Q456" s="200">
        <f t="shared" si="59"/>
        <v>-1.5055907014484487E-2</v>
      </c>
    </row>
    <row r="457" spans="1:17">
      <c r="A457" s="180">
        <v>38625</v>
      </c>
      <c r="B457" s="174">
        <v>506.56</v>
      </c>
      <c r="C457" s="197">
        <f t="shared" si="60"/>
        <v>8.962978900401937E-3</v>
      </c>
      <c r="D457" s="201">
        <f t="shared" si="55"/>
        <v>-1.0541012997791569E-2</v>
      </c>
      <c r="E457" s="174">
        <v>7632.98</v>
      </c>
      <c r="F457" s="197">
        <f t="shared" si="61"/>
        <v>6.288698424909822E-5</v>
      </c>
      <c r="G457" s="197">
        <f t="shared" si="56"/>
        <v>9.995415393863059E-3</v>
      </c>
      <c r="H457" s="174">
        <v>1601.66</v>
      </c>
      <c r="I457" s="197">
        <f t="shared" si="62"/>
        <v>7.3506013088066001E-3</v>
      </c>
      <c r="J457" s="197">
        <f t="shared" si="57"/>
        <v>-2.3053984393740748E-2</v>
      </c>
      <c r="K457" s="174">
        <v>326.06</v>
      </c>
      <c r="L457" s="197">
        <f t="shared" si="63"/>
        <v>1.1598624690115956E-2</v>
      </c>
      <c r="M457" s="197">
        <f t="shared" si="58"/>
        <v>-1.9449709023520029E-2</v>
      </c>
      <c r="N457" s="199">
        <v>38625</v>
      </c>
      <c r="O457" s="181">
        <v>1228.81</v>
      </c>
      <c r="P457" s="200">
        <f t="shared" si="64"/>
        <v>9.2001195177228174E-4</v>
      </c>
      <c r="Q457" s="200">
        <f t="shared" si="59"/>
        <v>-1.3302243240019627E-2</v>
      </c>
    </row>
    <row r="458" spans="1:17">
      <c r="A458" s="180">
        <v>38628</v>
      </c>
      <c r="B458" s="174">
        <v>508.39</v>
      </c>
      <c r="C458" s="197">
        <f t="shared" si="60"/>
        <v>3.6060928776693105E-3</v>
      </c>
      <c r="D458" s="201">
        <f t="shared" si="55"/>
        <v>-4.9623984311987866E-3</v>
      </c>
      <c r="E458" s="174">
        <v>7626.23</v>
      </c>
      <c r="F458" s="197">
        <f t="shared" si="61"/>
        <v>-8.8471165155688532E-4</v>
      </c>
      <c r="G458" s="197">
        <f t="shared" si="56"/>
        <v>8.7424370201202931E-3</v>
      </c>
      <c r="H458" s="174">
        <v>1605.59</v>
      </c>
      <c r="I458" s="197">
        <f t="shared" si="62"/>
        <v>2.4506988647222025E-3</v>
      </c>
      <c r="J458" s="197">
        <f t="shared" si="57"/>
        <v>-1.5814009352639758E-2</v>
      </c>
      <c r="K458" s="174">
        <v>327.8</v>
      </c>
      <c r="L458" s="197">
        <f t="shared" si="63"/>
        <v>5.3222527982211337E-3</v>
      </c>
      <c r="M458" s="197">
        <f t="shared" si="58"/>
        <v>-2.1061076468935794E-2</v>
      </c>
      <c r="N458" s="199">
        <v>38628</v>
      </c>
      <c r="O458" s="181">
        <v>1226.7</v>
      </c>
      <c r="P458" s="200">
        <f t="shared" si="64"/>
        <v>-1.7185843424211557E-3</v>
      </c>
      <c r="Q458" s="200">
        <f t="shared" si="59"/>
        <v>-1.312143651562744E-2</v>
      </c>
    </row>
    <row r="459" spans="1:17">
      <c r="A459" s="180">
        <v>38629</v>
      </c>
      <c r="B459" s="174">
        <v>503.53</v>
      </c>
      <c r="C459" s="197">
        <f t="shared" si="60"/>
        <v>-9.6055762671282026E-3</v>
      </c>
      <c r="D459" s="201">
        <f t="shared" si="55"/>
        <v>6.5716354713414912E-3</v>
      </c>
      <c r="E459" s="174">
        <v>7558.1</v>
      </c>
      <c r="F459" s="197">
        <f t="shared" si="61"/>
        <v>-8.9737851063242426E-3</v>
      </c>
      <c r="G459" s="197">
        <f t="shared" si="56"/>
        <v>1.4668645945688811E-2</v>
      </c>
      <c r="H459" s="174">
        <v>1595.54</v>
      </c>
      <c r="I459" s="197">
        <f t="shared" si="62"/>
        <v>-6.2790533465877417E-3</v>
      </c>
      <c r="J459" s="197">
        <f t="shared" si="57"/>
        <v>-1.9599736233637953E-3</v>
      </c>
      <c r="K459" s="174">
        <v>328.02</v>
      </c>
      <c r="L459" s="197">
        <f t="shared" si="63"/>
        <v>6.7091582523346978E-4</v>
      </c>
      <c r="M459" s="197">
        <f t="shared" si="58"/>
        <v>-2.0412569370594224E-2</v>
      </c>
      <c r="N459" s="199">
        <v>38629</v>
      </c>
      <c r="O459" s="181">
        <v>1214.47</v>
      </c>
      <c r="P459" s="200">
        <f t="shared" si="64"/>
        <v>-1.0019869424827337E-2</v>
      </c>
      <c r="Q459" s="200">
        <f t="shared" si="59"/>
        <v>-7.4394469551425108E-3</v>
      </c>
    </row>
    <row r="460" spans="1:17">
      <c r="A460" s="180">
        <v>38630</v>
      </c>
      <c r="B460" s="174">
        <v>497.23</v>
      </c>
      <c r="C460" s="197">
        <f t="shared" si="60"/>
        <v>-1.2590597594693357E-2</v>
      </c>
      <c r="D460" s="201">
        <f t="shared" si="55"/>
        <v>2.6846721437388203E-3</v>
      </c>
      <c r="E460" s="174">
        <v>7436.36</v>
      </c>
      <c r="F460" s="197">
        <f t="shared" si="61"/>
        <v>-1.6238354040607639E-2</v>
      </c>
      <c r="G460" s="197">
        <f t="shared" si="56"/>
        <v>1.3964290204864685E-2</v>
      </c>
      <c r="H460" s="174">
        <v>1571.52</v>
      </c>
      <c r="I460" s="197">
        <f t="shared" si="62"/>
        <v>-1.5168933063970087E-2</v>
      </c>
      <c r="J460" s="197">
        <f t="shared" si="57"/>
        <v>-3.7846488703706048E-3</v>
      </c>
      <c r="K460" s="174">
        <v>324.32</v>
      </c>
      <c r="L460" s="197">
        <f t="shared" si="63"/>
        <v>-1.1343899431272926E-2</v>
      </c>
      <c r="M460" s="197">
        <f t="shared" si="58"/>
        <v>-1.022134738713739E-2</v>
      </c>
      <c r="N460" s="199">
        <v>38630</v>
      </c>
      <c r="O460" s="181">
        <v>1196.3900000000001</v>
      </c>
      <c r="P460" s="200">
        <f t="shared" si="64"/>
        <v>-1.4999078301576593E-2</v>
      </c>
      <c r="Q460" s="200">
        <f t="shared" si="59"/>
        <v>-9.7915887037738087E-3</v>
      </c>
    </row>
    <row r="461" spans="1:17">
      <c r="A461" s="180">
        <v>38631</v>
      </c>
      <c r="B461" s="174">
        <v>492.44</v>
      </c>
      <c r="C461" s="197">
        <f t="shared" si="60"/>
        <v>-9.6800699290807632E-3</v>
      </c>
      <c r="D461" s="201">
        <f t="shared" si="55"/>
        <v>-8.6506076209989062E-3</v>
      </c>
      <c r="E461" s="174">
        <v>7399.66</v>
      </c>
      <c r="F461" s="197">
        <f t="shared" si="61"/>
        <v>-4.9474286040254367E-3</v>
      </c>
      <c r="G461" s="197">
        <f t="shared" si="56"/>
        <v>-2.1962428240304976E-3</v>
      </c>
      <c r="H461" s="174">
        <v>1552.94</v>
      </c>
      <c r="I461" s="197">
        <f t="shared" si="62"/>
        <v>-1.1893395348732757E-2</v>
      </c>
      <c r="J461" s="197">
        <f t="shared" si="57"/>
        <v>-1.1671844260868064E-2</v>
      </c>
      <c r="K461" s="174">
        <v>319.48</v>
      </c>
      <c r="L461" s="197">
        <f t="shared" si="63"/>
        <v>-1.5036008654501613E-2</v>
      </c>
      <c r="M461" s="197">
        <f t="shared" si="58"/>
        <v>-1.9390216507425374E-2</v>
      </c>
      <c r="N461" s="199">
        <v>38631</v>
      </c>
      <c r="O461" s="181">
        <v>1191.49</v>
      </c>
      <c r="P461" s="200">
        <f t="shared" si="64"/>
        <v>-4.104064590932403E-3</v>
      </c>
      <c r="Q461" s="200">
        <f t="shared" si="59"/>
        <v>-2.2104457719310293E-2</v>
      </c>
    </row>
    <row r="462" spans="1:17">
      <c r="A462" s="180">
        <v>38632</v>
      </c>
      <c r="B462" s="174">
        <v>495.1</v>
      </c>
      <c r="C462" s="197">
        <f t="shared" si="60"/>
        <v>5.3871365879632066E-3</v>
      </c>
      <c r="D462" s="201">
        <f t="shared" si="55"/>
        <v>-2.544319611019832E-2</v>
      </c>
      <c r="E462" s="174">
        <v>7435.19</v>
      </c>
      <c r="F462" s="197">
        <f t="shared" si="61"/>
        <v>4.7900811853079294E-3</v>
      </c>
      <c r="G462" s="197">
        <f t="shared" si="56"/>
        <v>-1.4212690702834131E-2</v>
      </c>
      <c r="H462" s="174">
        <v>1555.92</v>
      </c>
      <c r="I462" s="197">
        <f t="shared" si="62"/>
        <v>1.9171020327030572E-3</v>
      </c>
      <c r="J462" s="197">
        <f t="shared" si="57"/>
        <v>-3.0565967018105156E-2</v>
      </c>
      <c r="K462" s="174">
        <v>316.51</v>
      </c>
      <c r="L462" s="197">
        <f t="shared" si="63"/>
        <v>-9.339837387467893E-3</v>
      </c>
      <c r="M462" s="197">
        <f t="shared" si="58"/>
        <v>-2.9028674305370185E-2</v>
      </c>
      <c r="N462" s="199">
        <v>38632</v>
      </c>
      <c r="O462" s="181">
        <v>1195.9000000000001</v>
      </c>
      <c r="P462" s="200">
        <f t="shared" si="64"/>
        <v>3.6944152533920434E-3</v>
      </c>
      <c r="Q462" s="200">
        <f t="shared" si="59"/>
        <v>-3.2930866947701712E-2</v>
      </c>
    </row>
    <row r="463" spans="1:17">
      <c r="A463" s="180">
        <v>38635</v>
      </c>
      <c r="B463" s="174">
        <v>490.9</v>
      </c>
      <c r="C463" s="197">
        <f t="shared" si="60"/>
        <v>-8.5193213033706618E-3</v>
      </c>
      <c r="D463" s="201">
        <f t="shared" si="55"/>
        <v>-8.287117987859605E-3</v>
      </c>
      <c r="E463" s="174">
        <v>7385.57</v>
      </c>
      <c r="F463" s="197">
        <f t="shared" si="61"/>
        <v>-6.6960379090600626E-3</v>
      </c>
      <c r="G463" s="197">
        <f t="shared" si="56"/>
        <v>-1.2457073135960117E-2</v>
      </c>
      <c r="H463" s="174">
        <v>1546.99</v>
      </c>
      <c r="I463" s="197">
        <f t="shared" si="62"/>
        <v>-5.7559031067876158E-3</v>
      </c>
      <c r="J463" s="197">
        <f t="shared" si="57"/>
        <v>-1.8965246003907647E-2</v>
      </c>
      <c r="K463" s="174">
        <v>317.27</v>
      </c>
      <c r="L463" s="197">
        <f t="shared" si="63"/>
        <v>2.3983097108974854E-3</v>
      </c>
      <c r="M463" s="197">
        <f t="shared" si="58"/>
        <v>-4.4823959850674194E-2</v>
      </c>
      <c r="N463" s="199">
        <v>38635</v>
      </c>
      <c r="O463" s="181">
        <v>1187.33</v>
      </c>
      <c r="P463" s="200">
        <f t="shared" si="64"/>
        <v>-7.1919512087720034E-3</v>
      </c>
      <c r="Q463" s="200">
        <f t="shared" si="59"/>
        <v>-2.7407562051790853E-2</v>
      </c>
    </row>
    <row r="464" spans="1:17">
      <c r="A464" s="180">
        <v>38636</v>
      </c>
      <c r="B464" s="174">
        <v>487.61</v>
      </c>
      <c r="C464" s="197">
        <f t="shared" si="60"/>
        <v>-6.7245350535713039E-3</v>
      </c>
      <c r="D464" s="201">
        <f t="shared" si="55"/>
        <v>-2.5839672196885734E-2</v>
      </c>
      <c r="E464" s="174">
        <v>7380.81</v>
      </c>
      <c r="F464" s="197">
        <f t="shared" si="61"/>
        <v>-6.4470779769622906E-4</v>
      </c>
      <c r="G464" s="197">
        <f t="shared" si="56"/>
        <v>-2.741284335760397E-2</v>
      </c>
      <c r="H464" s="174">
        <v>1539.31</v>
      </c>
      <c r="I464" s="197">
        <f t="shared" si="62"/>
        <v>-4.9768433737059602E-3</v>
      </c>
      <c r="J464" s="197">
        <f t="shared" si="57"/>
        <v>-3.4098689302621617E-2</v>
      </c>
      <c r="K464" s="174">
        <v>314.45999999999998</v>
      </c>
      <c r="L464" s="197">
        <f t="shared" si="63"/>
        <v>-8.8962643304880702E-3</v>
      </c>
      <c r="M464" s="197">
        <f t="shared" si="58"/>
        <v>-2.9534015230059666E-2</v>
      </c>
      <c r="N464" s="199">
        <v>38636</v>
      </c>
      <c r="O464" s="181">
        <v>1184.8699999999999</v>
      </c>
      <c r="P464" s="200">
        <f t="shared" si="64"/>
        <v>-2.0740248561029102E-3</v>
      </c>
      <c r="Q464" s="200">
        <f t="shared" si="59"/>
        <v>-4.1636600356209343E-2</v>
      </c>
    </row>
    <row r="465" spans="1:17">
      <c r="A465" s="180">
        <v>38637</v>
      </c>
      <c r="B465" s="174">
        <v>484.56</v>
      </c>
      <c r="C465" s="197">
        <f t="shared" si="60"/>
        <v>-6.2746433377436957E-3</v>
      </c>
      <c r="D465" s="201">
        <f t="shared" si="55"/>
        <v>-2.5292172414422394E-2</v>
      </c>
      <c r="E465" s="174">
        <v>7322.74</v>
      </c>
      <c r="F465" s="197">
        <f t="shared" si="61"/>
        <v>-7.8988138131799168E-3</v>
      </c>
      <c r="G465" s="197">
        <f t="shared" si="56"/>
        <v>-2.3766877631477817E-2</v>
      </c>
      <c r="H465" s="174">
        <v>1521.19</v>
      </c>
      <c r="I465" s="197">
        <f t="shared" si="62"/>
        <v>-1.1841340779418934E-2</v>
      </c>
      <c r="J465" s="197">
        <f t="shared" si="57"/>
        <v>-3.3499775842778662E-2</v>
      </c>
      <c r="K465" s="174">
        <v>313.22000000000003</v>
      </c>
      <c r="L465" s="197">
        <f t="shared" si="63"/>
        <v>-3.9510630038418924E-3</v>
      </c>
      <c r="M465" s="197">
        <f t="shared" si="58"/>
        <v>-4.6294495419519591E-2</v>
      </c>
      <c r="N465" s="199">
        <v>38637</v>
      </c>
      <c r="O465" s="181">
        <v>1177.68</v>
      </c>
      <c r="P465" s="200">
        <f t="shared" si="64"/>
        <v>-6.0866624601292529E-3</v>
      </c>
      <c r="Q465" s="200">
        <f t="shared" si="59"/>
        <v>-3.7698128370233445E-2</v>
      </c>
    </row>
    <row r="466" spans="1:17">
      <c r="A466" s="180">
        <v>38638</v>
      </c>
      <c r="B466" s="174">
        <v>486.8</v>
      </c>
      <c r="C466" s="197">
        <f t="shared" si="60"/>
        <v>4.612098440680344E-3</v>
      </c>
      <c r="D466" s="201">
        <f t="shared" ref="D466:D529" si="65">SUM(C425:C465)</f>
        <v>-3.6334476565008864E-2</v>
      </c>
      <c r="E466" s="174">
        <v>7293.12</v>
      </c>
      <c r="F466" s="197">
        <f t="shared" si="61"/>
        <v>-4.0531368731731125E-3</v>
      </c>
      <c r="G466" s="197">
        <f t="shared" ref="G466:G529" si="66">SUM(F425:F465)</f>
        <v>-3.251869064800797E-2</v>
      </c>
      <c r="H466" s="174">
        <v>1533.8</v>
      </c>
      <c r="I466" s="197">
        <f t="shared" si="62"/>
        <v>8.2553930558213386E-3</v>
      </c>
      <c r="J466" s="197">
        <f t="shared" ref="J466:J529" si="67">SUM(I425:I465)</f>
        <v>-5.0954357525021352E-2</v>
      </c>
      <c r="K466" s="174">
        <v>311.17</v>
      </c>
      <c r="L466" s="197">
        <f t="shared" si="63"/>
        <v>-6.5664324092067697E-3</v>
      </c>
      <c r="M466" s="197">
        <f t="shared" ref="M466:M529" si="68">SUM(L425:L465)</f>
        <v>-3.8087911042736483E-2</v>
      </c>
      <c r="N466" s="199">
        <v>38638</v>
      </c>
      <c r="O466" s="181">
        <v>1176.8399999999999</v>
      </c>
      <c r="P466" s="200">
        <f t="shared" si="64"/>
        <v>-7.1352125752846692E-4</v>
      </c>
      <c r="Q466" s="200">
        <f t="shared" ref="Q466:Q529" si="69">SUM(P425:P465)</f>
        <v>-4.6609170005744764E-2</v>
      </c>
    </row>
    <row r="467" spans="1:17">
      <c r="A467" s="180">
        <v>38639</v>
      </c>
      <c r="B467" s="174">
        <v>489.63</v>
      </c>
      <c r="C467" s="197">
        <f t="shared" si="60"/>
        <v>5.7966427173419465E-3</v>
      </c>
      <c r="D467" s="201">
        <f t="shared" si="65"/>
        <v>-1.8581426619658111E-2</v>
      </c>
      <c r="E467" s="174">
        <v>7362.59</v>
      </c>
      <c r="F467" s="197">
        <f t="shared" si="61"/>
        <v>9.4803350108205488E-3</v>
      </c>
      <c r="G467" s="197">
        <f t="shared" si="66"/>
        <v>-2.5322744131117136E-2</v>
      </c>
      <c r="H467" s="174">
        <v>1544.29</v>
      </c>
      <c r="I467" s="197">
        <f t="shared" si="62"/>
        <v>6.8159414514714772E-3</v>
      </c>
      <c r="J467" s="197">
        <f t="shared" si="67"/>
        <v>-2.5878186866560716E-2</v>
      </c>
      <c r="K467" s="174">
        <v>313.11</v>
      </c>
      <c r="L467" s="197">
        <f t="shared" si="63"/>
        <v>6.2151798709888769E-3</v>
      </c>
      <c r="M467" s="197">
        <f t="shared" si="68"/>
        <v>-5.0354460016416545E-2</v>
      </c>
      <c r="N467" s="199">
        <v>38639</v>
      </c>
      <c r="O467" s="181">
        <v>1186.57</v>
      </c>
      <c r="P467" s="200">
        <f t="shared" si="64"/>
        <v>8.233911993479056E-3</v>
      </c>
      <c r="Q467" s="200">
        <f t="shared" si="69"/>
        <v>-3.547684854408753E-2</v>
      </c>
    </row>
    <row r="468" spans="1:17">
      <c r="A468" s="180">
        <v>38642</v>
      </c>
      <c r="B468" s="174">
        <v>493.37</v>
      </c>
      <c r="C468" s="197">
        <f t="shared" si="60"/>
        <v>7.6093958217454778E-3</v>
      </c>
      <c r="D468" s="201">
        <f t="shared" si="65"/>
        <v>-2.2217301457639917E-2</v>
      </c>
      <c r="E468" s="174">
        <v>7370.84</v>
      </c>
      <c r="F468" s="197">
        <f t="shared" si="61"/>
        <v>1.1199022715348214E-3</v>
      </c>
      <c r="G468" s="197">
        <f t="shared" si="66"/>
        <v>-1.3380878476581884E-2</v>
      </c>
      <c r="H468" s="174">
        <v>1549.88</v>
      </c>
      <c r="I468" s="197">
        <f t="shared" si="62"/>
        <v>3.6132507791903881E-3</v>
      </c>
      <c r="J468" s="197">
        <f t="shared" si="67"/>
        <v>-2.4308907008687486E-2</v>
      </c>
      <c r="K468" s="174">
        <v>314.33</v>
      </c>
      <c r="L468" s="197">
        <f t="shared" si="63"/>
        <v>3.8888229551794153E-3</v>
      </c>
      <c r="M468" s="197">
        <f t="shared" si="68"/>
        <v>-3.0323463226682005E-2</v>
      </c>
      <c r="N468" s="199">
        <v>38642</v>
      </c>
      <c r="O468" s="181">
        <v>1190.0999999999999</v>
      </c>
      <c r="P468" s="200">
        <f t="shared" si="64"/>
        <v>2.9705450026859511E-3</v>
      </c>
      <c r="Q468" s="200">
        <f t="shared" si="69"/>
        <v>-2.7980768505969551E-2</v>
      </c>
    </row>
    <row r="469" spans="1:17">
      <c r="A469" s="180">
        <v>38643</v>
      </c>
      <c r="B469" s="174">
        <v>491.35</v>
      </c>
      <c r="C469" s="197">
        <f t="shared" si="60"/>
        <v>-4.1026948440237585E-3</v>
      </c>
      <c r="D469" s="201">
        <f t="shared" si="65"/>
        <v>-6.4650608034058929E-3</v>
      </c>
      <c r="E469" s="174">
        <v>7277.91</v>
      </c>
      <c r="F469" s="197">
        <f t="shared" si="61"/>
        <v>-1.2687942204301675E-2</v>
      </c>
      <c r="G469" s="197">
        <f t="shared" si="66"/>
        <v>-8.4301583821389386E-3</v>
      </c>
      <c r="H469" s="174">
        <v>1538.43</v>
      </c>
      <c r="I469" s="197">
        <f t="shared" si="62"/>
        <v>-7.4150926969572765E-3</v>
      </c>
      <c r="J469" s="197">
        <f t="shared" si="67"/>
        <v>-1.6560186996018727E-2</v>
      </c>
      <c r="K469" s="174">
        <v>314.52999999999997</v>
      </c>
      <c r="L469" s="197">
        <f t="shared" si="63"/>
        <v>6.3607164311007929E-4</v>
      </c>
      <c r="M469" s="197">
        <f t="shared" si="68"/>
        <v>-3.8017186663575786E-2</v>
      </c>
      <c r="N469" s="199">
        <v>38643</v>
      </c>
      <c r="O469" s="181">
        <v>1178.1400000000001</v>
      </c>
      <c r="P469" s="200">
        <f t="shared" si="64"/>
        <v>-1.0100413537580104E-2</v>
      </c>
      <c r="Q469" s="200">
        <f t="shared" si="69"/>
        <v>-2.4009920049179928E-2</v>
      </c>
    </row>
    <row r="470" spans="1:17">
      <c r="A470" s="180">
        <v>38644</v>
      </c>
      <c r="B470" s="174">
        <v>498.08</v>
      </c>
      <c r="C470" s="197">
        <f t="shared" si="60"/>
        <v>1.3604001884862056E-2</v>
      </c>
      <c r="D470" s="201">
        <f t="shared" si="65"/>
        <v>-1.1795428757598323E-2</v>
      </c>
      <c r="E470" s="174">
        <v>7363.07</v>
      </c>
      <c r="F470" s="197">
        <f t="shared" si="61"/>
        <v>1.1633232256936967E-2</v>
      </c>
      <c r="G470" s="197">
        <f t="shared" si="66"/>
        <v>-2.4515951527231877E-2</v>
      </c>
      <c r="H470" s="174">
        <v>1569.61</v>
      </c>
      <c r="I470" s="197">
        <f t="shared" si="62"/>
        <v>2.0064764976289069E-2</v>
      </c>
      <c r="J470" s="197">
        <f t="shared" si="67"/>
        <v>-2.2679827564184345E-2</v>
      </c>
      <c r="K470" s="174">
        <v>314.02999999999997</v>
      </c>
      <c r="L470" s="197">
        <f t="shared" si="63"/>
        <v>-1.5909383526214219E-3</v>
      </c>
      <c r="M470" s="197">
        <f t="shared" si="68"/>
        <v>-3.0867034527196115E-2</v>
      </c>
      <c r="N470" s="199">
        <v>38644</v>
      </c>
      <c r="O470" s="181">
        <v>1195.76</v>
      </c>
      <c r="P470" s="200">
        <f t="shared" si="64"/>
        <v>1.4845042826745111E-2</v>
      </c>
      <c r="Q470" s="200">
        <f t="shared" si="69"/>
        <v>-3.4676201902163459E-2</v>
      </c>
    </row>
    <row r="471" spans="1:17">
      <c r="A471" s="180">
        <v>38645</v>
      </c>
      <c r="B471" s="174">
        <v>493.51</v>
      </c>
      <c r="C471" s="197">
        <f t="shared" si="60"/>
        <v>-9.2175846005433677E-3</v>
      </c>
      <c r="D471" s="201">
        <f t="shared" si="65"/>
        <v>2.5731760740290068E-3</v>
      </c>
      <c r="E471" s="174">
        <v>7234.09</v>
      </c>
      <c r="F471" s="197">
        <f t="shared" si="61"/>
        <v>-1.767239063365126E-2</v>
      </c>
      <c r="G471" s="197">
        <f t="shared" si="66"/>
        <v>-1.6629776196187343E-2</v>
      </c>
      <c r="H471" s="174">
        <v>1555.59</v>
      </c>
      <c r="I471" s="197">
        <f t="shared" si="62"/>
        <v>-8.9722859675828714E-3</v>
      </c>
      <c r="J471" s="197">
        <f t="shared" si="67"/>
        <v>-3.8026244473324811E-3</v>
      </c>
      <c r="K471" s="174">
        <v>318.47000000000003</v>
      </c>
      <c r="L471" s="197">
        <f t="shared" si="63"/>
        <v>1.4039756307417011E-2</v>
      </c>
      <c r="M471" s="197">
        <f t="shared" si="68"/>
        <v>-3.2118817373768462E-2</v>
      </c>
      <c r="N471" s="199">
        <v>38645</v>
      </c>
      <c r="O471" s="181">
        <v>1177.8</v>
      </c>
      <c r="P471" s="200">
        <f t="shared" si="64"/>
        <v>-1.5133674967088775E-2</v>
      </c>
      <c r="Q471" s="200">
        <f t="shared" si="69"/>
        <v>-2.1485920577594277E-2</v>
      </c>
    </row>
    <row r="472" spans="1:17">
      <c r="A472" s="180">
        <v>38646</v>
      </c>
      <c r="B472" s="174">
        <v>497.65</v>
      </c>
      <c r="C472" s="197">
        <f t="shared" si="60"/>
        <v>8.3538965993179906E-3</v>
      </c>
      <c r="D472" s="201">
        <f t="shared" si="65"/>
        <v>-6.4632326948745426E-3</v>
      </c>
      <c r="E472" s="174">
        <v>7254.49</v>
      </c>
      <c r="F472" s="197">
        <f t="shared" si="61"/>
        <v>2.8160128157315215E-3</v>
      </c>
      <c r="G472" s="197">
        <f t="shared" si="66"/>
        <v>-2.9916711564631666E-2</v>
      </c>
      <c r="H472" s="174">
        <v>1565.12</v>
      </c>
      <c r="I472" s="197">
        <f t="shared" si="62"/>
        <v>6.1076034778226396E-3</v>
      </c>
      <c r="J472" s="197">
        <f t="shared" si="67"/>
        <v>-1.0048407322916557E-2</v>
      </c>
      <c r="K472" s="174">
        <v>316.12</v>
      </c>
      <c r="L472" s="197">
        <f t="shared" si="63"/>
        <v>-7.4063907163805587E-3</v>
      </c>
      <c r="M472" s="197">
        <f t="shared" si="68"/>
        <v>-2.1096583447146884E-2</v>
      </c>
      <c r="N472" s="199">
        <v>38646</v>
      </c>
      <c r="O472" s="181">
        <v>1179.5899999999999</v>
      </c>
      <c r="P472" s="200">
        <f t="shared" si="64"/>
        <v>1.5186289447338772E-3</v>
      </c>
      <c r="Q472" s="200">
        <f t="shared" si="69"/>
        <v>-3.3208777660037561E-2</v>
      </c>
    </row>
    <row r="473" spans="1:17">
      <c r="A473" s="180">
        <v>38649</v>
      </c>
      <c r="B473" s="174">
        <v>505.41</v>
      </c>
      <c r="C473" s="197">
        <f t="shared" si="60"/>
        <v>1.5472962374149996E-2</v>
      </c>
      <c r="D473" s="201">
        <f t="shared" si="65"/>
        <v>9.4689838437149437E-3</v>
      </c>
      <c r="E473" s="174">
        <v>7374.53</v>
      </c>
      <c r="F473" s="197">
        <f t="shared" si="61"/>
        <v>1.6411583863656602E-2</v>
      </c>
      <c r="G473" s="197">
        <f t="shared" si="66"/>
        <v>-2.2210700301755575E-2</v>
      </c>
      <c r="H473" s="174">
        <v>1590.65</v>
      </c>
      <c r="I473" s="197">
        <f t="shared" si="62"/>
        <v>1.6180239356721117E-2</v>
      </c>
      <c r="J473" s="197">
        <f t="shared" si="67"/>
        <v>2.1811235992142642E-3</v>
      </c>
      <c r="K473" s="174">
        <v>317.20999999999998</v>
      </c>
      <c r="L473" s="197">
        <f t="shared" si="63"/>
        <v>3.4421267781870363E-3</v>
      </c>
      <c r="M473" s="197">
        <f t="shared" si="68"/>
        <v>-2.6748992638390423E-2</v>
      </c>
      <c r="N473" s="199">
        <v>38649</v>
      </c>
      <c r="O473" s="181">
        <v>1199.3800000000001</v>
      </c>
      <c r="P473" s="200">
        <f t="shared" si="64"/>
        <v>1.6637836136007021E-2</v>
      </c>
      <c r="Q473" s="200">
        <f t="shared" si="69"/>
        <v>-2.5114538740123385E-2</v>
      </c>
    </row>
    <row r="474" spans="1:17">
      <c r="A474" s="180">
        <v>38650</v>
      </c>
      <c r="B474" s="174">
        <v>500.92</v>
      </c>
      <c r="C474" s="197">
        <f t="shared" si="60"/>
        <v>-8.9235733703907447E-3</v>
      </c>
      <c r="D474" s="201">
        <f t="shared" si="65"/>
        <v>2.4962232045172374E-2</v>
      </c>
      <c r="E474" s="174">
        <v>7361.84</v>
      </c>
      <c r="F474" s="197">
        <f t="shared" si="61"/>
        <v>-1.7222698855648467E-3</v>
      </c>
      <c r="G474" s="197">
        <f t="shared" si="66"/>
        <v>-8.1099173586368159E-3</v>
      </c>
      <c r="H474" s="174">
        <v>1585.82</v>
      </c>
      <c r="I474" s="197">
        <f t="shared" si="62"/>
        <v>-3.0411140180580222E-3</v>
      </c>
      <c r="J474" s="197">
        <f t="shared" si="67"/>
        <v>1.5694771445557386E-2</v>
      </c>
      <c r="K474" s="174">
        <v>320.97000000000003</v>
      </c>
      <c r="L474" s="197">
        <f t="shared" si="63"/>
        <v>1.1783645703663373E-2</v>
      </c>
      <c r="M474" s="197">
        <f t="shared" si="68"/>
        <v>-1.7964461429723931E-2</v>
      </c>
      <c r="N474" s="199">
        <v>38650</v>
      </c>
      <c r="O474" s="181">
        <v>1196.54</v>
      </c>
      <c r="P474" s="200">
        <f t="shared" si="64"/>
        <v>-2.3706979616315675E-3</v>
      </c>
      <c r="Q474" s="200">
        <f t="shared" si="69"/>
        <v>-1.0788861455484668E-2</v>
      </c>
    </row>
    <row r="475" spans="1:17">
      <c r="A475" s="180">
        <v>38651</v>
      </c>
      <c r="B475" s="174">
        <v>494.77</v>
      </c>
      <c r="C475" s="197">
        <f t="shared" si="60"/>
        <v>-1.2353399573406643E-2</v>
      </c>
      <c r="D475" s="201">
        <f t="shared" si="65"/>
        <v>1.9880087774405343E-2</v>
      </c>
      <c r="E475" s="174">
        <v>7334.77</v>
      </c>
      <c r="F475" s="197">
        <f t="shared" si="61"/>
        <v>-3.6838469025569044E-3</v>
      </c>
      <c r="G475" s="197">
        <f t="shared" si="66"/>
        <v>-2.4447667467505626E-3</v>
      </c>
      <c r="H475" s="174">
        <v>1575.14</v>
      </c>
      <c r="I475" s="197">
        <f t="shared" si="62"/>
        <v>-6.7574664914161909E-3</v>
      </c>
      <c r="J475" s="197">
        <f t="shared" si="67"/>
        <v>1.7159668789642105E-2</v>
      </c>
      <c r="K475" s="174">
        <v>318.69</v>
      </c>
      <c r="L475" s="197">
        <f t="shared" si="63"/>
        <v>-7.1288173585932089E-3</v>
      </c>
      <c r="M475" s="197">
        <f t="shared" si="68"/>
        <v>-8.4695001135737837E-3</v>
      </c>
      <c r="N475" s="199">
        <v>38651</v>
      </c>
      <c r="O475" s="181">
        <v>1191.3800000000001</v>
      </c>
      <c r="P475" s="200">
        <f t="shared" si="64"/>
        <v>-4.3217595492041306E-3</v>
      </c>
      <c r="Q475" s="200">
        <f t="shared" si="69"/>
        <v>-7.1284924037662671E-3</v>
      </c>
    </row>
    <row r="476" spans="1:17">
      <c r="A476" s="180">
        <v>38652</v>
      </c>
      <c r="B476" s="174">
        <v>488.1</v>
      </c>
      <c r="C476" s="197">
        <f t="shared" si="60"/>
        <v>-1.3572705229323197E-2</v>
      </c>
      <c r="D476" s="201">
        <f t="shared" si="65"/>
        <v>1.5979775840355478E-3</v>
      </c>
      <c r="E476" s="174">
        <v>7263.32</v>
      </c>
      <c r="F476" s="197">
        <f t="shared" si="61"/>
        <v>-9.7890300111530999E-3</v>
      </c>
      <c r="G476" s="197">
        <f t="shared" si="66"/>
        <v>-1.0741352532329808E-2</v>
      </c>
      <c r="H476" s="174">
        <v>1543.38</v>
      </c>
      <c r="I476" s="197">
        <f t="shared" si="62"/>
        <v>-2.036934066222193E-2</v>
      </c>
      <c r="J476" s="197">
        <f t="shared" si="67"/>
        <v>2.3008533473592944E-3</v>
      </c>
      <c r="K476" s="174">
        <v>317.83</v>
      </c>
      <c r="L476" s="197">
        <f t="shared" si="63"/>
        <v>-2.7021948196433256E-3</v>
      </c>
      <c r="M476" s="197">
        <f t="shared" si="68"/>
        <v>-1.2566230745870138E-2</v>
      </c>
      <c r="N476" s="199">
        <v>38652</v>
      </c>
      <c r="O476" s="181">
        <v>1178.9000000000001</v>
      </c>
      <c r="P476" s="200">
        <f t="shared" si="64"/>
        <v>-1.0530498782293807E-2</v>
      </c>
      <c r="Q476" s="200">
        <f t="shared" si="69"/>
        <v>-1.7390584969466605E-2</v>
      </c>
    </row>
    <row r="477" spans="1:17">
      <c r="A477" s="180">
        <v>38653</v>
      </c>
      <c r="B477" s="174">
        <v>491.91</v>
      </c>
      <c r="C477" s="197">
        <f t="shared" si="60"/>
        <v>7.7754700367848577E-3</v>
      </c>
      <c r="D477" s="201">
        <f t="shared" si="65"/>
        <v>-8.6086086806296536E-3</v>
      </c>
      <c r="E477" s="174">
        <v>7369.55</v>
      </c>
      <c r="F477" s="197">
        <f t="shared" si="61"/>
        <v>1.4519621410185923E-2</v>
      </c>
      <c r="G477" s="197">
        <f t="shared" si="66"/>
        <v>-1.8245599387063351E-2</v>
      </c>
      <c r="H477" s="174">
        <v>1557.11</v>
      </c>
      <c r="I477" s="197">
        <f t="shared" si="62"/>
        <v>8.8567224858458436E-3</v>
      </c>
      <c r="J477" s="197">
        <f t="shared" si="67"/>
        <v>-1.4377352356661153E-2</v>
      </c>
      <c r="K477" s="174">
        <v>313.63</v>
      </c>
      <c r="L477" s="197">
        <f t="shared" si="63"/>
        <v>-1.3302701474267828E-2</v>
      </c>
      <c r="M477" s="197">
        <f t="shared" si="68"/>
        <v>-2.2031572262150825E-2</v>
      </c>
      <c r="N477" s="199">
        <v>38653</v>
      </c>
      <c r="O477" s="181">
        <v>1198.4100000000001</v>
      </c>
      <c r="P477" s="200">
        <f t="shared" si="64"/>
        <v>1.6413877889337545E-2</v>
      </c>
      <c r="Q477" s="200">
        <f t="shared" si="69"/>
        <v>-2.4723645585688937E-2</v>
      </c>
    </row>
    <row r="478" spans="1:17">
      <c r="A478" s="180">
        <v>38656</v>
      </c>
      <c r="B478" s="174">
        <v>499.38</v>
      </c>
      <c r="C478" s="197">
        <f t="shared" si="60"/>
        <v>1.5071556056171975E-2</v>
      </c>
      <c r="D478" s="201">
        <f t="shared" si="65"/>
        <v>-9.0459895002596453E-3</v>
      </c>
      <c r="E478" s="174">
        <v>7433.12</v>
      </c>
      <c r="F478" s="197">
        <f t="shared" si="61"/>
        <v>8.5890438420856193E-3</v>
      </c>
      <c r="G478" s="197">
        <f t="shared" si="66"/>
        <v>-1.7024905274991814E-2</v>
      </c>
      <c r="H478" s="174">
        <v>1579.18</v>
      </c>
      <c r="I478" s="197">
        <f t="shared" si="62"/>
        <v>1.4074185936832719E-2</v>
      </c>
      <c r="J478" s="197">
        <f t="shared" si="67"/>
        <v>-1.5675001239031438E-2</v>
      </c>
      <c r="K478" s="174">
        <v>316.31</v>
      </c>
      <c r="L478" s="197">
        <f t="shared" si="63"/>
        <v>8.5087982005744283E-3</v>
      </c>
      <c r="M478" s="197">
        <f t="shared" si="68"/>
        <v>-3.42564717320714E-2</v>
      </c>
      <c r="N478" s="199">
        <v>38656</v>
      </c>
      <c r="O478" s="181">
        <v>1207.01</v>
      </c>
      <c r="P478" s="200">
        <f t="shared" si="64"/>
        <v>7.1505488799341746E-3</v>
      </c>
      <c r="Q478" s="200">
        <f t="shared" si="69"/>
        <v>-1.8125635766849123E-2</v>
      </c>
    </row>
    <row r="479" spans="1:17">
      <c r="A479" s="180">
        <v>38657</v>
      </c>
      <c r="B479" s="174">
        <v>498.92</v>
      </c>
      <c r="C479" s="197">
        <f t="shared" si="60"/>
        <v>-9.2156672855033396E-4</v>
      </c>
      <c r="D479" s="201">
        <f t="shared" si="65"/>
        <v>8.0421841627839729E-3</v>
      </c>
      <c r="E479" s="174">
        <v>7425.18</v>
      </c>
      <c r="F479" s="197">
        <f t="shared" si="61"/>
        <v>-1.0687630153909217E-3</v>
      </c>
      <c r="G479" s="197">
        <f t="shared" si="66"/>
        <v>-1.4786971947918734E-2</v>
      </c>
      <c r="H479" s="174">
        <v>1576.52</v>
      </c>
      <c r="I479" s="197">
        <f t="shared" si="62"/>
        <v>-1.6858387235721326E-3</v>
      </c>
      <c r="J479" s="197">
        <f t="shared" si="67"/>
        <v>1.222900707776909E-3</v>
      </c>
      <c r="K479" s="174">
        <v>320.58</v>
      </c>
      <c r="L479" s="197">
        <f t="shared" si="63"/>
        <v>1.3409109831039932E-2</v>
      </c>
      <c r="M479" s="197">
        <f t="shared" si="68"/>
        <v>-3.3084508640590107E-2</v>
      </c>
      <c r="N479" s="199">
        <v>38657</v>
      </c>
      <c r="O479" s="181">
        <v>1202.76</v>
      </c>
      <c r="P479" s="200">
        <f t="shared" si="64"/>
        <v>-3.5273112425783537E-3</v>
      </c>
      <c r="Q479" s="200">
        <f t="shared" si="69"/>
        <v>-1.2007061817970923E-2</v>
      </c>
    </row>
    <row r="480" spans="1:17">
      <c r="A480" s="180">
        <v>38658</v>
      </c>
      <c r="B480" s="174">
        <v>504.96</v>
      </c>
      <c r="C480" s="197">
        <f t="shared" si="60"/>
        <v>1.2033455959946402E-2</v>
      </c>
      <c r="D480" s="201">
        <f t="shared" si="65"/>
        <v>8.9795042541612937E-3</v>
      </c>
      <c r="E480" s="174">
        <v>7509.82</v>
      </c>
      <c r="F480" s="197">
        <f t="shared" si="61"/>
        <v>1.1334570627032449E-2</v>
      </c>
      <c r="G480" s="197">
        <f t="shared" si="66"/>
        <v>-1.4168170134865708E-2</v>
      </c>
      <c r="H480" s="174">
        <v>1597.29</v>
      </c>
      <c r="I480" s="197">
        <f t="shared" si="62"/>
        <v>1.3088556976487037E-2</v>
      </c>
      <c r="J480" s="197">
        <f t="shared" si="67"/>
        <v>2.1589777375630643E-3</v>
      </c>
      <c r="K480" s="174">
        <v>318.75</v>
      </c>
      <c r="L480" s="197">
        <f t="shared" si="63"/>
        <v>-5.7247587250990276E-3</v>
      </c>
      <c r="M480" s="197">
        <f t="shared" si="68"/>
        <v>-1.5107711034733526E-2</v>
      </c>
      <c r="N480" s="199">
        <v>38658</v>
      </c>
      <c r="O480" s="181">
        <v>1214.76</v>
      </c>
      <c r="P480" s="200">
        <f t="shared" si="64"/>
        <v>9.927610573885446E-3</v>
      </c>
      <c r="Q480" s="200">
        <f t="shared" si="69"/>
        <v>-1.2607673671502269E-2</v>
      </c>
    </row>
    <row r="481" spans="1:17">
      <c r="A481" s="180">
        <v>38659</v>
      </c>
      <c r="B481" s="174">
        <v>509.01</v>
      </c>
      <c r="C481" s="197">
        <f t="shared" si="60"/>
        <v>7.9884445055030343E-3</v>
      </c>
      <c r="D481" s="201">
        <f t="shared" si="65"/>
        <v>8.8316602206007407E-3</v>
      </c>
      <c r="E481" s="174">
        <v>7534.81</v>
      </c>
      <c r="F481" s="197">
        <f t="shared" si="61"/>
        <v>3.3221186540911031E-3</v>
      </c>
      <c r="G481" s="197">
        <f t="shared" si="66"/>
        <v>-1.4428379998083007E-2</v>
      </c>
      <c r="H481" s="174">
        <v>1619.67</v>
      </c>
      <c r="I481" s="197">
        <f t="shared" si="62"/>
        <v>1.3913981560698162E-2</v>
      </c>
      <c r="J481" s="197">
        <f t="shared" si="67"/>
        <v>1.2521286186759767E-5</v>
      </c>
      <c r="K481" s="174">
        <v>322.52999999999997</v>
      </c>
      <c r="L481" s="197">
        <f t="shared" si="63"/>
        <v>1.1789058692610408E-2</v>
      </c>
      <c r="M481" s="197">
        <f t="shared" si="68"/>
        <v>-1.855617605800668E-2</v>
      </c>
      <c r="N481" s="199">
        <v>38659</v>
      </c>
      <c r="O481" s="181">
        <v>1219.94</v>
      </c>
      <c r="P481" s="200">
        <f t="shared" si="64"/>
        <v>4.255150791380842E-3</v>
      </c>
      <c r="Q481" s="200">
        <f t="shared" si="69"/>
        <v>-1.5219949456008668E-2</v>
      </c>
    </row>
    <row r="482" spans="1:17">
      <c r="A482" s="180">
        <v>38660</v>
      </c>
      <c r="B482" s="174">
        <v>510.26</v>
      </c>
      <c r="C482" s="197">
        <f t="shared" si="60"/>
        <v>2.452737011112273E-3</v>
      </c>
      <c r="D482" s="201">
        <f t="shared" si="65"/>
        <v>1.0308148147931601E-2</v>
      </c>
      <c r="E482" s="174">
        <v>7507.56</v>
      </c>
      <c r="F482" s="197">
        <f t="shared" si="61"/>
        <v>-3.6231032488820963E-3</v>
      </c>
      <c r="G482" s="197">
        <f t="shared" si="66"/>
        <v>-1.1930181307684563E-2</v>
      </c>
      <c r="H482" s="174">
        <v>1628.03</v>
      </c>
      <c r="I482" s="197">
        <f t="shared" si="62"/>
        <v>5.1482701388198739E-3</v>
      </c>
      <c r="J482" s="197">
        <f t="shared" si="67"/>
        <v>1.2306299372784683E-2</v>
      </c>
      <c r="K482" s="174">
        <v>326.19</v>
      </c>
      <c r="L482" s="197">
        <f t="shared" si="63"/>
        <v>1.1283878512521517E-2</v>
      </c>
      <c r="M482" s="197">
        <f t="shared" si="68"/>
        <v>-1.9679208147876732E-2</v>
      </c>
      <c r="N482" s="199">
        <v>38660</v>
      </c>
      <c r="O482" s="181">
        <v>1220.1400000000001</v>
      </c>
      <c r="P482" s="200">
        <f t="shared" si="64"/>
        <v>1.6392905187374179E-4</v>
      </c>
      <c r="Q482" s="200">
        <f t="shared" si="69"/>
        <v>-1.336990155493523E-2</v>
      </c>
    </row>
    <row r="483" spans="1:17">
      <c r="A483" s="180">
        <v>38663</v>
      </c>
      <c r="B483" s="174">
        <v>511.83</v>
      </c>
      <c r="C483" s="197">
        <f t="shared" si="60"/>
        <v>3.0721389208576621E-3</v>
      </c>
      <c r="D483" s="201">
        <f t="shared" si="65"/>
        <v>1.3594913564354069E-2</v>
      </c>
      <c r="E483" s="174">
        <v>7519.42</v>
      </c>
      <c r="F483" s="197">
        <f t="shared" si="61"/>
        <v>1.578494476278615E-3</v>
      </c>
      <c r="G483" s="197">
        <f t="shared" si="66"/>
        <v>-1.1532222467931735E-2</v>
      </c>
      <c r="H483" s="174">
        <v>1629.27</v>
      </c>
      <c r="I483" s="197">
        <f t="shared" si="62"/>
        <v>7.6136681294336928E-4</v>
      </c>
      <c r="J483" s="197">
        <f t="shared" si="67"/>
        <v>1.8818117950570878E-2</v>
      </c>
      <c r="K483" s="174">
        <v>328.01</v>
      </c>
      <c r="L483" s="197">
        <f t="shared" si="63"/>
        <v>5.5640620465102018E-3</v>
      </c>
      <c r="M483" s="197">
        <f t="shared" si="68"/>
        <v>-8.2129089118551605E-3</v>
      </c>
      <c r="N483" s="199">
        <v>38663</v>
      </c>
      <c r="O483" s="181">
        <v>1222.81</v>
      </c>
      <c r="P483" s="200">
        <f t="shared" si="64"/>
        <v>2.1858826935657115E-3</v>
      </c>
      <c r="Q483" s="200">
        <f t="shared" si="69"/>
        <v>-9.4053658285607987E-3</v>
      </c>
    </row>
    <row r="484" spans="1:17">
      <c r="A484" s="180">
        <v>38664</v>
      </c>
      <c r="B484" s="174">
        <v>511.17</v>
      </c>
      <c r="C484" s="197">
        <f t="shared" si="60"/>
        <v>-1.2903227596701829E-3</v>
      </c>
      <c r="D484" s="201">
        <f t="shared" si="65"/>
        <v>1.1060690543904125E-2</v>
      </c>
      <c r="E484" s="174">
        <v>7489.72</v>
      </c>
      <c r="F484" s="197">
        <f t="shared" si="61"/>
        <v>-3.9575936748934984E-3</v>
      </c>
      <c r="G484" s="197">
        <f t="shared" si="66"/>
        <v>-1.9021546635003307E-2</v>
      </c>
      <c r="H484" s="174">
        <v>1628.4</v>
      </c>
      <c r="I484" s="197">
        <f t="shared" si="62"/>
        <v>-5.341240952480013E-4</v>
      </c>
      <c r="J484" s="197">
        <f t="shared" si="67"/>
        <v>1.3246617967095732E-2</v>
      </c>
      <c r="K484" s="174">
        <v>329.54</v>
      </c>
      <c r="L484" s="197">
        <f t="shared" si="63"/>
        <v>4.6536469050073555E-3</v>
      </c>
      <c r="M484" s="197">
        <f t="shared" si="68"/>
        <v>-4.7750208583060144E-3</v>
      </c>
      <c r="N484" s="199">
        <v>38664</v>
      </c>
      <c r="O484" s="181">
        <v>1218.5899999999999</v>
      </c>
      <c r="P484" s="200">
        <f t="shared" si="64"/>
        <v>-3.4570362929488931E-3</v>
      </c>
      <c r="Q484" s="200">
        <f t="shared" si="69"/>
        <v>-1.5152727338074812E-2</v>
      </c>
    </row>
    <row r="485" spans="1:17">
      <c r="A485" s="180">
        <v>38665</v>
      </c>
      <c r="B485" s="174">
        <v>511.88</v>
      </c>
      <c r="C485" s="197">
        <f t="shared" si="60"/>
        <v>1.3880066741377279E-3</v>
      </c>
      <c r="D485" s="201">
        <f t="shared" si="65"/>
        <v>6.3191983577037753E-3</v>
      </c>
      <c r="E485" s="174">
        <v>7500.99</v>
      </c>
      <c r="F485" s="197">
        <f t="shared" si="61"/>
        <v>1.5035981782415963E-3</v>
      </c>
      <c r="G485" s="197">
        <f t="shared" si="66"/>
        <v>-1.9540220173036076E-2</v>
      </c>
      <c r="H485" s="174">
        <v>1630.21</v>
      </c>
      <c r="I485" s="197">
        <f t="shared" si="62"/>
        <v>1.1109032293795023E-3</v>
      </c>
      <c r="J485" s="197">
        <f t="shared" si="67"/>
        <v>9.9982317793236228E-3</v>
      </c>
      <c r="K485" s="174">
        <v>328.7</v>
      </c>
      <c r="L485" s="197">
        <f t="shared" si="63"/>
        <v>-2.5522619591116969E-3</v>
      </c>
      <c r="M485" s="197">
        <f t="shared" si="68"/>
        <v>-2.8181409842233827E-3</v>
      </c>
      <c r="N485" s="199">
        <v>38665</v>
      </c>
      <c r="O485" s="181">
        <v>1220.6500000000001</v>
      </c>
      <c r="P485" s="200">
        <f t="shared" si="64"/>
        <v>1.6890510894761856E-3</v>
      </c>
      <c r="Q485" s="200">
        <f t="shared" si="69"/>
        <v>-1.7868437913361405E-2</v>
      </c>
    </row>
    <row r="486" spans="1:17">
      <c r="A486" s="180">
        <v>38666</v>
      </c>
      <c r="B486" s="174">
        <v>514.79999999999995</v>
      </c>
      <c r="C486" s="197">
        <f t="shared" si="60"/>
        <v>5.6882531525764262E-3</v>
      </c>
      <c r="D486" s="201">
        <f t="shared" si="65"/>
        <v>3.3658205623792944E-3</v>
      </c>
      <c r="E486" s="174">
        <v>7530.13</v>
      </c>
      <c r="F486" s="197">
        <f t="shared" si="61"/>
        <v>3.8772941079734929E-3</v>
      </c>
      <c r="G486" s="197">
        <f t="shared" si="66"/>
        <v>-1.0247290456102665E-2</v>
      </c>
      <c r="H486" s="174">
        <v>1650.93</v>
      </c>
      <c r="I486" s="197">
        <f t="shared" si="62"/>
        <v>1.2629924616745326E-2</v>
      </c>
      <c r="J486" s="197">
        <f t="shared" si="67"/>
        <v>1.4103316610645452E-2</v>
      </c>
      <c r="K486" s="174">
        <v>328.96</v>
      </c>
      <c r="L486" s="197">
        <f t="shared" si="63"/>
        <v>7.9068215657175905E-4</v>
      </c>
      <c r="M486" s="197">
        <f t="shared" si="68"/>
        <v>-6.5800683159914983E-3</v>
      </c>
      <c r="N486" s="199">
        <v>38666</v>
      </c>
      <c r="O486" s="181">
        <v>1230.96</v>
      </c>
      <c r="P486" s="200">
        <f t="shared" si="64"/>
        <v>8.4108490171145682E-3</v>
      </c>
      <c r="Q486" s="200">
        <f t="shared" si="69"/>
        <v>-8.6057997926611979E-3</v>
      </c>
    </row>
    <row r="487" spans="1:17">
      <c r="A487" s="180">
        <v>38667</v>
      </c>
      <c r="B487" s="174">
        <v>515.65</v>
      </c>
      <c r="C487" s="197">
        <f t="shared" si="60"/>
        <v>1.6497650401065215E-3</v>
      </c>
      <c r="D487" s="201">
        <f t="shared" si="65"/>
        <v>2.0567488492512311E-2</v>
      </c>
      <c r="E487" s="174">
        <v>7561.4</v>
      </c>
      <c r="F487" s="197">
        <f t="shared" si="61"/>
        <v>4.1440522929622478E-3</v>
      </c>
      <c r="G487" s="197">
        <f t="shared" si="66"/>
        <v>-6.2433100009210065E-3</v>
      </c>
      <c r="H487" s="174">
        <v>1653.36</v>
      </c>
      <c r="I487" s="197">
        <f t="shared" si="62"/>
        <v>1.4708154781013058E-3</v>
      </c>
      <c r="J487" s="197">
        <f t="shared" si="67"/>
        <v>3.7837480743058136E-2</v>
      </c>
      <c r="K487" s="174">
        <v>331.09</v>
      </c>
      <c r="L487" s="197">
        <f t="shared" si="63"/>
        <v>6.4540789145708048E-3</v>
      </c>
      <c r="M487" s="197">
        <f t="shared" si="68"/>
        <v>-6.2728428843520411E-3</v>
      </c>
      <c r="N487" s="199">
        <v>38667</v>
      </c>
      <c r="O487" s="181">
        <v>1234.72</v>
      </c>
      <c r="P487" s="200">
        <f t="shared" si="64"/>
        <v>3.0498709601702212E-3</v>
      </c>
      <c r="Q487" s="200">
        <f t="shared" si="69"/>
        <v>3.0917961914640425E-3</v>
      </c>
    </row>
    <row r="488" spans="1:17">
      <c r="A488" s="180">
        <v>38670</v>
      </c>
      <c r="B488" s="174">
        <v>515.66</v>
      </c>
      <c r="C488" s="197">
        <f t="shared" si="60"/>
        <v>1.9392811085455909E-5</v>
      </c>
      <c r="D488" s="201">
        <f t="shared" si="65"/>
        <v>2.7346183528386317E-2</v>
      </c>
      <c r="E488" s="174">
        <v>7549.17</v>
      </c>
      <c r="F488" s="197">
        <f t="shared" si="61"/>
        <v>-1.6187347890283218E-3</v>
      </c>
      <c r="G488" s="197">
        <f t="shared" si="66"/>
        <v>-2.8710036663981463E-3</v>
      </c>
      <c r="H488" s="174">
        <v>1651.9</v>
      </c>
      <c r="I488" s="197">
        <f t="shared" si="62"/>
        <v>-8.8344039195497866E-4</v>
      </c>
      <c r="J488" s="197">
        <f t="shared" si="67"/>
        <v>3.9987930503403588E-2</v>
      </c>
      <c r="K488" s="174">
        <v>331.8</v>
      </c>
      <c r="L488" s="197">
        <f t="shared" si="63"/>
        <v>2.142136015027669E-3</v>
      </c>
      <c r="M488" s="197">
        <f t="shared" si="68"/>
        <v>9.0718017742603598E-3</v>
      </c>
      <c r="N488" s="199">
        <v>38670</v>
      </c>
      <c r="O488" s="181">
        <v>1233.76</v>
      </c>
      <c r="P488" s="200">
        <f t="shared" si="64"/>
        <v>-7.7780662464241724E-4</v>
      </c>
      <c r="Q488" s="200">
        <f t="shared" si="69"/>
        <v>5.677287883933374E-3</v>
      </c>
    </row>
    <row r="489" spans="1:17">
      <c r="A489" s="180">
        <v>38671</v>
      </c>
      <c r="B489" s="174">
        <v>513.21</v>
      </c>
      <c r="C489" s="197">
        <f t="shared" si="60"/>
        <v>-4.762515440853177E-3</v>
      </c>
      <c r="D489" s="201">
        <f t="shared" si="65"/>
        <v>2.2018554645194151E-2</v>
      </c>
      <c r="E489" s="174">
        <v>7509.38</v>
      </c>
      <c r="F489" s="197">
        <f t="shared" si="61"/>
        <v>-5.2847176660898035E-3</v>
      </c>
      <c r="G489" s="197">
        <f t="shared" si="66"/>
        <v>-1.278293944055971E-2</v>
      </c>
      <c r="H489" s="174">
        <v>1644.31</v>
      </c>
      <c r="I489" s="197">
        <f t="shared" si="62"/>
        <v>-4.6052972441305582E-3</v>
      </c>
      <c r="J489" s="197">
        <f t="shared" si="67"/>
        <v>3.2272572597518229E-2</v>
      </c>
      <c r="K489" s="174">
        <v>331.96</v>
      </c>
      <c r="L489" s="197">
        <f t="shared" si="63"/>
        <v>4.821019739030915E-4</v>
      </c>
      <c r="M489" s="197">
        <f t="shared" si="68"/>
        <v>1.5367630157981534E-2</v>
      </c>
      <c r="N489" s="199">
        <v>38671</v>
      </c>
      <c r="O489" s="181">
        <v>1229.01</v>
      </c>
      <c r="P489" s="200">
        <f t="shared" si="64"/>
        <v>-3.8574498552172232E-3</v>
      </c>
      <c r="Q489" s="200">
        <f t="shared" si="69"/>
        <v>-3.358056617431807E-3</v>
      </c>
    </row>
    <row r="490" spans="1:17">
      <c r="A490" s="180">
        <v>38672</v>
      </c>
      <c r="B490" s="174">
        <v>514.76</v>
      </c>
      <c r="C490" s="197">
        <f t="shared" si="60"/>
        <v>3.0156544931537817E-3</v>
      </c>
      <c r="D490" s="201">
        <f t="shared" si="65"/>
        <v>2.2383847872501299E-2</v>
      </c>
      <c r="E490" s="174">
        <v>7518.98</v>
      </c>
      <c r="F490" s="197">
        <f t="shared" si="61"/>
        <v>1.2775846873215094E-3</v>
      </c>
      <c r="G490" s="197">
        <f t="shared" si="66"/>
        <v>-1.3558592685587817E-2</v>
      </c>
      <c r="H490" s="174">
        <v>1651.45</v>
      </c>
      <c r="I490" s="197">
        <f t="shared" si="62"/>
        <v>4.3328465484527038E-3</v>
      </c>
      <c r="J490" s="197">
        <f t="shared" si="67"/>
        <v>3.6074194767902884E-2</v>
      </c>
      <c r="K490" s="174">
        <v>331.38</v>
      </c>
      <c r="L490" s="197">
        <f t="shared" si="63"/>
        <v>-1.7487265890960286E-3</v>
      </c>
      <c r="M490" s="197">
        <f t="shared" si="68"/>
        <v>9.1695175602094659E-3</v>
      </c>
      <c r="N490" s="199">
        <v>38672</v>
      </c>
      <c r="O490" s="181">
        <v>1231.21</v>
      </c>
      <c r="P490" s="200">
        <f t="shared" si="64"/>
        <v>1.7884584194966639E-3</v>
      </c>
      <c r="Q490" s="200">
        <f t="shared" si="69"/>
        <v>-1.6341267767357561E-3</v>
      </c>
    </row>
    <row r="491" spans="1:17">
      <c r="A491" s="180">
        <v>38673</v>
      </c>
      <c r="B491" s="174">
        <v>525.29999999999995</v>
      </c>
      <c r="C491" s="197">
        <f t="shared" si="60"/>
        <v>2.0268755334451747E-2</v>
      </c>
      <c r="D491" s="201">
        <f t="shared" si="65"/>
        <v>3.0653892270227058E-2</v>
      </c>
      <c r="E491" s="174">
        <v>7601.12</v>
      </c>
      <c r="F491" s="197">
        <f t="shared" si="61"/>
        <v>1.0865114391508666E-2</v>
      </c>
      <c r="G491" s="197">
        <f t="shared" si="66"/>
        <v>-5.8162905598647769E-3</v>
      </c>
      <c r="H491" s="174">
        <v>1676.39</v>
      </c>
      <c r="I491" s="197">
        <f t="shared" si="62"/>
        <v>1.4988982004262168E-2</v>
      </c>
      <c r="J491" s="197">
        <f t="shared" si="67"/>
        <v>4.5368732778482981E-2</v>
      </c>
      <c r="K491" s="174">
        <v>332.83</v>
      </c>
      <c r="L491" s="197">
        <f t="shared" si="63"/>
        <v>4.3660959739244831E-3</v>
      </c>
      <c r="M491" s="197">
        <f t="shared" si="68"/>
        <v>1.416221816485027E-2</v>
      </c>
      <c r="N491" s="199">
        <v>38673</v>
      </c>
      <c r="O491" s="181">
        <v>1242.8</v>
      </c>
      <c r="P491" s="200">
        <f t="shared" si="64"/>
        <v>9.3694728699624218E-3</v>
      </c>
      <c r="Q491" s="200">
        <f t="shared" si="69"/>
        <v>8.0488090226329273E-3</v>
      </c>
    </row>
    <row r="492" spans="1:17">
      <c r="A492" s="180">
        <v>38674</v>
      </c>
      <c r="B492" s="174">
        <v>526.33000000000004</v>
      </c>
      <c r="C492" s="197">
        <f t="shared" si="60"/>
        <v>1.9588644853331932E-3</v>
      </c>
      <c r="D492" s="201">
        <f t="shared" si="65"/>
        <v>6.2041482695099015E-2</v>
      </c>
      <c r="E492" s="174">
        <v>7634.58</v>
      </c>
      <c r="F492" s="197">
        <f t="shared" si="61"/>
        <v>4.392322478638252E-3</v>
      </c>
      <c r="G492" s="197">
        <f t="shared" si="66"/>
        <v>1.1391920310303441E-2</v>
      </c>
      <c r="H492" s="174">
        <v>1679.85</v>
      </c>
      <c r="I492" s="197">
        <f t="shared" si="62"/>
        <v>2.0618318271328965E-3</v>
      </c>
      <c r="J492" s="197">
        <f t="shared" si="67"/>
        <v>7.0778058495132995E-2</v>
      </c>
      <c r="K492" s="174">
        <v>337.3</v>
      </c>
      <c r="L492" s="197">
        <f t="shared" si="63"/>
        <v>1.3340892952528889E-2</v>
      </c>
      <c r="M492" s="197">
        <f t="shared" si="68"/>
        <v>2.4606986956107208E-2</v>
      </c>
      <c r="N492" s="199">
        <v>38674</v>
      </c>
      <c r="O492" s="181">
        <v>1248.27</v>
      </c>
      <c r="P492" s="200">
        <f t="shared" si="64"/>
        <v>4.3916941648725711E-3</v>
      </c>
      <c r="Q492" s="200">
        <f t="shared" si="69"/>
        <v>2.6581263330671553E-2</v>
      </c>
    </row>
    <row r="493" spans="1:17">
      <c r="A493" s="180">
        <v>38677</v>
      </c>
      <c r="B493" s="174">
        <v>527.91999999999996</v>
      </c>
      <c r="C493" s="197">
        <f t="shared" si="60"/>
        <v>3.0163646299172335E-3</v>
      </c>
      <c r="D493" s="201">
        <f t="shared" si="65"/>
        <v>6.2765541707799563E-2</v>
      </c>
      <c r="E493" s="174">
        <v>7676.64</v>
      </c>
      <c r="F493" s="197">
        <f t="shared" si="61"/>
        <v>5.4940240942160752E-3</v>
      </c>
      <c r="G493" s="197">
        <f t="shared" si="66"/>
        <v>1.5140406567143966E-2</v>
      </c>
      <c r="H493" s="174">
        <v>1686.23</v>
      </c>
      <c r="I493" s="197">
        <f t="shared" si="62"/>
        <v>3.7907641173062934E-3</v>
      </c>
      <c r="J493" s="197">
        <f t="shared" si="67"/>
        <v>6.9311828373064419E-2</v>
      </c>
      <c r="K493" s="174">
        <v>337.9</v>
      </c>
      <c r="L493" s="197">
        <f t="shared" si="63"/>
        <v>1.7772516526395915E-3</v>
      </c>
      <c r="M493" s="197">
        <f t="shared" si="68"/>
        <v>4.928242880422843E-2</v>
      </c>
      <c r="N493" s="199">
        <v>38677</v>
      </c>
      <c r="O493" s="181">
        <v>1254.8499999999999</v>
      </c>
      <c r="P493" s="200">
        <f t="shared" si="64"/>
        <v>5.257450826455904E-3</v>
      </c>
      <c r="Q493" s="200">
        <f t="shared" si="69"/>
        <v>2.732732202949616E-2</v>
      </c>
    </row>
    <row r="494" spans="1:17">
      <c r="A494" s="180">
        <v>38678</v>
      </c>
      <c r="B494" s="174">
        <v>531.58000000000004</v>
      </c>
      <c r="C494" s="197">
        <f t="shared" si="60"/>
        <v>6.9089467838034917E-3</v>
      </c>
      <c r="D494" s="201">
        <f t="shared" si="65"/>
        <v>6.184477414329656E-2</v>
      </c>
      <c r="E494" s="174">
        <v>7715.35</v>
      </c>
      <c r="F494" s="197">
        <f t="shared" si="61"/>
        <v>5.0298995273765461E-3</v>
      </c>
      <c r="G494" s="197">
        <f t="shared" si="66"/>
        <v>2.0762100761993838E-2</v>
      </c>
      <c r="H494" s="174">
        <v>1694.14</v>
      </c>
      <c r="I494" s="197">
        <f t="shared" si="62"/>
        <v>4.6799696111013925E-3</v>
      </c>
      <c r="J494" s="197">
        <f t="shared" si="67"/>
        <v>7.0305619550948342E-2</v>
      </c>
      <c r="K494" s="174">
        <v>338.17</v>
      </c>
      <c r="L494" s="197">
        <f t="shared" si="63"/>
        <v>7.9873390138436172E-4</v>
      </c>
      <c r="M494" s="197">
        <f t="shared" si="68"/>
        <v>4.919273113122543E-2</v>
      </c>
      <c r="N494" s="199">
        <v>38678</v>
      </c>
      <c r="O494" s="181">
        <v>1261.23</v>
      </c>
      <c r="P494" s="200">
        <f t="shared" si="64"/>
        <v>5.0713917474300724E-3</v>
      </c>
      <c r="Q494" s="200">
        <f t="shared" si="69"/>
        <v>3.2033312088286227E-2</v>
      </c>
    </row>
    <row r="495" spans="1:17">
      <c r="A495" s="180">
        <v>38679</v>
      </c>
      <c r="B495" s="174">
        <v>534.19000000000005</v>
      </c>
      <c r="C495" s="197">
        <f t="shared" si="60"/>
        <v>4.8978770609959922E-3</v>
      </c>
      <c r="D495" s="201">
        <f t="shared" si="65"/>
        <v>6.6941797981659265E-2</v>
      </c>
      <c r="E495" s="174">
        <v>7743.34</v>
      </c>
      <c r="F495" s="197">
        <f t="shared" si="61"/>
        <v>3.6212681135885049E-3</v>
      </c>
      <c r="G495" s="197">
        <f t="shared" si="66"/>
        <v>2.0810347769718868E-2</v>
      </c>
      <c r="H495" s="174">
        <v>1696.77</v>
      </c>
      <c r="I495" s="197">
        <f t="shared" si="62"/>
        <v>1.5512063294912336E-3</v>
      </c>
      <c r="J495" s="197">
        <f t="shared" si="67"/>
        <v>7.4279619235030972E-2</v>
      </c>
      <c r="K495" s="174">
        <v>340.3</v>
      </c>
      <c r="L495" s="197">
        <f t="shared" si="63"/>
        <v>6.2788538852315053E-3</v>
      </c>
      <c r="M495" s="197">
        <f t="shared" si="68"/>
        <v>4.7538618968546428E-2</v>
      </c>
      <c r="N495" s="199">
        <v>38679</v>
      </c>
      <c r="O495" s="181">
        <v>1265.6099999999999</v>
      </c>
      <c r="P495" s="200">
        <f t="shared" si="64"/>
        <v>3.4667841151675518E-3</v>
      </c>
      <c r="Q495" s="200">
        <f t="shared" si="69"/>
        <v>3.6824974348759032E-2</v>
      </c>
    </row>
    <row r="496" spans="1:17">
      <c r="A496" s="180">
        <v>38681</v>
      </c>
      <c r="B496" s="174">
        <v>536.05999999999995</v>
      </c>
      <c r="C496" s="197">
        <f t="shared" si="60"/>
        <v>3.4945141844960432E-3</v>
      </c>
      <c r="D496" s="201">
        <f t="shared" si="65"/>
        <v>7.6517102925335215E-2</v>
      </c>
      <c r="E496" s="174">
        <v>7747.52</v>
      </c>
      <c r="F496" s="197">
        <f t="shared" si="61"/>
        <v>5.3967308483218843E-4</v>
      </c>
      <c r="G496" s="197">
        <f t="shared" si="66"/>
        <v>2.5464379743631471E-2</v>
      </c>
      <c r="H496" s="174">
        <v>1701.05</v>
      </c>
      <c r="I496" s="197">
        <f t="shared" si="62"/>
        <v>2.5192636829803644E-3</v>
      </c>
      <c r="J496" s="197">
        <f t="shared" si="67"/>
        <v>7.838995100231444E-2</v>
      </c>
      <c r="K496" s="174">
        <v>342.33</v>
      </c>
      <c r="L496" s="197">
        <f t="shared" si="63"/>
        <v>5.9476026078379499E-3</v>
      </c>
      <c r="M496" s="197">
        <f t="shared" si="68"/>
        <v>5.5679844190095258E-2</v>
      </c>
      <c r="N496" s="199">
        <v>38681</v>
      </c>
      <c r="O496" s="181">
        <v>1268.25</v>
      </c>
      <c r="P496" s="200">
        <f t="shared" si="64"/>
        <v>2.083778073981002E-3</v>
      </c>
      <c r="Q496" s="200">
        <f t="shared" si="69"/>
        <v>4.0267080206703783E-2</v>
      </c>
    </row>
    <row r="497" spans="1:17">
      <c r="A497" s="180">
        <v>38684</v>
      </c>
      <c r="B497" s="174">
        <v>531.88</v>
      </c>
      <c r="C497" s="197">
        <f t="shared" si="60"/>
        <v>-7.8281951159565096E-3</v>
      </c>
      <c r="D497" s="201">
        <f t="shared" si="65"/>
        <v>7.609882294450733E-2</v>
      </c>
      <c r="E497" s="174">
        <v>7687.42</v>
      </c>
      <c r="F497" s="197">
        <f t="shared" si="61"/>
        <v>-7.7875655799071923E-3</v>
      </c>
      <c r="G497" s="197">
        <f t="shared" si="66"/>
        <v>2.2506239525901899E-2</v>
      </c>
      <c r="H497" s="174">
        <v>1684.39</v>
      </c>
      <c r="I497" s="197">
        <f t="shared" si="62"/>
        <v>-9.8422269996482296E-3</v>
      </c>
      <c r="J497" s="197">
        <f t="shared" si="67"/>
        <v>8.0928337277043946E-2</v>
      </c>
      <c r="K497" s="174">
        <v>342.33</v>
      </c>
      <c r="L497" s="197">
        <f t="shared" si="63"/>
        <v>0</v>
      </c>
      <c r="M497" s="197">
        <f t="shared" si="68"/>
        <v>6.5736913681431378E-2</v>
      </c>
      <c r="N497" s="199">
        <v>38684</v>
      </c>
      <c r="O497" s="181">
        <v>1257.46</v>
      </c>
      <c r="P497" s="200">
        <f t="shared" si="64"/>
        <v>-8.54418412395592E-3</v>
      </c>
      <c r="Q497" s="200">
        <f t="shared" si="69"/>
        <v>4.1339573739913746E-2</v>
      </c>
    </row>
    <row r="498" spans="1:17">
      <c r="A498" s="180">
        <v>38685</v>
      </c>
      <c r="B498" s="174">
        <v>528.57000000000005</v>
      </c>
      <c r="C498" s="197">
        <f t="shared" si="60"/>
        <v>-6.2426531178574936E-3</v>
      </c>
      <c r="D498" s="201">
        <f t="shared" si="65"/>
        <v>5.7738102196260209E-2</v>
      </c>
      <c r="E498" s="174">
        <v>7692.99</v>
      </c>
      <c r="F498" s="197">
        <f t="shared" si="61"/>
        <v>7.2429801851893244E-4</v>
      </c>
      <c r="G498" s="197">
        <f t="shared" si="66"/>
        <v>7.1697809475271329E-3</v>
      </c>
      <c r="H498" s="174">
        <v>1676.84</v>
      </c>
      <c r="I498" s="197">
        <f t="shared" si="62"/>
        <v>-4.492410634013371E-3</v>
      </c>
      <c r="J498" s="197">
        <f t="shared" si="67"/>
        <v>5.7713490350134795E-2</v>
      </c>
      <c r="K498" s="174">
        <v>343.24</v>
      </c>
      <c r="L498" s="197">
        <f t="shared" si="63"/>
        <v>2.6547268242223293E-3</v>
      </c>
      <c r="M498" s="197">
        <f t="shared" si="68"/>
        <v>6.0292395293305517E-2</v>
      </c>
      <c r="N498" s="199">
        <v>38685</v>
      </c>
      <c r="O498" s="181">
        <v>1257.48</v>
      </c>
      <c r="P498" s="200">
        <f t="shared" si="64"/>
        <v>1.5904952007165095E-5</v>
      </c>
      <c r="Q498" s="200">
        <f t="shared" si="69"/>
        <v>2.3967603893488655E-2</v>
      </c>
    </row>
    <row r="499" spans="1:17">
      <c r="A499" s="180">
        <v>38686</v>
      </c>
      <c r="B499" s="174">
        <v>528.95000000000005</v>
      </c>
      <c r="C499" s="197">
        <f t="shared" si="60"/>
        <v>7.1866256213604313E-4</v>
      </c>
      <c r="D499" s="201">
        <f t="shared" si="65"/>
        <v>4.2532470178000763E-2</v>
      </c>
      <c r="E499" s="174">
        <v>7645.28</v>
      </c>
      <c r="F499" s="197">
        <f t="shared" si="61"/>
        <v>-6.2210606373462535E-3</v>
      </c>
      <c r="G499" s="197">
        <f t="shared" si="66"/>
        <v>7.8311919817969679E-3</v>
      </c>
      <c r="H499" s="174">
        <v>1672.56</v>
      </c>
      <c r="I499" s="197">
        <f t="shared" si="62"/>
        <v>-2.5556830056568921E-3</v>
      </c>
      <c r="J499" s="197">
        <f t="shared" si="67"/>
        <v>4.587047840731482E-2</v>
      </c>
      <c r="K499" s="174">
        <v>341.68</v>
      </c>
      <c r="L499" s="197">
        <f t="shared" si="63"/>
        <v>-4.5552844057091197E-3</v>
      </c>
      <c r="M499" s="197">
        <f t="shared" si="68"/>
        <v>5.1348497427411897E-2</v>
      </c>
      <c r="N499" s="199">
        <v>38686</v>
      </c>
      <c r="O499" s="181">
        <v>1249.48</v>
      </c>
      <c r="P499" s="200">
        <f t="shared" si="64"/>
        <v>-6.3822535305083942E-3</v>
      </c>
      <c r="Q499" s="200">
        <f t="shared" si="69"/>
        <v>2.3063496893723535E-2</v>
      </c>
    </row>
    <row r="500" spans="1:17">
      <c r="A500" s="180">
        <v>38687</v>
      </c>
      <c r="B500" s="174">
        <v>538</v>
      </c>
      <c r="C500" s="197">
        <f t="shared" si="60"/>
        <v>1.6964650729000767E-2</v>
      </c>
      <c r="D500" s="201">
        <f t="shared" si="65"/>
        <v>3.9645039862467486E-2</v>
      </c>
      <c r="E500" s="174">
        <v>7756.54</v>
      </c>
      <c r="F500" s="197">
        <f t="shared" si="61"/>
        <v>1.4447894518481609E-2</v>
      </c>
      <c r="G500" s="197">
        <f t="shared" si="66"/>
        <v>2.4948429960076042E-3</v>
      </c>
      <c r="H500" s="174">
        <v>1704.28</v>
      </c>
      <c r="I500" s="197">
        <f t="shared" si="62"/>
        <v>1.8787347340785132E-2</v>
      </c>
      <c r="J500" s="197">
        <f t="shared" si="67"/>
        <v>4.0864096536935728E-2</v>
      </c>
      <c r="K500" s="174">
        <v>340.98</v>
      </c>
      <c r="L500" s="197">
        <f t="shared" si="63"/>
        <v>-2.0508019961259418E-3</v>
      </c>
      <c r="M500" s="197">
        <f t="shared" si="68"/>
        <v>4.1470960223481665E-2</v>
      </c>
      <c r="N500" s="199">
        <v>38687</v>
      </c>
      <c r="O500" s="181">
        <v>1264.67</v>
      </c>
      <c r="P500" s="200">
        <f t="shared" si="64"/>
        <v>1.2083753819677268E-2</v>
      </c>
      <c r="Q500" s="200">
        <f t="shared" si="69"/>
        <v>1.8399827705636296E-2</v>
      </c>
    </row>
    <row r="501" spans="1:17">
      <c r="A501" s="180">
        <v>38688</v>
      </c>
      <c r="B501" s="174">
        <v>537.07000000000005</v>
      </c>
      <c r="C501" s="197">
        <f t="shared" si="60"/>
        <v>-1.7301203307355584E-3</v>
      </c>
      <c r="D501" s="201">
        <f t="shared" si="65"/>
        <v>6.6215266858596467E-2</v>
      </c>
      <c r="E501" s="174">
        <v>7760.85</v>
      </c>
      <c r="F501" s="197">
        <f t="shared" si="61"/>
        <v>5.5550580488519406E-4</v>
      </c>
      <c r="G501" s="197">
        <f t="shared" si="66"/>
        <v>2.5916522620813454E-2</v>
      </c>
      <c r="H501" s="174">
        <v>1709.1</v>
      </c>
      <c r="I501" s="197">
        <f t="shared" si="62"/>
        <v>2.824182015301198E-3</v>
      </c>
      <c r="J501" s="197">
        <f t="shared" si="67"/>
        <v>6.5930497224308576E-2</v>
      </c>
      <c r="K501" s="174">
        <v>340.88</v>
      </c>
      <c r="L501" s="197">
        <f t="shared" si="63"/>
        <v>-2.9331534542856275E-4</v>
      </c>
      <c r="M501" s="197">
        <f t="shared" si="68"/>
        <v>3.8749242402122248E-2</v>
      </c>
      <c r="N501" s="199">
        <v>38688</v>
      </c>
      <c r="O501" s="181">
        <v>1265.08</v>
      </c>
      <c r="P501" s="200">
        <f t="shared" si="64"/>
        <v>3.2414270468597968E-4</v>
      </c>
      <c r="Q501" s="200">
        <f t="shared" si="69"/>
        <v>4.0503450950140907E-2</v>
      </c>
    </row>
    <row r="502" spans="1:17">
      <c r="A502" s="180">
        <v>38691</v>
      </c>
      <c r="B502" s="174">
        <v>531.29999999999995</v>
      </c>
      <c r="C502" s="197">
        <f t="shared" si="60"/>
        <v>-1.0801606374151328E-2</v>
      </c>
      <c r="D502" s="201">
        <f t="shared" si="65"/>
        <v>7.7075744122554288E-2</v>
      </c>
      <c r="E502" s="174">
        <v>7759.24</v>
      </c>
      <c r="F502" s="197">
        <f t="shared" si="61"/>
        <v>-2.0747302441875677E-4</v>
      </c>
      <c r="G502" s="197">
        <f t="shared" si="66"/>
        <v>4.2710382466306276E-2</v>
      </c>
      <c r="H502" s="174">
        <v>1694.77</v>
      </c>
      <c r="I502" s="197">
        <f t="shared" si="62"/>
        <v>-8.4198777624054418E-3</v>
      </c>
      <c r="J502" s="197">
        <f t="shared" si="67"/>
        <v>8.3923612303579878E-2</v>
      </c>
      <c r="K502" s="174">
        <v>346.42</v>
      </c>
      <c r="L502" s="197">
        <f t="shared" si="63"/>
        <v>1.6121402550477584E-2</v>
      </c>
      <c r="M502" s="197">
        <f t="shared" si="68"/>
        <v>4.9799826487966589E-2</v>
      </c>
      <c r="N502" s="199">
        <v>38691</v>
      </c>
      <c r="O502" s="181">
        <v>1262.0899999999999</v>
      </c>
      <c r="P502" s="200">
        <f t="shared" si="64"/>
        <v>-2.3662843379425973E-3</v>
      </c>
      <c r="Q502" s="200">
        <f t="shared" si="69"/>
        <v>5.5826671956403472E-2</v>
      </c>
    </row>
    <row r="503" spans="1:17">
      <c r="A503" s="180">
        <v>38692</v>
      </c>
      <c r="B503" s="174">
        <v>533.89</v>
      </c>
      <c r="C503" s="197">
        <f t="shared" si="60"/>
        <v>4.8629917745630132E-3</v>
      </c>
      <c r="D503" s="201">
        <f t="shared" si="65"/>
        <v>7.5954207677483718E-2</v>
      </c>
      <c r="E503" s="174">
        <v>7775.85</v>
      </c>
      <c r="F503" s="197">
        <f t="shared" si="61"/>
        <v>2.1383855940802546E-3</v>
      </c>
      <c r="G503" s="197">
        <f t="shared" si="66"/>
        <v>4.7450338045912949E-2</v>
      </c>
      <c r="H503" s="174">
        <v>1701.35</v>
      </c>
      <c r="I503" s="197">
        <f t="shared" si="62"/>
        <v>3.8750151547235984E-3</v>
      </c>
      <c r="J503" s="197">
        <f t="shared" si="67"/>
        <v>8.7397129889907207E-2</v>
      </c>
      <c r="K503" s="174">
        <v>346.72</v>
      </c>
      <c r="L503" s="197">
        <f t="shared" si="63"/>
        <v>8.6562604591491953E-4</v>
      </c>
      <c r="M503" s="197">
        <f t="shared" si="68"/>
        <v>8.0957237692945785E-2</v>
      </c>
      <c r="N503" s="199">
        <v>38692</v>
      </c>
      <c r="O503" s="181">
        <v>1263.7</v>
      </c>
      <c r="P503" s="200">
        <f t="shared" si="64"/>
        <v>1.2748488338722962E-3</v>
      </c>
      <c r="Q503" s="200">
        <f t="shared" si="69"/>
        <v>5.7564452209393283E-2</v>
      </c>
    </row>
    <row r="504" spans="1:17">
      <c r="A504" s="180">
        <v>38693</v>
      </c>
      <c r="B504" s="174">
        <v>532</v>
      </c>
      <c r="C504" s="197">
        <f t="shared" si="60"/>
        <v>-3.546335889816054E-3</v>
      </c>
      <c r="D504" s="201">
        <f t="shared" si="65"/>
        <v>7.5430062864083533E-2</v>
      </c>
      <c r="E504" s="174">
        <v>7731.28</v>
      </c>
      <c r="F504" s="197">
        <f t="shared" si="61"/>
        <v>-5.748339341792673E-3</v>
      </c>
      <c r="G504" s="197">
        <f t="shared" si="66"/>
        <v>4.4798642454685282E-2</v>
      </c>
      <c r="H504" s="174">
        <v>1697.04</v>
      </c>
      <c r="I504" s="197">
        <f t="shared" si="62"/>
        <v>-2.536496582682719E-3</v>
      </c>
      <c r="J504" s="197">
        <f t="shared" si="67"/>
        <v>8.9355043011927746E-2</v>
      </c>
      <c r="K504" s="174">
        <v>343.93</v>
      </c>
      <c r="L504" s="197">
        <f t="shared" si="63"/>
        <v>-8.0793894933114674E-3</v>
      </c>
      <c r="M504" s="197">
        <f t="shared" si="68"/>
        <v>9.1162701126328585E-2</v>
      </c>
      <c r="N504" s="199">
        <v>38693</v>
      </c>
      <c r="O504" s="181">
        <v>1257.3699999999999</v>
      </c>
      <c r="P504" s="200">
        <f t="shared" si="64"/>
        <v>-5.0216878564626815E-3</v>
      </c>
      <c r="Q504" s="200">
        <f t="shared" si="69"/>
        <v>5.5144885789873532E-2</v>
      </c>
    </row>
    <row r="505" spans="1:17">
      <c r="A505" s="180">
        <v>38694</v>
      </c>
      <c r="B505" s="174">
        <v>528.86</v>
      </c>
      <c r="C505" s="197">
        <f t="shared" si="60"/>
        <v>-5.9197427929650768E-3</v>
      </c>
      <c r="D505" s="201">
        <f t="shared" si="65"/>
        <v>8.0403048277638139E-2</v>
      </c>
      <c r="E505" s="174">
        <v>7743.43</v>
      </c>
      <c r="F505" s="197">
        <f t="shared" si="61"/>
        <v>1.5703043865351411E-3</v>
      </c>
      <c r="G505" s="197">
        <f t="shared" si="66"/>
        <v>4.5746341021952672E-2</v>
      </c>
      <c r="H505" s="174">
        <v>1685.59</v>
      </c>
      <c r="I505" s="197">
        <f t="shared" si="62"/>
        <v>-6.7699060973141394E-3</v>
      </c>
      <c r="J505" s="197">
        <f t="shared" si="67"/>
        <v>9.2574449536032652E-2</v>
      </c>
      <c r="K505" s="174">
        <v>345.2</v>
      </c>
      <c r="L505" s="197">
        <f t="shared" si="63"/>
        <v>3.6858109145353922E-3</v>
      </c>
      <c r="M505" s="197">
        <f t="shared" si="68"/>
        <v>8.0685001922119651E-2</v>
      </c>
      <c r="N505" s="199">
        <v>38694</v>
      </c>
      <c r="O505" s="181">
        <v>1255.8399999999999</v>
      </c>
      <c r="P505" s="200">
        <f t="shared" si="64"/>
        <v>-1.2175665296690118E-3</v>
      </c>
      <c r="Q505" s="200">
        <f t="shared" si="69"/>
        <v>5.7315149142182838E-2</v>
      </c>
    </row>
    <row r="506" spans="1:17">
      <c r="A506" s="180">
        <v>38695</v>
      </c>
      <c r="B506" s="174">
        <v>532.54</v>
      </c>
      <c r="C506" s="197">
        <f t="shared" si="60"/>
        <v>6.9342655846244741E-3</v>
      </c>
      <c r="D506" s="201">
        <f t="shared" si="65"/>
        <v>8.1207840538244383E-2</v>
      </c>
      <c r="E506" s="174">
        <v>7762.6</v>
      </c>
      <c r="F506" s="197">
        <f t="shared" si="61"/>
        <v>2.4725877309173657E-3</v>
      </c>
      <c r="G506" s="197">
        <f t="shared" si="66"/>
        <v>4.7961353206184033E-2</v>
      </c>
      <c r="H506" s="174">
        <v>1692.62</v>
      </c>
      <c r="I506" s="197">
        <f t="shared" si="62"/>
        <v>4.1619734402630988E-3</v>
      </c>
      <c r="J506" s="197">
        <f t="shared" si="67"/>
        <v>9.0781386812424467E-2</v>
      </c>
      <c r="K506" s="174">
        <v>344.15</v>
      </c>
      <c r="L506" s="197">
        <f t="shared" si="63"/>
        <v>-3.046350364899687E-3</v>
      </c>
      <c r="M506" s="197">
        <f t="shared" si="68"/>
        <v>9.3267077167143109E-2</v>
      </c>
      <c r="N506" s="199">
        <v>38695</v>
      </c>
      <c r="O506" s="181">
        <v>1259.3699999999999</v>
      </c>
      <c r="P506" s="200">
        <f t="shared" si="64"/>
        <v>2.8069245253377001E-3</v>
      </c>
      <c r="Q506" s="200">
        <f t="shared" si="69"/>
        <v>5.8171607468616743E-2</v>
      </c>
    </row>
    <row r="507" spans="1:17">
      <c r="A507" s="180">
        <v>38698</v>
      </c>
      <c r="B507" s="174">
        <v>535.67999999999995</v>
      </c>
      <c r="C507" s="197">
        <f t="shared" si="60"/>
        <v>5.8789557277519975E-3</v>
      </c>
      <c r="D507" s="201">
        <f t="shared" si="65"/>
        <v>9.4416749460612542E-2</v>
      </c>
      <c r="E507" s="174">
        <v>7790.99</v>
      </c>
      <c r="F507" s="197">
        <f t="shared" si="61"/>
        <v>3.6506081913323159E-3</v>
      </c>
      <c r="G507" s="197">
        <f t="shared" si="66"/>
        <v>5.8332754750281317E-2</v>
      </c>
      <c r="H507" s="174">
        <v>1698.35</v>
      </c>
      <c r="I507" s="197">
        <f t="shared" si="62"/>
        <v>3.3795671762080187E-3</v>
      </c>
      <c r="J507" s="197">
        <f t="shared" si="67"/>
        <v>0.10678470103210648</v>
      </c>
      <c r="K507" s="174">
        <v>341.4</v>
      </c>
      <c r="L507" s="197">
        <f t="shared" si="63"/>
        <v>-8.0227984840329433E-3</v>
      </c>
      <c r="M507" s="197">
        <f t="shared" si="68"/>
        <v>9.4171789806085301E-2</v>
      </c>
      <c r="N507" s="199">
        <v>38698</v>
      </c>
      <c r="O507" s="181">
        <v>1260.43</v>
      </c>
      <c r="P507" s="200">
        <f t="shared" si="64"/>
        <v>8.413366636453246E-4</v>
      </c>
      <c r="Q507" s="200">
        <f t="shared" si="69"/>
        <v>6.7065194454083724E-2</v>
      </c>
    </row>
    <row r="508" spans="1:17">
      <c r="A508" s="180">
        <v>38699</v>
      </c>
      <c r="B508" s="174">
        <v>536.34</v>
      </c>
      <c r="C508" s="197">
        <f t="shared" si="60"/>
        <v>1.2313204667604839E-3</v>
      </c>
      <c r="D508" s="201">
        <f t="shared" si="65"/>
        <v>9.5683606747684183E-2</v>
      </c>
      <c r="E508" s="174">
        <v>7825</v>
      </c>
      <c r="F508" s="197">
        <f t="shared" si="61"/>
        <v>4.3557986106003387E-3</v>
      </c>
      <c r="G508" s="197">
        <f t="shared" si="66"/>
        <v>6.6036499814786737E-2</v>
      </c>
      <c r="H508" s="174">
        <v>1705.77</v>
      </c>
      <c r="I508" s="197">
        <f t="shared" si="62"/>
        <v>4.3594301911764012E-3</v>
      </c>
      <c r="J508" s="197">
        <f t="shared" si="67"/>
        <v>0.10190887515249319</v>
      </c>
      <c r="K508" s="174">
        <v>343.44</v>
      </c>
      <c r="L508" s="197">
        <f t="shared" si="63"/>
        <v>5.9576135559650783E-3</v>
      </c>
      <c r="M508" s="197">
        <f t="shared" si="68"/>
        <v>9.2715423731259156E-2</v>
      </c>
      <c r="N508" s="199">
        <v>38699</v>
      </c>
      <c r="O508" s="181">
        <v>1267.43</v>
      </c>
      <c r="P508" s="200">
        <f t="shared" si="64"/>
        <v>5.5382955483369821E-3</v>
      </c>
      <c r="Q508" s="200">
        <f t="shared" si="69"/>
        <v>6.862005237525752E-2</v>
      </c>
    </row>
    <row r="509" spans="1:17">
      <c r="A509" s="180">
        <v>38700</v>
      </c>
      <c r="B509" s="174">
        <v>536.16</v>
      </c>
      <c r="C509" s="197">
        <f t="shared" si="60"/>
        <v>-3.3566433881612571E-4</v>
      </c>
      <c r="D509" s="201">
        <f t="shared" si="65"/>
        <v>9.1118284497102742E-2</v>
      </c>
      <c r="E509" s="174">
        <v>7852.18</v>
      </c>
      <c r="F509" s="197">
        <f t="shared" si="61"/>
        <v>3.4674638210164827E-3</v>
      </c>
      <c r="G509" s="197">
        <f t="shared" si="66"/>
        <v>6.0911963414566547E-2</v>
      </c>
      <c r="H509" s="174">
        <v>1698.98</v>
      </c>
      <c r="I509" s="197">
        <f t="shared" si="62"/>
        <v>-3.988550702153087E-3</v>
      </c>
      <c r="J509" s="197">
        <f t="shared" si="67"/>
        <v>9.9452363892198123E-2</v>
      </c>
      <c r="K509" s="174">
        <v>344.18</v>
      </c>
      <c r="L509" s="197">
        <f t="shared" si="63"/>
        <v>2.15235242045978E-3</v>
      </c>
      <c r="M509" s="197">
        <f t="shared" si="68"/>
        <v>9.2457857416235356E-2</v>
      </c>
      <c r="N509" s="199">
        <v>38700</v>
      </c>
      <c r="O509" s="181">
        <v>1272.74</v>
      </c>
      <c r="P509" s="200">
        <f t="shared" si="64"/>
        <v>4.1808286332020959E-3</v>
      </c>
      <c r="Q509" s="200">
        <f t="shared" si="69"/>
        <v>6.5924435930115419E-2</v>
      </c>
    </row>
    <row r="510" spans="1:17">
      <c r="A510" s="180">
        <v>38701</v>
      </c>
      <c r="B510" s="174">
        <v>535.64</v>
      </c>
      <c r="C510" s="197">
        <f t="shared" si="60"/>
        <v>-9.7033036163481578E-4</v>
      </c>
      <c r="D510" s="201">
        <f t="shared" si="65"/>
        <v>8.3173224336541118E-2</v>
      </c>
      <c r="E510" s="174">
        <v>7815.71</v>
      </c>
      <c r="F510" s="197">
        <f t="shared" si="61"/>
        <v>-4.6553895727859396E-3</v>
      </c>
      <c r="G510" s="197">
        <f t="shared" si="66"/>
        <v>6.32595249640482E-2</v>
      </c>
      <c r="H510" s="174">
        <v>1701.7</v>
      </c>
      <c r="I510" s="197">
        <f t="shared" si="62"/>
        <v>1.5996804051159857E-3</v>
      </c>
      <c r="J510" s="197">
        <f t="shared" si="67"/>
        <v>9.1850562410854639E-2</v>
      </c>
      <c r="K510" s="174">
        <v>343.38</v>
      </c>
      <c r="L510" s="197">
        <f t="shared" si="63"/>
        <v>-2.3270706876990779E-3</v>
      </c>
      <c r="M510" s="197">
        <f t="shared" si="68"/>
        <v>9.0721386881515709E-2</v>
      </c>
      <c r="N510" s="199">
        <v>38701</v>
      </c>
      <c r="O510" s="181">
        <v>1270.94</v>
      </c>
      <c r="P510" s="200">
        <f t="shared" si="64"/>
        <v>-1.4152725975353621E-3</v>
      </c>
      <c r="Q510" s="200">
        <f t="shared" si="69"/>
        <v>6.7134719560631578E-2</v>
      </c>
    </row>
    <row r="511" spans="1:17">
      <c r="A511" s="180">
        <v>38702</v>
      </c>
      <c r="B511" s="174">
        <v>534.61</v>
      </c>
      <c r="C511" s="197">
        <f t="shared" si="60"/>
        <v>-1.9247845232327038E-3</v>
      </c>
      <c r="D511" s="201">
        <f t="shared" si="65"/>
        <v>8.6305588818930065E-2</v>
      </c>
      <c r="E511" s="174">
        <v>7814</v>
      </c>
      <c r="F511" s="197">
        <f t="shared" si="61"/>
        <v>-2.1881404156858346E-4</v>
      </c>
      <c r="G511" s="197">
        <f t="shared" si="66"/>
        <v>7.1292077595563941E-2</v>
      </c>
      <c r="H511" s="174">
        <v>1688.68</v>
      </c>
      <c r="I511" s="197">
        <f t="shared" si="62"/>
        <v>-7.68059273929164E-3</v>
      </c>
      <c r="J511" s="197">
        <f t="shared" si="67"/>
        <v>0.10086533551292791</v>
      </c>
      <c r="K511" s="174">
        <v>342.96</v>
      </c>
      <c r="L511" s="197">
        <f t="shared" si="63"/>
        <v>-1.2238833593442751E-3</v>
      </c>
      <c r="M511" s="197">
        <f t="shared" si="68"/>
        <v>8.7758244550706549E-2</v>
      </c>
      <c r="N511" s="199">
        <v>38702</v>
      </c>
      <c r="O511" s="181">
        <v>1267.32</v>
      </c>
      <c r="P511" s="200">
        <f t="shared" si="64"/>
        <v>-2.8523496051067001E-3</v>
      </c>
      <c r="Q511" s="200">
        <f t="shared" si="69"/>
        <v>7.5819860500676337E-2</v>
      </c>
    </row>
    <row r="512" spans="1:17">
      <c r="A512" s="180">
        <v>38705</v>
      </c>
      <c r="B512" s="174">
        <v>525.84</v>
      </c>
      <c r="C512" s="197">
        <f t="shared" si="60"/>
        <v>-1.6540525148811852E-2</v>
      </c>
      <c r="D512" s="201">
        <f t="shared" si="65"/>
        <v>7.0776802410835296E-2</v>
      </c>
      <c r="E512" s="174">
        <v>7778.59</v>
      </c>
      <c r="F512" s="197">
        <f t="shared" si="61"/>
        <v>-4.5419088005943806E-3</v>
      </c>
      <c r="G512" s="197">
        <f t="shared" si="66"/>
        <v>5.9440031297058389E-2</v>
      </c>
      <c r="H512" s="174">
        <v>1664.36</v>
      </c>
      <c r="I512" s="197">
        <f t="shared" si="62"/>
        <v>-1.4506493502553645E-2</v>
      </c>
      <c r="J512" s="197">
        <f t="shared" si="67"/>
        <v>7.3119977797347191E-2</v>
      </c>
      <c r="K512" s="174">
        <v>342.33</v>
      </c>
      <c r="L512" s="197">
        <f t="shared" si="63"/>
        <v>-1.8386381750236359E-3</v>
      </c>
      <c r="M512" s="197">
        <f t="shared" si="68"/>
        <v>8.8125299543983696E-2</v>
      </c>
      <c r="N512" s="199">
        <v>38705</v>
      </c>
      <c r="O512" s="181">
        <v>1259.92</v>
      </c>
      <c r="P512" s="200">
        <f t="shared" si="64"/>
        <v>-5.8562076800580199E-3</v>
      </c>
      <c r="Q512" s="200">
        <f t="shared" si="69"/>
        <v>5.8122468068824505E-2</v>
      </c>
    </row>
    <row r="513" spans="1:17">
      <c r="A513" s="180">
        <v>38706</v>
      </c>
      <c r="B513" s="174">
        <v>524.80999999999995</v>
      </c>
      <c r="C513" s="197">
        <f t="shared" si="60"/>
        <v>-1.9606916289347668E-3</v>
      </c>
      <c r="D513" s="201">
        <f t="shared" si="65"/>
        <v>6.3453861862566824E-2</v>
      </c>
      <c r="E513" s="174">
        <v>7777.27</v>
      </c>
      <c r="F513" s="197">
        <f t="shared" si="61"/>
        <v>-1.6971096463559316E-4</v>
      </c>
      <c r="G513" s="197">
        <f t="shared" si="66"/>
        <v>7.2570513130115283E-2</v>
      </c>
      <c r="H513" s="174">
        <v>1665.07</v>
      </c>
      <c r="I513" s="197">
        <f t="shared" si="62"/>
        <v>4.2649943729859165E-4</v>
      </c>
      <c r="J513" s="197">
        <f t="shared" si="67"/>
        <v>6.7585770262376416E-2</v>
      </c>
      <c r="K513" s="174">
        <v>340.81</v>
      </c>
      <c r="L513" s="197">
        <f t="shared" si="63"/>
        <v>-4.4500468670218823E-3</v>
      </c>
      <c r="M513" s="197">
        <f t="shared" si="68"/>
        <v>7.2246905061543035E-2</v>
      </c>
      <c r="N513" s="199">
        <v>38706</v>
      </c>
      <c r="O513" s="181">
        <v>1259.6199999999999</v>
      </c>
      <c r="P513" s="200">
        <f t="shared" si="64"/>
        <v>-2.3813870898492219E-4</v>
      </c>
      <c r="Q513" s="200">
        <f t="shared" si="69"/>
        <v>6.739993535585527E-2</v>
      </c>
    </row>
    <row r="514" spans="1:17">
      <c r="A514" s="180">
        <v>38707</v>
      </c>
      <c r="B514" s="174">
        <v>527.70000000000005</v>
      </c>
      <c r="C514" s="197">
        <f t="shared" si="60"/>
        <v>5.4916480852361471E-3</v>
      </c>
      <c r="D514" s="201">
        <f t="shared" si="65"/>
        <v>5.313927363431406E-2</v>
      </c>
      <c r="E514" s="174">
        <v>7806.75</v>
      </c>
      <c r="F514" s="197">
        <f t="shared" si="61"/>
        <v>3.783367213901372E-3</v>
      </c>
      <c r="G514" s="197">
        <f t="shared" si="66"/>
        <v>6.9584789349748169E-2</v>
      </c>
      <c r="H514" s="174">
        <v>1670.61</v>
      </c>
      <c r="I514" s="197">
        <f t="shared" si="62"/>
        <v>3.3216646043852539E-3</v>
      </c>
      <c r="J514" s="197">
        <f t="shared" si="67"/>
        <v>6.1904666221852374E-2</v>
      </c>
      <c r="K514" s="174">
        <v>336.08</v>
      </c>
      <c r="L514" s="197">
        <f t="shared" si="63"/>
        <v>-1.3975910386549559E-2</v>
      </c>
      <c r="M514" s="197">
        <f t="shared" si="68"/>
        <v>7.5203248910901729E-2</v>
      </c>
      <c r="N514" s="199">
        <v>38707</v>
      </c>
      <c r="O514" s="181">
        <v>1262.79</v>
      </c>
      <c r="P514" s="200">
        <f t="shared" si="64"/>
        <v>2.5134705847835205E-3</v>
      </c>
      <c r="Q514" s="200">
        <f t="shared" si="69"/>
        <v>6.5643167702136462E-2</v>
      </c>
    </row>
    <row r="515" spans="1:17">
      <c r="A515" s="180">
        <v>38708</v>
      </c>
      <c r="B515" s="174">
        <v>532.34</v>
      </c>
      <c r="C515" s="197">
        <f t="shared" si="60"/>
        <v>8.7544425383902467E-3</v>
      </c>
      <c r="D515" s="201">
        <f t="shared" si="65"/>
        <v>4.315795934540019E-2</v>
      </c>
      <c r="E515" s="174">
        <v>7833.77</v>
      </c>
      <c r="F515" s="197">
        <f t="shared" si="61"/>
        <v>3.455131527627386E-3</v>
      </c>
      <c r="G515" s="197">
        <f t="shared" si="66"/>
        <v>5.6956572699992929E-2</v>
      </c>
      <c r="H515" s="174">
        <v>1683.35</v>
      </c>
      <c r="I515" s="197">
        <f t="shared" si="62"/>
        <v>7.5970263651508598E-3</v>
      </c>
      <c r="J515" s="197">
        <f t="shared" si="67"/>
        <v>4.9046091469516502E-2</v>
      </c>
      <c r="K515" s="174">
        <v>335.64</v>
      </c>
      <c r="L515" s="197">
        <f t="shared" si="63"/>
        <v>-1.3100698592578934E-3</v>
      </c>
      <c r="M515" s="197">
        <f t="shared" si="68"/>
        <v>5.778521174616514E-2</v>
      </c>
      <c r="N515" s="199">
        <v>38708</v>
      </c>
      <c r="O515" s="181">
        <v>1268.1199999999999</v>
      </c>
      <c r="P515" s="200">
        <f t="shared" si="64"/>
        <v>4.2119300012023742E-3</v>
      </c>
      <c r="Q515" s="200">
        <f t="shared" si="69"/>
        <v>5.1518802150912965E-2</v>
      </c>
    </row>
    <row r="516" spans="1:17">
      <c r="A516" s="180">
        <v>38709</v>
      </c>
      <c r="B516" s="174">
        <v>532.91999999999996</v>
      </c>
      <c r="C516" s="197">
        <f t="shared" ref="C516:C579" si="70">LN(B516/B515)</f>
        <v>1.0889361419986233E-3</v>
      </c>
      <c r="D516" s="201">
        <f t="shared" si="65"/>
        <v>6.0835975254181204E-2</v>
      </c>
      <c r="E516" s="174">
        <v>7841.9</v>
      </c>
      <c r="F516" s="197">
        <f t="shared" ref="F516:F579" si="71">LN(E516/E515)</f>
        <v>1.0372763306385339E-3</v>
      </c>
      <c r="G516" s="197">
        <f t="shared" si="66"/>
        <v>6.2133974113185157E-2</v>
      </c>
      <c r="H516" s="174">
        <v>1682.92</v>
      </c>
      <c r="I516" s="197">
        <f t="shared" ref="I516:I579" si="72">LN(H516/H515)</f>
        <v>-2.5547564653968867E-4</v>
      </c>
      <c r="J516" s="197">
        <f t="shared" si="67"/>
        <v>5.9684231852725374E-2</v>
      </c>
      <c r="K516" s="174">
        <v>336.21</v>
      </c>
      <c r="L516" s="197">
        <f t="shared" ref="L516:L579" si="73">LN(K516/K515)</f>
        <v>1.6968077301775292E-3</v>
      </c>
      <c r="M516" s="197">
        <f t="shared" si="68"/>
        <v>4.4691496183243834E-2</v>
      </c>
      <c r="N516" s="199">
        <v>38709</v>
      </c>
      <c r="O516" s="181">
        <v>1268.6600000000001</v>
      </c>
      <c r="P516" s="200">
        <f t="shared" ref="P516:P579" si="74">LN(O516/O515)</f>
        <v>4.2573657010575353E-4</v>
      </c>
      <c r="Q516" s="200">
        <f t="shared" si="69"/>
        <v>5.8101430113746896E-2</v>
      </c>
    </row>
    <row r="517" spans="1:17">
      <c r="A517" s="180">
        <v>38713</v>
      </c>
      <c r="B517" s="174">
        <v>528.46</v>
      </c>
      <c r="C517" s="197">
        <f t="shared" si="70"/>
        <v>-8.4042025495417415E-3</v>
      </c>
      <c r="D517" s="201">
        <f t="shared" si="65"/>
        <v>7.4278310969586481E-2</v>
      </c>
      <c r="E517" s="174">
        <v>7767.85</v>
      </c>
      <c r="F517" s="197">
        <f t="shared" si="71"/>
        <v>-9.4877311269340233E-3</v>
      </c>
      <c r="G517" s="197">
        <f t="shared" si="66"/>
        <v>6.6855097346380607E-2</v>
      </c>
      <c r="H517" s="174">
        <v>1668.37</v>
      </c>
      <c r="I517" s="197">
        <f t="shared" si="72"/>
        <v>-8.6832780341645228E-3</v>
      </c>
      <c r="J517" s="197">
        <f t="shared" si="67"/>
        <v>6.6186222697601882E-2</v>
      </c>
      <c r="K517" s="174">
        <v>337.97</v>
      </c>
      <c r="L517" s="197">
        <f t="shared" si="73"/>
        <v>5.2211694153521341E-3</v>
      </c>
      <c r="M517" s="197">
        <f t="shared" si="68"/>
        <v>5.3517121272014613E-2</v>
      </c>
      <c r="N517" s="199">
        <v>38713</v>
      </c>
      <c r="O517" s="181">
        <v>1256.54</v>
      </c>
      <c r="P517" s="200">
        <f t="shared" si="74"/>
        <v>-9.5993133756871723E-3</v>
      </c>
      <c r="Q517" s="200">
        <f t="shared" si="69"/>
        <v>6.2848926233056782E-2</v>
      </c>
    </row>
    <row r="518" spans="1:17">
      <c r="A518" s="180">
        <v>38714</v>
      </c>
      <c r="B518" s="174">
        <v>529.17999999999995</v>
      </c>
      <c r="C518" s="197">
        <f t="shared" si="70"/>
        <v>1.3615220892259485E-3</v>
      </c>
      <c r="D518" s="201">
        <f t="shared" si="65"/>
        <v>7.9446813649367926E-2</v>
      </c>
      <c r="E518" s="174">
        <v>7795.76</v>
      </c>
      <c r="F518" s="197">
        <f t="shared" si="71"/>
        <v>3.586575340605757E-3</v>
      </c>
      <c r="G518" s="197">
        <f t="shared" si="66"/>
        <v>6.7156396230599685E-2</v>
      </c>
      <c r="H518" s="174">
        <v>1667.1</v>
      </c>
      <c r="I518" s="197">
        <f t="shared" si="72"/>
        <v>-7.61511907690809E-4</v>
      </c>
      <c r="J518" s="197">
        <f t="shared" si="67"/>
        <v>7.7872285325659305E-2</v>
      </c>
      <c r="K518" s="174">
        <v>338.41</v>
      </c>
      <c r="L518" s="197">
        <f t="shared" si="73"/>
        <v>1.3010439754758969E-3</v>
      </c>
      <c r="M518" s="197">
        <f t="shared" si="68"/>
        <v>6.1440485507010062E-2</v>
      </c>
      <c r="N518" s="199">
        <v>38714</v>
      </c>
      <c r="O518" s="181">
        <v>1258.17</v>
      </c>
      <c r="P518" s="200">
        <f t="shared" si="74"/>
        <v>1.2963723278462073E-3</v>
      </c>
      <c r="Q518" s="200">
        <f t="shared" si="69"/>
        <v>6.378011163966342E-2</v>
      </c>
    </row>
    <row r="519" spans="1:17">
      <c r="A519" s="180">
        <v>38715</v>
      </c>
      <c r="B519" s="174">
        <v>525.39</v>
      </c>
      <c r="C519" s="197">
        <f t="shared" si="70"/>
        <v>-7.187794679012636E-3</v>
      </c>
      <c r="D519" s="201">
        <f t="shared" si="65"/>
        <v>7.3032865701809016E-2</v>
      </c>
      <c r="E519" s="174">
        <v>7788.14</v>
      </c>
      <c r="F519" s="197">
        <f t="shared" si="71"/>
        <v>-9.7793243119925809E-4</v>
      </c>
      <c r="G519" s="197">
        <f t="shared" si="66"/>
        <v>5.6223350161019509E-2</v>
      </c>
      <c r="H519" s="174">
        <v>1655.36</v>
      </c>
      <c r="I519" s="197">
        <f t="shared" si="72"/>
        <v>-7.0670821388349684E-3</v>
      </c>
      <c r="J519" s="197">
        <f t="shared" si="67"/>
        <v>6.8254050932122654E-2</v>
      </c>
      <c r="K519" s="174">
        <v>335.32</v>
      </c>
      <c r="L519" s="197">
        <f t="shared" si="73"/>
        <v>-9.1728783532177144E-3</v>
      </c>
      <c r="M519" s="197">
        <f t="shared" si="68"/>
        <v>7.6044230956753764E-2</v>
      </c>
      <c r="N519" s="199">
        <v>38715</v>
      </c>
      <c r="O519" s="181">
        <v>1254.42</v>
      </c>
      <c r="P519" s="200">
        <f t="shared" si="74"/>
        <v>-2.9849699189989625E-3</v>
      </c>
      <c r="Q519" s="200">
        <f t="shared" si="69"/>
        <v>4.866260607817207E-2</v>
      </c>
    </row>
    <row r="520" spans="1:17">
      <c r="A520" s="180">
        <v>38716</v>
      </c>
      <c r="B520" s="174">
        <v>522.21</v>
      </c>
      <c r="C520" s="197">
        <f t="shared" si="70"/>
        <v>-6.0710381199550563E-3</v>
      </c>
      <c r="D520" s="201">
        <f t="shared" si="65"/>
        <v>5.0773514966624397E-2</v>
      </c>
      <c r="E520" s="174">
        <v>7753.95</v>
      </c>
      <c r="F520" s="197">
        <f t="shared" si="71"/>
        <v>-4.3996727790979843E-3</v>
      </c>
      <c r="G520" s="197">
        <f t="shared" si="66"/>
        <v>4.6656373887734623E-2</v>
      </c>
      <c r="H520" s="174">
        <v>1645.2</v>
      </c>
      <c r="I520" s="197">
        <f t="shared" si="72"/>
        <v>-6.1565504588811607E-3</v>
      </c>
      <c r="J520" s="197">
        <f t="shared" si="67"/>
        <v>4.7112782856454954E-2</v>
      </c>
      <c r="K520" s="174">
        <v>335.3</v>
      </c>
      <c r="L520" s="197">
        <f t="shared" si="73"/>
        <v>-5.9646297473723529E-5</v>
      </c>
      <c r="M520" s="197">
        <f t="shared" si="68"/>
        <v>5.8362554402961633E-2</v>
      </c>
      <c r="N520" s="199">
        <v>38716</v>
      </c>
      <c r="O520" s="181">
        <v>1248.29</v>
      </c>
      <c r="P520" s="200">
        <f t="shared" si="74"/>
        <v>-4.8986996164913496E-3</v>
      </c>
      <c r="Q520" s="200">
        <f t="shared" si="69"/>
        <v>3.8527087279238932E-2</v>
      </c>
    </row>
    <row r="521" spans="1:17">
      <c r="A521" s="180">
        <v>38720</v>
      </c>
      <c r="B521" s="174">
        <v>531.29999999999995</v>
      </c>
      <c r="C521" s="197">
        <f t="shared" si="70"/>
        <v>1.7257027624169894E-2</v>
      </c>
      <c r="D521" s="201">
        <f t="shared" si="65"/>
        <v>4.5624043575219674E-2</v>
      </c>
      <c r="E521" s="174">
        <v>7912.41</v>
      </c>
      <c r="F521" s="197">
        <f t="shared" si="71"/>
        <v>2.0230022054831716E-2</v>
      </c>
      <c r="G521" s="197">
        <f t="shared" si="66"/>
        <v>4.332546412402756E-2</v>
      </c>
      <c r="H521" s="174">
        <v>1679.93</v>
      </c>
      <c r="I521" s="197">
        <f t="shared" si="72"/>
        <v>2.0890168506289275E-2</v>
      </c>
      <c r="J521" s="197">
        <f t="shared" si="67"/>
        <v>4.2642071121145923E-2</v>
      </c>
      <c r="K521" s="174">
        <v>332.73</v>
      </c>
      <c r="L521" s="197">
        <f t="shared" si="73"/>
        <v>-7.6943031874228979E-3</v>
      </c>
      <c r="M521" s="197">
        <f t="shared" si="68"/>
        <v>4.4893798274447977E-2</v>
      </c>
      <c r="N521" s="199">
        <v>38720</v>
      </c>
      <c r="O521" s="181">
        <v>1268.8</v>
      </c>
      <c r="P521" s="200">
        <f t="shared" si="74"/>
        <v>1.6296957150482658E-2</v>
      </c>
      <c r="Q521" s="200">
        <f t="shared" si="69"/>
        <v>3.7155698905325947E-2</v>
      </c>
    </row>
    <row r="522" spans="1:17">
      <c r="A522" s="180">
        <v>38721</v>
      </c>
      <c r="B522" s="174">
        <v>536.70000000000005</v>
      </c>
      <c r="C522" s="197">
        <f t="shared" si="70"/>
        <v>1.0112445725885719E-2</v>
      </c>
      <c r="D522" s="201">
        <f t="shared" si="65"/>
        <v>5.0847615239443159E-2</v>
      </c>
      <c r="E522" s="174">
        <v>7962.94</v>
      </c>
      <c r="F522" s="197">
        <f t="shared" si="71"/>
        <v>6.3658654002229772E-3</v>
      </c>
      <c r="G522" s="197">
        <f t="shared" si="66"/>
        <v>5.2220915551826834E-2</v>
      </c>
      <c r="H522" s="174">
        <v>1695.83</v>
      </c>
      <c r="I522" s="197">
        <f t="shared" si="72"/>
        <v>9.4201706162849851E-3</v>
      </c>
      <c r="J522" s="197">
        <f t="shared" si="67"/>
        <v>5.0443682650948146E-2</v>
      </c>
      <c r="K522" s="174">
        <v>330.81</v>
      </c>
      <c r="L522" s="197">
        <f t="shared" si="73"/>
        <v>-5.7871578460631998E-3</v>
      </c>
      <c r="M522" s="197">
        <f t="shared" si="68"/>
        <v>4.2924253812124114E-2</v>
      </c>
      <c r="N522" s="199">
        <v>38721</v>
      </c>
      <c r="O522" s="181">
        <v>1273.46</v>
      </c>
      <c r="P522" s="200">
        <f t="shared" si="74"/>
        <v>3.6660335442654265E-3</v>
      </c>
      <c r="Q522" s="200">
        <f t="shared" si="69"/>
        <v>4.3525045481923152E-2</v>
      </c>
    </row>
    <row r="523" spans="1:17">
      <c r="A523" s="180">
        <v>38722</v>
      </c>
      <c r="B523" s="174">
        <v>541.88</v>
      </c>
      <c r="C523" s="197">
        <f t="shared" si="70"/>
        <v>9.6052955297523945E-3</v>
      </c>
      <c r="D523" s="201">
        <f t="shared" si="65"/>
        <v>5.2971616459825829E-2</v>
      </c>
      <c r="E523" s="174">
        <v>7944.06</v>
      </c>
      <c r="F523" s="197">
        <f t="shared" si="71"/>
        <v>-2.3737988138061556E-3</v>
      </c>
      <c r="G523" s="197">
        <f t="shared" si="66"/>
        <v>5.5264662297958719E-2</v>
      </c>
      <c r="H523" s="174">
        <v>1705.29</v>
      </c>
      <c r="I523" s="197">
        <f t="shared" si="72"/>
        <v>5.5628877519935836E-3</v>
      </c>
      <c r="J523" s="197">
        <f t="shared" si="67"/>
        <v>4.5949871706534966E-2</v>
      </c>
      <c r="K523" s="174">
        <v>337.52</v>
      </c>
      <c r="L523" s="197">
        <f t="shared" si="73"/>
        <v>2.0080575377386337E-2</v>
      </c>
      <c r="M523" s="197">
        <f t="shared" si="68"/>
        <v>2.5348037273450509E-2</v>
      </c>
      <c r="N523" s="199">
        <v>38722</v>
      </c>
      <c r="O523" s="181">
        <v>1273.48</v>
      </c>
      <c r="P523" s="200">
        <f t="shared" si="74"/>
        <v>1.5705120654815026E-5</v>
      </c>
      <c r="Q523" s="200">
        <f t="shared" si="69"/>
        <v>4.2935928234807741E-2</v>
      </c>
    </row>
    <row r="524" spans="1:17">
      <c r="A524" s="180">
        <v>38723</v>
      </c>
      <c r="B524" s="174">
        <v>553.27</v>
      </c>
      <c r="C524" s="197">
        <f t="shared" si="70"/>
        <v>2.0801553587820858E-2</v>
      </c>
      <c r="D524" s="201">
        <f t="shared" si="65"/>
        <v>6.012417497846595E-2</v>
      </c>
      <c r="E524" s="174">
        <v>8031.66</v>
      </c>
      <c r="F524" s="197">
        <f t="shared" si="71"/>
        <v>1.0966751791674808E-2</v>
      </c>
      <c r="G524" s="197">
        <f t="shared" si="66"/>
        <v>5.6513966733034653E-2</v>
      </c>
      <c r="H524" s="174">
        <v>1734.99</v>
      </c>
      <c r="I524" s="197">
        <f t="shared" si="72"/>
        <v>1.7266465444751862E-2</v>
      </c>
      <c r="J524" s="197">
        <f t="shared" si="67"/>
        <v>4.6364489319708671E-2</v>
      </c>
      <c r="K524" s="174">
        <v>341.27</v>
      </c>
      <c r="L524" s="197">
        <f t="shared" si="73"/>
        <v>1.1049185024309099E-2</v>
      </c>
      <c r="M524" s="197">
        <f t="shared" si="68"/>
        <v>3.4144734138315327E-2</v>
      </c>
      <c r="N524" s="199">
        <v>38723</v>
      </c>
      <c r="O524" s="181">
        <v>1285.45</v>
      </c>
      <c r="P524" s="200">
        <f t="shared" si="74"/>
        <v>9.3555410325450172E-3</v>
      </c>
      <c r="Q524" s="200">
        <f t="shared" si="69"/>
        <v>4.278770430358881E-2</v>
      </c>
    </row>
    <row r="525" spans="1:17">
      <c r="A525" s="180">
        <v>38726</v>
      </c>
      <c r="B525" s="174">
        <v>553.11</v>
      </c>
      <c r="C525" s="197">
        <f t="shared" si="70"/>
        <v>-2.8923154994733928E-4</v>
      </c>
      <c r="D525" s="201">
        <f t="shared" si="65"/>
        <v>7.7853589645429142E-2</v>
      </c>
      <c r="E525" s="174">
        <v>8053.42</v>
      </c>
      <c r="F525" s="197">
        <f t="shared" si="71"/>
        <v>2.7056145538888032E-3</v>
      </c>
      <c r="G525" s="197">
        <f t="shared" si="66"/>
        <v>6.5902224048430852E-2</v>
      </c>
      <c r="H525" s="174">
        <v>1741.9</v>
      </c>
      <c r="I525" s="197">
        <f t="shared" si="72"/>
        <v>3.9748218078274724E-3</v>
      </c>
      <c r="J525" s="197">
        <f t="shared" si="67"/>
        <v>6.2869587951517175E-2</v>
      </c>
      <c r="K525" s="174">
        <v>343.95</v>
      </c>
      <c r="L525" s="197">
        <f t="shared" si="73"/>
        <v>7.8223451316307528E-3</v>
      </c>
      <c r="M525" s="197">
        <f t="shared" si="68"/>
        <v>3.962985711611422E-2</v>
      </c>
      <c r="N525" s="199">
        <v>38726</v>
      </c>
      <c r="O525" s="181">
        <v>1290.1500000000001</v>
      </c>
      <c r="P525" s="200">
        <f t="shared" si="74"/>
        <v>3.6496390875495523E-3</v>
      </c>
      <c r="Q525" s="200">
        <f t="shared" si="69"/>
        <v>4.9957362642568122E-2</v>
      </c>
    </row>
    <row r="526" spans="1:17">
      <c r="A526" s="180">
        <v>38727</v>
      </c>
      <c r="B526" s="174">
        <v>552.62</v>
      </c>
      <c r="C526" s="197">
        <f t="shared" si="70"/>
        <v>-8.8629237169137647E-4</v>
      </c>
      <c r="D526" s="201">
        <f t="shared" si="65"/>
        <v>7.8854680855151987E-2</v>
      </c>
      <c r="E526" s="174">
        <v>8030.59</v>
      </c>
      <c r="F526" s="197">
        <f t="shared" si="71"/>
        <v>-2.8388461997145963E-3</v>
      </c>
      <c r="G526" s="197">
        <f t="shared" si="66"/>
        <v>7.256543227721314E-2</v>
      </c>
      <c r="H526" s="174">
        <v>1744.02</v>
      </c>
      <c r="I526" s="197">
        <f t="shared" si="72"/>
        <v>1.2163218096614297E-3</v>
      </c>
      <c r="J526" s="197">
        <f t="shared" si="67"/>
        <v>6.7378533854592651E-2</v>
      </c>
      <c r="K526" s="174">
        <v>349.49</v>
      </c>
      <c r="L526" s="197">
        <f t="shared" si="73"/>
        <v>1.5978650989211671E-2</v>
      </c>
      <c r="M526" s="197">
        <f t="shared" si="68"/>
        <v>4.2798555342737618E-2</v>
      </c>
      <c r="N526" s="199">
        <v>38727</v>
      </c>
      <c r="O526" s="181">
        <v>1289.69</v>
      </c>
      <c r="P526" s="200">
        <f t="shared" si="74"/>
        <v>-3.566112664932262E-4</v>
      </c>
      <c r="Q526" s="200">
        <f t="shared" si="69"/>
        <v>5.706403802306656E-2</v>
      </c>
    </row>
    <row r="527" spans="1:17">
      <c r="A527" s="180">
        <v>38728</v>
      </c>
      <c r="B527" s="174">
        <v>556.36</v>
      </c>
      <c r="C527" s="197">
        <f t="shared" si="70"/>
        <v>6.7449623602117044E-3</v>
      </c>
      <c r="D527" s="201">
        <f t="shared" si="65"/>
        <v>7.6580381809322876E-2</v>
      </c>
      <c r="E527" s="174">
        <v>8063.51</v>
      </c>
      <c r="F527" s="197">
        <f t="shared" si="71"/>
        <v>4.0909458636356165E-3</v>
      </c>
      <c r="G527" s="197">
        <f t="shared" si="66"/>
        <v>6.8222987899256959E-2</v>
      </c>
      <c r="H527" s="174">
        <v>1758.24</v>
      </c>
      <c r="I527" s="197">
        <f t="shared" si="72"/>
        <v>8.120515405536391E-3</v>
      </c>
      <c r="J527" s="197">
        <f t="shared" si="67"/>
        <v>6.7483952434874567E-2</v>
      </c>
      <c r="K527" s="174">
        <v>350.49</v>
      </c>
      <c r="L527" s="197">
        <f t="shared" si="73"/>
        <v>2.8572264359318887E-3</v>
      </c>
      <c r="M527" s="197">
        <f t="shared" si="68"/>
        <v>6.1329468291060993E-2</v>
      </c>
      <c r="N527" s="199">
        <v>38728</v>
      </c>
      <c r="O527" s="181">
        <v>1294.18</v>
      </c>
      <c r="P527" s="200">
        <f t="shared" si="74"/>
        <v>3.4754105426071948E-3</v>
      </c>
      <c r="Q527" s="200">
        <f t="shared" si="69"/>
        <v>5.5018375667097164E-2</v>
      </c>
    </row>
    <row r="528" spans="1:17">
      <c r="A528" s="180">
        <v>38729</v>
      </c>
      <c r="B528" s="174">
        <v>553.57000000000005</v>
      </c>
      <c r="C528" s="197">
        <f t="shared" si="70"/>
        <v>-5.0273546552863976E-3</v>
      </c>
      <c r="D528" s="201">
        <f t="shared" si="65"/>
        <v>7.7637091016958135E-2</v>
      </c>
      <c r="E528" s="174">
        <v>8008.09</v>
      </c>
      <c r="F528" s="197">
        <f t="shared" si="71"/>
        <v>-6.8966648829202164E-3</v>
      </c>
      <c r="G528" s="197">
        <f t="shared" si="66"/>
        <v>6.8436639654919085E-2</v>
      </c>
      <c r="H528" s="174">
        <v>1747.35</v>
      </c>
      <c r="I528" s="197">
        <f t="shared" si="72"/>
        <v>-6.2129541847182517E-3</v>
      </c>
      <c r="J528" s="197">
        <f t="shared" si="67"/>
        <v>6.2974543223665636E-2</v>
      </c>
      <c r="K528" s="174">
        <v>350.65</v>
      </c>
      <c r="L528" s="197">
        <f t="shared" si="73"/>
        <v>4.563995857527515E-4</v>
      </c>
      <c r="M528" s="197">
        <f t="shared" si="68"/>
        <v>6.3396012570421115E-2</v>
      </c>
      <c r="N528" s="199">
        <v>38729</v>
      </c>
      <c r="O528" s="181">
        <v>1286.06</v>
      </c>
      <c r="P528" s="200">
        <f t="shared" si="74"/>
        <v>-6.2940089339184281E-3</v>
      </c>
      <c r="Q528" s="200">
        <f t="shared" si="69"/>
        <v>5.0082937192589778E-2</v>
      </c>
    </row>
    <row r="529" spans="1:17">
      <c r="A529" s="180">
        <v>38730</v>
      </c>
      <c r="B529" s="174">
        <v>552.73</v>
      </c>
      <c r="C529" s="197">
        <f t="shared" si="70"/>
        <v>-1.5185757234476445E-3</v>
      </c>
      <c r="D529" s="201">
        <f t="shared" si="65"/>
        <v>7.0959971321565229E-2</v>
      </c>
      <c r="E529" s="174">
        <v>8025.94</v>
      </c>
      <c r="F529" s="197">
        <f t="shared" si="71"/>
        <v>2.2265154018157327E-3</v>
      </c>
      <c r="G529" s="197">
        <f t="shared" si="66"/>
        <v>5.7395922479036604E-2</v>
      </c>
      <c r="H529" s="174">
        <v>1746.78</v>
      </c>
      <c r="I529" s="197">
        <f t="shared" si="72"/>
        <v>-3.2626147570710945E-4</v>
      </c>
      <c r="J529" s="197">
        <f t="shared" si="67"/>
        <v>5.5290773560846072E-2</v>
      </c>
      <c r="K529" s="174">
        <v>354.52</v>
      </c>
      <c r="L529" s="197">
        <f t="shared" si="73"/>
        <v>1.0976186887277879E-2</v>
      </c>
      <c r="M529" s="197">
        <f t="shared" si="68"/>
        <v>5.7398333241603067E-2</v>
      </c>
      <c r="N529" s="199">
        <v>38730</v>
      </c>
      <c r="O529" s="181">
        <v>1287.6099999999999</v>
      </c>
      <c r="P529" s="200">
        <f t="shared" si="74"/>
        <v>1.204505773777696E-3</v>
      </c>
      <c r="Q529" s="200">
        <f t="shared" si="69"/>
        <v>4.0739057298501122E-2</v>
      </c>
    </row>
    <row r="530" spans="1:17">
      <c r="A530" s="180">
        <v>38734</v>
      </c>
      <c r="B530" s="174">
        <v>548.17999999999995</v>
      </c>
      <c r="C530" s="197">
        <f t="shared" si="70"/>
        <v>-8.2659361924206469E-3</v>
      </c>
      <c r="D530" s="201">
        <f t="shared" ref="D530:D593" si="75">SUM(C489:C529)</f>
        <v>6.942200278703213E-2</v>
      </c>
      <c r="E530" s="174">
        <v>7992.6</v>
      </c>
      <c r="F530" s="197">
        <f t="shared" si="71"/>
        <v>-4.1626825094845015E-3</v>
      </c>
      <c r="G530" s="197">
        <f t="shared" ref="G530:G593" si="76">SUM(F489:F529)</f>
        <v>6.1241172669880675E-2</v>
      </c>
      <c r="H530" s="174">
        <v>1736.39</v>
      </c>
      <c r="I530" s="197">
        <f t="shared" si="72"/>
        <v>-5.9658476710289015E-3</v>
      </c>
      <c r="J530" s="197">
        <f t="shared" ref="J530:J593" si="77">SUM(I489:I529)</f>
        <v>5.5847952477093947E-2</v>
      </c>
      <c r="K530" s="174">
        <v>352.04</v>
      </c>
      <c r="L530" s="197">
        <f t="shared" si="73"/>
        <v>-7.0199563645861485E-3</v>
      </c>
      <c r="M530" s="197">
        <f t="shared" ref="M530:M593" si="78">SUM(L489:L529)</f>
        <v>6.6232384113853279E-2</v>
      </c>
      <c r="N530" s="199">
        <v>38734</v>
      </c>
      <c r="O530" s="181">
        <v>1282.93</v>
      </c>
      <c r="P530" s="200">
        <f t="shared" si="74"/>
        <v>-3.6412622802424245E-3</v>
      </c>
      <c r="Q530" s="200">
        <f t="shared" ref="Q530:Q593" si="79">SUM(P489:P529)</f>
        <v>4.2721369696921245E-2</v>
      </c>
    </row>
    <row r="531" spans="1:17">
      <c r="A531" s="180">
        <v>38735</v>
      </c>
      <c r="B531" s="174">
        <v>543.62</v>
      </c>
      <c r="C531" s="197">
        <f t="shared" si="70"/>
        <v>-8.3532268089401215E-3</v>
      </c>
      <c r="D531" s="201">
        <f t="shared" si="75"/>
        <v>6.5918582035464648E-2</v>
      </c>
      <c r="E531" s="174">
        <v>7953.01</v>
      </c>
      <c r="F531" s="197">
        <f t="shared" si="71"/>
        <v>-4.9656402419779146E-3</v>
      </c>
      <c r="G531" s="197">
        <f t="shared" si="76"/>
        <v>6.2363207826485974E-2</v>
      </c>
      <c r="H531" s="174">
        <v>1716.62</v>
      </c>
      <c r="I531" s="197">
        <f t="shared" si="72"/>
        <v>-1.1451004213011366E-2</v>
      </c>
      <c r="J531" s="197">
        <f t="shared" si="77"/>
        <v>5.4487402050195616E-2</v>
      </c>
      <c r="K531" s="174">
        <v>351.66</v>
      </c>
      <c r="L531" s="197">
        <f t="shared" si="73"/>
        <v>-1.0800057892181093E-3</v>
      </c>
      <c r="M531" s="197">
        <f t="shared" si="78"/>
        <v>5.8730325775364051E-2</v>
      </c>
      <c r="N531" s="199">
        <v>38735</v>
      </c>
      <c r="O531" s="181">
        <v>1277.93</v>
      </c>
      <c r="P531" s="200">
        <f t="shared" si="74"/>
        <v>-3.9049431468911296E-3</v>
      </c>
      <c r="Q531" s="200">
        <f t="shared" si="79"/>
        <v>4.2937557271896028E-2</v>
      </c>
    </row>
    <row r="532" spans="1:17">
      <c r="A532" s="180">
        <v>38736</v>
      </c>
      <c r="B532" s="174">
        <v>549.79</v>
      </c>
      <c r="C532" s="197">
        <f t="shared" si="70"/>
        <v>1.1285913774742111E-2</v>
      </c>
      <c r="D532" s="201">
        <f t="shared" si="75"/>
        <v>5.4549700733370753E-2</v>
      </c>
      <c r="E532" s="174">
        <v>8018.22</v>
      </c>
      <c r="F532" s="197">
        <f t="shared" si="71"/>
        <v>8.1659787464420461E-3</v>
      </c>
      <c r="G532" s="197">
        <f t="shared" si="76"/>
        <v>5.6119982897186539E-2</v>
      </c>
      <c r="H532" s="174">
        <v>1729.92</v>
      </c>
      <c r="I532" s="197">
        <f t="shared" si="72"/>
        <v>7.7179234938797511E-3</v>
      </c>
      <c r="J532" s="197">
        <f t="shared" si="77"/>
        <v>3.8703551288731534E-2</v>
      </c>
      <c r="K532" s="174">
        <v>347.98</v>
      </c>
      <c r="L532" s="197">
        <f t="shared" si="73"/>
        <v>-1.0519792857822783E-2</v>
      </c>
      <c r="M532" s="197">
        <f t="shared" si="78"/>
        <v>5.9399046575241955E-2</v>
      </c>
      <c r="N532" s="199">
        <v>38736</v>
      </c>
      <c r="O532" s="181">
        <v>1285.04</v>
      </c>
      <c r="P532" s="200">
        <f t="shared" si="74"/>
        <v>5.548264895072672E-3</v>
      </c>
      <c r="Q532" s="200">
        <f t="shared" si="79"/>
        <v>3.724415570550825E-2</v>
      </c>
    </row>
    <row r="533" spans="1:17">
      <c r="A533" s="180">
        <v>38737</v>
      </c>
      <c r="B533" s="174">
        <v>532.52</v>
      </c>
      <c r="C533" s="197">
        <f t="shared" si="70"/>
        <v>-3.1915931569860195E-2</v>
      </c>
      <c r="D533" s="201">
        <f t="shared" si="75"/>
        <v>4.5566859173661149E-2</v>
      </c>
      <c r="E533" s="174">
        <v>7902.27</v>
      </c>
      <c r="F533" s="197">
        <f t="shared" si="71"/>
        <v>-1.4566392137411932E-2</v>
      </c>
      <c r="G533" s="197">
        <f t="shared" si="76"/>
        <v>5.3420847252119916E-2</v>
      </c>
      <c r="H533" s="174">
        <v>1676.38</v>
      </c>
      <c r="I533" s="197">
        <f t="shared" si="72"/>
        <v>-3.1438457995169498E-2</v>
      </c>
      <c r="J533" s="197">
        <f t="shared" si="77"/>
        <v>3.1432492778349128E-2</v>
      </c>
      <c r="K533" s="174">
        <v>343.34</v>
      </c>
      <c r="L533" s="197">
        <f t="shared" si="73"/>
        <v>-1.3423797015787059E-2</v>
      </c>
      <c r="M533" s="197">
        <f t="shared" si="78"/>
        <v>4.4513157743494701E-2</v>
      </c>
      <c r="N533" s="199">
        <v>38737</v>
      </c>
      <c r="O533" s="181">
        <v>1261.49</v>
      </c>
      <c r="P533" s="200">
        <f t="shared" si="74"/>
        <v>-1.8496284270764857E-2</v>
      </c>
      <c r="Q533" s="200">
        <f t="shared" si="79"/>
        <v>3.3422947730618498E-2</v>
      </c>
    </row>
    <row r="534" spans="1:17">
      <c r="A534" s="180">
        <v>38740</v>
      </c>
      <c r="B534" s="174">
        <v>532.77</v>
      </c>
      <c r="C534" s="197">
        <f t="shared" si="70"/>
        <v>4.6935577089711423E-4</v>
      </c>
      <c r="D534" s="201">
        <f t="shared" si="75"/>
        <v>1.1692063118467759E-2</v>
      </c>
      <c r="E534" s="174">
        <v>7953.92</v>
      </c>
      <c r="F534" s="197">
        <f t="shared" si="71"/>
        <v>6.5148289319943587E-3</v>
      </c>
      <c r="G534" s="197">
        <f t="shared" si="76"/>
        <v>3.4462132636069724E-2</v>
      </c>
      <c r="H534" s="174">
        <v>1676.3</v>
      </c>
      <c r="I534" s="197">
        <f t="shared" si="72"/>
        <v>-4.7723015626492135E-5</v>
      </c>
      <c r="J534" s="197">
        <f t="shared" si="77"/>
        <v>-2.0677970439532678E-3</v>
      </c>
      <c r="K534" s="174">
        <v>346.35</v>
      </c>
      <c r="L534" s="197">
        <f t="shared" si="73"/>
        <v>8.7286146258310632E-3</v>
      </c>
      <c r="M534" s="197">
        <f t="shared" si="78"/>
        <v>1.7748467775178745E-2</v>
      </c>
      <c r="N534" s="199">
        <v>38740</v>
      </c>
      <c r="O534" s="181">
        <v>1263.82</v>
      </c>
      <c r="P534" s="200">
        <f t="shared" si="74"/>
        <v>1.8453185242020102E-3</v>
      </c>
      <c r="Q534" s="200">
        <f t="shared" si="79"/>
        <v>1.0534969294981072E-2</v>
      </c>
    </row>
    <row r="535" spans="1:17">
      <c r="A535" s="180">
        <v>38741</v>
      </c>
      <c r="B535" s="174">
        <v>532.59</v>
      </c>
      <c r="C535" s="197">
        <f t="shared" si="70"/>
        <v>-3.3791394779748564E-4</v>
      </c>
      <c r="D535" s="201">
        <f t="shared" si="75"/>
        <v>9.1450542594476367E-3</v>
      </c>
      <c r="E535" s="174">
        <v>7973.02</v>
      </c>
      <c r="F535" s="197">
        <f t="shared" si="71"/>
        <v>2.3984530809037759E-3</v>
      </c>
      <c r="G535" s="197">
        <f t="shared" si="76"/>
        <v>3.5482937473848015E-2</v>
      </c>
      <c r="H535" s="174">
        <v>1686.22</v>
      </c>
      <c r="I535" s="197">
        <f t="shared" si="72"/>
        <v>5.9003537702087784E-3</v>
      </c>
      <c r="J535" s="197">
        <f t="shared" si="77"/>
        <v>-5.9062841768860582E-3</v>
      </c>
      <c r="K535" s="174">
        <v>336.44</v>
      </c>
      <c r="L535" s="197">
        <f t="shared" si="73"/>
        <v>-2.9029997374377555E-2</v>
      </c>
      <c r="M535" s="197">
        <f t="shared" si="78"/>
        <v>2.4699830748370219E-2</v>
      </c>
      <c r="N535" s="199">
        <v>38741</v>
      </c>
      <c r="O535" s="181">
        <v>1266.8599999999999</v>
      </c>
      <c r="P535" s="200">
        <f t="shared" si="74"/>
        <v>2.4025174753526078E-3</v>
      </c>
      <c r="Q535" s="200">
        <f t="shared" si="79"/>
        <v>7.1228369927271787E-3</v>
      </c>
    </row>
    <row r="536" spans="1:17">
      <c r="A536" s="180">
        <v>38742</v>
      </c>
      <c r="B536" s="174">
        <v>533.41</v>
      </c>
      <c r="C536" s="197">
        <f t="shared" si="70"/>
        <v>1.538461841905641E-3</v>
      </c>
      <c r="D536" s="201">
        <f t="shared" si="75"/>
        <v>1.8981935278466501E-3</v>
      </c>
      <c r="E536" s="174">
        <v>7969.49</v>
      </c>
      <c r="F536" s="197">
        <f t="shared" si="71"/>
        <v>-4.4284119096546108E-4</v>
      </c>
      <c r="G536" s="197">
        <f t="shared" si="76"/>
        <v>3.2851491027375251E-2</v>
      </c>
      <c r="H536" s="174">
        <v>1677</v>
      </c>
      <c r="I536" s="197">
        <f t="shared" si="72"/>
        <v>-5.4828545842319984E-3</v>
      </c>
      <c r="J536" s="197">
        <f t="shared" si="77"/>
        <v>-4.6859000177786716E-3</v>
      </c>
      <c r="K536" s="174">
        <v>335.47</v>
      </c>
      <c r="L536" s="197">
        <f t="shared" si="73"/>
        <v>-2.887293458540597E-3</v>
      </c>
      <c r="M536" s="197">
        <f t="shared" si="78"/>
        <v>-5.128900527391702E-3</v>
      </c>
      <c r="N536" s="199">
        <v>38742</v>
      </c>
      <c r="O536" s="181">
        <v>1264.68</v>
      </c>
      <c r="P536" s="200">
        <f t="shared" si="74"/>
        <v>-1.7222722444546615E-3</v>
      </c>
      <c r="Q536" s="200">
        <f t="shared" si="79"/>
        <v>4.4539627206497158E-3</v>
      </c>
    </row>
    <row r="537" spans="1:17">
      <c r="A537" s="180">
        <v>38743</v>
      </c>
      <c r="B537" s="174">
        <v>536.70000000000005</v>
      </c>
      <c r="C537" s="197">
        <f t="shared" si="70"/>
        <v>6.1489199540615443E-3</v>
      </c>
      <c r="D537" s="201">
        <f t="shared" si="75"/>
        <v>-1.4612216912437035E-3</v>
      </c>
      <c r="E537" s="174">
        <v>8044</v>
      </c>
      <c r="F537" s="197">
        <f t="shared" si="71"/>
        <v>9.3059711180857162E-3</v>
      </c>
      <c r="G537" s="197">
        <f t="shared" si="76"/>
        <v>2.878738172282129E-2</v>
      </c>
      <c r="H537" s="174">
        <v>1690.49</v>
      </c>
      <c r="I537" s="197">
        <f t="shared" si="72"/>
        <v>8.0119448975936036E-3</v>
      </c>
      <c r="J537" s="197">
        <f t="shared" si="77"/>
        <v>-1.1719960931501901E-2</v>
      </c>
      <c r="K537" s="174">
        <v>336.22</v>
      </c>
      <c r="L537" s="197">
        <f t="shared" si="73"/>
        <v>2.2331739692166503E-3</v>
      </c>
      <c r="M537" s="197">
        <f t="shared" si="78"/>
        <v>-1.4295047871163799E-2</v>
      </c>
      <c r="N537" s="199">
        <v>38743</v>
      </c>
      <c r="O537" s="181">
        <v>1273.83</v>
      </c>
      <c r="P537" s="200">
        <f t="shared" si="74"/>
        <v>7.2089845040413146E-3</v>
      </c>
      <c r="Q537" s="200">
        <f t="shared" si="79"/>
        <v>-7.3509363897250233E-4</v>
      </c>
    </row>
    <row r="538" spans="1:17">
      <c r="A538" s="180">
        <v>38744</v>
      </c>
      <c r="B538" s="174">
        <v>542.84</v>
      </c>
      <c r="C538" s="197">
        <f t="shared" si="70"/>
        <v>1.1375338030386846E-2</v>
      </c>
      <c r="D538" s="201">
        <f t="shared" si="75"/>
        <v>1.1931840783217934E-3</v>
      </c>
      <c r="E538" s="174">
        <v>8096.14</v>
      </c>
      <c r="F538" s="197">
        <f t="shared" si="71"/>
        <v>6.4609329753094157E-3</v>
      </c>
      <c r="G538" s="197">
        <f t="shared" si="76"/>
        <v>3.755367975607482E-2</v>
      </c>
      <c r="H538" s="174">
        <v>1711.11</v>
      </c>
      <c r="I538" s="197">
        <f t="shared" si="72"/>
        <v>1.212385499383852E-2</v>
      </c>
      <c r="J538" s="197">
        <f t="shared" si="77"/>
        <v>-6.2272797168886583E-3</v>
      </c>
      <c r="K538" s="174">
        <v>336.66</v>
      </c>
      <c r="L538" s="197">
        <f t="shared" si="73"/>
        <v>1.3078113860229142E-3</v>
      </c>
      <c r="M538" s="197">
        <f t="shared" si="78"/>
        <v>-1.8009476509785096E-2</v>
      </c>
      <c r="N538" s="199">
        <v>38744</v>
      </c>
      <c r="O538" s="181">
        <v>1283.72</v>
      </c>
      <c r="P538" s="200">
        <f t="shared" si="74"/>
        <v>7.7340026957935055E-3</v>
      </c>
      <c r="Q538" s="200">
        <f t="shared" si="79"/>
        <v>4.3901127910878088E-3</v>
      </c>
    </row>
    <row r="539" spans="1:17">
      <c r="A539" s="180">
        <v>38747</v>
      </c>
      <c r="B539" s="174">
        <v>544.38</v>
      </c>
      <c r="C539" s="197">
        <f t="shared" si="70"/>
        <v>2.8329151964224231E-3</v>
      </c>
      <c r="D539" s="201">
        <f t="shared" si="75"/>
        <v>2.0396717224665156E-2</v>
      </c>
      <c r="E539" s="174">
        <v>8105.25</v>
      </c>
      <c r="F539" s="197">
        <f t="shared" si="71"/>
        <v>1.1245949835327394E-3</v>
      </c>
      <c r="G539" s="197">
        <f t="shared" si="76"/>
        <v>5.1802178311291414E-2</v>
      </c>
      <c r="H539" s="174">
        <v>1713.45</v>
      </c>
      <c r="I539" s="197">
        <f t="shared" si="72"/>
        <v>1.3665991334248699E-3</v>
      </c>
      <c r="J539" s="197">
        <f t="shared" si="77"/>
        <v>1.5738802276598081E-2</v>
      </c>
      <c r="K539" s="174">
        <v>338.75</v>
      </c>
      <c r="L539" s="197">
        <f t="shared" si="73"/>
        <v>6.1888532029749739E-3</v>
      </c>
      <c r="M539" s="197">
        <f t="shared" si="78"/>
        <v>-1.6701665123762182E-2</v>
      </c>
      <c r="N539" s="199">
        <v>38747</v>
      </c>
      <c r="O539" s="181">
        <v>1285.2</v>
      </c>
      <c r="P539" s="200">
        <f t="shared" si="74"/>
        <v>1.1522353080227964E-3</v>
      </c>
      <c r="Q539" s="200">
        <f t="shared" si="79"/>
        <v>2.066829961083724E-2</v>
      </c>
    </row>
    <row r="540" spans="1:17">
      <c r="A540" s="180">
        <v>38748</v>
      </c>
      <c r="B540" s="174">
        <v>541.11</v>
      </c>
      <c r="C540" s="197">
        <f t="shared" si="70"/>
        <v>-6.0249470593750224E-3</v>
      </c>
      <c r="D540" s="201">
        <f t="shared" si="75"/>
        <v>2.9472285538945073E-2</v>
      </c>
      <c r="E540" s="174">
        <v>8106.55</v>
      </c>
      <c r="F540" s="197">
        <f t="shared" si="71"/>
        <v>1.6037700968257401E-4</v>
      </c>
      <c r="G540" s="197">
        <f t="shared" si="76"/>
        <v>5.220247527630522E-2</v>
      </c>
      <c r="H540" s="174">
        <v>1710.75</v>
      </c>
      <c r="I540" s="197">
        <f t="shared" si="72"/>
        <v>-1.5770110154587626E-3</v>
      </c>
      <c r="J540" s="197">
        <f t="shared" si="77"/>
        <v>2.1597812044036331E-2</v>
      </c>
      <c r="K540" s="174">
        <v>342.35</v>
      </c>
      <c r="L540" s="197">
        <f t="shared" si="73"/>
        <v>1.0571233373161383E-2</v>
      </c>
      <c r="M540" s="197">
        <f t="shared" si="78"/>
        <v>-1.316753874500954E-2</v>
      </c>
      <c r="N540" s="199">
        <v>38748</v>
      </c>
      <c r="O540" s="181">
        <v>1280.08</v>
      </c>
      <c r="P540" s="200">
        <f t="shared" si="74"/>
        <v>-3.9917722810842281E-3</v>
      </c>
      <c r="Q540" s="200">
        <f t="shared" si="79"/>
        <v>2.1804629966852871E-2</v>
      </c>
    </row>
    <row r="541" spans="1:17">
      <c r="A541" s="180">
        <v>38749</v>
      </c>
      <c r="B541" s="174">
        <v>541.96</v>
      </c>
      <c r="C541" s="197">
        <f t="shared" si="70"/>
        <v>1.5696126280127869E-3</v>
      </c>
      <c r="D541" s="201">
        <f t="shared" si="75"/>
        <v>2.2728675917434011E-2</v>
      </c>
      <c r="E541" s="174">
        <v>8112.22</v>
      </c>
      <c r="F541" s="197">
        <f t="shared" si="71"/>
        <v>6.9918991772979224E-4</v>
      </c>
      <c r="G541" s="197">
        <f t="shared" si="76"/>
        <v>5.8583912923334057E-2</v>
      </c>
      <c r="H541" s="174">
        <v>1713.02</v>
      </c>
      <c r="I541" s="197">
        <f t="shared" si="72"/>
        <v>1.3260238465895588E-3</v>
      </c>
      <c r="J541" s="197">
        <f t="shared" si="77"/>
        <v>2.2576484034234456E-2</v>
      </c>
      <c r="K541" s="174">
        <v>343.85</v>
      </c>
      <c r="L541" s="197">
        <f t="shared" si="73"/>
        <v>4.3719101987733109E-3</v>
      </c>
      <c r="M541" s="197">
        <f t="shared" si="78"/>
        <v>1.9589790338609588E-3</v>
      </c>
      <c r="N541" s="199">
        <v>38749</v>
      </c>
      <c r="O541" s="181">
        <v>1282.46</v>
      </c>
      <c r="P541" s="200">
        <f t="shared" si="74"/>
        <v>1.8575325140952061E-3</v>
      </c>
      <c r="Q541" s="200">
        <f t="shared" si="79"/>
        <v>2.4195111216277029E-2</v>
      </c>
    </row>
    <row r="542" spans="1:17">
      <c r="A542" s="180">
        <v>38750</v>
      </c>
      <c r="B542" s="174">
        <v>532.55999999999995</v>
      </c>
      <c r="C542" s="197">
        <f t="shared" si="70"/>
        <v>-1.7496630685782343E-2</v>
      </c>
      <c r="D542" s="201">
        <f t="shared" si="75"/>
        <v>7.3336378164460328E-3</v>
      </c>
      <c r="E542" s="174">
        <v>8038</v>
      </c>
      <c r="F542" s="197">
        <f t="shared" si="71"/>
        <v>-9.1912707696507352E-3</v>
      </c>
      <c r="G542" s="197">
        <f t="shared" si="76"/>
        <v>4.4835208322582254E-2</v>
      </c>
      <c r="H542" s="174">
        <v>1685.77</v>
      </c>
      <c r="I542" s="197">
        <f t="shared" si="72"/>
        <v>-1.6035461979463577E-2</v>
      </c>
      <c r="J542" s="197">
        <f t="shared" si="77"/>
        <v>5.1151605400388831E-3</v>
      </c>
      <c r="K542" s="174">
        <v>341.3</v>
      </c>
      <c r="L542" s="197">
        <f t="shared" si="73"/>
        <v>-7.443659853183752E-3</v>
      </c>
      <c r="M542" s="197">
        <f t="shared" si="78"/>
        <v>8.3816912287602123E-3</v>
      </c>
      <c r="N542" s="199">
        <v>38750</v>
      </c>
      <c r="O542" s="181">
        <v>1270.8399999999999</v>
      </c>
      <c r="P542" s="200">
        <f t="shared" si="74"/>
        <v>-9.1020093392774372E-3</v>
      </c>
      <c r="Q542" s="200">
        <f t="shared" si="79"/>
        <v>1.3968889910694974E-2</v>
      </c>
    </row>
    <row r="543" spans="1:17">
      <c r="A543" s="180">
        <v>38751</v>
      </c>
      <c r="B543" s="174">
        <v>526.48</v>
      </c>
      <c r="C543" s="197">
        <f t="shared" si="70"/>
        <v>-1.1482223144584351E-2</v>
      </c>
      <c r="D543" s="201">
        <f t="shared" si="75"/>
        <v>-8.432872538600757E-3</v>
      </c>
      <c r="E543" s="174">
        <v>8001.4</v>
      </c>
      <c r="F543" s="197">
        <f t="shared" si="71"/>
        <v>-4.5637696578872877E-3</v>
      </c>
      <c r="G543" s="197">
        <f t="shared" si="76"/>
        <v>3.5088431748046323E-2</v>
      </c>
      <c r="H543" s="174">
        <v>1664.53</v>
      </c>
      <c r="I543" s="197">
        <f t="shared" si="72"/>
        <v>-1.2679631416614096E-2</v>
      </c>
      <c r="J543" s="197">
        <f t="shared" si="77"/>
        <v>-1.3744483454725887E-2</v>
      </c>
      <c r="K543" s="174">
        <v>343.21</v>
      </c>
      <c r="L543" s="197">
        <f t="shared" si="73"/>
        <v>5.5806488057936945E-3</v>
      </c>
      <c r="M543" s="197">
        <f t="shared" si="78"/>
        <v>1.2313467210050303E-3</v>
      </c>
      <c r="N543" s="199">
        <v>38751</v>
      </c>
      <c r="O543" s="181">
        <v>1264.03</v>
      </c>
      <c r="P543" s="200">
        <f t="shared" si="74"/>
        <v>-5.3730695330701933E-3</v>
      </c>
      <c r="Q543" s="200">
        <f t="shared" si="79"/>
        <v>4.5427378667315544E-3</v>
      </c>
    </row>
    <row r="544" spans="1:17">
      <c r="A544" s="180">
        <v>38754</v>
      </c>
      <c r="B544" s="174">
        <v>526.77</v>
      </c>
      <c r="C544" s="197">
        <f t="shared" si="70"/>
        <v>5.5067649148519352E-4</v>
      </c>
      <c r="D544" s="201">
        <f t="shared" si="75"/>
        <v>-9.1134893090337801E-3</v>
      </c>
      <c r="E544" s="174">
        <v>8019.87</v>
      </c>
      <c r="F544" s="197">
        <f t="shared" si="71"/>
        <v>2.3056859016167466E-3</v>
      </c>
      <c r="G544" s="197">
        <f t="shared" si="76"/>
        <v>3.0732135114577792E-2</v>
      </c>
      <c r="H544" s="174">
        <v>1657.54</v>
      </c>
      <c r="I544" s="197">
        <f t="shared" si="72"/>
        <v>-4.2082257842761773E-3</v>
      </c>
      <c r="J544" s="197">
        <f t="shared" si="77"/>
        <v>-1.8004237108934548E-2</v>
      </c>
      <c r="K544" s="174">
        <v>337.56</v>
      </c>
      <c r="L544" s="197">
        <f t="shared" si="73"/>
        <v>-1.659923242868936E-2</v>
      </c>
      <c r="M544" s="197">
        <f t="shared" si="78"/>
        <v>-9.3094070236788545E-3</v>
      </c>
      <c r="N544" s="199">
        <v>38754</v>
      </c>
      <c r="O544" s="181">
        <v>1265.02</v>
      </c>
      <c r="P544" s="200">
        <f t="shared" si="74"/>
        <v>7.8290271095252757E-4</v>
      </c>
      <c r="Q544" s="200">
        <f t="shared" si="79"/>
        <v>1.5359526716039636E-3</v>
      </c>
    </row>
    <row r="545" spans="1:17">
      <c r="A545" s="180">
        <v>38755</v>
      </c>
      <c r="B545" s="174">
        <v>525.89</v>
      </c>
      <c r="C545" s="197">
        <f t="shared" si="70"/>
        <v>-1.6719552467055472E-3</v>
      </c>
      <c r="D545" s="201">
        <f t="shared" si="75"/>
        <v>-1.3425804592111614E-2</v>
      </c>
      <c r="E545" s="174">
        <v>7932.5</v>
      </c>
      <c r="F545" s="197">
        <f t="shared" si="71"/>
        <v>-1.095396779552528E-2</v>
      </c>
      <c r="G545" s="197">
        <f t="shared" si="76"/>
        <v>3.0899435422114277E-2</v>
      </c>
      <c r="H545" s="174">
        <v>1651.84</v>
      </c>
      <c r="I545" s="197">
        <f t="shared" si="72"/>
        <v>-3.4447574086486597E-3</v>
      </c>
      <c r="J545" s="197">
        <f t="shared" si="77"/>
        <v>-2.6087478047934324E-2</v>
      </c>
      <c r="K545" s="174">
        <v>334.14</v>
      </c>
      <c r="L545" s="197">
        <f t="shared" si="73"/>
        <v>-1.0183205460133562E-2</v>
      </c>
      <c r="M545" s="197">
        <f t="shared" si="78"/>
        <v>-2.6774265498283135E-2</v>
      </c>
      <c r="N545" s="199">
        <v>38755</v>
      </c>
      <c r="O545" s="181">
        <v>1254.78</v>
      </c>
      <c r="P545" s="200">
        <f t="shared" si="74"/>
        <v>-8.1276739188473213E-3</v>
      </c>
      <c r="Q545" s="200">
        <f t="shared" si="79"/>
        <v>1.0440065486841898E-3</v>
      </c>
    </row>
    <row r="546" spans="1:17">
      <c r="A546" s="180">
        <v>38756</v>
      </c>
      <c r="B546" s="174">
        <v>533.66999999999996</v>
      </c>
      <c r="C546" s="197">
        <f t="shared" si="70"/>
        <v>1.4685605012644563E-2</v>
      </c>
      <c r="D546" s="201">
        <f t="shared" si="75"/>
        <v>-1.1551423949001098E-2</v>
      </c>
      <c r="E546" s="174">
        <v>7974.91</v>
      </c>
      <c r="F546" s="197">
        <f t="shared" si="71"/>
        <v>5.332118865557834E-3</v>
      </c>
      <c r="G546" s="197">
        <f t="shared" si="76"/>
        <v>2.569380696838168E-2</v>
      </c>
      <c r="H546" s="174">
        <v>1670.47</v>
      </c>
      <c r="I546" s="197">
        <f t="shared" si="72"/>
        <v>1.1215205850356196E-2</v>
      </c>
      <c r="J546" s="197">
        <f t="shared" si="77"/>
        <v>-2.6995738873900263E-2</v>
      </c>
      <c r="K546" s="174">
        <v>332.52</v>
      </c>
      <c r="L546" s="197">
        <f t="shared" si="73"/>
        <v>-4.8600581667449325E-3</v>
      </c>
      <c r="M546" s="197">
        <f t="shared" si="78"/>
        <v>-2.8878081465105239E-2</v>
      </c>
      <c r="N546" s="199">
        <v>38756</v>
      </c>
      <c r="O546" s="181">
        <v>1265.6500000000001</v>
      </c>
      <c r="P546" s="200">
        <f t="shared" si="74"/>
        <v>8.6255657917620569E-3</v>
      </c>
      <c r="Q546" s="200">
        <f t="shared" si="79"/>
        <v>-2.061979513700447E-3</v>
      </c>
    </row>
    <row r="547" spans="1:17">
      <c r="A547" s="180">
        <v>38757</v>
      </c>
      <c r="B547" s="174">
        <v>530.34</v>
      </c>
      <c r="C547" s="197">
        <f t="shared" si="70"/>
        <v>-6.2593601043764097E-3</v>
      </c>
      <c r="D547" s="201">
        <f t="shared" si="75"/>
        <v>9.0539238566085482E-3</v>
      </c>
      <c r="E547" s="174">
        <v>7980.17</v>
      </c>
      <c r="F547" s="197">
        <f t="shared" si="71"/>
        <v>6.5935115218008534E-4</v>
      </c>
      <c r="G547" s="197">
        <f t="shared" si="76"/>
        <v>2.9455621447404368E-2</v>
      </c>
      <c r="H547" s="174">
        <v>1654.08</v>
      </c>
      <c r="I547" s="197">
        <f t="shared" si="72"/>
        <v>-9.8600609328759973E-3</v>
      </c>
      <c r="J547" s="197">
        <f t="shared" si="77"/>
        <v>-9.0106269262299286E-3</v>
      </c>
      <c r="K547" s="174">
        <v>332.81</v>
      </c>
      <c r="L547" s="197">
        <f t="shared" si="73"/>
        <v>8.7174790965479862E-4</v>
      </c>
      <c r="M547" s="197">
        <f t="shared" si="78"/>
        <v>-3.7423950546385559E-2</v>
      </c>
      <c r="N547" s="199">
        <v>38757</v>
      </c>
      <c r="O547" s="181">
        <v>1263.78</v>
      </c>
      <c r="P547" s="200">
        <f t="shared" si="74"/>
        <v>-1.4785942609120406E-3</v>
      </c>
      <c r="Q547" s="200">
        <f t="shared" si="79"/>
        <v>7.7811528077306232E-3</v>
      </c>
    </row>
    <row r="548" spans="1:17">
      <c r="A548" s="180">
        <v>38758</v>
      </c>
      <c r="B548" s="174">
        <v>531.79999999999995</v>
      </c>
      <c r="C548" s="197">
        <f t="shared" si="70"/>
        <v>2.7491685080076383E-3</v>
      </c>
      <c r="D548" s="201">
        <f t="shared" si="75"/>
        <v>-4.1397018323923391E-3</v>
      </c>
      <c r="E548" s="174">
        <v>7980</v>
      </c>
      <c r="F548" s="197">
        <f t="shared" si="71"/>
        <v>-2.1303031234176164E-5</v>
      </c>
      <c r="G548" s="197">
        <f t="shared" si="76"/>
        <v>2.7642384868667089E-2</v>
      </c>
      <c r="H548" s="174">
        <v>1663.75</v>
      </c>
      <c r="I548" s="197">
        <f t="shared" si="72"/>
        <v>5.8291277016468621E-3</v>
      </c>
      <c r="J548" s="197">
        <f t="shared" si="77"/>
        <v>-2.3032661299369026E-2</v>
      </c>
      <c r="K548" s="174">
        <v>339.05</v>
      </c>
      <c r="L548" s="197">
        <f t="shared" si="73"/>
        <v>1.8575832557308963E-2</v>
      </c>
      <c r="M548" s="197">
        <f t="shared" si="78"/>
        <v>-3.3505852271831067E-2</v>
      </c>
      <c r="N548" s="199">
        <v>38758</v>
      </c>
      <c r="O548" s="181">
        <v>1266.99</v>
      </c>
      <c r="P548" s="200">
        <f t="shared" si="74"/>
        <v>2.5367787048434379E-3</v>
      </c>
      <c r="Q548" s="200">
        <f t="shared" si="79"/>
        <v>3.4956340214808831E-3</v>
      </c>
    </row>
    <row r="549" spans="1:17">
      <c r="A549" s="180">
        <v>38761</v>
      </c>
      <c r="B549" s="174">
        <v>528.16</v>
      </c>
      <c r="C549" s="197">
        <f t="shared" si="70"/>
        <v>-6.868210704036498E-3</v>
      </c>
      <c r="D549" s="201">
        <f t="shared" si="75"/>
        <v>-7.2694890521366956E-3</v>
      </c>
      <c r="E549" s="174">
        <v>7947.8</v>
      </c>
      <c r="F549" s="197">
        <f t="shared" si="71"/>
        <v>-4.0432506519152162E-3</v>
      </c>
      <c r="G549" s="197">
        <f t="shared" si="76"/>
        <v>2.3970473646100589E-2</v>
      </c>
      <c r="H549" s="174">
        <v>1645.83</v>
      </c>
      <c r="I549" s="197">
        <f t="shared" si="72"/>
        <v>-1.0829274486560517E-2</v>
      </c>
      <c r="J549" s="197">
        <f t="shared" si="77"/>
        <v>-2.0583100773930177E-2</v>
      </c>
      <c r="K549" s="174">
        <v>337.13</v>
      </c>
      <c r="L549" s="197">
        <f t="shared" si="73"/>
        <v>-5.6789764859092561E-3</v>
      </c>
      <c r="M549" s="197">
        <f t="shared" si="78"/>
        <v>-6.907221230489171E-3</v>
      </c>
      <c r="N549" s="199">
        <v>38761</v>
      </c>
      <c r="O549" s="181">
        <v>1262.8599999999999</v>
      </c>
      <c r="P549" s="200">
        <f t="shared" si="74"/>
        <v>-3.2650186129101217E-3</v>
      </c>
      <c r="Q549" s="200">
        <f t="shared" si="79"/>
        <v>5.1910760626789967E-3</v>
      </c>
    </row>
    <row r="550" spans="1:17">
      <c r="A550" s="180">
        <v>38762</v>
      </c>
      <c r="B550" s="174">
        <v>532.37</v>
      </c>
      <c r="C550" s="197">
        <f t="shared" si="70"/>
        <v>7.9394682183635597E-3</v>
      </c>
      <c r="D550" s="201">
        <f t="shared" si="75"/>
        <v>-1.5369020222933679E-2</v>
      </c>
      <c r="E550" s="174">
        <v>8021.57</v>
      </c>
      <c r="F550" s="197">
        <f t="shared" si="71"/>
        <v>9.2390025085189662E-3</v>
      </c>
      <c r="G550" s="197">
        <f t="shared" si="76"/>
        <v>1.557142438358503E-2</v>
      </c>
      <c r="H550" s="174">
        <v>1661.95</v>
      </c>
      <c r="I550" s="197">
        <f t="shared" si="72"/>
        <v>9.7467955042324673E-3</v>
      </c>
      <c r="J550" s="197">
        <f t="shared" si="77"/>
        <v>-3.5771805451667096E-2</v>
      </c>
      <c r="K550" s="174">
        <v>338.57</v>
      </c>
      <c r="L550" s="197">
        <f t="shared" si="73"/>
        <v>4.2622530117372975E-3</v>
      </c>
      <c r="M550" s="197">
        <f t="shared" si="78"/>
        <v>-1.8543811272363497E-2</v>
      </c>
      <c r="N550" s="199">
        <v>38762</v>
      </c>
      <c r="O550" s="181">
        <v>1275.53</v>
      </c>
      <c r="P550" s="200">
        <f t="shared" si="74"/>
        <v>9.9827884761768439E-3</v>
      </c>
      <c r="Q550" s="200">
        <f t="shared" si="79"/>
        <v>-3.6122380985681123E-3</v>
      </c>
    </row>
    <row r="551" spans="1:17">
      <c r="A551" s="180">
        <v>38763</v>
      </c>
      <c r="B551" s="174">
        <v>534.27</v>
      </c>
      <c r="C551" s="197">
        <f t="shared" si="70"/>
        <v>3.5625928327774801E-3</v>
      </c>
      <c r="D551" s="201">
        <f t="shared" si="75"/>
        <v>-7.093887665753992E-3</v>
      </c>
      <c r="E551" s="174">
        <v>8019.76</v>
      </c>
      <c r="F551" s="197">
        <f t="shared" si="71"/>
        <v>-2.2566707469771362E-4</v>
      </c>
      <c r="G551" s="197">
        <f t="shared" si="76"/>
        <v>2.1342963071087517E-2</v>
      </c>
      <c r="H551" s="174">
        <v>1673.15</v>
      </c>
      <c r="I551" s="197">
        <f t="shared" si="72"/>
        <v>6.7164655353565321E-3</v>
      </c>
      <c r="J551" s="197">
        <f t="shared" si="77"/>
        <v>-2.203645924528155E-2</v>
      </c>
      <c r="K551" s="174">
        <v>335.94</v>
      </c>
      <c r="L551" s="197">
        <f t="shared" si="73"/>
        <v>-7.7982930668222322E-3</v>
      </c>
      <c r="M551" s="197">
        <f t="shared" si="78"/>
        <v>-1.6433910681085982E-2</v>
      </c>
      <c r="N551" s="199">
        <v>38763</v>
      </c>
      <c r="O551" s="181">
        <v>1280</v>
      </c>
      <c r="P551" s="200">
        <f t="shared" si="74"/>
        <v>3.4982994202306227E-3</v>
      </c>
      <c r="Q551" s="200">
        <f t="shared" si="79"/>
        <v>2.1897217444066357E-3</v>
      </c>
    </row>
    <row r="552" spans="1:17">
      <c r="A552" s="180">
        <v>38764</v>
      </c>
      <c r="B552" s="174">
        <v>541.44000000000005</v>
      </c>
      <c r="C552" s="197">
        <f t="shared" si="70"/>
        <v>1.3330927821779859E-2</v>
      </c>
      <c r="D552" s="201">
        <f t="shared" si="75"/>
        <v>-2.5609644713417011E-3</v>
      </c>
      <c r="E552" s="174">
        <v>8086.74</v>
      </c>
      <c r="F552" s="197">
        <f t="shared" si="71"/>
        <v>8.3171869884446099E-3</v>
      </c>
      <c r="G552" s="197">
        <f t="shared" si="76"/>
        <v>2.5772685569175759E-2</v>
      </c>
      <c r="H552" s="174">
        <v>1688.61</v>
      </c>
      <c r="I552" s="197">
        <f t="shared" si="72"/>
        <v>9.1976280211307441E-3</v>
      </c>
      <c r="J552" s="197">
        <f t="shared" si="77"/>
        <v>-1.6919674115040993E-2</v>
      </c>
      <c r="K552" s="174">
        <v>340</v>
      </c>
      <c r="L552" s="197">
        <f t="shared" si="73"/>
        <v>1.2013045021350208E-2</v>
      </c>
      <c r="M552" s="197">
        <f t="shared" si="78"/>
        <v>-2.1905133060209133E-2</v>
      </c>
      <c r="N552" s="199">
        <v>38764</v>
      </c>
      <c r="O552" s="181">
        <v>1289.3800000000001</v>
      </c>
      <c r="P552" s="200">
        <f t="shared" si="74"/>
        <v>7.3014047521291897E-3</v>
      </c>
      <c r="Q552" s="200">
        <f t="shared" si="79"/>
        <v>7.103293762172622E-3</v>
      </c>
    </row>
    <row r="553" spans="1:17">
      <c r="A553" s="180">
        <v>38765</v>
      </c>
      <c r="B553" s="174">
        <v>535.82000000000005</v>
      </c>
      <c r="C553" s="197">
        <f t="shared" si="70"/>
        <v>-1.0433973202988464E-2</v>
      </c>
      <c r="D553" s="201">
        <f t="shared" si="75"/>
        <v>1.2694747873670864E-2</v>
      </c>
      <c r="E553" s="174">
        <v>8092.42</v>
      </c>
      <c r="F553" s="197">
        <f t="shared" si="71"/>
        <v>7.0213784069779049E-4</v>
      </c>
      <c r="G553" s="197">
        <f t="shared" si="76"/>
        <v>3.4308686599188946E-2</v>
      </c>
      <c r="H553" s="174">
        <v>1675.21</v>
      </c>
      <c r="I553" s="197">
        <f t="shared" si="72"/>
        <v>-7.9671747485400395E-3</v>
      </c>
      <c r="J553" s="197">
        <f t="shared" si="77"/>
        <v>-4.145335461861431E-5</v>
      </c>
      <c r="K553" s="174">
        <v>340.8</v>
      </c>
      <c r="L553" s="197">
        <f t="shared" si="73"/>
        <v>2.350177344953673E-3</v>
      </c>
      <c r="M553" s="197">
        <f t="shared" si="78"/>
        <v>-8.6682046795146569E-3</v>
      </c>
      <c r="N553" s="199">
        <v>38765</v>
      </c>
      <c r="O553" s="181">
        <v>1287.24</v>
      </c>
      <c r="P553" s="200">
        <f t="shared" si="74"/>
        <v>-1.6610912684537765E-3</v>
      </c>
      <c r="Q553" s="200">
        <f t="shared" si="79"/>
        <v>1.7257048119408508E-2</v>
      </c>
    </row>
    <row r="554" spans="1:17">
      <c r="A554" s="180">
        <v>38769</v>
      </c>
      <c r="B554" s="174">
        <v>528.30999999999995</v>
      </c>
      <c r="C554" s="197">
        <f t="shared" si="70"/>
        <v>-1.4115051144658953E-2</v>
      </c>
      <c r="D554" s="201">
        <f t="shared" si="75"/>
        <v>1.8801299819494258E-2</v>
      </c>
      <c r="E554" s="174">
        <v>8082.66</v>
      </c>
      <c r="F554" s="197">
        <f t="shared" si="71"/>
        <v>-1.2067947960073845E-3</v>
      </c>
      <c r="G554" s="197">
        <f t="shared" si="76"/>
        <v>3.9552733240481114E-2</v>
      </c>
      <c r="H554" s="174">
        <v>1655.68</v>
      </c>
      <c r="I554" s="197">
        <f t="shared" si="72"/>
        <v>-1.1726729977330911E-2</v>
      </c>
      <c r="J554" s="197">
        <f t="shared" si="77"/>
        <v>6.4978653993950017E-3</v>
      </c>
      <c r="K554" s="174">
        <v>344.44</v>
      </c>
      <c r="L554" s="197">
        <f t="shared" si="73"/>
        <v>1.0624114872803674E-2</v>
      </c>
      <c r="M554" s="197">
        <f t="shared" si="78"/>
        <v>-4.4793891595373454E-3</v>
      </c>
      <c r="N554" s="199">
        <v>38769</v>
      </c>
      <c r="O554" s="181">
        <v>1283.03</v>
      </c>
      <c r="P554" s="200">
        <f t="shared" si="74"/>
        <v>-3.2759233582683768E-3</v>
      </c>
      <c r="Q554" s="200">
        <f t="shared" si="79"/>
        <v>2.1452164531012757E-2</v>
      </c>
    </row>
    <row r="555" spans="1:17">
      <c r="A555" s="180">
        <v>38770</v>
      </c>
      <c r="B555" s="174">
        <v>533.85</v>
      </c>
      <c r="C555" s="197">
        <f t="shared" si="70"/>
        <v>1.043166799415505E-2</v>
      </c>
      <c r="D555" s="201">
        <f t="shared" si="75"/>
        <v>6.6469403037700842E-3</v>
      </c>
      <c r="E555" s="174">
        <v>8128.2</v>
      </c>
      <c r="F555" s="197">
        <f t="shared" si="71"/>
        <v>5.6184705558500582E-3</v>
      </c>
      <c r="G555" s="197">
        <f t="shared" si="76"/>
        <v>3.8515649409109329E-2</v>
      </c>
      <c r="H555" s="174">
        <v>1677.52</v>
      </c>
      <c r="I555" s="197">
        <f t="shared" si="72"/>
        <v>1.3104711720880525E-2</v>
      </c>
      <c r="J555" s="197">
        <f t="shared" si="77"/>
        <v>-5.6553640152345059E-3</v>
      </c>
      <c r="K555" s="174">
        <v>340.78</v>
      </c>
      <c r="L555" s="197">
        <f t="shared" si="73"/>
        <v>-1.0682802040871381E-2</v>
      </c>
      <c r="M555" s="197">
        <f t="shared" si="78"/>
        <v>1.0594772580288205E-2</v>
      </c>
      <c r="N555" s="199">
        <v>38770</v>
      </c>
      <c r="O555" s="181">
        <v>1292.67</v>
      </c>
      <c r="P555" s="200">
        <f t="shared" si="74"/>
        <v>7.4853787408809894E-3</v>
      </c>
      <c r="Q555" s="200">
        <f t="shared" si="79"/>
        <v>1.8414379881729306E-2</v>
      </c>
    </row>
    <row r="556" spans="1:17">
      <c r="A556" s="180">
        <v>38771</v>
      </c>
      <c r="B556" s="174">
        <v>530.58000000000004</v>
      </c>
      <c r="C556" s="197">
        <f t="shared" si="70"/>
        <v>-6.1441528086126204E-3</v>
      </c>
      <c r="D556" s="201">
        <f t="shared" si="75"/>
        <v>1.1586960212688976E-2</v>
      </c>
      <c r="E556" s="174">
        <v>8107.76</v>
      </c>
      <c r="F556" s="197">
        <f t="shared" si="71"/>
        <v>-2.5178690756272656E-3</v>
      </c>
      <c r="G556" s="197">
        <f t="shared" si="76"/>
        <v>4.0350752751058011E-2</v>
      </c>
      <c r="H556" s="174">
        <v>1672.29</v>
      </c>
      <c r="I556" s="197">
        <f t="shared" si="72"/>
        <v>-3.1225676976075166E-3</v>
      </c>
      <c r="J556" s="197">
        <f t="shared" si="77"/>
        <v>4.1276831012607672E-3</v>
      </c>
      <c r="K556" s="174">
        <v>336.54</v>
      </c>
      <c r="L556" s="197">
        <f t="shared" si="73"/>
        <v>-1.2520095038792482E-2</v>
      </c>
      <c r="M556" s="197">
        <f t="shared" si="78"/>
        <v>1.3887880925966378E-2</v>
      </c>
      <c r="N556" s="199">
        <v>38771</v>
      </c>
      <c r="O556" s="181">
        <v>1287.79</v>
      </c>
      <c r="P556" s="200">
        <f t="shared" si="74"/>
        <v>-3.7822758869455603E-3</v>
      </c>
      <c r="Q556" s="200">
        <f t="shared" si="79"/>
        <v>2.3386288037826771E-2</v>
      </c>
    </row>
    <row r="557" spans="1:17">
      <c r="A557" s="180">
        <v>38772</v>
      </c>
      <c r="B557" s="174">
        <v>532.03</v>
      </c>
      <c r="C557" s="197">
        <f t="shared" si="70"/>
        <v>2.7291309134778261E-3</v>
      </c>
      <c r="D557" s="201">
        <f t="shared" si="75"/>
        <v>-3.3116351343139014E-3</v>
      </c>
      <c r="E557" s="174">
        <v>8126.03</v>
      </c>
      <c r="F557" s="197">
        <f t="shared" si="71"/>
        <v>2.2508616550491059E-3</v>
      </c>
      <c r="G557" s="197">
        <f t="shared" si="76"/>
        <v>3.4377752147803357E-2</v>
      </c>
      <c r="H557" s="174">
        <v>1676.5</v>
      </c>
      <c r="I557" s="197">
        <f t="shared" si="72"/>
        <v>2.5143423254005326E-3</v>
      </c>
      <c r="J557" s="197">
        <f t="shared" si="77"/>
        <v>-6.5919109614976119E-3</v>
      </c>
      <c r="K557" s="174">
        <v>339.59</v>
      </c>
      <c r="L557" s="197">
        <f t="shared" si="73"/>
        <v>9.0219948477992858E-3</v>
      </c>
      <c r="M557" s="197">
        <f t="shared" si="78"/>
        <v>2.6778557464317808E-3</v>
      </c>
      <c r="N557" s="199">
        <v>38772</v>
      </c>
      <c r="O557" s="181">
        <v>1289.43</v>
      </c>
      <c r="P557" s="200">
        <f t="shared" si="74"/>
        <v>1.2726893484951744E-3</v>
      </c>
      <c r="Q557" s="200">
        <f t="shared" si="79"/>
        <v>1.5392082149678837E-2</v>
      </c>
    </row>
    <row r="558" spans="1:17">
      <c r="A558" s="180">
        <v>38775</v>
      </c>
      <c r="B558" s="174">
        <v>536.80999999999995</v>
      </c>
      <c r="C558" s="197">
        <f t="shared" si="70"/>
        <v>8.9443356668508344E-3</v>
      </c>
      <c r="D558" s="201">
        <f t="shared" si="75"/>
        <v>-1.6714403628346952E-3</v>
      </c>
      <c r="E558" s="174">
        <v>8139.67</v>
      </c>
      <c r="F558" s="197">
        <f t="shared" si="71"/>
        <v>1.6771492400879386E-3</v>
      </c>
      <c r="G558" s="197">
        <f t="shared" si="76"/>
        <v>3.5591337472213921E-2</v>
      </c>
      <c r="H558" s="174">
        <v>1695.66</v>
      </c>
      <c r="I558" s="197">
        <f t="shared" si="72"/>
        <v>1.1363758650315223E-2</v>
      </c>
      <c r="J558" s="197">
        <f t="shared" si="77"/>
        <v>-3.8220929895573913E-3</v>
      </c>
      <c r="K558" s="174">
        <v>337.46</v>
      </c>
      <c r="L558" s="197">
        <f t="shared" si="73"/>
        <v>-6.2920228259086101E-3</v>
      </c>
      <c r="M558" s="197">
        <f t="shared" si="78"/>
        <v>1.0003042864053542E-2</v>
      </c>
      <c r="N558" s="199">
        <v>38775</v>
      </c>
      <c r="O558" s="181">
        <v>1294.1199999999999</v>
      </c>
      <c r="P558" s="200">
        <f t="shared" si="74"/>
        <v>3.6306672229017936E-3</v>
      </c>
      <c r="Q558" s="200">
        <f t="shared" si="79"/>
        <v>1.6239034928068254E-2</v>
      </c>
    </row>
    <row r="559" spans="1:17">
      <c r="A559" s="180">
        <v>38776</v>
      </c>
      <c r="B559" s="174">
        <v>530.29</v>
      </c>
      <c r="C559" s="197">
        <f t="shared" si="70"/>
        <v>-1.2220187681356208E-2</v>
      </c>
      <c r="D559" s="201">
        <f t="shared" si="75"/>
        <v>1.5677097853557892E-2</v>
      </c>
      <c r="E559" s="174">
        <v>8060.61</v>
      </c>
      <c r="F559" s="197">
        <f t="shared" si="71"/>
        <v>-9.7604026152145595E-3</v>
      </c>
      <c r="G559" s="197">
        <f t="shared" si="76"/>
        <v>4.6756217839235899E-2</v>
      </c>
      <c r="H559" s="174">
        <v>1670.57</v>
      </c>
      <c r="I559" s="197">
        <f t="shared" si="72"/>
        <v>-1.4907160016049283E-2</v>
      </c>
      <c r="J559" s="197">
        <f t="shared" si="77"/>
        <v>1.6224943694922354E-2</v>
      </c>
      <c r="K559" s="174">
        <v>337.6</v>
      </c>
      <c r="L559" s="197">
        <f t="shared" si="73"/>
        <v>4.1477795161076465E-4</v>
      </c>
      <c r="M559" s="197">
        <f t="shared" si="78"/>
        <v>-1.5101493772071931E-3</v>
      </c>
      <c r="N559" s="199">
        <v>38776</v>
      </c>
      <c r="O559" s="181">
        <v>1280.6600000000001</v>
      </c>
      <c r="P559" s="200">
        <f t="shared" si="74"/>
        <v>-1.0455357439630828E-2</v>
      </c>
      <c r="Q559" s="200">
        <f t="shared" si="79"/>
        <v>2.9469015526657222E-2</v>
      </c>
    </row>
    <row r="560" spans="1:17">
      <c r="A560" s="180">
        <v>38777</v>
      </c>
      <c r="B560" s="174">
        <v>541.27</v>
      </c>
      <c r="C560" s="197">
        <f t="shared" si="70"/>
        <v>2.0494203420493108E-2</v>
      </c>
      <c r="D560" s="201">
        <f t="shared" si="75"/>
        <v>2.095388082975734E-3</v>
      </c>
      <c r="E560" s="174">
        <v>8130.63</v>
      </c>
      <c r="F560" s="197">
        <f t="shared" si="71"/>
        <v>8.64917529546806E-3</v>
      </c>
      <c r="G560" s="197">
        <f t="shared" si="76"/>
        <v>3.3409239883415577E-2</v>
      </c>
      <c r="H560" s="174">
        <v>1694.58</v>
      </c>
      <c r="I560" s="197">
        <f t="shared" si="72"/>
        <v>1.4270036958959696E-2</v>
      </c>
      <c r="J560" s="197">
        <f t="shared" si="77"/>
        <v>2.0792955865638757E-3</v>
      </c>
      <c r="K560" s="174">
        <v>341</v>
      </c>
      <c r="L560" s="197">
        <f t="shared" si="73"/>
        <v>1.0020714561714637E-2</v>
      </c>
      <c r="M560" s="197">
        <f t="shared" si="78"/>
        <v>-2.3964154010723245E-3</v>
      </c>
      <c r="N560" s="199">
        <v>38777</v>
      </c>
      <c r="O560" s="181">
        <v>1291.24</v>
      </c>
      <c r="P560" s="200">
        <f t="shared" si="74"/>
        <v>8.2274269454006288E-3</v>
      </c>
      <c r="Q560" s="200">
        <f t="shared" si="79"/>
        <v>1.771728575918019E-2</v>
      </c>
    </row>
    <row r="561" spans="1:17">
      <c r="A561" s="180">
        <v>38778</v>
      </c>
      <c r="B561" s="174">
        <v>542.88</v>
      </c>
      <c r="C561" s="197">
        <f t="shared" si="70"/>
        <v>2.9700709007555092E-3</v>
      </c>
      <c r="D561" s="201">
        <f t="shared" si="75"/>
        <v>2.9777386182481481E-2</v>
      </c>
      <c r="E561" s="174">
        <v>8126.53</v>
      </c>
      <c r="F561" s="197">
        <f t="shared" si="71"/>
        <v>-5.0439315193120515E-4</v>
      </c>
      <c r="G561" s="197">
        <f t="shared" si="76"/>
        <v>4.3036347610082896E-2</v>
      </c>
      <c r="H561" s="174">
        <v>1693.78</v>
      </c>
      <c r="I561" s="197">
        <f t="shared" si="72"/>
        <v>-4.7220485123492586E-4</v>
      </c>
      <c r="J561" s="197">
        <f t="shared" si="77"/>
        <v>2.3416414684358542E-2</v>
      </c>
      <c r="K561" s="174">
        <v>337.97</v>
      </c>
      <c r="L561" s="197">
        <f t="shared" si="73"/>
        <v>-8.9253431361184243E-3</v>
      </c>
      <c r="M561" s="197">
        <f t="shared" si="78"/>
        <v>1.6797177513860014E-2</v>
      </c>
      <c r="N561" s="199">
        <v>38778</v>
      </c>
      <c r="O561" s="181">
        <v>1289.1400000000001</v>
      </c>
      <c r="P561" s="200">
        <f t="shared" si="74"/>
        <v>-1.627667602157541E-3</v>
      </c>
      <c r="Q561" s="200">
        <f t="shared" si="79"/>
        <v>2.8929682623579783E-2</v>
      </c>
    </row>
    <row r="562" spans="1:17">
      <c r="A562" s="180">
        <v>38779</v>
      </c>
      <c r="B562" s="174">
        <v>541.32000000000005</v>
      </c>
      <c r="C562" s="197">
        <f t="shared" si="70"/>
        <v>-2.8776998276150581E-3</v>
      </c>
      <c r="D562" s="201">
        <f t="shared" si="75"/>
        <v>3.8818495203192048E-2</v>
      </c>
      <c r="E562" s="174">
        <v>8119.91</v>
      </c>
      <c r="F562" s="197">
        <f t="shared" si="71"/>
        <v>-8.1494781212171027E-4</v>
      </c>
      <c r="G562" s="197">
        <f t="shared" si="76"/>
        <v>4.6931627237249682E-2</v>
      </c>
      <c r="H562" s="174">
        <v>1684.32</v>
      </c>
      <c r="I562" s="197">
        <f t="shared" si="72"/>
        <v>-5.6007961452593513E-3</v>
      </c>
      <c r="J562" s="197">
        <f t="shared" si="77"/>
        <v>2.9100760292004781E-2</v>
      </c>
      <c r="K562" s="174">
        <v>344.88</v>
      </c>
      <c r="L562" s="197">
        <f t="shared" si="73"/>
        <v>2.0239396291480846E-2</v>
      </c>
      <c r="M562" s="197">
        <f t="shared" si="78"/>
        <v>7.9314806752153119E-3</v>
      </c>
      <c r="N562" s="199">
        <v>38779</v>
      </c>
      <c r="O562" s="181">
        <v>1287.23</v>
      </c>
      <c r="P562" s="200">
        <f t="shared" si="74"/>
        <v>-1.4827065599390518E-3</v>
      </c>
      <c r="Q562" s="200">
        <f t="shared" si="79"/>
        <v>3.2200714637913581E-2</v>
      </c>
    </row>
    <row r="563" spans="1:17">
      <c r="A563" s="180">
        <v>38782</v>
      </c>
      <c r="B563" s="174">
        <v>535.86</v>
      </c>
      <c r="C563" s="197">
        <f t="shared" si="70"/>
        <v>-1.0137668284455229E-2</v>
      </c>
      <c r="D563" s="201">
        <f t="shared" si="75"/>
        <v>1.8683767751407086E-2</v>
      </c>
      <c r="E563" s="174">
        <v>8067.44</v>
      </c>
      <c r="F563" s="197">
        <f t="shared" si="71"/>
        <v>-6.4828627002139353E-3</v>
      </c>
      <c r="G563" s="197">
        <f t="shared" si="76"/>
        <v>2.5886657370296239E-2</v>
      </c>
      <c r="H563" s="174">
        <v>1669.94</v>
      </c>
      <c r="I563" s="197">
        <f t="shared" si="72"/>
        <v>-8.5742238813576385E-3</v>
      </c>
      <c r="J563" s="197">
        <f t="shared" si="77"/>
        <v>2.6097956404561497E-3</v>
      </c>
      <c r="K563" s="174">
        <v>344.46</v>
      </c>
      <c r="L563" s="197">
        <f t="shared" si="73"/>
        <v>-1.2185570312788006E-3</v>
      </c>
      <c r="M563" s="197">
        <f t="shared" si="78"/>
        <v>3.5865180154119075E-2</v>
      </c>
      <c r="N563" s="199">
        <v>38782</v>
      </c>
      <c r="O563" s="181">
        <v>1278.26</v>
      </c>
      <c r="P563" s="200">
        <f t="shared" si="74"/>
        <v>-6.9928446827921247E-3</v>
      </c>
      <c r="Q563" s="200">
        <f t="shared" si="79"/>
        <v>1.4421050927491878E-2</v>
      </c>
    </row>
    <row r="564" spans="1:17">
      <c r="A564" s="180">
        <v>38783</v>
      </c>
      <c r="B564" s="174">
        <v>531.83000000000004</v>
      </c>
      <c r="C564" s="197">
        <f t="shared" si="70"/>
        <v>-7.5490435210056875E-3</v>
      </c>
      <c r="D564" s="201">
        <f t="shared" si="75"/>
        <v>-1.5663462589338602E-3</v>
      </c>
      <c r="E564" s="174">
        <v>8017.36</v>
      </c>
      <c r="F564" s="197">
        <f t="shared" si="71"/>
        <v>-6.2270170376987274E-3</v>
      </c>
      <c r="G564" s="197">
        <f t="shared" si="76"/>
        <v>1.3037929269859326E-2</v>
      </c>
      <c r="H564" s="174">
        <v>1661.02</v>
      </c>
      <c r="I564" s="197">
        <f t="shared" si="72"/>
        <v>-5.355826141660398E-3</v>
      </c>
      <c r="J564" s="197">
        <f t="shared" si="77"/>
        <v>-1.538459885718647E-2</v>
      </c>
      <c r="K564" s="174">
        <v>342.74</v>
      </c>
      <c r="L564" s="197">
        <f t="shared" si="73"/>
        <v>-5.0058311748972595E-3</v>
      </c>
      <c r="M564" s="197">
        <f t="shared" si="78"/>
        <v>4.0433780968903467E-2</v>
      </c>
      <c r="N564" s="199">
        <v>38783</v>
      </c>
      <c r="O564" s="181">
        <v>1275.8800000000001</v>
      </c>
      <c r="P564" s="200">
        <f t="shared" si="74"/>
        <v>-1.863641530098769E-3</v>
      </c>
      <c r="Q564" s="200">
        <f t="shared" si="79"/>
        <v>3.7621727004343228E-3</v>
      </c>
    </row>
    <row r="565" spans="1:17">
      <c r="A565" s="180">
        <v>38784</v>
      </c>
      <c r="B565" s="174">
        <v>530.74</v>
      </c>
      <c r="C565" s="197">
        <f t="shared" si="70"/>
        <v>-2.0516302593419603E-3</v>
      </c>
      <c r="D565" s="201">
        <f t="shared" si="75"/>
        <v>-1.8720685309691943E-2</v>
      </c>
      <c r="E565" s="174">
        <v>8026.09</v>
      </c>
      <c r="F565" s="197">
        <f t="shared" si="71"/>
        <v>1.0882947073903295E-3</v>
      </c>
      <c r="G565" s="197">
        <f t="shared" si="76"/>
        <v>9.1847110459667564E-3</v>
      </c>
      <c r="H565" s="174">
        <v>1660.35</v>
      </c>
      <c r="I565" s="197">
        <f t="shared" si="72"/>
        <v>-4.0344798025392803E-4</v>
      </c>
      <c r="J565" s="197">
        <f t="shared" si="77"/>
        <v>-2.6303312750840455E-2</v>
      </c>
      <c r="K565" s="174">
        <v>340.42</v>
      </c>
      <c r="L565" s="197">
        <f t="shared" si="73"/>
        <v>-6.7919928528760356E-3</v>
      </c>
      <c r="M565" s="197">
        <f t="shared" si="78"/>
        <v>1.5347374416619868E-2</v>
      </c>
      <c r="N565" s="199">
        <v>38784</v>
      </c>
      <c r="O565" s="181">
        <v>1278.47</v>
      </c>
      <c r="P565" s="200">
        <f t="shared" si="74"/>
        <v>2.0279138627049766E-3</v>
      </c>
      <c r="Q565" s="200">
        <f t="shared" si="79"/>
        <v>1.88282604968074E-3</v>
      </c>
    </row>
    <row r="566" spans="1:17">
      <c r="A566" s="180">
        <v>38785</v>
      </c>
      <c r="B566" s="174">
        <v>527.95000000000005</v>
      </c>
      <c r="C566" s="197">
        <f t="shared" si="70"/>
        <v>-5.2706768909785984E-3</v>
      </c>
      <c r="D566" s="201">
        <f t="shared" si="75"/>
        <v>-4.1573869156854765E-2</v>
      </c>
      <c r="E566" s="174">
        <v>8007.83</v>
      </c>
      <c r="F566" s="197">
        <f t="shared" si="71"/>
        <v>-2.277672321439602E-3</v>
      </c>
      <c r="G566" s="197">
        <f t="shared" si="76"/>
        <v>-6.9374603831772082E-4</v>
      </c>
      <c r="H566" s="174">
        <v>1645.09</v>
      </c>
      <c r="I566" s="197">
        <f t="shared" si="72"/>
        <v>-9.2333295506754724E-3</v>
      </c>
      <c r="J566" s="197">
        <f t="shared" si="77"/>
        <v>-4.3973226175846244E-2</v>
      </c>
      <c r="K566" s="174">
        <v>338.6</v>
      </c>
      <c r="L566" s="197">
        <f t="shared" si="73"/>
        <v>-5.3606796807920704E-3</v>
      </c>
      <c r="M566" s="197">
        <f t="shared" si="78"/>
        <v>-2.4938034605652666E-3</v>
      </c>
      <c r="N566" s="199">
        <v>38785</v>
      </c>
      <c r="O566" s="181">
        <v>1272.23</v>
      </c>
      <c r="P566" s="200">
        <f t="shared" si="74"/>
        <v>-4.8927842932927684E-3</v>
      </c>
      <c r="Q566" s="200">
        <f t="shared" si="79"/>
        <v>-5.4448011201593052E-3</v>
      </c>
    </row>
    <row r="567" spans="1:17">
      <c r="A567" s="180">
        <v>38786</v>
      </c>
      <c r="B567" s="174">
        <v>528.45000000000005</v>
      </c>
      <c r="C567" s="197">
        <f t="shared" si="70"/>
        <v>9.4661120283290269E-4</v>
      </c>
      <c r="D567" s="201">
        <f t="shared" si="75"/>
        <v>-4.6555314497886024E-2</v>
      </c>
      <c r="E567" s="174">
        <v>8079.24</v>
      </c>
      <c r="F567" s="197">
        <f t="shared" si="71"/>
        <v>8.8779956868428912E-3</v>
      </c>
      <c r="G567" s="197">
        <f t="shared" si="76"/>
        <v>-5.6770329136461278E-3</v>
      </c>
      <c r="H567" s="174">
        <v>1648.23</v>
      </c>
      <c r="I567" s="197">
        <f t="shared" si="72"/>
        <v>1.9068908891215618E-3</v>
      </c>
      <c r="J567" s="197">
        <f t="shared" si="77"/>
        <v>-5.7181377534349181E-2</v>
      </c>
      <c r="K567" s="174">
        <v>338.66</v>
      </c>
      <c r="L567" s="197">
        <f t="shared" si="73"/>
        <v>1.7718453815957275E-4</v>
      </c>
      <c r="M567" s="197">
        <f t="shared" si="78"/>
        <v>-1.567682827298808E-2</v>
      </c>
      <c r="N567" s="199">
        <v>38786</v>
      </c>
      <c r="O567" s="181">
        <v>1281.58</v>
      </c>
      <c r="P567" s="200">
        <f t="shared" si="74"/>
        <v>7.3224255345974813E-3</v>
      </c>
      <c r="Q567" s="200">
        <f t="shared" si="79"/>
        <v>-1.3987224501001629E-2</v>
      </c>
    </row>
    <row r="568" spans="1:17">
      <c r="A568" s="180">
        <v>38789</v>
      </c>
      <c r="B568" s="174">
        <v>529.87</v>
      </c>
      <c r="C568" s="197">
        <f t="shared" si="70"/>
        <v>2.6834999851435108E-3</v>
      </c>
      <c r="D568" s="201">
        <f t="shared" si="75"/>
        <v>-4.4722410923361745E-2</v>
      </c>
      <c r="E568" s="174">
        <v>8114.11</v>
      </c>
      <c r="F568" s="197">
        <f t="shared" si="71"/>
        <v>4.306712804543515E-3</v>
      </c>
      <c r="G568" s="197">
        <f t="shared" si="76"/>
        <v>6.0398089729113615E-3</v>
      </c>
      <c r="H568" s="174">
        <v>1653.79</v>
      </c>
      <c r="I568" s="197">
        <f t="shared" si="72"/>
        <v>3.3676387512238111E-3</v>
      </c>
      <c r="J568" s="197">
        <f t="shared" si="77"/>
        <v>-5.649080845488906E-2</v>
      </c>
      <c r="K568" s="174">
        <v>335.68</v>
      </c>
      <c r="L568" s="197">
        <f t="shared" si="73"/>
        <v>-8.8383290292621819E-3</v>
      </c>
      <c r="M568" s="197">
        <f t="shared" si="78"/>
        <v>-3.1478294724040172E-2</v>
      </c>
      <c r="N568" s="199">
        <v>38789</v>
      </c>
      <c r="O568" s="181">
        <v>1284.1300000000001</v>
      </c>
      <c r="P568" s="200">
        <f t="shared" si="74"/>
        <v>1.9877545315904271E-3</v>
      </c>
      <c r="Q568" s="200">
        <f t="shared" si="79"/>
        <v>-6.3081876999109172E-3</v>
      </c>
    </row>
    <row r="569" spans="1:17">
      <c r="A569" s="180">
        <v>38790</v>
      </c>
      <c r="B569" s="174">
        <v>538.22</v>
      </c>
      <c r="C569" s="197">
        <f t="shared" si="70"/>
        <v>1.5635705068582282E-2</v>
      </c>
      <c r="D569" s="201">
        <f t="shared" si="75"/>
        <v>-4.8783873298429939E-2</v>
      </c>
      <c r="E569" s="174">
        <v>8197.6</v>
      </c>
      <c r="F569" s="197">
        <f t="shared" si="71"/>
        <v>1.0236906995627723E-2</v>
      </c>
      <c r="G569" s="197">
        <f t="shared" si="76"/>
        <v>6.2555759138192609E-3</v>
      </c>
      <c r="H569" s="174">
        <v>1681.15</v>
      </c>
      <c r="I569" s="197">
        <f t="shared" si="72"/>
        <v>1.6408459437854517E-2</v>
      </c>
      <c r="J569" s="197">
        <f t="shared" si="77"/>
        <v>-6.1243685109201626E-2</v>
      </c>
      <c r="K569" s="174">
        <v>337.13</v>
      </c>
      <c r="L569" s="197">
        <f t="shared" si="73"/>
        <v>4.3102874360095023E-3</v>
      </c>
      <c r="M569" s="197">
        <f t="shared" si="78"/>
        <v>-4.3173850189234246E-2</v>
      </c>
      <c r="N569" s="199">
        <v>38790</v>
      </c>
      <c r="O569" s="181">
        <v>1297.48</v>
      </c>
      <c r="P569" s="200">
        <f t="shared" si="74"/>
        <v>1.0342475432269526E-2</v>
      </c>
      <c r="Q569" s="200">
        <f t="shared" si="79"/>
        <v>-7.7958437109276833E-3</v>
      </c>
    </row>
    <row r="570" spans="1:17">
      <c r="A570" s="180">
        <v>38791</v>
      </c>
      <c r="B570" s="174">
        <v>541.91</v>
      </c>
      <c r="C570" s="197">
        <f t="shared" si="70"/>
        <v>6.8325374819438655E-3</v>
      </c>
      <c r="D570" s="201">
        <f t="shared" si="75"/>
        <v>-2.8120813574561265E-2</v>
      </c>
      <c r="E570" s="174">
        <v>8236.69</v>
      </c>
      <c r="F570" s="197">
        <f t="shared" si="71"/>
        <v>4.7571356862152782E-3</v>
      </c>
      <c r="G570" s="197">
        <f t="shared" si="76"/>
        <v>2.3389147792367202E-2</v>
      </c>
      <c r="H570" s="174">
        <v>1694.46</v>
      </c>
      <c r="I570" s="197">
        <f t="shared" si="72"/>
        <v>7.8860229578011087E-3</v>
      </c>
      <c r="J570" s="197">
        <f t="shared" si="77"/>
        <v>-3.8622271486628862E-2</v>
      </c>
      <c r="K570" s="174">
        <v>337.81</v>
      </c>
      <c r="L570" s="197">
        <f t="shared" si="73"/>
        <v>2.0149946071597868E-3</v>
      </c>
      <c r="M570" s="197">
        <f t="shared" si="78"/>
        <v>-3.9319962338977492E-2</v>
      </c>
      <c r="N570" s="199">
        <v>38791</v>
      </c>
      <c r="O570" s="181">
        <v>1303.02</v>
      </c>
      <c r="P570" s="200">
        <f t="shared" si="74"/>
        <v>4.2607255381606982E-3</v>
      </c>
      <c r="Q570" s="200">
        <f t="shared" si="79"/>
        <v>8.8406406552602682E-3</v>
      </c>
    </row>
    <row r="571" spans="1:17">
      <c r="A571" s="180">
        <v>38792</v>
      </c>
      <c r="B571" s="174">
        <v>535.70000000000005</v>
      </c>
      <c r="C571" s="197">
        <f t="shared" si="70"/>
        <v>-1.1525633104111446E-2</v>
      </c>
      <c r="D571" s="201">
        <f t="shared" si="75"/>
        <v>-1.9769700369169755E-2</v>
      </c>
      <c r="E571" s="174">
        <v>8261.92</v>
      </c>
      <c r="F571" s="197">
        <f t="shared" si="71"/>
        <v>3.0584418526071245E-3</v>
      </c>
      <c r="G571" s="197">
        <f t="shared" si="76"/>
        <v>2.5919768076766742E-2</v>
      </c>
      <c r="H571" s="174">
        <v>1679.05</v>
      </c>
      <c r="I571" s="197">
        <f t="shared" si="72"/>
        <v>-9.1359487201992853E-3</v>
      </c>
      <c r="J571" s="197">
        <f t="shared" si="77"/>
        <v>-3.0409987053120646E-2</v>
      </c>
      <c r="K571" s="174">
        <v>342.2</v>
      </c>
      <c r="L571" s="197">
        <f t="shared" si="73"/>
        <v>1.2911754206991517E-2</v>
      </c>
      <c r="M571" s="197">
        <f t="shared" si="78"/>
        <v>-4.8281154619095608E-2</v>
      </c>
      <c r="N571" s="199">
        <v>38792</v>
      </c>
      <c r="O571" s="181">
        <v>1305.33</v>
      </c>
      <c r="P571" s="200">
        <f t="shared" si="74"/>
        <v>1.7712351516669849E-3</v>
      </c>
      <c r="Q571" s="200">
        <f t="shared" si="79"/>
        <v>1.189686041964327E-2</v>
      </c>
    </row>
    <row r="572" spans="1:17">
      <c r="A572" s="180">
        <v>38793</v>
      </c>
      <c r="B572" s="174">
        <v>537.48</v>
      </c>
      <c r="C572" s="197">
        <f t="shared" si="70"/>
        <v>3.3172471202942192E-3</v>
      </c>
      <c r="D572" s="201">
        <f t="shared" si="75"/>
        <v>-2.3029397280860536E-2</v>
      </c>
      <c r="E572" s="174">
        <v>8271.61</v>
      </c>
      <c r="F572" s="197">
        <f t="shared" si="71"/>
        <v>1.1721636104908592E-3</v>
      </c>
      <c r="G572" s="197">
        <f t="shared" si="76"/>
        <v>3.3140892438858371E-2</v>
      </c>
      <c r="H572" s="174">
        <v>1685.66</v>
      </c>
      <c r="I572" s="197">
        <f t="shared" si="72"/>
        <v>3.9290212252031127E-3</v>
      </c>
      <c r="J572" s="197">
        <f t="shared" si="77"/>
        <v>-3.3580088102291038E-2</v>
      </c>
      <c r="K572" s="174">
        <v>344.71</v>
      </c>
      <c r="L572" s="197">
        <f t="shared" si="73"/>
        <v>7.3081223778949178E-3</v>
      </c>
      <c r="M572" s="197">
        <f t="shared" si="78"/>
        <v>-2.8349444047517929E-2</v>
      </c>
      <c r="N572" s="199">
        <v>38793</v>
      </c>
      <c r="O572" s="181">
        <v>1307.25</v>
      </c>
      <c r="P572" s="200">
        <f t="shared" si="74"/>
        <v>1.4698117153584349E-3</v>
      </c>
      <c r="Q572" s="200">
        <f t="shared" si="79"/>
        <v>1.7309357851552683E-2</v>
      </c>
    </row>
    <row r="573" spans="1:17">
      <c r="A573" s="180">
        <v>38796</v>
      </c>
      <c r="B573" s="174">
        <v>538.11</v>
      </c>
      <c r="C573" s="197">
        <f t="shared" si="70"/>
        <v>1.1714502218233376E-3</v>
      </c>
      <c r="D573" s="201">
        <f t="shared" si="75"/>
        <v>-1.1358923351626212E-2</v>
      </c>
      <c r="E573" s="174">
        <v>8255.64</v>
      </c>
      <c r="F573" s="197">
        <f t="shared" si="71"/>
        <v>-1.932566515350698E-3</v>
      </c>
      <c r="G573" s="197">
        <f t="shared" si="76"/>
        <v>3.9278696291327138E-2</v>
      </c>
      <c r="H573" s="174">
        <v>1688.98</v>
      </c>
      <c r="I573" s="197">
        <f t="shared" si="72"/>
        <v>1.9676179213903586E-3</v>
      </c>
      <c r="J573" s="197">
        <f t="shared" si="77"/>
        <v>-1.8200062664076554E-2</v>
      </c>
      <c r="K573" s="174">
        <v>341.78</v>
      </c>
      <c r="L573" s="197">
        <f t="shared" si="73"/>
        <v>-8.5362286172252499E-3</v>
      </c>
      <c r="M573" s="197">
        <f t="shared" si="78"/>
        <v>-1.9961315880404895E-2</v>
      </c>
      <c r="N573" s="199">
        <v>38796</v>
      </c>
      <c r="O573" s="181">
        <v>1305.08</v>
      </c>
      <c r="P573" s="200">
        <f t="shared" si="74"/>
        <v>-1.6613525083865482E-3</v>
      </c>
      <c r="Q573" s="200">
        <f t="shared" si="79"/>
        <v>2.2684112713802249E-2</v>
      </c>
    </row>
    <row r="574" spans="1:17">
      <c r="A574" s="180">
        <v>38797</v>
      </c>
      <c r="B574" s="174">
        <v>536.83000000000004</v>
      </c>
      <c r="C574" s="197">
        <f t="shared" si="70"/>
        <v>-2.3815293969512356E-3</v>
      </c>
      <c r="D574" s="201">
        <f t="shared" si="75"/>
        <v>-2.1473386904544978E-2</v>
      </c>
      <c r="E574" s="174">
        <v>8199.84</v>
      </c>
      <c r="F574" s="197">
        <f t="shared" si="71"/>
        <v>-6.7819612526135225E-3</v>
      </c>
      <c r="G574" s="197">
        <f t="shared" si="76"/>
        <v>2.9180151029534404E-2</v>
      </c>
      <c r="H574" s="174">
        <v>1672.47</v>
      </c>
      <c r="I574" s="197">
        <f t="shared" si="72"/>
        <v>-9.8232207896837842E-3</v>
      </c>
      <c r="J574" s="197">
        <f t="shared" si="77"/>
        <v>-2.3950368236565954E-2</v>
      </c>
      <c r="K574" s="174">
        <v>343.19</v>
      </c>
      <c r="L574" s="197">
        <f t="shared" si="73"/>
        <v>4.1169744414008115E-3</v>
      </c>
      <c r="M574" s="197">
        <f t="shared" si="78"/>
        <v>-1.7977751639807353E-2</v>
      </c>
      <c r="N574" s="199">
        <v>38797</v>
      </c>
      <c r="O574" s="181">
        <v>1297.23</v>
      </c>
      <c r="P574" s="200">
        <f t="shared" si="74"/>
        <v>-6.0331196596042072E-3</v>
      </c>
      <c r="Q574" s="200">
        <f t="shared" si="79"/>
        <v>1.5474495310343018E-2</v>
      </c>
    </row>
    <row r="575" spans="1:17">
      <c r="A575" s="180">
        <v>38798</v>
      </c>
      <c r="B575" s="174">
        <v>537.21</v>
      </c>
      <c r="C575" s="197">
        <f t="shared" si="70"/>
        <v>7.0760868469677387E-4</v>
      </c>
      <c r="D575" s="201">
        <f t="shared" si="75"/>
        <v>8.0610152683639781E-3</v>
      </c>
      <c r="E575" s="174">
        <v>8255.8799999999992</v>
      </c>
      <c r="F575" s="197">
        <f t="shared" si="71"/>
        <v>6.8110318651332276E-3</v>
      </c>
      <c r="G575" s="197">
        <f t="shared" si="76"/>
        <v>3.6964581914332807E-2</v>
      </c>
      <c r="H575" s="174">
        <v>1676.32</v>
      </c>
      <c r="I575" s="197">
        <f t="shared" si="72"/>
        <v>2.2993389828761157E-3</v>
      </c>
      <c r="J575" s="197">
        <f t="shared" si="77"/>
        <v>-2.335131031080232E-3</v>
      </c>
      <c r="K575" s="174">
        <v>344.42</v>
      </c>
      <c r="L575" s="197">
        <f t="shared" si="73"/>
        <v>3.5776132165898692E-3</v>
      </c>
      <c r="M575" s="197">
        <f t="shared" si="78"/>
        <v>-4.3698018261949939E-4</v>
      </c>
      <c r="N575" s="199">
        <v>38798</v>
      </c>
      <c r="O575" s="181">
        <v>1305.04</v>
      </c>
      <c r="P575" s="200">
        <f t="shared" si="74"/>
        <v>6.0024697277979346E-3</v>
      </c>
      <c r="Q575" s="200">
        <f t="shared" si="79"/>
        <v>2.7937659921503682E-2</v>
      </c>
    </row>
    <row r="576" spans="1:17">
      <c r="A576" s="180">
        <v>38799</v>
      </c>
      <c r="B576" s="174">
        <v>537.88</v>
      </c>
      <c r="C576" s="197">
        <f t="shared" si="70"/>
        <v>1.2464074388913206E-3</v>
      </c>
      <c r="D576" s="201">
        <f t="shared" si="75"/>
        <v>8.2992681821636369E-3</v>
      </c>
      <c r="E576" s="174">
        <v>8227.0400000000009</v>
      </c>
      <c r="F576" s="197">
        <f t="shared" si="71"/>
        <v>-3.4993835352540906E-3</v>
      </c>
      <c r="G576" s="197">
        <f t="shared" si="76"/>
        <v>3.7260784847471681E-2</v>
      </c>
      <c r="H576" s="174">
        <v>1670.73</v>
      </c>
      <c r="I576" s="197">
        <f t="shared" si="72"/>
        <v>-3.3402579569782012E-3</v>
      </c>
      <c r="J576" s="197">
        <f t="shared" si="77"/>
        <v>1.1930967422376423E-5</v>
      </c>
      <c r="K576" s="174">
        <v>342.56</v>
      </c>
      <c r="L576" s="197">
        <f t="shared" si="73"/>
        <v>-5.4150180353807536E-3</v>
      </c>
      <c r="M576" s="197">
        <f t="shared" si="78"/>
        <v>-5.5879815918606964E-3</v>
      </c>
      <c r="N576" s="199">
        <v>38799</v>
      </c>
      <c r="O576" s="181">
        <v>1301.67</v>
      </c>
      <c r="P576" s="200">
        <f t="shared" si="74"/>
        <v>-2.5856362061871408E-3</v>
      </c>
      <c r="Q576" s="200">
        <f t="shared" si="79"/>
        <v>3.2094811125099612E-2</v>
      </c>
    </row>
    <row r="577" spans="1:17">
      <c r="A577" s="180">
        <v>38800</v>
      </c>
      <c r="B577" s="174">
        <v>539.64</v>
      </c>
      <c r="C577" s="197">
        <f t="shared" si="70"/>
        <v>3.2667636149471563E-3</v>
      </c>
      <c r="D577" s="201">
        <f t="shared" si="75"/>
        <v>9.883589568852446E-3</v>
      </c>
      <c r="E577" s="174">
        <v>8252.39</v>
      </c>
      <c r="F577" s="197">
        <f t="shared" si="71"/>
        <v>3.0765651476224363E-3</v>
      </c>
      <c r="G577" s="197">
        <f t="shared" si="76"/>
        <v>3.136294823131381E-2</v>
      </c>
      <c r="H577" s="174">
        <v>1679.81</v>
      </c>
      <c r="I577" s="197">
        <f t="shared" si="72"/>
        <v>5.4200351157841645E-3</v>
      </c>
      <c r="J577" s="197">
        <f t="shared" si="77"/>
        <v>-9.2286807597646049E-3</v>
      </c>
      <c r="K577" s="174">
        <v>342.55</v>
      </c>
      <c r="L577" s="197">
        <f t="shared" si="73"/>
        <v>-2.9192392464598856E-5</v>
      </c>
      <c r="M577" s="197">
        <f t="shared" si="78"/>
        <v>1.8026997747136106E-2</v>
      </c>
      <c r="N577" s="199">
        <v>38800</v>
      </c>
      <c r="O577" s="181">
        <v>1302.95</v>
      </c>
      <c r="P577" s="200">
        <f t="shared" si="74"/>
        <v>9.8286898130505091E-4</v>
      </c>
      <c r="Q577" s="200">
        <f t="shared" si="79"/>
        <v>2.7106657443559855E-2</v>
      </c>
    </row>
    <row r="578" spans="1:17">
      <c r="A578" s="180">
        <v>38803</v>
      </c>
      <c r="B578" s="174">
        <v>540.05999999999995</v>
      </c>
      <c r="C578" s="197">
        <f t="shared" si="70"/>
        <v>7.7799392643248492E-4</v>
      </c>
      <c r="D578" s="201">
        <f t="shared" si="75"/>
        <v>1.1611891341893962E-2</v>
      </c>
      <c r="E578" s="174">
        <v>8232.02</v>
      </c>
      <c r="F578" s="197">
        <f t="shared" si="71"/>
        <v>-2.4714272901787925E-3</v>
      </c>
      <c r="G578" s="197">
        <f t="shared" si="76"/>
        <v>3.4882354569901713E-2</v>
      </c>
      <c r="H578" s="174">
        <v>1680.63</v>
      </c>
      <c r="I578" s="197">
        <f t="shared" si="72"/>
        <v>4.880313389172314E-4</v>
      </c>
      <c r="J578" s="197">
        <f t="shared" si="77"/>
        <v>1.6742089402515623E-3</v>
      </c>
      <c r="K578" s="174">
        <v>341.27</v>
      </c>
      <c r="L578" s="197">
        <f t="shared" si="73"/>
        <v>-3.7436796085158252E-3</v>
      </c>
      <c r="M578" s="197">
        <f t="shared" si="78"/>
        <v>2.08850988132121E-2</v>
      </c>
      <c r="N578" s="199">
        <v>38803</v>
      </c>
      <c r="O578" s="181">
        <v>1301.6099999999999</v>
      </c>
      <c r="P578" s="200">
        <f t="shared" si="74"/>
        <v>-1.0289646759754465E-3</v>
      </c>
      <c r="Q578" s="200">
        <f t="shared" si="79"/>
        <v>2.9811798669319576E-2</v>
      </c>
    </row>
    <row r="579" spans="1:17">
      <c r="A579" s="180">
        <v>38804</v>
      </c>
      <c r="B579" s="174">
        <v>536.6</v>
      </c>
      <c r="C579" s="197">
        <f t="shared" si="70"/>
        <v>-6.4273065055249342E-3</v>
      </c>
      <c r="D579" s="201">
        <f t="shared" si="75"/>
        <v>6.2409653142649077E-3</v>
      </c>
      <c r="E579" s="174">
        <v>8175.72</v>
      </c>
      <c r="F579" s="197">
        <f t="shared" si="71"/>
        <v>-6.862641772464183E-3</v>
      </c>
      <c r="G579" s="197">
        <f t="shared" si="76"/>
        <v>2.31049561616372E-2</v>
      </c>
      <c r="H579" s="174">
        <v>1673.03</v>
      </c>
      <c r="I579" s="197">
        <f t="shared" si="72"/>
        <v>-4.5323694173917024E-3</v>
      </c>
      <c r="J579" s="197">
        <f t="shared" si="77"/>
        <v>-5.8497046184248103E-3</v>
      </c>
      <c r="K579" s="174">
        <v>342.22</v>
      </c>
      <c r="L579" s="197">
        <f t="shared" si="73"/>
        <v>2.7798522634321461E-3</v>
      </c>
      <c r="M579" s="197">
        <f t="shared" si="78"/>
        <v>1.4908245235479626E-2</v>
      </c>
      <c r="N579" s="199">
        <v>38804</v>
      </c>
      <c r="O579" s="181">
        <v>1293.23</v>
      </c>
      <c r="P579" s="200">
        <f t="shared" si="74"/>
        <v>-6.4589948771245614E-3</v>
      </c>
      <c r="Q579" s="200">
        <f t="shared" si="79"/>
        <v>2.1573849489302806E-2</v>
      </c>
    </row>
    <row r="580" spans="1:17">
      <c r="A580" s="180">
        <v>38805</v>
      </c>
      <c r="B580" s="174">
        <v>545.20000000000005</v>
      </c>
      <c r="C580" s="197">
        <f t="shared" ref="C580:C643" si="80">LN(B580/B579)</f>
        <v>1.5899761830853731E-2</v>
      </c>
      <c r="D580" s="201">
        <f t="shared" si="75"/>
        <v>-1.1561679221646887E-2</v>
      </c>
      <c r="E580" s="174">
        <v>8249.3799999999992</v>
      </c>
      <c r="F580" s="197">
        <f t="shared" ref="F580:F643" si="81">LN(E580/E579)</f>
        <v>8.9692597078426337E-3</v>
      </c>
      <c r="G580" s="197">
        <f t="shared" si="76"/>
        <v>9.7813814138635984E-3</v>
      </c>
      <c r="H580" s="174">
        <v>1703.84</v>
      </c>
      <c r="I580" s="197">
        <f t="shared" ref="I580:I643" si="82">LN(H580/H579)</f>
        <v>1.8248173582087468E-2</v>
      </c>
      <c r="J580" s="197">
        <f t="shared" si="77"/>
        <v>-2.2505929029655019E-2</v>
      </c>
      <c r="K580" s="174">
        <v>342.44</v>
      </c>
      <c r="L580" s="197">
        <f t="shared" ref="L580:L643" si="83">LN(K580/K579)</f>
        <v>6.4265477046035696E-4</v>
      </c>
      <c r="M580" s="197">
        <f t="shared" si="78"/>
        <v>1.6380286112888859E-2</v>
      </c>
      <c r="N580" s="199">
        <v>38805</v>
      </c>
      <c r="O580" s="181">
        <v>1302.8900000000001</v>
      </c>
      <c r="P580" s="200">
        <f t="shared" ref="P580:P643" si="84">LN(O580/O579)</f>
        <v>7.4419091432433061E-3</v>
      </c>
      <c r="Q580" s="200">
        <f t="shared" si="79"/>
        <v>7.380851916384731E-3</v>
      </c>
    </row>
    <row r="581" spans="1:17">
      <c r="A581" s="180">
        <v>38806</v>
      </c>
      <c r="B581" s="174">
        <v>550.05999999999995</v>
      </c>
      <c r="C581" s="197">
        <f t="shared" si="80"/>
        <v>8.8746633632493643E-3</v>
      </c>
      <c r="D581" s="201">
        <f t="shared" si="75"/>
        <v>1.505167412784416E-3</v>
      </c>
      <c r="E581" s="174">
        <v>8271.7900000000009</v>
      </c>
      <c r="F581" s="197">
        <f t="shared" si="81"/>
        <v>2.7128845892052979E-3</v>
      </c>
      <c r="G581" s="197">
        <f t="shared" si="76"/>
        <v>1.7626046138173493E-2</v>
      </c>
      <c r="H581" s="174">
        <v>1708.68</v>
      </c>
      <c r="I581" s="197">
        <f t="shared" si="82"/>
        <v>2.8366153138299267E-3</v>
      </c>
      <c r="J581" s="197">
        <f t="shared" si="77"/>
        <v>-5.6243545809924328E-3</v>
      </c>
      <c r="K581" s="174">
        <v>339.42</v>
      </c>
      <c r="L581" s="197">
        <f t="shared" si="83"/>
        <v>-8.8581812911655029E-3</v>
      </c>
      <c r="M581" s="197">
        <f t="shared" si="78"/>
        <v>1.0834087680374247E-2</v>
      </c>
      <c r="N581" s="199">
        <v>38806</v>
      </c>
      <c r="O581" s="181">
        <v>1300.25</v>
      </c>
      <c r="P581" s="200">
        <f t="shared" si="84"/>
        <v>-2.0283203401265074E-3</v>
      </c>
      <c r="Q581" s="200">
        <f t="shared" si="79"/>
        <v>1.3670525751605246E-2</v>
      </c>
    </row>
    <row r="582" spans="1:17">
      <c r="A582" s="180">
        <v>38807</v>
      </c>
      <c r="B582" s="174">
        <v>548.1</v>
      </c>
      <c r="C582" s="197">
        <f t="shared" si="80"/>
        <v>-3.5696111335561647E-3</v>
      </c>
      <c r="D582" s="201">
        <f t="shared" si="75"/>
        <v>1.6404777835408821E-2</v>
      </c>
      <c r="E582" s="174">
        <v>8233.2000000000007</v>
      </c>
      <c r="F582" s="197">
        <f t="shared" si="81"/>
        <v>-4.6761700939180646E-3</v>
      </c>
      <c r="G582" s="197">
        <f t="shared" si="76"/>
        <v>2.0178553717696227E-2</v>
      </c>
      <c r="H582" s="174">
        <v>1703.66</v>
      </c>
      <c r="I582" s="197">
        <f t="shared" si="82"/>
        <v>-2.9422646169362343E-3</v>
      </c>
      <c r="J582" s="197">
        <f t="shared" si="77"/>
        <v>-1.2107282517037402E-3</v>
      </c>
      <c r="K582" s="174">
        <v>344.84</v>
      </c>
      <c r="L582" s="197">
        <f t="shared" si="83"/>
        <v>1.5842262758604807E-2</v>
      </c>
      <c r="M582" s="197">
        <f t="shared" si="78"/>
        <v>-8.5953269839526367E-3</v>
      </c>
      <c r="N582" s="199">
        <v>38807</v>
      </c>
      <c r="O582" s="181">
        <v>1294.83</v>
      </c>
      <c r="P582" s="200">
        <f t="shared" si="84"/>
        <v>-4.1771412680208404E-3</v>
      </c>
      <c r="Q582" s="200">
        <f t="shared" si="79"/>
        <v>1.5633977692562969E-2</v>
      </c>
    </row>
    <row r="583" spans="1:17">
      <c r="A583" s="180">
        <v>38810</v>
      </c>
      <c r="B583" s="174">
        <v>550.25</v>
      </c>
      <c r="C583" s="197">
        <f t="shared" si="80"/>
        <v>3.9149683545001797E-3</v>
      </c>
      <c r="D583" s="201">
        <f t="shared" si="75"/>
        <v>1.1265554073839871E-2</v>
      </c>
      <c r="E583" s="174">
        <v>8269.65</v>
      </c>
      <c r="F583" s="197">
        <f t="shared" si="81"/>
        <v>4.4174259928070943E-3</v>
      </c>
      <c r="G583" s="197">
        <f t="shared" si="76"/>
        <v>1.4803193706048368E-2</v>
      </c>
      <c r="H583" s="174">
        <v>1706.77</v>
      </c>
      <c r="I583" s="197">
        <f t="shared" si="82"/>
        <v>1.8238174435883635E-3</v>
      </c>
      <c r="J583" s="197">
        <f t="shared" si="77"/>
        <v>-5.4790167152295359E-3</v>
      </c>
      <c r="K583" s="174">
        <v>345.88</v>
      </c>
      <c r="L583" s="197">
        <f t="shared" si="83"/>
        <v>3.0113527505052111E-3</v>
      </c>
      <c r="M583" s="197">
        <f t="shared" si="78"/>
        <v>2.875025575878867E-3</v>
      </c>
      <c r="N583" s="199">
        <v>38810</v>
      </c>
      <c r="O583" s="181">
        <v>1297.81</v>
      </c>
      <c r="P583" s="200">
        <f t="shared" si="84"/>
        <v>2.2988161197320862E-3</v>
      </c>
      <c r="Q583" s="200">
        <f t="shared" si="79"/>
        <v>9.5993039104469158E-3</v>
      </c>
    </row>
    <row r="584" spans="1:17">
      <c r="A584" s="180">
        <v>38811</v>
      </c>
      <c r="B584" s="174">
        <v>553.47</v>
      </c>
      <c r="C584" s="197">
        <f t="shared" si="80"/>
        <v>5.8348297312126153E-3</v>
      </c>
      <c r="D584" s="201">
        <f t="shared" si="75"/>
        <v>3.2677153114122386E-2</v>
      </c>
      <c r="E584" s="174">
        <v>8324.75</v>
      </c>
      <c r="F584" s="197">
        <f t="shared" si="81"/>
        <v>6.6408188900513891E-3</v>
      </c>
      <c r="G584" s="197">
        <f t="shared" si="76"/>
        <v>2.8411890468506194E-2</v>
      </c>
      <c r="H584" s="174">
        <v>1716.55</v>
      </c>
      <c r="I584" s="197">
        <f t="shared" si="82"/>
        <v>5.7137671076032586E-3</v>
      </c>
      <c r="J584" s="197">
        <f t="shared" si="77"/>
        <v>1.2380262707822399E-2</v>
      </c>
      <c r="K584" s="174">
        <v>344.06</v>
      </c>
      <c r="L584" s="197">
        <f t="shared" si="83"/>
        <v>-5.2758333233362343E-3</v>
      </c>
      <c r="M584" s="197">
        <f t="shared" si="78"/>
        <v>1.3330038179567821E-2</v>
      </c>
      <c r="N584" s="199">
        <v>38811</v>
      </c>
      <c r="O584" s="181">
        <v>1305.93</v>
      </c>
      <c r="P584" s="200">
        <f t="shared" si="84"/>
        <v>6.2372021201325045E-3</v>
      </c>
      <c r="Q584" s="200">
        <f t="shared" si="79"/>
        <v>2.1000129369456447E-2</v>
      </c>
    </row>
    <row r="585" spans="1:17">
      <c r="A585" s="180">
        <v>38812</v>
      </c>
      <c r="B585" s="174">
        <v>557.64</v>
      </c>
      <c r="C585" s="197">
        <f t="shared" si="80"/>
        <v>7.506042747103466E-3</v>
      </c>
      <c r="D585" s="201">
        <f t="shared" si="75"/>
        <v>4.9994205989919355E-2</v>
      </c>
      <c r="E585" s="174">
        <v>8369.17</v>
      </c>
      <c r="F585" s="197">
        <f t="shared" si="81"/>
        <v>5.3217105189651984E-3</v>
      </c>
      <c r="G585" s="197">
        <f t="shared" si="76"/>
        <v>3.9616479016444869E-2</v>
      </c>
      <c r="H585" s="174">
        <v>1732.74</v>
      </c>
      <c r="I585" s="197">
        <f t="shared" si="82"/>
        <v>9.387508093290935E-3</v>
      </c>
      <c r="J585" s="197">
        <f t="shared" si="77"/>
        <v>3.0773661232039749E-2</v>
      </c>
      <c r="K585" s="174">
        <v>346.03</v>
      </c>
      <c r="L585" s="197">
        <f t="shared" si="83"/>
        <v>5.7094157324643867E-3</v>
      </c>
      <c r="M585" s="197">
        <f t="shared" si="78"/>
        <v>2.4735560504378917E-3</v>
      </c>
      <c r="N585" s="199">
        <v>38812</v>
      </c>
      <c r="O585" s="181">
        <v>1311.56</v>
      </c>
      <c r="P585" s="200">
        <f t="shared" si="84"/>
        <v>4.3018377776463043E-3</v>
      </c>
      <c r="Q585" s="200">
        <f t="shared" si="79"/>
        <v>3.261040102265915E-2</v>
      </c>
    </row>
    <row r="586" spans="1:17">
      <c r="A586" s="180">
        <v>38813</v>
      </c>
      <c r="B586" s="174">
        <v>560.72</v>
      </c>
      <c r="C586" s="197">
        <f t="shared" si="80"/>
        <v>5.5080793071821225E-3</v>
      </c>
      <c r="D586" s="201">
        <f t="shared" si="75"/>
        <v>5.6949572245537629E-2</v>
      </c>
      <c r="E586" s="174">
        <v>8359.82</v>
      </c>
      <c r="F586" s="197">
        <f t="shared" si="81"/>
        <v>-1.1178201401980342E-3</v>
      </c>
      <c r="G586" s="197">
        <f t="shared" si="76"/>
        <v>4.2632503633793319E-2</v>
      </c>
      <c r="H586" s="174">
        <v>1739.2</v>
      </c>
      <c r="I586" s="197">
        <f t="shared" si="82"/>
        <v>3.7212667584950701E-3</v>
      </c>
      <c r="J586" s="197">
        <f t="shared" si="77"/>
        <v>4.4369395109606857E-2</v>
      </c>
      <c r="K586" s="174">
        <v>347.18</v>
      </c>
      <c r="L586" s="197">
        <f t="shared" si="83"/>
        <v>3.3179009390456736E-3</v>
      </c>
      <c r="M586" s="197">
        <f t="shared" si="78"/>
        <v>2.4782204211591639E-2</v>
      </c>
      <c r="N586" s="199">
        <v>38813</v>
      </c>
      <c r="O586" s="181">
        <v>1309.04</v>
      </c>
      <c r="P586" s="200">
        <f t="shared" si="84"/>
        <v>-1.9232242820317711E-3</v>
      </c>
      <c r="Q586" s="200">
        <f t="shared" si="79"/>
        <v>3.6129336089352919E-2</v>
      </c>
    </row>
    <row r="587" spans="1:17">
      <c r="A587" s="180">
        <v>38814</v>
      </c>
      <c r="B587" s="174">
        <v>554.69000000000005</v>
      </c>
      <c r="C587" s="197">
        <f t="shared" si="80"/>
        <v>-1.0812273056137084E-2</v>
      </c>
      <c r="D587" s="201">
        <f t="shared" si="75"/>
        <v>6.4129606799425296E-2</v>
      </c>
      <c r="E587" s="174">
        <v>8270.65</v>
      </c>
      <c r="F587" s="197">
        <f t="shared" si="81"/>
        <v>-1.0723792477561089E-2</v>
      </c>
      <c r="G587" s="197">
        <f t="shared" si="76"/>
        <v>5.2468651289120566E-2</v>
      </c>
      <c r="H587" s="174">
        <v>1723.03</v>
      </c>
      <c r="I587" s="197">
        <f t="shared" si="82"/>
        <v>-9.3408684990092389E-3</v>
      </c>
      <c r="J587" s="197">
        <f t="shared" si="77"/>
        <v>5.1535419276750594E-2</v>
      </c>
      <c r="K587" s="174">
        <v>350.49</v>
      </c>
      <c r="L587" s="197">
        <f t="shared" si="83"/>
        <v>9.4887979567637101E-3</v>
      </c>
      <c r="M587" s="197">
        <f t="shared" si="78"/>
        <v>3.8283310610770865E-2</v>
      </c>
      <c r="N587" s="199">
        <v>38814</v>
      </c>
      <c r="O587" s="181">
        <v>1295.5</v>
      </c>
      <c r="P587" s="200">
        <f t="shared" si="84"/>
        <v>-1.0397323118475394E-2</v>
      </c>
      <c r="Q587" s="200">
        <f t="shared" si="79"/>
        <v>4.2333785726168464E-2</v>
      </c>
    </row>
    <row r="588" spans="1:17">
      <c r="A588" s="180">
        <v>38817</v>
      </c>
      <c r="B588" s="174">
        <v>551.36</v>
      </c>
      <c r="C588" s="197">
        <f t="shared" si="80"/>
        <v>-6.0214457963673968E-3</v>
      </c>
      <c r="D588" s="201">
        <f t="shared" si="75"/>
        <v>3.8631728730643654E-2</v>
      </c>
      <c r="E588" s="174">
        <v>8283.08</v>
      </c>
      <c r="F588" s="197">
        <f t="shared" si="81"/>
        <v>1.5017766190640752E-3</v>
      </c>
      <c r="G588" s="197">
        <f t="shared" si="76"/>
        <v>3.6412739946001645E-2</v>
      </c>
      <c r="H588" s="174">
        <v>1718.86</v>
      </c>
      <c r="I588" s="197">
        <f t="shared" si="82"/>
        <v>-2.4230885009670286E-3</v>
      </c>
      <c r="J588" s="197">
        <f t="shared" si="77"/>
        <v>3.0979344927385168E-2</v>
      </c>
      <c r="K588" s="174">
        <v>350.99</v>
      </c>
      <c r="L588" s="197">
        <f t="shared" si="83"/>
        <v>1.4255576343604605E-3</v>
      </c>
      <c r="M588" s="197">
        <f t="shared" si="78"/>
        <v>5.2632166734279513E-2</v>
      </c>
      <c r="N588" s="199">
        <v>38817</v>
      </c>
      <c r="O588" s="181">
        <v>1296.5999999999999</v>
      </c>
      <c r="P588" s="200">
        <f t="shared" si="84"/>
        <v>8.487327387305838E-4</v>
      </c>
      <c r="Q588" s="200">
        <f t="shared" si="79"/>
        <v>2.3310896815931015E-2</v>
      </c>
    </row>
    <row r="589" spans="1:17">
      <c r="A589" s="180">
        <v>38818</v>
      </c>
      <c r="B589" s="174">
        <v>547.74</v>
      </c>
      <c r="C589" s="197">
        <f t="shared" si="80"/>
        <v>-6.5872315345203557E-3</v>
      </c>
      <c r="D589" s="201">
        <f t="shared" si="75"/>
        <v>3.886964303865266E-2</v>
      </c>
      <c r="E589" s="174">
        <v>8214.4599999999991</v>
      </c>
      <c r="F589" s="197">
        <f t="shared" si="81"/>
        <v>-8.3188639916271234E-3</v>
      </c>
      <c r="G589" s="197">
        <f t="shared" si="76"/>
        <v>3.7255165412885635E-2</v>
      </c>
      <c r="H589" s="174">
        <v>1704.4</v>
      </c>
      <c r="I589" s="197">
        <f t="shared" si="82"/>
        <v>-8.4481377412117652E-3</v>
      </c>
      <c r="J589" s="197">
        <f t="shared" si="77"/>
        <v>3.8416317359294128E-2</v>
      </c>
      <c r="K589" s="174">
        <v>347.12</v>
      </c>
      <c r="L589" s="197">
        <f t="shared" si="83"/>
        <v>-1.1087191541432017E-2</v>
      </c>
      <c r="M589" s="197">
        <f t="shared" si="78"/>
        <v>5.3185976458985172E-2</v>
      </c>
      <c r="N589" s="199">
        <v>38818</v>
      </c>
      <c r="O589" s="181">
        <v>1286.57</v>
      </c>
      <c r="P589" s="200">
        <f t="shared" si="84"/>
        <v>-7.7656913061719159E-3</v>
      </c>
      <c r="Q589" s="200">
        <f t="shared" si="79"/>
        <v>2.5638223815573648E-2</v>
      </c>
    </row>
    <row r="590" spans="1:17">
      <c r="A590" s="180">
        <v>38819</v>
      </c>
      <c r="B590" s="174">
        <v>548.01</v>
      </c>
      <c r="C590" s="197">
        <f t="shared" si="80"/>
        <v>4.9281315165772255E-4</v>
      </c>
      <c r="D590" s="201">
        <f t="shared" si="75"/>
        <v>2.953324299612467E-2</v>
      </c>
      <c r="E590" s="174">
        <v>8220.5499999999993</v>
      </c>
      <c r="F590" s="197">
        <f t="shared" si="81"/>
        <v>7.4110089117498652E-4</v>
      </c>
      <c r="G590" s="197">
        <f t="shared" si="76"/>
        <v>2.895760445249268E-2</v>
      </c>
      <c r="H590" s="174">
        <v>1704.75</v>
      </c>
      <c r="I590" s="197">
        <f t="shared" si="82"/>
        <v>2.0532977500532483E-4</v>
      </c>
      <c r="J590" s="197">
        <f t="shared" si="77"/>
        <v>2.4139051916435499E-2</v>
      </c>
      <c r="K590" s="174">
        <v>346.31</v>
      </c>
      <c r="L590" s="197">
        <f t="shared" si="83"/>
        <v>-2.3362138021368506E-3</v>
      </c>
      <c r="M590" s="197">
        <f t="shared" si="78"/>
        <v>2.3522952360244199E-2</v>
      </c>
      <c r="N590" s="199">
        <v>38819</v>
      </c>
      <c r="O590" s="181">
        <v>1288.1199999999999</v>
      </c>
      <c r="P590" s="200">
        <f t="shared" si="84"/>
        <v>1.2040285915982092E-3</v>
      </c>
      <c r="Q590" s="200">
        <f t="shared" si="79"/>
        <v>1.5335753804558289E-2</v>
      </c>
    </row>
    <row r="591" spans="1:17">
      <c r="A591" s="180">
        <v>38820</v>
      </c>
      <c r="B591" s="174">
        <v>550.23</v>
      </c>
      <c r="C591" s="197">
        <f t="shared" si="80"/>
        <v>4.0428376743489262E-3</v>
      </c>
      <c r="D591" s="201">
        <f t="shared" si="75"/>
        <v>3.6894266851818888E-2</v>
      </c>
      <c r="E591" s="174">
        <v>8227.9500000000007</v>
      </c>
      <c r="F591" s="197">
        <f t="shared" si="81"/>
        <v>8.9977815597236767E-4</v>
      </c>
      <c r="G591" s="197">
        <f t="shared" si="76"/>
        <v>3.3741955995582891E-2</v>
      </c>
      <c r="H591" s="174">
        <v>1712.07</v>
      </c>
      <c r="I591" s="197">
        <f t="shared" si="82"/>
        <v>4.284692315506964E-3</v>
      </c>
      <c r="J591" s="197">
        <f t="shared" si="77"/>
        <v>3.5173656178001347E-2</v>
      </c>
      <c r="K591" s="174">
        <v>343.84</v>
      </c>
      <c r="L591" s="197">
        <f t="shared" si="83"/>
        <v>-7.1578947937581388E-3</v>
      </c>
      <c r="M591" s="197">
        <f t="shared" si="78"/>
        <v>2.6865715044016608E-2</v>
      </c>
      <c r="N591" s="199">
        <v>38820</v>
      </c>
      <c r="O591" s="181">
        <v>1289.1199999999999</v>
      </c>
      <c r="P591" s="200">
        <f t="shared" si="84"/>
        <v>7.760240025644255E-4</v>
      </c>
      <c r="Q591" s="200">
        <f t="shared" si="79"/>
        <v>1.9804801009066626E-2</v>
      </c>
    </row>
    <row r="592" spans="1:17">
      <c r="A592" s="180">
        <v>38824</v>
      </c>
      <c r="B592" s="174">
        <v>546.49</v>
      </c>
      <c r="C592" s="197">
        <f t="shared" si="80"/>
        <v>-6.8203634435380928E-3</v>
      </c>
      <c r="D592" s="201">
        <f t="shared" si="75"/>
        <v>3.2997636307804244E-2</v>
      </c>
      <c r="E592" s="174">
        <v>8242.15</v>
      </c>
      <c r="F592" s="197">
        <f t="shared" si="81"/>
        <v>1.7243372558090114E-3</v>
      </c>
      <c r="G592" s="197">
        <f t="shared" si="76"/>
        <v>2.5402731643036289E-2</v>
      </c>
      <c r="H592" s="174">
        <v>1694.32</v>
      </c>
      <c r="I592" s="197">
        <f t="shared" si="82"/>
        <v>-1.0421684336923281E-2</v>
      </c>
      <c r="J592" s="197">
        <f t="shared" si="77"/>
        <v>2.9711552989275837E-2</v>
      </c>
      <c r="K592" s="174">
        <v>343.45</v>
      </c>
      <c r="L592" s="197">
        <f t="shared" si="83"/>
        <v>-1.1348922343096626E-3</v>
      </c>
      <c r="M592" s="197">
        <f t="shared" si="78"/>
        <v>1.544556723852117E-2</v>
      </c>
      <c r="N592" s="199">
        <v>38824</v>
      </c>
      <c r="O592" s="181">
        <v>1285.33</v>
      </c>
      <c r="P592" s="200">
        <f t="shared" si="84"/>
        <v>-2.9443203309178156E-3</v>
      </c>
      <c r="Q592" s="200">
        <f t="shared" si="79"/>
        <v>1.0598036535454207E-2</v>
      </c>
    </row>
    <row r="593" spans="1:17">
      <c r="A593" s="180">
        <v>38825</v>
      </c>
      <c r="B593" s="174">
        <v>555.24</v>
      </c>
      <c r="C593" s="197">
        <f t="shared" si="80"/>
        <v>1.5884443519395709E-2</v>
      </c>
      <c r="D593" s="201">
        <f t="shared" si="75"/>
        <v>2.2614680031488678E-2</v>
      </c>
      <c r="E593" s="174">
        <v>8389.44</v>
      </c>
      <c r="F593" s="197">
        <f t="shared" si="81"/>
        <v>1.7712539907985894E-2</v>
      </c>
      <c r="G593" s="197">
        <f t="shared" si="76"/>
        <v>2.7352735973543013E-2</v>
      </c>
      <c r="H593" s="174">
        <v>1726.64</v>
      </c>
      <c r="I593" s="197">
        <f t="shared" si="82"/>
        <v>1.8895843071369128E-2</v>
      </c>
      <c r="J593" s="197">
        <f t="shared" si="77"/>
        <v>1.2573403116996028E-2</v>
      </c>
      <c r="K593" s="174">
        <v>344.64</v>
      </c>
      <c r="L593" s="197">
        <f t="shared" si="83"/>
        <v>3.4588533081330633E-3</v>
      </c>
      <c r="M593" s="197">
        <f t="shared" si="78"/>
        <v>2.2108968071033745E-2</v>
      </c>
      <c r="N593" s="199">
        <v>38825</v>
      </c>
      <c r="O593" s="181">
        <v>1307.6500000000001</v>
      </c>
      <c r="P593" s="200">
        <f t="shared" si="84"/>
        <v>1.7216138414304433E-2</v>
      </c>
      <c r="Q593" s="200">
        <f t="shared" si="79"/>
        <v>4.155416784305763E-3</v>
      </c>
    </row>
    <row r="594" spans="1:17">
      <c r="A594" s="180">
        <v>38826</v>
      </c>
      <c r="B594" s="174">
        <v>557.26</v>
      </c>
      <c r="C594" s="197">
        <f t="shared" si="80"/>
        <v>3.6314646649911143E-3</v>
      </c>
      <c r="D594" s="201">
        <f t="shared" ref="D594:D657" si="85">SUM(C553:C593)</f>
        <v>2.5168195729104531E-2</v>
      </c>
      <c r="E594" s="174">
        <v>8431.25</v>
      </c>
      <c r="F594" s="197">
        <f t="shared" si="81"/>
        <v>4.971268848776811E-3</v>
      </c>
      <c r="G594" s="197">
        <f t="shared" ref="G594:G657" si="86">SUM(F553:F593)</f>
        <v>3.6748088893084306E-2</v>
      </c>
      <c r="H594" s="174">
        <v>1734.04</v>
      </c>
      <c r="I594" s="197">
        <f t="shared" si="82"/>
        <v>4.2766226744583233E-3</v>
      </c>
      <c r="J594" s="197">
        <f t="shared" ref="J594:J657" si="87">SUM(I553:I593)</f>
        <v>2.2271618167234414E-2</v>
      </c>
      <c r="K594" s="174">
        <v>340.94</v>
      </c>
      <c r="L594" s="197">
        <f t="shared" si="83"/>
        <v>-1.0793885245244888E-2</v>
      </c>
      <c r="M594" s="197">
        <f t="shared" ref="M594:M657" si="88">SUM(L553:L593)</f>
        <v>1.3554776357816599E-2</v>
      </c>
      <c r="N594" s="199">
        <v>38826</v>
      </c>
      <c r="O594" s="181">
        <v>1309.93</v>
      </c>
      <c r="P594" s="200">
        <f t="shared" si="84"/>
        <v>1.7420675407145026E-3</v>
      </c>
      <c r="Q594" s="200">
        <f t="shared" ref="Q594:Q657" si="89">SUM(P553:P593)</f>
        <v>1.4070150446481012E-2</v>
      </c>
    </row>
    <row r="595" spans="1:17">
      <c r="A595" s="180">
        <v>38827</v>
      </c>
      <c r="B595" s="174">
        <v>557.59</v>
      </c>
      <c r="C595" s="197">
        <f t="shared" si="80"/>
        <v>5.920079107289163E-4</v>
      </c>
      <c r="D595" s="201">
        <f t="shared" si="85"/>
        <v>3.9233633597084101E-2</v>
      </c>
      <c r="E595" s="174">
        <v>8422.1299999999992</v>
      </c>
      <c r="F595" s="197">
        <f t="shared" si="81"/>
        <v>-1.0822755898465578E-3</v>
      </c>
      <c r="G595" s="197">
        <f t="shared" si="86"/>
        <v>4.1017219901163332E-2</v>
      </c>
      <c r="H595" s="174">
        <v>1728.9</v>
      </c>
      <c r="I595" s="197">
        <f t="shared" si="82"/>
        <v>-2.9685780144430374E-3</v>
      </c>
      <c r="J595" s="197">
        <f t="shared" si="87"/>
        <v>3.4515415590232773E-2</v>
      </c>
      <c r="K595" s="174">
        <v>347.62</v>
      </c>
      <c r="L595" s="197">
        <f t="shared" si="83"/>
        <v>1.9403420412555068E-2</v>
      </c>
      <c r="M595" s="197">
        <f t="shared" si="88"/>
        <v>4.1071376761803516E-4</v>
      </c>
      <c r="N595" s="199">
        <v>38827</v>
      </c>
      <c r="O595" s="181">
        <v>1311.46</v>
      </c>
      <c r="P595" s="200">
        <f t="shared" si="84"/>
        <v>1.1673197606888619E-3</v>
      </c>
      <c r="Q595" s="200">
        <f t="shared" si="89"/>
        <v>1.7473309255649293E-2</v>
      </c>
    </row>
    <row r="596" spans="1:17">
      <c r="A596" s="180">
        <v>38828</v>
      </c>
      <c r="B596" s="174">
        <v>548.54</v>
      </c>
      <c r="C596" s="197">
        <f t="shared" si="80"/>
        <v>-1.6363722064066361E-2</v>
      </c>
      <c r="D596" s="201">
        <f t="shared" si="85"/>
        <v>5.3940692652471971E-2</v>
      </c>
      <c r="E596" s="174">
        <v>8461.06</v>
      </c>
      <c r="F596" s="197">
        <f t="shared" si="81"/>
        <v>4.6116958934970488E-3</v>
      </c>
      <c r="G596" s="197">
        <f t="shared" si="86"/>
        <v>4.1141739107324153E-2</v>
      </c>
      <c r="H596" s="174">
        <v>1709.02</v>
      </c>
      <c r="I596" s="197">
        <f t="shared" si="82"/>
        <v>-1.1565261313469922E-2</v>
      </c>
      <c r="J596" s="197">
        <f t="shared" si="87"/>
        <v>4.3273567553120645E-2</v>
      </c>
      <c r="K596" s="174">
        <v>347.81</v>
      </c>
      <c r="L596" s="197">
        <f t="shared" si="83"/>
        <v>5.4642452792527001E-4</v>
      </c>
      <c r="M596" s="197">
        <f t="shared" si="88"/>
        <v>9.1900193073694292E-3</v>
      </c>
      <c r="N596" s="199">
        <v>38828</v>
      </c>
      <c r="O596" s="181">
        <v>1311.28</v>
      </c>
      <c r="P596" s="200">
        <f t="shared" si="84"/>
        <v>-1.372610325710344E-4</v>
      </c>
      <c r="Q596" s="200">
        <f t="shared" si="89"/>
        <v>2.1916552374606522E-2</v>
      </c>
    </row>
    <row r="597" spans="1:17">
      <c r="A597" s="180">
        <v>38831</v>
      </c>
      <c r="B597" s="174">
        <v>546.23</v>
      </c>
      <c r="C597" s="197">
        <f t="shared" si="80"/>
        <v>-4.2200707513557296E-3</v>
      </c>
      <c r="D597" s="201">
        <f t="shared" si="85"/>
        <v>2.7145302594250569E-2</v>
      </c>
      <c r="E597" s="174">
        <v>8440.59</v>
      </c>
      <c r="F597" s="197">
        <f t="shared" si="81"/>
        <v>-2.4222498996991988E-3</v>
      </c>
      <c r="G597" s="197">
        <f t="shared" si="86"/>
        <v>4.0134964444971132E-2</v>
      </c>
      <c r="H597" s="174">
        <v>1706.44</v>
      </c>
      <c r="I597" s="197">
        <f t="shared" si="82"/>
        <v>-1.5107777521777715E-3</v>
      </c>
      <c r="J597" s="197">
        <f t="shared" si="87"/>
        <v>1.8603594518770195E-2</v>
      </c>
      <c r="K597" s="174">
        <v>348.54</v>
      </c>
      <c r="L597" s="197">
        <f t="shared" si="83"/>
        <v>2.096647569237187E-3</v>
      </c>
      <c r="M597" s="197">
        <f t="shared" si="88"/>
        <v>2.041924587616608E-2</v>
      </c>
      <c r="N597" s="199">
        <v>38831</v>
      </c>
      <c r="O597" s="181">
        <v>1308.1099999999999</v>
      </c>
      <c r="P597" s="200">
        <f t="shared" si="84"/>
        <v>-2.4204120406601617E-3</v>
      </c>
      <c r="Q597" s="200">
        <f t="shared" si="89"/>
        <v>1.4293912601154502E-2</v>
      </c>
    </row>
    <row r="598" spans="1:17">
      <c r="A598" s="180">
        <v>38832</v>
      </c>
      <c r="B598" s="174">
        <v>544.26</v>
      </c>
      <c r="C598" s="197">
        <f t="shared" si="80"/>
        <v>-3.613058612298744E-3</v>
      </c>
      <c r="D598" s="201">
        <f t="shared" si="85"/>
        <v>2.9069384651507459E-2</v>
      </c>
      <c r="E598" s="174">
        <v>8405.92</v>
      </c>
      <c r="F598" s="197">
        <f t="shared" si="81"/>
        <v>-4.1159918519007707E-3</v>
      </c>
      <c r="G598" s="197">
        <f t="shared" si="86"/>
        <v>4.0230583620899207E-2</v>
      </c>
      <c r="H598" s="174">
        <v>1701.47</v>
      </c>
      <c r="I598" s="197">
        <f t="shared" si="82"/>
        <v>-2.9167457611753152E-3</v>
      </c>
      <c r="J598" s="197">
        <f t="shared" si="87"/>
        <v>2.0215384464199949E-2</v>
      </c>
      <c r="K598" s="174">
        <v>345.3</v>
      </c>
      <c r="L598" s="197">
        <f t="shared" si="83"/>
        <v>-9.3393968365495274E-3</v>
      </c>
      <c r="M598" s="197">
        <f t="shared" si="88"/>
        <v>3.5035988484195743E-2</v>
      </c>
      <c r="N598" s="199">
        <v>38832</v>
      </c>
      <c r="O598" s="181">
        <v>1301.74</v>
      </c>
      <c r="P598" s="200">
        <f t="shared" si="84"/>
        <v>-4.8815162935259143E-3</v>
      </c>
      <c r="Q598" s="200">
        <f t="shared" si="89"/>
        <v>1.5655776447439901E-2</v>
      </c>
    </row>
    <row r="599" spans="1:17">
      <c r="A599" s="180">
        <v>38833</v>
      </c>
      <c r="B599" s="174">
        <v>545.26</v>
      </c>
      <c r="C599" s="197">
        <f t="shared" si="80"/>
        <v>1.8356712695634856E-3</v>
      </c>
      <c r="D599" s="201">
        <f t="shared" si="85"/>
        <v>2.2727195125730883E-2</v>
      </c>
      <c r="E599" s="174">
        <v>8429.86</v>
      </c>
      <c r="F599" s="197">
        <f t="shared" si="81"/>
        <v>2.8439449951951899E-3</v>
      </c>
      <c r="G599" s="197">
        <f t="shared" si="86"/>
        <v>3.3863730113949317E-2</v>
      </c>
      <c r="H599" s="174">
        <v>1702.2</v>
      </c>
      <c r="I599" s="197">
        <f t="shared" si="82"/>
        <v>4.2894875895324412E-4</v>
      </c>
      <c r="J599" s="197">
        <f t="shared" si="87"/>
        <v>1.4784296377624098E-2</v>
      </c>
      <c r="K599" s="174">
        <v>344.03</v>
      </c>
      <c r="L599" s="197">
        <f t="shared" si="83"/>
        <v>-3.6847415227329221E-3</v>
      </c>
      <c r="M599" s="197">
        <f t="shared" si="88"/>
        <v>1.6674596799846935E-2</v>
      </c>
      <c r="N599" s="199">
        <v>38833</v>
      </c>
      <c r="O599" s="181">
        <v>1305.4100000000001</v>
      </c>
      <c r="P599" s="200">
        <f t="shared" si="84"/>
        <v>2.81533661206419E-3</v>
      </c>
      <c r="Q599" s="200">
        <f t="shared" si="89"/>
        <v>9.5015708054188176E-3</v>
      </c>
    </row>
    <row r="600" spans="1:17">
      <c r="A600" s="180">
        <v>38834</v>
      </c>
      <c r="B600" s="174">
        <v>550.12</v>
      </c>
      <c r="C600" s="197">
        <f t="shared" si="80"/>
        <v>8.8736911220358271E-3</v>
      </c>
      <c r="D600" s="201">
        <f t="shared" si="85"/>
        <v>1.5618530728443533E-2</v>
      </c>
      <c r="E600" s="174">
        <v>8440.5</v>
      </c>
      <c r="F600" s="197">
        <f t="shared" si="81"/>
        <v>1.2613840381315179E-3</v>
      </c>
      <c r="G600" s="197">
        <f t="shared" si="86"/>
        <v>3.503052586905657E-2</v>
      </c>
      <c r="H600" s="174">
        <v>1717.14</v>
      </c>
      <c r="I600" s="197">
        <f t="shared" si="82"/>
        <v>8.7385840961296118E-3</v>
      </c>
      <c r="J600" s="197">
        <f t="shared" si="87"/>
        <v>3.8494864862621187E-3</v>
      </c>
      <c r="K600" s="174">
        <v>343.67</v>
      </c>
      <c r="L600" s="197">
        <f t="shared" si="83"/>
        <v>-1.0469682503540456E-3</v>
      </c>
      <c r="M600" s="197">
        <f t="shared" si="88"/>
        <v>1.9281878103022621E-2</v>
      </c>
      <c r="N600" s="199">
        <v>38834</v>
      </c>
      <c r="O600" s="181">
        <v>1309.72</v>
      </c>
      <c r="P600" s="200">
        <f t="shared" si="84"/>
        <v>3.2962062324521789E-3</v>
      </c>
      <c r="Q600" s="200">
        <f t="shared" si="89"/>
        <v>8.6862401945812101E-3</v>
      </c>
    </row>
    <row r="601" spans="1:17">
      <c r="A601" s="180">
        <v>38835</v>
      </c>
      <c r="B601" s="174">
        <v>544.16</v>
      </c>
      <c r="C601" s="197">
        <f t="shared" si="80"/>
        <v>-1.0893114987621737E-2</v>
      </c>
      <c r="D601" s="201">
        <f t="shared" si="85"/>
        <v>3.6712409531835577E-2</v>
      </c>
      <c r="E601" s="174">
        <v>8471.43</v>
      </c>
      <c r="F601" s="197">
        <f t="shared" si="81"/>
        <v>3.6577770231099429E-3</v>
      </c>
      <c r="G601" s="197">
        <f t="shared" si="86"/>
        <v>4.6052312522402654E-2</v>
      </c>
      <c r="H601" s="174">
        <v>1700.71</v>
      </c>
      <c r="I601" s="197">
        <f t="shared" si="82"/>
        <v>-9.6143052261164468E-3</v>
      </c>
      <c r="J601" s="197">
        <f t="shared" si="87"/>
        <v>2.7495230598441014E-2</v>
      </c>
      <c r="K601" s="174">
        <v>345.11</v>
      </c>
      <c r="L601" s="197">
        <f t="shared" si="83"/>
        <v>4.181312169354503E-3</v>
      </c>
      <c r="M601" s="197">
        <f t="shared" si="88"/>
        <v>1.7820131901057808E-2</v>
      </c>
      <c r="N601" s="199">
        <v>38835</v>
      </c>
      <c r="O601" s="181">
        <v>1310.6099999999999</v>
      </c>
      <c r="P601" s="200">
        <f t="shared" si="84"/>
        <v>6.793037779397684E-4</v>
      </c>
      <c r="Q601" s="200">
        <f t="shared" si="89"/>
        <v>2.2437803866664215E-2</v>
      </c>
    </row>
    <row r="602" spans="1:17">
      <c r="A602" s="180">
        <v>38838</v>
      </c>
      <c r="B602" s="174">
        <v>541.85</v>
      </c>
      <c r="C602" s="197">
        <f t="shared" si="80"/>
        <v>-4.2541108898810258E-3</v>
      </c>
      <c r="D602" s="201">
        <f t="shared" si="85"/>
        <v>5.3250911237207321E-3</v>
      </c>
      <c r="E602" s="174">
        <v>8461.75</v>
      </c>
      <c r="F602" s="197">
        <f t="shared" si="81"/>
        <v>-1.1433175640317098E-3</v>
      </c>
      <c r="G602" s="197">
        <f t="shared" si="86"/>
        <v>4.1060914250044538E-2</v>
      </c>
      <c r="H602" s="174">
        <v>1686.61</v>
      </c>
      <c r="I602" s="197">
        <f t="shared" si="82"/>
        <v>-8.3252137018034206E-3</v>
      </c>
      <c r="J602" s="197">
        <f t="shared" si="87"/>
        <v>3.6108884133648697E-3</v>
      </c>
      <c r="K602" s="174">
        <v>347.96</v>
      </c>
      <c r="L602" s="197">
        <f t="shared" si="83"/>
        <v>8.2243238471258837E-3</v>
      </c>
      <c r="M602" s="197">
        <f t="shared" si="88"/>
        <v>1.1980729508697684E-2</v>
      </c>
      <c r="N602" s="199">
        <v>38838</v>
      </c>
      <c r="O602" s="181">
        <v>1305.19</v>
      </c>
      <c r="P602" s="200">
        <f t="shared" si="84"/>
        <v>-4.1440536406077361E-3</v>
      </c>
      <c r="Q602" s="200">
        <f t="shared" si="89"/>
        <v>1.4889680699203356E-2</v>
      </c>
    </row>
    <row r="603" spans="1:17">
      <c r="A603" s="180">
        <v>38839</v>
      </c>
      <c r="B603" s="174">
        <v>543.30999999999995</v>
      </c>
      <c r="C603" s="197">
        <f t="shared" si="80"/>
        <v>2.6908490562641343E-3</v>
      </c>
      <c r="D603" s="201">
        <f t="shared" si="85"/>
        <v>-1.8990906669157969E-3</v>
      </c>
      <c r="E603" s="174">
        <v>8541.7999999999993</v>
      </c>
      <c r="F603" s="197">
        <f t="shared" si="81"/>
        <v>9.4157504063443111E-3</v>
      </c>
      <c r="G603" s="197">
        <f t="shared" si="86"/>
        <v>4.0421989837944032E-2</v>
      </c>
      <c r="H603" s="174">
        <v>1689.93</v>
      </c>
      <c r="I603" s="197">
        <f t="shared" si="82"/>
        <v>1.966510729868828E-3</v>
      </c>
      <c r="J603" s="197">
        <f t="shared" si="87"/>
        <v>-4.2421204372036243E-3</v>
      </c>
      <c r="K603" s="174">
        <v>340.1</v>
      </c>
      <c r="L603" s="197">
        <f t="shared" si="83"/>
        <v>-2.2847838626190074E-2</v>
      </c>
      <c r="M603" s="197">
        <f t="shared" si="88"/>
        <v>2.9130396491941983E-2</v>
      </c>
      <c r="N603" s="199">
        <v>38839</v>
      </c>
      <c r="O603" s="181">
        <v>1313.21</v>
      </c>
      <c r="P603" s="200">
        <f t="shared" si="84"/>
        <v>6.1258975559699159E-3</v>
      </c>
      <c r="Q603" s="200">
        <f t="shared" si="89"/>
        <v>1.237329466075316E-2</v>
      </c>
    </row>
    <row r="604" spans="1:17">
      <c r="A604" s="180">
        <v>38840</v>
      </c>
      <c r="B604" s="174">
        <v>545.51</v>
      </c>
      <c r="C604" s="197">
        <f t="shared" si="80"/>
        <v>4.0410774855144322E-3</v>
      </c>
      <c r="D604" s="201">
        <f t="shared" si="85"/>
        <v>3.6694582169633947E-3</v>
      </c>
      <c r="E604" s="174">
        <v>8497.23</v>
      </c>
      <c r="F604" s="197">
        <f t="shared" si="81"/>
        <v>-5.2315303925925061E-3</v>
      </c>
      <c r="G604" s="197">
        <f t="shared" si="86"/>
        <v>5.0652688056410052E-2</v>
      </c>
      <c r="H604" s="174">
        <v>1686.3</v>
      </c>
      <c r="I604" s="197">
        <f t="shared" si="82"/>
        <v>-2.1503282648002442E-3</v>
      </c>
      <c r="J604" s="197">
        <f t="shared" si="87"/>
        <v>3.3251864379245637E-3</v>
      </c>
      <c r="K604" s="174">
        <v>337.61</v>
      </c>
      <c r="L604" s="197">
        <f t="shared" si="83"/>
        <v>-7.3483088769560065E-3</v>
      </c>
      <c r="M604" s="197">
        <f t="shared" si="88"/>
        <v>-1.395683842572893E-2</v>
      </c>
      <c r="N604" s="199">
        <v>38840</v>
      </c>
      <c r="O604" s="181">
        <v>1307.8499999999999</v>
      </c>
      <c r="P604" s="200">
        <f t="shared" si="84"/>
        <v>-4.0899540428031662E-3</v>
      </c>
      <c r="Q604" s="200">
        <f t="shared" si="89"/>
        <v>1.9981898776662128E-2</v>
      </c>
    </row>
    <row r="605" spans="1:17">
      <c r="A605" s="180">
        <v>38841</v>
      </c>
      <c r="B605" s="174">
        <v>548.09</v>
      </c>
      <c r="C605" s="197">
        <f t="shared" si="80"/>
        <v>4.7183701290177136E-3</v>
      </c>
      <c r="D605" s="201">
        <f t="shared" si="85"/>
        <v>1.7848203986933046E-2</v>
      </c>
      <c r="E605" s="174">
        <v>8531.61</v>
      </c>
      <c r="F605" s="197">
        <f t="shared" si="81"/>
        <v>4.0378612649923044E-3</v>
      </c>
      <c r="G605" s="197">
        <f t="shared" si="86"/>
        <v>5.1904020364031488E-2</v>
      </c>
      <c r="H605" s="174">
        <v>1701.03</v>
      </c>
      <c r="I605" s="197">
        <f t="shared" si="82"/>
        <v>8.6971702485016174E-3</v>
      </c>
      <c r="J605" s="197">
        <f t="shared" si="87"/>
        <v>9.7490820544819494E-3</v>
      </c>
      <c r="K605" s="174">
        <v>338.29</v>
      </c>
      <c r="L605" s="197">
        <f t="shared" si="83"/>
        <v>2.0121326510580107E-3</v>
      </c>
      <c r="M605" s="197">
        <f t="shared" si="88"/>
        <v>-2.0086590271406139E-2</v>
      </c>
      <c r="N605" s="199">
        <v>38841</v>
      </c>
      <c r="O605" s="181">
        <v>1312.25</v>
      </c>
      <c r="P605" s="200">
        <f t="shared" si="84"/>
        <v>3.358653590475547E-3</v>
      </c>
      <c r="Q605" s="200">
        <f t="shared" si="89"/>
        <v>2.2884789416651088E-2</v>
      </c>
    </row>
    <row r="606" spans="1:17">
      <c r="A606" s="180">
        <v>38842</v>
      </c>
      <c r="B606" s="174">
        <v>551.02</v>
      </c>
      <c r="C606" s="197">
        <f t="shared" si="80"/>
        <v>5.3315990950238623E-3</v>
      </c>
      <c r="D606" s="201">
        <f t="shared" si="85"/>
        <v>3.0115617636956447E-2</v>
      </c>
      <c r="E606" s="174">
        <v>8632.94</v>
      </c>
      <c r="F606" s="197">
        <f t="shared" si="81"/>
        <v>1.1807029856812408E-2</v>
      </c>
      <c r="G606" s="197">
        <f t="shared" si="86"/>
        <v>6.2168898666722511E-2</v>
      </c>
      <c r="H606" s="174">
        <v>1713.84</v>
      </c>
      <c r="I606" s="197">
        <f t="shared" si="82"/>
        <v>7.5025169843236355E-3</v>
      </c>
      <c r="J606" s="197">
        <f t="shared" si="87"/>
        <v>2.3802078444643951E-2</v>
      </c>
      <c r="K606" s="174">
        <v>337.26</v>
      </c>
      <c r="L606" s="197">
        <f t="shared" si="83"/>
        <v>-3.0493695452132987E-3</v>
      </c>
      <c r="M606" s="197">
        <f t="shared" si="88"/>
        <v>-1.3068626445450872E-2</v>
      </c>
      <c r="N606" s="199">
        <v>38842</v>
      </c>
      <c r="O606" s="181">
        <v>1325.76</v>
      </c>
      <c r="P606" s="200">
        <f t="shared" si="84"/>
        <v>1.0242658756627785E-2</v>
      </c>
      <c r="Q606" s="200">
        <f t="shared" si="89"/>
        <v>2.8107084537225404E-2</v>
      </c>
    </row>
    <row r="607" spans="1:17">
      <c r="A607" s="180">
        <v>38845</v>
      </c>
      <c r="B607" s="174">
        <v>549.29999999999995</v>
      </c>
      <c r="C607" s="197">
        <f t="shared" si="80"/>
        <v>-3.1263657862497128E-3</v>
      </c>
      <c r="D607" s="201">
        <f t="shared" si="85"/>
        <v>3.7498846991322277E-2</v>
      </c>
      <c r="E607" s="174">
        <v>8623.2199999999993</v>
      </c>
      <c r="F607" s="197">
        <f t="shared" si="81"/>
        <v>-1.1265543467367637E-3</v>
      </c>
      <c r="G607" s="197">
        <f t="shared" si="86"/>
        <v>7.288763381614459E-2</v>
      </c>
      <c r="H607" s="174">
        <v>1715.23</v>
      </c>
      <c r="I607" s="197">
        <f t="shared" si="82"/>
        <v>8.1071548620037547E-4</v>
      </c>
      <c r="J607" s="197">
        <f t="shared" si="87"/>
        <v>3.1708043409221523E-2</v>
      </c>
      <c r="K607" s="174">
        <v>339.3</v>
      </c>
      <c r="L607" s="197">
        <f t="shared" si="83"/>
        <v>6.0305255481460009E-3</v>
      </c>
      <c r="M607" s="197">
        <f t="shared" si="88"/>
        <v>-9.3260031377881344E-3</v>
      </c>
      <c r="N607" s="199">
        <v>38845</v>
      </c>
      <c r="O607" s="181">
        <v>1324.66</v>
      </c>
      <c r="P607" s="200">
        <f t="shared" si="84"/>
        <v>-8.3005717068071895E-4</v>
      </c>
      <c r="Q607" s="200">
        <f t="shared" si="89"/>
        <v>3.6321829431148207E-2</v>
      </c>
    </row>
    <row r="608" spans="1:17">
      <c r="A608" s="180">
        <v>38846</v>
      </c>
      <c r="B608" s="174">
        <v>545.02</v>
      </c>
      <c r="C608" s="197">
        <f t="shared" si="80"/>
        <v>-7.8222491109516696E-3</v>
      </c>
      <c r="D608" s="201">
        <f t="shared" si="85"/>
        <v>3.9643158096051165E-2</v>
      </c>
      <c r="E608" s="174">
        <v>8646.9599999999991</v>
      </c>
      <c r="F608" s="197">
        <f t="shared" si="81"/>
        <v>2.7492492785804144E-3</v>
      </c>
      <c r="G608" s="197">
        <f t="shared" si="86"/>
        <v>7.4038751790847429E-2</v>
      </c>
      <c r="H608" s="174">
        <v>1711.17</v>
      </c>
      <c r="I608" s="197">
        <f t="shared" si="82"/>
        <v>-2.3698353374504762E-3</v>
      </c>
      <c r="J608" s="197">
        <f t="shared" si="87"/>
        <v>4.1752088446097388E-2</v>
      </c>
      <c r="K608" s="174">
        <v>341.28</v>
      </c>
      <c r="L608" s="197">
        <f t="shared" si="83"/>
        <v>5.8185829328559705E-3</v>
      </c>
      <c r="M608" s="197">
        <f t="shared" si="88"/>
        <v>2.0652020911499282E-3</v>
      </c>
      <c r="N608" s="199">
        <v>38846</v>
      </c>
      <c r="O608" s="181">
        <v>1325.14</v>
      </c>
      <c r="P608" s="200">
        <f t="shared" si="84"/>
        <v>3.6229149766045499E-4</v>
      </c>
      <c r="Q608" s="200">
        <f t="shared" si="89"/>
        <v>4.0384556553760255E-2</v>
      </c>
    </row>
    <row r="609" spans="1:17">
      <c r="A609" s="180">
        <v>38847</v>
      </c>
      <c r="B609" s="174">
        <v>538.35</v>
      </c>
      <c r="C609" s="197">
        <f t="shared" si="80"/>
        <v>-1.2313584975896959E-2</v>
      </c>
      <c r="D609" s="201">
        <f t="shared" si="85"/>
        <v>3.0874297782266594E-2</v>
      </c>
      <c r="E609" s="174">
        <v>8631.59</v>
      </c>
      <c r="F609" s="197">
        <f t="shared" si="81"/>
        <v>-1.7790849410419085E-3</v>
      </c>
      <c r="G609" s="197">
        <f t="shared" si="86"/>
        <v>6.7910005382584959E-2</v>
      </c>
      <c r="H609" s="174">
        <v>1694.82</v>
      </c>
      <c r="I609" s="197">
        <f t="shared" si="82"/>
        <v>-9.6008065724843602E-3</v>
      </c>
      <c r="J609" s="197">
        <f t="shared" si="87"/>
        <v>3.7475362219525347E-2</v>
      </c>
      <c r="K609" s="174">
        <v>341.42</v>
      </c>
      <c r="L609" s="197">
        <f t="shared" si="83"/>
        <v>4.1013622956652298E-4</v>
      </c>
      <c r="M609" s="197">
        <f t="shared" si="88"/>
        <v>7.7066004858463294E-3</v>
      </c>
      <c r="N609" s="199">
        <v>38847</v>
      </c>
      <c r="O609" s="181">
        <v>1322.85</v>
      </c>
      <c r="P609" s="200">
        <f t="shared" si="84"/>
        <v>-1.7296142137172002E-3</v>
      </c>
      <c r="Q609" s="200">
        <f t="shared" si="89"/>
        <v>3.3424422516823225E-2</v>
      </c>
    </row>
    <row r="610" spans="1:17">
      <c r="A610" s="180">
        <v>38848</v>
      </c>
      <c r="B610" s="174">
        <v>525.16</v>
      </c>
      <c r="C610" s="197">
        <f t="shared" si="80"/>
        <v>-2.4805928195816469E-2</v>
      </c>
      <c r="D610" s="201">
        <f t="shared" si="85"/>
        <v>1.587721282122612E-2</v>
      </c>
      <c r="E610" s="174">
        <v>8526.74</v>
      </c>
      <c r="F610" s="197">
        <f t="shared" si="81"/>
        <v>-1.2221621230023431E-2</v>
      </c>
      <c r="G610" s="197">
        <f t="shared" si="86"/>
        <v>6.1824207636999529E-2</v>
      </c>
      <c r="H610" s="174">
        <v>1657.48</v>
      </c>
      <c r="I610" s="197">
        <f t="shared" si="82"/>
        <v>-2.2278163863018903E-2</v>
      </c>
      <c r="J610" s="197">
        <f t="shared" si="87"/>
        <v>2.450691689581716E-2</v>
      </c>
      <c r="K610" s="174">
        <v>339.71</v>
      </c>
      <c r="L610" s="197">
        <f t="shared" si="83"/>
        <v>-5.0210784801687234E-3</v>
      </c>
      <c r="M610" s="197">
        <f t="shared" si="88"/>
        <v>1.6955065744675035E-2</v>
      </c>
      <c r="N610" s="199">
        <v>38848</v>
      </c>
      <c r="O610" s="181">
        <v>1305.92</v>
      </c>
      <c r="P610" s="200">
        <f t="shared" si="84"/>
        <v>-1.288072678485847E-2</v>
      </c>
      <c r="Q610" s="200">
        <f t="shared" si="89"/>
        <v>2.9707053771515599E-2</v>
      </c>
    </row>
    <row r="611" spans="1:17">
      <c r="A611" s="180">
        <v>38849</v>
      </c>
      <c r="B611" s="174">
        <v>518.77</v>
      </c>
      <c r="C611" s="197">
        <f t="shared" si="80"/>
        <v>-1.2242353047328758E-2</v>
      </c>
      <c r="D611" s="201">
        <f t="shared" si="85"/>
        <v>-2.4564420443172641E-2</v>
      </c>
      <c r="E611" s="174">
        <v>8411.26</v>
      </c>
      <c r="F611" s="197">
        <f t="shared" si="81"/>
        <v>-1.3635823511100412E-2</v>
      </c>
      <c r="G611" s="197">
        <f t="shared" si="86"/>
        <v>3.9365679411348373E-2</v>
      </c>
      <c r="H611" s="174">
        <v>1635.81</v>
      </c>
      <c r="I611" s="197">
        <f t="shared" si="82"/>
        <v>-1.3160282123248193E-2</v>
      </c>
      <c r="J611" s="197">
        <f t="shared" si="87"/>
        <v>-1.4179706405056251E-2</v>
      </c>
      <c r="K611" s="174">
        <v>335.9</v>
      </c>
      <c r="L611" s="197">
        <f t="shared" si="83"/>
        <v>-1.1278815854191103E-2</v>
      </c>
      <c r="M611" s="197">
        <f t="shared" si="88"/>
        <v>7.6236998284968079E-3</v>
      </c>
      <c r="N611" s="199">
        <v>38849</v>
      </c>
      <c r="O611" s="181">
        <v>1291.24</v>
      </c>
      <c r="P611" s="200">
        <f t="shared" si="84"/>
        <v>-1.1304776247269171E-2</v>
      </c>
      <c r="Q611" s="200">
        <f t="shared" si="89"/>
        <v>6.4838515543876093E-3</v>
      </c>
    </row>
    <row r="612" spans="1:17">
      <c r="A612" s="180">
        <v>38852</v>
      </c>
      <c r="B612" s="174">
        <v>517.30999999999995</v>
      </c>
      <c r="C612" s="197">
        <f t="shared" si="80"/>
        <v>-2.8183170534850826E-3</v>
      </c>
      <c r="D612" s="201">
        <f t="shared" si="85"/>
        <v>-4.3639310972445257E-2</v>
      </c>
      <c r="E612" s="174">
        <v>8378.2099999999991</v>
      </c>
      <c r="F612" s="197">
        <f t="shared" si="81"/>
        <v>-3.936996544788211E-3</v>
      </c>
      <c r="G612" s="197">
        <f t="shared" si="86"/>
        <v>2.0972720214032688E-2</v>
      </c>
      <c r="H612" s="174">
        <v>1634.78</v>
      </c>
      <c r="I612" s="197">
        <f t="shared" si="82"/>
        <v>-6.2985579608062798E-4</v>
      </c>
      <c r="J612" s="197">
        <f t="shared" si="87"/>
        <v>-3.522601148610556E-2</v>
      </c>
      <c r="K612" s="174">
        <v>327.87</v>
      </c>
      <c r="L612" s="197">
        <f t="shared" si="83"/>
        <v>-2.4196308261555208E-2</v>
      </c>
      <c r="M612" s="197">
        <f t="shared" si="88"/>
        <v>-5.6701106328540815E-3</v>
      </c>
      <c r="N612" s="199">
        <v>38852</v>
      </c>
      <c r="O612" s="181">
        <v>1294.5</v>
      </c>
      <c r="P612" s="200">
        <f t="shared" si="84"/>
        <v>2.5215232214206291E-3</v>
      </c>
      <c r="Q612" s="200">
        <f t="shared" si="89"/>
        <v>-9.0816502310422584E-3</v>
      </c>
    </row>
    <row r="613" spans="1:17">
      <c r="A613" s="180">
        <v>38853</v>
      </c>
      <c r="B613" s="174">
        <v>512.19000000000005</v>
      </c>
      <c r="C613" s="197">
        <f t="shared" si="80"/>
        <v>-9.9466580138436213E-3</v>
      </c>
      <c r="D613" s="201">
        <f t="shared" si="85"/>
        <v>-3.49319949218189E-2</v>
      </c>
      <c r="E613" s="174">
        <v>8387.57</v>
      </c>
      <c r="F613" s="197">
        <f t="shared" si="81"/>
        <v>1.1165601567515895E-3</v>
      </c>
      <c r="G613" s="197">
        <f t="shared" si="86"/>
        <v>1.3977281816637344E-2</v>
      </c>
      <c r="H613" s="174">
        <v>1623.69</v>
      </c>
      <c r="I613" s="197">
        <f t="shared" si="82"/>
        <v>-6.8069019019510691E-3</v>
      </c>
      <c r="J613" s="197">
        <f t="shared" si="87"/>
        <v>-2.6719918561986907E-2</v>
      </c>
      <c r="K613" s="174">
        <v>325.33999999999997</v>
      </c>
      <c r="L613" s="197">
        <f t="shared" si="83"/>
        <v>-7.7463990183845033E-3</v>
      </c>
      <c r="M613" s="197">
        <f t="shared" si="88"/>
        <v>-4.27781731014008E-2</v>
      </c>
      <c r="N613" s="199">
        <v>38853</v>
      </c>
      <c r="O613" s="181">
        <v>1292.08</v>
      </c>
      <c r="P613" s="200">
        <f t="shared" si="84"/>
        <v>-1.8711972613347089E-3</v>
      </c>
      <c r="Q613" s="200">
        <f t="shared" si="89"/>
        <v>-8.3313621612886128E-3</v>
      </c>
    </row>
    <row r="614" spans="1:17">
      <c r="A614" s="180">
        <v>38854</v>
      </c>
      <c r="B614" s="174">
        <v>505.77</v>
      </c>
      <c r="C614" s="197">
        <f t="shared" si="80"/>
        <v>-1.2613629455432587E-2</v>
      </c>
      <c r="D614" s="201">
        <f t="shared" si="85"/>
        <v>-4.8195900055956739E-2</v>
      </c>
      <c r="E614" s="174">
        <v>8199.3799999999992</v>
      </c>
      <c r="F614" s="197">
        <f t="shared" si="81"/>
        <v>-2.2692306360034477E-2</v>
      </c>
      <c r="G614" s="197">
        <f t="shared" si="86"/>
        <v>1.3921678362898078E-2</v>
      </c>
      <c r="H614" s="174">
        <v>1598.91</v>
      </c>
      <c r="I614" s="197">
        <f t="shared" si="82"/>
        <v>-1.5379189729283208E-2</v>
      </c>
      <c r="J614" s="197">
        <f t="shared" si="87"/>
        <v>-3.7455841689141081E-2</v>
      </c>
      <c r="K614" s="174">
        <v>325.04000000000002</v>
      </c>
      <c r="L614" s="197">
        <f t="shared" si="83"/>
        <v>-9.2253765883587081E-4</v>
      </c>
      <c r="M614" s="197">
        <f t="shared" si="88"/>
        <v>-5.783269449768022E-2</v>
      </c>
      <c r="N614" s="199">
        <v>38854</v>
      </c>
      <c r="O614" s="181">
        <v>1270.32</v>
      </c>
      <c r="P614" s="200">
        <f t="shared" si="84"/>
        <v>-1.6984485712415863E-2</v>
      </c>
      <c r="Q614" s="200">
        <f t="shared" si="89"/>
        <v>-1.1672371137981755E-2</v>
      </c>
    </row>
    <row r="615" spans="1:17">
      <c r="A615" s="180">
        <v>38855</v>
      </c>
      <c r="B615" s="174">
        <v>501.08</v>
      </c>
      <c r="C615" s="197">
        <f t="shared" si="80"/>
        <v>-9.3162515198283724E-3</v>
      </c>
      <c r="D615" s="201">
        <f t="shared" si="85"/>
        <v>-6.198097973321267E-2</v>
      </c>
      <c r="E615" s="174">
        <v>8148.18</v>
      </c>
      <c r="F615" s="197">
        <f t="shared" si="81"/>
        <v>-6.2639522242469974E-3</v>
      </c>
      <c r="G615" s="197">
        <f t="shared" si="86"/>
        <v>-6.8380614817856976E-3</v>
      </c>
      <c r="H615" s="174">
        <v>1587.11</v>
      </c>
      <c r="I615" s="197">
        <f t="shared" si="82"/>
        <v>-7.4073947777833476E-3</v>
      </c>
      <c r="J615" s="197">
        <f t="shared" si="87"/>
        <v>-5.4802649339814644E-2</v>
      </c>
      <c r="K615" s="174">
        <v>321.66000000000003</v>
      </c>
      <c r="L615" s="197">
        <f t="shared" si="83"/>
        <v>-1.045316461196995E-2</v>
      </c>
      <c r="M615" s="197">
        <f t="shared" si="88"/>
        <v>-5.0219003539290839E-2</v>
      </c>
      <c r="N615" s="199">
        <v>38855</v>
      </c>
      <c r="O615" s="181">
        <v>1261.81</v>
      </c>
      <c r="P615" s="200">
        <f t="shared" si="84"/>
        <v>-6.7216391262949508E-3</v>
      </c>
      <c r="Q615" s="200">
        <f t="shared" si="89"/>
        <v>-2.6995504342011076E-2</v>
      </c>
    </row>
    <row r="616" spans="1:17">
      <c r="A616" s="180">
        <v>38856</v>
      </c>
      <c r="B616" s="174">
        <v>505.33</v>
      </c>
      <c r="C616" s="197">
        <f t="shared" si="80"/>
        <v>8.4459122303918773E-3</v>
      </c>
      <c r="D616" s="201">
        <f t="shared" si="85"/>
        <v>-6.8915701856089806E-2</v>
      </c>
      <c r="E616" s="174">
        <v>8176.06</v>
      </c>
      <c r="F616" s="197">
        <f t="shared" si="81"/>
        <v>3.4157825549796998E-3</v>
      </c>
      <c r="G616" s="197">
        <f t="shared" si="86"/>
        <v>-6.3200524534191786E-3</v>
      </c>
      <c r="H616" s="174">
        <v>1600.86</v>
      </c>
      <c r="I616" s="197">
        <f t="shared" si="82"/>
        <v>8.6262325326246555E-3</v>
      </c>
      <c r="J616" s="197">
        <f t="shared" si="87"/>
        <v>-5.2386823327914223E-2</v>
      </c>
      <c r="K616" s="174">
        <v>318.27</v>
      </c>
      <c r="L616" s="197">
        <f t="shared" si="83"/>
        <v>-1.0595007928211671E-2</v>
      </c>
      <c r="M616" s="197">
        <f t="shared" si="88"/>
        <v>-6.4789142592661608E-2</v>
      </c>
      <c r="N616" s="199">
        <v>38856</v>
      </c>
      <c r="O616" s="181">
        <v>1267.03</v>
      </c>
      <c r="P616" s="200">
        <f t="shared" si="84"/>
        <v>4.1283809287524179E-3</v>
      </c>
      <c r="Q616" s="200">
        <f t="shared" si="89"/>
        <v>-2.7684023808701819E-2</v>
      </c>
    </row>
    <row r="617" spans="1:17">
      <c r="A617" s="180">
        <v>38859</v>
      </c>
      <c r="B617" s="174">
        <v>501.44</v>
      </c>
      <c r="C617" s="197">
        <f t="shared" si="80"/>
        <v>-7.7277220387269238E-3</v>
      </c>
      <c r="D617" s="201">
        <f t="shared" si="85"/>
        <v>-6.1177398310394697E-2</v>
      </c>
      <c r="E617" s="174">
        <v>8094.8</v>
      </c>
      <c r="F617" s="197">
        <f t="shared" si="81"/>
        <v>-9.9884917709135105E-3</v>
      </c>
      <c r="G617" s="197">
        <f t="shared" si="86"/>
        <v>-9.7153017635727024E-3</v>
      </c>
      <c r="H617" s="174">
        <v>1584.57</v>
      </c>
      <c r="I617" s="197">
        <f t="shared" si="82"/>
        <v>-1.0227907697207243E-2</v>
      </c>
      <c r="J617" s="197">
        <f t="shared" si="87"/>
        <v>-4.6059929778165677E-2</v>
      </c>
      <c r="K617" s="174">
        <v>316.63</v>
      </c>
      <c r="L617" s="197">
        <f t="shared" si="83"/>
        <v>-5.1661793906158E-3</v>
      </c>
      <c r="M617" s="197">
        <f t="shared" si="88"/>
        <v>-7.8961763737463136E-2</v>
      </c>
      <c r="N617" s="199">
        <v>38859</v>
      </c>
      <c r="O617" s="181">
        <v>1262.07</v>
      </c>
      <c r="P617" s="200">
        <f t="shared" si="84"/>
        <v>-3.9223489455204067E-3</v>
      </c>
      <c r="Q617" s="200">
        <f t="shared" si="89"/>
        <v>-2.9558112607747329E-2</v>
      </c>
    </row>
    <row r="618" spans="1:17">
      <c r="A618" s="180">
        <v>38860</v>
      </c>
      <c r="B618" s="174">
        <v>497.76</v>
      </c>
      <c r="C618" s="197">
        <f t="shared" si="80"/>
        <v>-7.3659260183291794E-3</v>
      </c>
      <c r="D618" s="201">
        <f t="shared" si="85"/>
        <v>-7.0151527788012938E-2</v>
      </c>
      <c r="E618" s="174">
        <v>8094.96</v>
      </c>
      <c r="F618" s="197">
        <f t="shared" si="81"/>
        <v>1.9765580219253741E-5</v>
      </c>
      <c r="G618" s="197">
        <f t="shared" si="86"/>
        <v>-1.6204409999232127E-2</v>
      </c>
      <c r="H618" s="174">
        <v>1569.01</v>
      </c>
      <c r="I618" s="197">
        <f t="shared" si="82"/>
        <v>-9.8682299302627237E-3</v>
      </c>
      <c r="J618" s="197">
        <f t="shared" si="87"/>
        <v>-5.2947579518394718E-2</v>
      </c>
      <c r="K618" s="174">
        <v>318.48</v>
      </c>
      <c r="L618" s="197">
        <f t="shared" si="83"/>
        <v>5.8257789433877874E-3</v>
      </c>
      <c r="M618" s="197">
        <f t="shared" si="88"/>
        <v>-7.8712925092698185E-2</v>
      </c>
      <c r="N618" s="199">
        <v>38860</v>
      </c>
      <c r="O618" s="181">
        <v>1256.58</v>
      </c>
      <c r="P618" s="200">
        <f t="shared" si="84"/>
        <v>-4.3594851963040335E-3</v>
      </c>
      <c r="Q618" s="200">
        <f t="shared" si="89"/>
        <v>-3.0894825347080598E-2</v>
      </c>
    </row>
    <row r="619" spans="1:17">
      <c r="A619" s="180">
        <v>38861</v>
      </c>
      <c r="B619" s="174">
        <v>501.78</v>
      </c>
      <c r="C619" s="197">
        <f t="shared" si="80"/>
        <v>8.043743472162513E-3</v>
      </c>
      <c r="D619" s="201">
        <f t="shared" si="85"/>
        <v>-8.0784217421289287E-2</v>
      </c>
      <c r="E619" s="174">
        <v>8062.93</v>
      </c>
      <c r="F619" s="197">
        <f t="shared" si="81"/>
        <v>-3.9646317625339489E-3</v>
      </c>
      <c r="G619" s="197">
        <f t="shared" si="86"/>
        <v>-1.9261209566635306E-2</v>
      </c>
      <c r="H619" s="174">
        <v>1580.18</v>
      </c>
      <c r="I619" s="197">
        <f t="shared" si="82"/>
        <v>7.093917383774519E-3</v>
      </c>
      <c r="J619" s="197">
        <f t="shared" si="87"/>
        <v>-6.8235844564441608E-2</v>
      </c>
      <c r="K619" s="174">
        <v>316.25</v>
      </c>
      <c r="L619" s="197">
        <f t="shared" si="83"/>
        <v>-7.0266386503318751E-3</v>
      </c>
      <c r="M619" s="197">
        <f t="shared" si="88"/>
        <v>-7.2857953756845797E-2</v>
      </c>
      <c r="N619" s="199">
        <v>38861</v>
      </c>
      <c r="O619" s="181">
        <v>1258.57</v>
      </c>
      <c r="P619" s="200">
        <f t="shared" si="84"/>
        <v>1.5824109220131163E-3</v>
      </c>
      <c r="Q619" s="200">
        <f t="shared" si="89"/>
        <v>-3.6237179524689675E-2</v>
      </c>
    </row>
    <row r="620" spans="1:17">
      <c r="A620" s="180">
        <v>38862</v>
      </c>
      <c r="B620" s="174">
        <v>507.2</v>
      </c>
      <c r="C620" s="197">
        <f t="shared" si="80"/>
        <v>1.0743626501526847E-2</v>
      </c>
      <c r="D620" s="201">
        <f t="shared" si="85"/>
        <v>-7.3518467875559268E-2</v>
      </c>
      <c r="E620" s="174">
        <v>8187.4</v>
      </c>
      <c r="F620" s="197">
        <f t="shared" si="81"/>
        <v>1.5319373113271313E-2</v>
      </c>
      <c r="G620" s="197">
        <f t="shared" si="86"/>
        <v>-2.0754414038990459E-2</v>
      </c>
      <c r="H620" s="174">
        <v>1599.68</v>
      </c>
      <c r="I620" s="197">
        <f t="shared" si="82"/>
        <v>1.2264844642411881E-2</v>
      </c>
      <c r="J620" s="197">
        <f t="shared" si="87"/>
        <v>-6.1629958519584319E-2</v>
      </c>
      <c r="K620" s="174">
        <v>313.64</v>
      </c>
      <c r="L620" s="197">
        <f t="shared" si="83"/>
        <v>-8.2872086790088308E-3</v>
      </c>
      <c r="M620" s="197">
        <f t="shared" si="88"/>
        <v>-7.614091279866185E-2</v>
      </c>
      <c r="N620" s="199">
        <v>38862</v>
      </c>
      <c r="O620" s="181">
        <v>1272.8800000000001</v>
      </c>
      <c r="P620" s="200">
        <f t="shared" si="84"/>
        <v>1.130589379911337E-2</v>
      </c>
      <c r="Q620" s="200">
        <f t="shared" si="89"/>
        <v>-3.3625803926701121E-2</v>
      </c>
    </row>
    <row r="621" spans="1:17">
      <c r="A621" s="180">
        <v>38863</v>
      </c>
      <c r="B621" s="174">
        <v>510.49</v>
      </c>
      <c r="C621" s="197">
        <f t="shared" si="80"/>
        <v>6.4656456512545944E-3</v>
      </c>
      <c r="D621" s="201">
        <f t="shared" si="85"/>
        <v>-5.6347534868507486E-2</v>
      </c>
      <c r="E621" s="174">
        <v>8241.15</v>
      </c>
      <c r="F621" s="197">
        <f t="shared" si="81"/>
        <v>6.5435101438281488E-3</v>
      </c>
      <c r="G621" s="197">
        <f t="shared" si="86"/>
        <v>1.4276008467450346E-3</v>
      </c>
      <c r="H621" s="174">
        <v>1606.37</v>
      </c>
      <c r="I621" s="197">
        <f t="shared" si="82"/>
        <v>4.1733657990141778E-3</v>
      </c>
      <c r="J621" s="197">
        <f t="shared" si="87"/>
        <v>-4.4832744459780735E-2</v>
      </c>
      <c r="K621" s="174">
        <v>316.83999999999997</v>
      </c>
      <c r="L621" s="197">
        <f t="shared" si="83"/>
        <v>1.0151083233357644E-2</v>
      </c>
      <c r="M621" s="197">
        <f t="shared" si="88"/>
        <v>-8.7207973741102812E-2</v>
      </c>
      <c r="N621" s="199">
        <v>38863</v>
      </c>
      <c r="O621" s="181">
        <v>1280.1600000000001</v>
      </c>
      <c r="P621" s="200">
        <f t="shared" si="84"/>
        <v>5.7030205022127606E-3</v>
      </c>
      <c r="Q621" s="200">
        <f t="shared" si="89"/>
        <v>-1.5860915250463188E-2</v>
      </c>
    </row>
    <row r="622" spans="1:17">
      <c r="A622" s="180">
        <v>38867</v>
      </c>
      <c r="B622" s="174">
        <v>499.49</v>
      </c>
      <c r="C622" s="197">
        <f t="shared" si="80"/>
        <v>-2.1783470906085848E-2</v>
      </c>
      <c r="D622" s="201">
        <f t="shared" si="85"/>
        <v>-6.5781651048106599E-2</v>
      </c>
      <c r="E622" s="174">
        <v>8110.99</v>
      </c>
      <c r="F622" s="197">
        <f t="shared" si="81"/>
        <v>-1.5919965096305697E-2</v>
      </c>
      <c r="G622" s="197">
        <f t="shared" si="86"/>
        <v>-9.9814871726945729E-4</v>
      </c>
      <c r="H622" s="174">
        <v>1571.29</v>
      </c>
      <c r="I622" s="197">
        <f t="shared" si="82"/>
        <v>-2.2080037005452354E-2</v>
      </c>
      <c r="J622" s="197">
        <f t="shared" si="87"/>
        <v>-5.890755224285401E-2</v>
      </c>
      <c r="K622" s="174">
        <v>320.02</v>
      </c>
      <c r="L622" s="197">
        <f t="shared" si="83"/>
        <v>9.9865792446497698E-3</v>
      </c>
      <c r="M622" s="197">
        <f t="shared" si="88"/>
        <v>-7.7699545278205523E-2</v>
      </c>
      <c r="N622" s="199">
        <v>38867</v>
      </c>
      <c r="O622" s="181">
        <v>1259.8399999999999</v>
      </c>
      <c r="P622" s="200">
        <f t="shared" si="84"/>
        <v>-1.6000341346441301E-2</v>
      </c>
      <c r="Q622" s="200">
        <f t="shared" si="89"/>
        <v>-1.759980389149373E-2</v>
      </c>
    </row>
    <row r="623" spans="1:17">
      <c r="A623" s="180">
        <v>38868</v>
      </c>
      <c r="B623" s="174">
        <v>501.91</v>
      </c>
      <c r="C623" s="197">
        <f t="shared" si="80"/>
        <v>4.8332428819238245E-3</v>
      </c>
      <c r="D623" s="201">
        <f t="shared" si="85"/>
        <v>-9.6439785317441795E-2</v>
      </c>
      <c r="E623" s="174">
        <v>8189.11</v>
      </c>
      <c r="F623" s="197">
        <f t="shared" si="81"/>
        <v>9.5852906575470999E-3</v>
      </c>
      <c r="G623" s="197">
        <f t="shared" si="86"/>
        <v>-1.9630998402780445E-2</v>
      </c>
      <c r="H623" s="174">
        <v>1579.58</v>
      </c>
      <c r="I623" s="197">
        <f t="shared" si="82"/>
        <v>5.2620508802960781E-3</v>
      </c>
      <c r="J623" s="197">
        <f t="shared" si="87"/>
        <v>-8.3824204562136295E-2</v>
      </c>
      <c r="K623" s="174">
        <v>321.48</v>
      </c>
      <c r="L623" s="197">
        <f t="shared" si="83"/>
        <v>4.5518395037890775E-3</v>
      </c>
      <c r="M623" s="197">
        <f t="shared" si="88"/>
        <v>-5.8854784742390254E-2</v>
      </c>
      <c r="N623" s="199">
        <v>38868</v>
      </c>
      <c r="O623" s="181">
        <v>1270.0899999999999</v>
      </c>
      <c r="P623" s="200">
        <f t="shared" si="84"/>
        <v>8.103035328110058E-3</v>
      </c>
      <c r="Q623" s="200">
        <f t="shared" si="89"/>
        <v>-3.1571824897808527E-2</v>
      </c>
    </row>
    <row r="624" spans="1:17">
      <c r="A624" s="180">
        <v>38869</v>
      </c>
      <c r="B624" s="174">
        <v>512</v>
      </c>
      <c r="C624" s="197">
        <f t="shared" si="80"/>
        <v>1.9903804289399012E-2</v>
      </c>
      <c r="D624" s="201">
        <f t="shared" si="85"/>
        <v>-8.8036931301961802E-2</v>
      </c>
      <c r="E624" s="174">
        <v>8270.8799999999992</v>
      </c>
      <c r="F624" s="197">
        <f t="shared" si="81"/>
        <v>9.935689229368376E-3</v>
      </c>
      <c r="G624" s="197">
        <f t="shared" si="86"/>
        <v>-5.369537651315287E-3</v>
      </c>
      <c r="H624" s="174">
        <v>1616.57</v>
      </c>
      <c r="I624" s="197">
        <f t="shared" si="82"/>
        <v>2.3147631762201287E-2</v>
      </c>
      <c r="J624" s="197">
        <f t="shared" si="87"/>
        <v>-7.5619889064903981E-2</v>
      </c>
      <c r="K624" s="174">
        <v>314.89999999999998</v>
      </c>
      <c r="L624" s="197">
        <f t="shared" si="83"/>
        <v>-2.0680205237538857E-2</v>
      </c>
      <c r="M624" s="197">
        <f t="shared" si="88"/>
        <v>-7.0145207997205986E-2</v>
      </c>
      <c r="N624" s="199">
        <v>38869</v>
      </c>
      <c r="O624" s="181">
        <v>1285.71</v>
      </c>
      <c r="P624" s="200">
        <f t="shared" si="84"/>
        <v>1.2223330840671421E-2</v>
      </c>
      <c r="Q624" s="200">
        <f t="shared" si="89"/>
        <v>-1.9291648301677625E-2</v>
      </c>
    </row>
    <row r="625" spans="1:17">
      <c r="A625" s="180">
        <v>38870</v>
      </c>
      <c r="B625" s="174">
        <v>510.12</v>
      </c>
      <c r="C625" s="197">
        <f t="shared" si="80"/>
        <v>-3.6786328808087057E-3</v>
      </c>
      <c r="D625" s="201">
        <f t="shared" si="85"/>
        <v>-7.2048095367062984E-2</v>
      </c>
      <c r="E625" s="174">
        <v>8305.25</v>
      </c>
      <c r="F625" s="197">
        <f t="shared" si="81"/>
        <v>4.1469328794129E-3</v>
      </c>
      <c r="G625" s="197">
        <f t="shared" si="86"/>
        <v>1.4872558524600329E-4</v>
      </c>
      <c r="H625" s="174">
        <v>1612.9</v>
      </c>
      <c r="I625" s="197">
        <f t="shared" si="82"/>
        <v>-2.2728197381278068E-3</v>
      </c>
      <c r="J625" s="197">
        <f t="shared" si="87"/>
        <v>-5.4296074746291056E-2</v>
      </c>
      <c r="K625" s="174">
        <v>315.72000000000003</v>
      </c>
      <c r="L625" s="197">
        <f t="shared" si="83"/>
        <v>2.6006167332228158E-3</v>
      </c>
      <c r="M625" s="197">
        <f t="shared" si="88"/>
        <v>-9.3836765985250051E-2</v>
      </c>
      <c r="N625" s="199">
        <v>38870</v>
      </c>
      <c r="O625" s="181">
        <v>1288.22</v>
      </c>
      <c r="P625" s="200">
        <f t="shared" si="84"/>
        <v>1.9503256076287478E-3</v>
      </c>
      <c r="Q625" s="200">
        <f t="shared" si="89"/>
        <v>-9.3671335807382922E-3</v>
      </c>
    </row>
    <row r="626" spans="1:17">
      <c r="A626" s="180">
        <v>38873</v>
      </c>
      <c r="B626" s="174">
        <v>498.93</v>
      </c>
      <c r="C626" s="197">
        <f t="shared" si="80"/>
        <v>-2.2180186808540815E-2</v>
      </c>
      <c r="D626" s="201">
        <f t="shared" si="85"/>
        <v>-8.1561557979084293E-2</v>
      </c>
      <c r="E626" s="174">
        <v>8145.53</v>
      </c>
      <c r="F626" s="197">
        <f t="shared" si="81"/>
        <v>-1.9418534427708342E-2</v>
      </c>
      <c r="G626" s="197">
        <f t="shared" si="86"/>
        <v>-2.3451604253924832E-3</v>
      </c>
      <c r="H626" s="174">
        <v>1577.5</v>
      </c>
      <c r="I626" s="197">
        <f t="shared" si="82"/>
        <v>-2.2192485507768693E-2</v>
      </c>
      <c r="J626" s="197">
        <f t="shared" si="87"/>
        <v>-6.2282661592022143E-2</v>
      </c>
      <c r="K626" s="174">
        <v>320.93</v>
      </c>
      <c r="L626" s="197">
        <f t="shared" si="83"/>
        <v>1.6367285973588157E-2</v>
      </c>
      <c r="M626" s="197">
        <f t="shared" si="88"/>
        <v>-8.5960315928691008E-2</v>
      </c>
      <c r="N626" s="199">
        <v>38873</v>
      </c>
      <c r="O626" s="181">
        <v>1265.29</v>
      </c>
      <c r="P626" s="200">
        <f t="shared" si="84"/>
        <v>-1.7960075631843979E-2</v>
      </c>
      <c r="Q626" s="200">
        <f t="shared" si="89"/>
        <v>-1.3654010093242044E-2</v>
      </c>
    </row>
    <row r="627" spans="1:17">
      <c r="A627" s="180">
        <v>38874</v>
      </c>
      <c r="B627" s="174">
        <v>496.31</v>
      </c>
      <c r="C627" s="197">
        <f t="shared" si="80"/>
        <v>-5.2650738563886747E-3</v>
      </c>
      <c r="D627" s="201">
        <f t="shared" si="85"/>
        <v>-0.11124778753472855</v>
      </c>
      <c r="E627" s="174">
        <v>8100.71</v>
      </c>
      <c r="F627" s="197">
        <f t="shared" si="81"/>
        <v>-5.5175983745011431E-3</v>
      </c>
      <c r="G627" s="197">
        <f t="shared" si="86"/>
        <v>-2.7085405372066017E-2</v>
      </c>
      <c r="H627" s="174">
        <v>1575.39</v>
      </c>
      <c r="I627" s="197">
        <f t="shared" si="82"/>
        <v>-1.3384547605520898E-3</v>
      </c>
      <c r="J627" s="197">
        <f t="shared" si="87"/>
        <v>-9.3862655193081762E-2</v>
      </c>
      <c r="K627" s="174">
        <v>319.87</v>
      </c>
      <c r="L627" s="197">
        <f t="shared" si="83"/>
        <v>-3.3083675619047822E-3</v>
      </c>
      <c r="M627" s="197">
        <f t="shared" si="88"/>
        <v>-7.5302445687567249E-2</v>
      </c>
      <c r="N627" s="199">
        <v>38874</v>
      </c>
      <c r="O627" s="181">
        <v>1263.8499999999999</v>
      </c>
      <c r="P627" s="200">
        <f t="shared" si="84"/>
        <v>-1.1387271211589062E-3</v>
      </c>
      <c r="Q627" s="200">
        <f t="shared" si="89"/>
        <v>-3.5915923502732323E-2</v>
      </c>
    </row>
    <row r="628" spans="1:17">
      <c r="A628" s="180">
        <v>38875</v>
      </c>
      <c r="B628" s="174">
        <v>491.8</v>
      </c>
      <c r="C628" s="197">
        <f t="shared" si="80"/>
        <v>-9.128601711677389E-3</v>
      </c>
      <c r="D628" s="201">
        <f t="shared" si="85"/>
        <v>-0.12202094069829937</v>
      </c>
      <c r="E628" s="174">
        <v>8037.06</v>
      </c>
      <c r="F628" s="197">
        <f t="shared" si="81"/>
        <v>-7.8883674830592283E-3</v>
      </c>
      <c r="G628" s="197">
        <f t="shared" si="86"/>
        <v>-3.1485183606369128E-2</v>
      </c>
      <c r="H628" s="174">
        <v>1565.22</v>
      </c>
      <c r="I628" s="197">
        <f t="shared" si="82"/>
        <v>-6.4764714804410673E-3</v>
      </c>
      <c r="J628" s="197">
        <f t="shared" si="87"/>
        <v>-9.8922376712128932E-2</v>
      </c>
      <c r="K628" s="174">
        <v>313.99</v>
      </c>
      <c r="L628" s="197">
        <f t="shared" si="83"/>
        <v>-1.8553524984520439E-2</v>
      </c>
      <c r="M628" s="197">
        <f t="shared" si="88"/>
        <v>-8.1928714188517687E-2</v>
      </c>
      <c r="N628" s="199">
        <v>38875</v>
      </c>
      <c r="O628" s="181">
        <v>1256.1500000000001</v>
      </c>
      <c r="P628" s="200">
        <f t="shared" si="84"/>
        <v>-6.1111301298503642E-3</v>
      </c>
      <c r="Q628" s="200">
        <f t="shared" si="89"/>
        <v>-3.5131426341859465E-2</v>
      </c>
    </row>
    <row r="629" spans="1:17">
      <c r="A629" s="180">
        <v>38876</v>
      </c>
      <c r="B629" s="174">
        <v>488.32</v>
      </c>
      <c r="C629" s="197">
        <f t="shared" si="80"/>
        <v>-7.101201126054721E-3</v>
      </c>
      <c r="D629" s="201">
        <f t="shared" si="85"/>
        <v>-0.12033726935383968</v>
      </c>
      <c r="E629" s="174">
        <v>7992.49</v>
      </c>
      <c r="F629" s="197">
        <f t="shared" si="81"/>
        <v>-5.5609938968039533E-3</v>
      </c>
      <c r="G629" s="197">
        <f t="shared" si="86"/>
        <v>-2.8649758611867273E-2</v>
      </c>
      <c r="H629" s="174">
        <v>1561.55</v>
      </c>
      <c r="I629" s="197">
        <f t="shared" si="82"/>
        <v>-2.3474714707714156E-3</v>
      </c>
      <c r="J629" s="197">
        <f t="shared" si="87"/>
        <v>-9.605797969356078E-2</v>
      </c>
      <c r="K629" s="174">
        <v>313.44</v>
      </c>
      <c r="L629" s="197">
        <f t="shared" si="83"/>
        <v>-1.7531840711341111E-3</v>
      </c>
      <c r="M629" s="197">
        <f t="shared" si="88"/>
        <v>-0.10997103712980184</v>
      </c>
      <c r="N629" s="199">
        <v>38876</v>
      </c>
      <c r="O629" s="181">
        <v>1257.93</v>
      </c>
      <c r="P629" s="200">
        <f t="shared" si="84"/>
        <v>1.416025184104818E-3</v>
      </c>
      <c r="Q629" s="200">
        <f t="shared" si="89"/>
        <v>-3.0845233353234441E-2</v>
      </c>
    </row>
    <row r="630" spans="1:17">
      <c r="A630" s="180">
        <v>38877</v>
      </c>
      <c r="B630" s="174">
        <v>485.55</v>
      </c>
      <c r="C630" s="197">
        <f t="shared" si="80"/>
        <v>-5.6886596156743886E-3</v>
      </c>
      <c r="D630" s="201">
        <f t="shared" si="85"/>
        <v>-0.121417024683527</v>
      </c>
      <c r="E630" s="174">
        <v>7965.32</v>
      </c>
      <c r="F630" s="197">
        <f t="shared" si="81"/>
        <v>-3.4052324541255438E-3</v>
      </c>
      <c r="G630" s="197">
        <f t="shared" si="86"/>
        <v>-3.5712529127735301E-2</v>
      </c>
      <c r="H630" s="174">
        <v>1550.97</v>
      </c>
      <c r="I630" s="197">
        <f t="shared" si="82"/>
        <v>-6.7983760738986928E-3</v>
      </c>
      <c r="J630" s="197">
        <f t="shared" si="87"/>
        <v>-9.5982362663365156E-2</v>
      </c>
      <c r="K630" s="174">
        <v>309.49</v>
      </c>
      <c r="L630" s="197">
        <f t="shared" si="83"/>
        <v>-1.2682172771270768E-2</v>
      </c>
      <c r="M630" s="197">
        <f t="shared" si="88"/>
        <v>-0.11314977883529644</v>
      </c>
      <c r="N630" s="199">
        <v>38877</v>
      </c>
      <c r="O630" s="181">
        <v>1252.3</v>
      </c>
      <c r="P630" s="200">
        <f t="shared" si="84"/>
        <v>-4.4856522630477777E-3</v>
      </c>
      <c r="Q630" s="200">
        <f t="shared" si="89"/>
        <v>-3.0277940907860203E-2</v>
      </c>
    </row>
    <row r="631" spans="1:17">
      <c r="A631" s="180">
        <v>38880</v>
      </c>
      <c r="B631" s="174">
        <v>476.74</v>
      </c>
      <c r="C631" s="197">
        <f t="shared" si="80"/>
        <v>-1.8311000133779461E-2</v>
      </c>
      <c r="D631" s="201">
        <f t="shared" si="85"/>
        <v>-0.12051845276468101</v>
      </c>
      <c r="E631" s="174">
        <v>7855.44</v>
      </c>
      <c r="F631" s="197">
        <f t="shared" si="81"/>
        <v>-1.3890832908295408E-2</v>
      </c>
      <c r="G631" s="197">
        <f t="shared" si="86"/>
        <v>-3.0798897590233722E-2</v>
      </c>
      <c r="H631" s="174">
        <v>1520.31</v>
      </c>
      <c r="I631" s="197">
        <f t="shared" si="82"/>
        <v>-1.9966280215399281E-2</v>
      </c>
      <c r="J631" s="197">
        <f t="shared" si="87"/>
        <v>-9.4332600996052063E-2</v>
      </c>
      <c r="K631" s="174">
        <v>307.54000000000002</v>
      </c>
      <c r="L631" s="197">
        <f t="shared" si="83"/>
        <v>-6.3206213374129017E-3</v>
      </c>
      <c r="M631" s="197">
        <f t="shared" si="88"/>
        <v>-0.11474476006513518</v>
      </c>
      <c r="N631" s="199">
        <v>38880</v>
      </c>
      <c r="O631" s="181">
        <v>1236.4000000000001</v>
      </c>
      <c r="P631" s="200">
        <f t="shared" si="84"/>
        <v>-1.2777929312025479E-2</v>
      </c>
      <c r="Q631" s="200">
        <f t="shared" si="89"/>
        <v>-2.6997901864736069E-2</v>
      </c>
    </row>
    <row r="632" spans="1:17">
      <c r="A632" s="180">
        <v>38881</v>
      </c>
      <c r="B632" s="174">
        <v>472.6</v>
      </c>
      <c r="C632" s="197">
        <f t="shared" si="80"/>
        <v>-8.7219041537760968E-3</v>
      </c>
      <c r="D632" s="201">
        <f t="shared" si="85"/>
        <v>-0.13932226605011819</v>
      </c>
      <c r="E632" s="174">
        <v>7719.78</v>
      </c>
      <c r="F632" s="197">
        <f t="shared" si="81"/>
        <v>-1.7420419194381611E-2</v>
      </c>
      <c r="G632" s="197">
        <f t="shared" si="86"/>
        <v>-4.5430831389704121E-2</v>
      </c>
      <c r="H632" s="174">
        <v>1516.85</v>
      </c>
      <c r="I632" s="197">
        <f t="shared" si="82"/>
        <v>-2.2784453218325351E-3</v>
      </c>
      <c r="J632" s="197">
        <f t="shared" si="87"/>
        <v>-0.11450421098645666</v>
      </c>
      <c r="K632" s="174">
        <v>305.98</v>
      </c>
      <c r="L632" s="197">
        <f t="shared" si="83"/>
        <v>-5.0854197483138786E-3</v>
      </c>
      <c r="M632" s="197">
        <f t="shared" si="88"/>
        <v>-0.11872916760041122</v>
      </c>
      <c r="N632" s="199">
        <v>38881</v>
      </c>
      <c r="O632" s="181">
        <v>1223.69</v>
      </c>
      <c r="P632" s="200">
        <f t="shared" si="84"/>
        <v>-1.033304723729569E-2</v>
      </c>
      <c r="Q632" s="200">
        <f t="shared" si="89"/>
        <v>-4.0979859768359758E-2</v>
      </c>
    </row>
    <row r="633" spans="1:17">
      <c r="A633" s="180">
        <v>38882</v>
      </c>
      <c r="B633" s="174">
        <v>475.94</v>
      </c>
      <c r="C633" s="197">
        <f t="shared" si="80"/>
        <v>7.042431113422635E-3</v>
      </c>
      <c r="D633" s="201">
        <f t="shared" si="85"/>
        <v>-0.15208700787824322</v>
      </c>
      <c r="E633" s="174">
        <v>7780.33</v>
      </c>
      <c r="F633" s="197">
        <f t="shared" si="81"/>
        <v>7.8128875218906949E-3</v>
      </c>
      <c r="G633" s="197">
        <f t="shared" si="86"/>
        <v>-6.3751028740058099E-2</v>
      </c>
      <c r="H633" s="174">
        <v>1530.26</v>
      </c>
      <c r="I633" s="197">
        <f t="shared" si="82"/>
        <v>8.8018394972753065E-3</v>
      </c>
      <c r="J633" s="197">
        <f t="shared" si="87"/>
        <v>-0.12106734862379619</v>
      </c>
      <c r="K633" s="174">
        <v>299.93</v>
      </c>
      <c r="L633" s="197">
        <f t="shared" si="83"/>
        <v>-1.997062624282268E-2</v>
      </c>
      <c r="M633" s="197">
        <f t="shared" si="88"/>
        <v>-0.11665669255496698</v>
      </c>
      <c r="N633" s="199">
        <v>38882</v>
      </c>
      <c r="O633" s="181">
        <v>1230.04</v>
      </c>
      <c r="P633" s="200">
        <f t="shared" si="84"/>
        <v>5.1758051422264792E-3</v>
      </c>
      <c r="Q633" s="200">
        <f t="shared" si="89"/>
        <v>-5.2088931008219867E-2</v>
      </c>
    </row>
    <row r="634" spans="1:17">
      <c r="A634" s="180">
        <v>38883</v>
      </c>
      <c r="B634" s="174">
        <v>491.22</v>
      </c>
      <c r="C634" s="197">
        <f t="shared" si="80"/>
        <v>3.1600296750181708E-2</v>
      </c>
      <c r="D634" s="201">
        <f t="shared" si="85"/>
        <v>-0.13822421332128249</v>
      </c>
      <c r="E634" s="174">
        <v>7976.45</v>
      </c>
      <c r="F634" s="197">
        <f t="shared" si="81"/>
        <v>2.4894696582613982E-2</v>
      </c>
      <c r="G634" s="197">
        <f t="shared" si="86"/>
        <v>-5.7662478473976424E-2</v>
      </c>
      <c r="H634" s="174">
        <v>1573.08</v>
      </c>
      <c r="I634" s="197">
        <f t="shared" si="82"/>
        <v>2.7597825407969599E-2</v>
      </c>
      <c r="J634" s="197">
        <f t="shared" si="87"/>
        <v>-0.10184382478959757</v>
      </c>
      <c r="K634" s="174">
        <v>299.3</v>
      </c>
      <c r="L634" s="197">
        <f t="shared" si="83"/>
        <v>-2.1026992377569049E-3</v>
      </c>
      <c r="M634" s="197">
        <f t="shared" si="88"/>
        <v>-0.13549242656347998</v>
      </c>
      <c r="N634" s="199">
        <v>38883</v>
      </c>
      <c r="O634" s="181">
        <v>1256.1600000000001</v>
      </c>
      <c r="P634" s="200">
        <f t="shared" si="84"/>
        <v>2.101275928705346E-2</v>
      </c>
      <c r="Q634" s="200">
        <f t="shared" si="89"/>
        <v>-4.3968805535075567E-2</v>
      </c>
    </row>
    <row r="635" spans="1:17">
      <c r="A635" s="180">
        <v>38884</v>
      </c>
      <c r="B635" s="174">
        <v>489.35</v>
      </c>
      <c r="C635" s="197">
        <f t="shared" si="80"/>
        <v>-3.8141127445833469E-3</v>
      </c>
      <c r="D635" s="201">
        <f t="shared" si="85"/>
        <v>-0.1225083600904965</v>
      </c>
      <c r="E635" s="174">
        <v>7933.86</v>
      </c>
      <c r="F635" s="197">
        <f t="shared" si="81"/>
        <v>-5.353773965352737E-3</v>
      </c>
      <c r="G635" s="197">
        <f t="shared" si="86"/>
        <v>-5.0480321799348332E-2</v>
      </c>
      <c r="H635" s="174">
        <v>1562.84</v>
      </c>
      <c r="I635" s="197">
        <f t="shared" si="82"/>
        <v>-6.5308020586077901E-3</v>
      </c>
      <c r="J635" s="197">
        <f t="shared" si="87"/>
        <v>-9.3141842452997115E-2</v>
      </c>
      <c r="K635" s="174">
        <v>302.41000000000003</v>
      </c>
      <c r="L635" s="197">
        <f t="shared" si="83"/>
        <v>1.0337297683033405E-2</v>
      </c>
      <c r="M635" s="197">
        <f t="shared" si="88"/>
        <v>-0.14105397910936995</v>
      </c>
      <c r="N635" s="199">
        <v>38884</v>
      </c>
      <c r="O635" s="181">
        <v>1251.54</v>
      </c>
      <c r="P635" s="200">
        <f t="shared" si="84"/>
        <v>-3.6846554428543524E-3</v>
      </c>
      <c r="Q635" s="200">
        <f t="shared" si="89"/>
        <v>-4.0172184662326554E-2</v>
      </c>
    </row>
    <row r="636" spans="1:17">
      <c r="A636" s="180">
        <v>38887</v>
      </c>
      <c r="B636" s="174">
        <v>485.33</v>
      </c>
      <c r="C636" s="197">
        <f t="shared" si="80"/>
        <v>-8.2489079387608934E-3</v>
      </c>
      <c r="D636" s="201">
        <f t="shared" si="85"/>
        <v>-0.12995393750007098</v>
      </c>
      <c r="E636" s="174">
        <v>7850.23</v>
      </c>
      <c r="F636" s="197">
        <f t="shared" si="81"/>
        <v>-1.0596845632294906E-2</v>
      </c>
      <c r="G636" s="197">
        <f t="shared" si="86"/>
        <v>-6.0805364613477866E-2</v>
      </c>
      <c r="H636" s="174">
        <v>1548.94</v>
      </c>
      <c r="I636" s="197">
        <f t="shared" si="82"/>
        <v>-8.9338529399757768E-3</v>
      </c>
      <c r="J636" s="197">
        <f t="shared" si="87"/>
        <v>-0.10394926718606323</v>
      </c>
      <c r="K636" s="174">
        <v>310.37</v>
      </c>
      <c r="L636" s="197">
        <f t="shared" si="83"/>
        <v>2.5981421611978618E-2</v>
      </c>
      <c r="M636" s="197">
        <f t="shared" si="88"/>
        <v>-0.11992279618109167</v>
      </c>
      <c r="N636" s="199">
        <v>38887</v>
      </c>
      <c r="O636" s="181">
        <v>1240.1400000000001</v>
      </c>
      <c r="P636" s="200">
        <f t="shared" si="84"/>
        <v>-9.150516555291496E-3</v>
      </c>
      <c r="Q636" s="200">
        <f t="shared" si="89"/>
        <v>-4.5598907645895422E-2</v>
      </c>
    </row>
    <row r="637" spans="1:17">
      <c r="A637" s="180">
        <v>38888</v>
      </c>
      <c r="B637" s="174">
        <v>485.33</v>
      </c>
      <c r="C637" s="197">
        <f t="shared" si="80"/>
        <v>0</v>
      </c>
      <c r="D637" s="201">
        <f t="shared" si="85"/>
        <v>-0.13879485334956077</v>
      </c>
      <c r="E637" s="174">
        <v>7860.36</v>
      </c>
      <c r="F637" s="197">
        <f t="shared" si="81"/>
        <v>1.2895761908184231E-3</v>
      </c>
      <c r="G637" s="197">
        <f t="shared" si="86"/>
        <v>-7.0319934655926217E-2</v>
      </c>
      <c r="H637" s="174">
        <v>1548.32</v>
      </c>
      <c r="I637" s="197">
        <f t="shared" si="82"/>
        <v>-4.0035386650232328E-4</v>
      </c>
      <c r="J637" s="197">
        <f t="shared" si="87"/>
        <v>-0.10991454211159596</v>
      </c>
      <c r="K637" s="174">
        <v>309.02999999999997</v>
      </c>
      <c r="L637" s="197">
        <f t="shared" si="83"/>
        <v>-4.3267745899535611E-3</v>
      </c>
      <c r="M637" s="197">
        <f t="shared" si="88"/>
        <v>-0.11334479498166813</v>
      </c>
      <c r="N637" s="199">
        <v>38888</v>
      </c>
      <c r="O637" s="181">
        <v>1240.1199999999999</v>
      </c>
      <c r="P637" s="200">
        <f t="shared" si="84"/>
        <v>-1.612734148893403E-5</v>
      </c>
      <c r="Q637" s="200">
        <f t="shared" si="89"/>
        <v>-5.5916743961875764E-2</v>
      </c>
    </row>
    <row r="638" spans="1:17">
      <c r="A638" s="180">
        <v>38889</v>
      </c>
      <c r="B638" s="174">
        <v>493.13</v>
      </c>
      <c r="C638" s="197">
        <f t="shared" si="80"/>
        <v>1.5943759032650905E-2</v>
      </c>
      <c r="D638" s="201">
        <f t="shared" si="85"/>
        <v>-0.1224311312854944</v>
      </c>
      <c r="E638" s="174">
        <v>7953.46</v>
      </c>
      <c r="F638" s="197">
        <f t="shared" si="81"/>
        <v>1.1774647192243319E-2</v>
      </c>
      <c r="G638" s="197">
        <f t="shared" si="86"/>
        <v>-7.3642054358604853E-2</v>
      </c>
      <c r="H638" s="174">
        <v>1573.56</v>
      </c>
      <c r="I638" s="197">
        <f t="shared" si="82"/>
        <v>1.617009619870087E-2</v>
      </c>
      <c r="J638" s="197">
        <f t="shared" si="87"/>
        <v>-9.8749634664628341E-2</v>
      </c>
      <c r="K638" s="174">
        <v>307.91000000000003</v>
      </c>
      <c r="L638" s="197">
        <f t="shared" si="83"/>
        <v>-3.6308270833603552E-3</v>
      </c>
      <c r="M638" s="197">
        <f t="shared" si="88"/>
        <v>-0.11821799409954697</v>
      </c>
      <c r="N638" s="199">
        <v>38889</v>
      </c>
      <c r="O638" s="181">
        <v>1252.2</v>
      </c>
      <c r="P638" s="200">
        <f t="shared" si="84"/>
        <v>9.6938552008995257E-3</v>
      </c>
      <c r="Q638" s="200">
        <f t="shared" si="89"/>
        <v>-5.5795610270793668E-2</v>
      </c>
    </row>
    <row r="639" spans="1:17">
      <c r="A639" s="180">
        <v>38890</v>
      </c>
      <c r="B639" s="174">
        <v>486.51</v>
      </c>
      <c r="C639" s="197">
        <f t="shared" si="80"/>
        <v>-1.3515374566326021E-2</v>
      </c>
      <c r="D639" s="201">
        <f t="shared" si="85"/>
        <v>-0.10226730150148777</v>
      </c>
      <c r="E639" s="174">
        <v>7920.32</v>
      </c>
      <c r="F639" s="197">
        <f t="shared" si="81"/>
        <v>-4.1754450607008626E-3</v>
      </c>
      <c r="G639" s="197">
        <f t="shared" si="86"/>
        <v>-5.9445157266662343E-2</v>
      </c>
      <c r="H639" s="174">
        <v>1554.49</v>
      </c>
      <c r="I639" s="197">
        <f t="shared" si="82"/>
        <v>-1.2193050789851573E-2</v>
      </c>
      <c r="J639" s="197">
        <f t="shared" si="87"/>
        <v>-8.1068760713749716E-2</v>
      </c>
      <c r="K639" s="174">
        <v>307.38</v>
      </c>
      <c r="L639" s="197">
        <f t="shared" si="83"/>
        <v>-1.7227653011853172E-3</v>
      </c>
      <c r="M639" s="197">
        <f t="shared" si="88"/>
        <v>-0.12394546875214452</v>
      </c>
      <c r="N639" s="199">
        <v>38890</v>
      </c>
      <c r="O639" s="181">
        <v>1245.5999999999999</v>
      </c>
      <c r="P639" s="200">
        <f t="shared" si="84"/>
        <v>-5.2846627914215983E-3</v>
      </c>
      <c r="Q639" s="200">
        <f t="shared" si="89"/>
        <v>-4.3681343029233974E-2</v>
      </c>
    </row>
    <row r="640" spans="1:17">
      <c r="A640" s="180">
        <v>38891</v>
      </c>
      <c r="B640" s="174">
        <v>486.38</v>
      </c>
      <c r="C640" s="197">
        <f t="shared" si="80"/>
        <v>-2.6724501387349544E-4</v>
      </c>
      <c r="D640" s="201">
        <f t="shared" si="85"/>
        <v>-0.11216961745551506</v>
      </c>
      <c r="E640" s="174">
        <v>7924.62</v>
      </c>
      <c r="F640" s="197">
        <f t="shared" si="81"/>
        <v>5.4276003639782073E-4</v>
      </c>
      <c r="G640" s="197">
        <f t="shared" si="86"/>
        <v>-5.9504610475462419E-2</v>
      </c>
      <c r="H640" s="174">
        <v>1551.05</v>
      </c>
      <c r="I640" s="197">
        <f t="shared" si="82"/>
        <v>-2.2153966182723436E-3</v>
      </c>
      <c r="J640" s="197">
        <f t="shared" si="87"/>
        <v>-9.0345065742425942E-2</v>
      </c>
      <c r="K640" s="174">
        <v>312.51</v>
      </c>
      <c r="L640" s="197">
        <f t="shared" si="83"/>
        <v>1.6551701485301249E-2</v>
      </c>
      <c r="M640" s="197">
        <f t="shared" si="88"/>
        <v>-0.11632883721678028</v>
      </c>
      <c r="N640" s="199">
        <v>38891</v>
      </c>
      <c r="O640" s="181">
        <v>1244.5</v>
      </c>
      <c r="P640" s="200">
        <f t="shared" si="84"/>
        <v>-8.8349871214176692E-4</v>
      </c>
      <c r="Q640" s="200">
        <f t="shared" si="89"/>
        <v>-4.4084489527129657E-2</v>
      </c>
    </row>
    <row r="641" spans="1:17">
      <c r="A641" s="180">
        <v>38894</v>
      </c>
      <c r="B641" s="174">
        <v>487.04</v>
      </c>
      <c r="C641" s="197">
        <f t="shared" si="80"/>
        <v>1.3560438477470966E-3</v>
      </c>
      <c r="D641" s="201">
        <f t="shared" si="85"/>
        <v>-0.11427253373895202</v>
      </c>
      <c r="E641" s="174">
        <v>7966.79</v>
      </c>
      <c r="F641" s="197">
        <f t="shared" si="81"/>
        <v>5.3072822341562334E-3</v>
      </c>
      <c r="G641" s="197">
        <f t="shared" si="86"/>
        <v>-6.1805795434259791E-2</v>
      </c>
      <c r="H641" s="174">
        <v>1556.17</v>
      </c>
      <c r="I641" s="197">
        <f t="shared" si="82"/>
        <v>3.2955533460044231E-3</v>
      </c>
      <c r="J641" s="197">
        <f t="shared" si="87"/>
        <v>-9.2989411119651533E-2</v>
      </c>
      <c r="K641" s="174">
        <v>308.38</v>
      </c>
      <c r="L641" s="197">
        <f t="shared" si="83"/>
        <v>-1.3303679921260497E-2</v>
      </c>
      <c r="M641" s="197">
        <f t="shared" si="88"/>
        <v>-9.6092394208746129E-2</v>
      </c>
      <c r="N641" s="199">
        <v>38894</v>
      </c>
      <c r="O641" s="181">
        <v>1250.56</v>
      </c>
      <c r="P641" s="200">
        <f t="shared" si="84"/>
        <v>4.8576081666618417E-3</v>
      </c>
      <c r="Q641" s="200">
        <f t="shared" si="89"/>
        <v>-4.7783324851335615E-2</v>
      </c>
    </row>
    <row r="642" spans="1:17">
      <c r="A642" s="180">
        <v>38895</v>
      </c>
      <c r="B642" s="174">
        <v>478.4</v>
      </c>
      <c r="C642" s="197">
        <f t="shared" si="80"/>
        <v>-1.7899052596844409E-2</v>
      </c>
      <c r="D642" s="201">
        <f t="shared" si="85"/>
        <v>-0.12179018101324077</v>
      </c>
      <c r="E642" s="174">
        <v>7886.48</v>
      </c>
      <c r="F642" s="197">
        <f t="shared" si="81"/>
        <v>-1.0131750358100194E-2</v>
      </c>
      <c r="G642" s="197">
        <f t="shared" si="86"/>
        <v>-5.7759897238235089E-2</v>
      </c>
      <c r="H642" s="174">
        <v>1527</v>
      </c>
      <c r="I642" s="197">
        <f t="shared" si="82"/>
        <v>-1.8922648050581112E-2</v>
      </c>
      <c r="J642" s="197">
        <f t="shared" si="87"/>
        <v>-9.843244186977676E-2</v>
      </c>
      <c r="K642" s="174">
        <v>306.79000000000002</v>
      </c>
      <c r="L642" s="197">
        <f t="shared" si="83"/>
        <v>-5.1693143054384258E-3</v>
      </c>
      <c r="M642" s="197">
        <f t="shared" si="88"/>
        <v>-0.10834910587965257</v>
      </c>
      <c r="N642" s="199">
        <v>38895</v>
      </c>
      <c r="O642" s="181">
        <v>1239.2</v>
      </c>
      <c r="P642" s="200">
        <f t="shared" si="84"/>
        <v>-9.1254408716495896E-3</v>
      </c>
      <c r="Q642" s="200">
        <f t="shared" si="89"/>
        <v>-4.622192291712595E-2</v>
      </c>
    </row>
    <row r="643" spans="1:17">
      <c r="A643" s="180">
        <v>38896</v>
      </c>
      <c r="B643" s="174">
        <v>481.19</v>
      </c>
      <c r="C643" s="197">
        <f t="shared" si="80"/>
        <v>5.8149998682824021E-3</v>
      </c>
      <c r="D643" s="201">
        <f t="shared" si="85"/>
        <v>-0.12879611862246343</v>
      </c>
      <c r="E643" s="174">
        <v>7929.7</v>
      </c>
      <c r="F643" s="197">
        <f t="shared" si="81"/>
        <v>5.4653029467368937E-3</v>
      </c>
      <c r="G643" s="197">
        <f t="shared" si="86"/>
        <v>-7.1549424619445218E-2</v>
      </c>
      <c r="H643" s="174">
        <v>1538.25</v>
      </c>
      <c r="I643" s="197">
        <f t="shared" si="82"/>
        <v>7.3403804019672152E-3</v>
      </c>
      <c r="J643" s="197">
        <f t="shared" si="87"/>
        <v>-0.10774078469424139</v>
      </c>
      <c r="K643" s="174">
        <v>308.02999999999997</v>
      </c>
      <c r="L643" s="197">
        <f t="shared" si="83"/>
        <v>4.0337063898838576E-3</v>
      </c>
      <c r="M643" s="197">
        <f t="shared" si="88"/>
        <v>-0.1176997323544455</v>
      </c>
      <c r="N643" s="199">
        <v>38896</v>
      </c>
      <c r="O643" s="181">
        <v>1246</v>
      </c>
      <c r="P643" s="200">
        <f t="shared" si="84"/>
        <v>5.472410244739624E-3</v>
      </c>
      <c r="Q643" s="200">
        <f t="shared" si="89"/>
        <v>-5.6026667566715302E-2</v>
      </c>
    </row>
    <row r="644" spans="1:17">
      <c r="A644" s="180">
        <v>38897</v>
      </c>
      <c r="B644" s="174">
        <v>496.3</v>
      </c>
      <c r="C644" s="197">
        <f t="shared" ref="C644:C707" si="90">LN(B644/B643)</f>
        <v>3.0918380088690803E-2</v>
      </c>
      <c r="D644" s="201">
        <f t="shared" si="85"/>
        <v>-0.11872700786429999</v>
      </c>
      <c r="E644" s="174">
        <v>8138.86</v>
      </c>
      <c r="F644" s="197">
        <f t="shared" ref="F644:F707" si="91">LN(E644/E643)</f>
        <v>2.6034917156895262E-2</v>
      </c>
      <c r="G644" s="197">
        <f t="shared" si="86"/>
        <v>-6.4940804108676614E-2</v>
      </c>
      <c r="H644" s="174">
        <v>1585.56</v>
      </c>
      <c r="I644" s="197">
        <f t="shared" ref="I644:I707" si="92">LN(H644/H643)</f>
        <v>3.0292250593526016E-2</v>
      </c>
      <c r="J644" s="197">
        <f t="shared" si="87"/>
        <v>-9.2075190590470757E-2</v>
      </c>
      <c r="K644" s="174">
        <v>303.5</v>
      </c>
      <c r="L644" s="197">
        <f t="shared" ref="L644:L707" si="93">LN(K644/K643)</f>
        <v>-1.4815570328099091E-2</v>
      </c>
      <c r="M644" s="197">
        <f t="shared" si="88"/>
        <v>-0.12189034981168755</v>
      </c>
      <c r="N644" s="199">
        <v>38897</v>
      </c>
      <c r="O644" s="181">
        <v>1272.8699999999999</v>
      </c>
      <c r="P644" s="200">
        <f t="shared" ref="P644:P707" si="94">LN(O644/O643)</f>
        <v>2.1335773021229378E-2</v>
      </c>
      <c r="Q644" s="200">
        <f t="shared" si="89"/>
        <v>-4.6410203681367952E-2</v>
      </c>
    </row>
    <row r="645" spans="1:17">
      <c r="A645" s="180">
        <v>38898</v>
      </c>
      <c r="B645" s="174">
        <v>493.8</v>
      </c>
      <c r="C645" s="197">
        <f t="shared" si="90"/>
        <v>-5.0500056823159674E-3</v>
      </c>
      <c r="D645" s="201">
        <f t="shared" si="85"/>
        <v>-9.0499476831873343E-2</v>
      </c>
      <c r="E645" s="174">
        <v>8169.07</v>
      </c>
      <c r="F645" s="197">
        <f t="shared" si="91"/>
        <v>3.7049502367068436E-3</v>
      </c>
      <c r="G645" s="197">
        <f t="shared" si="86"/>
        <v>-4.8321637358125669E-2</v>
      </c>
      <c r="H645" s="174">
        <v>1575.23</v>
      </c>
      <c r="I645" s="197">
        <f t="shared" si="92"/>
        <v>-6.5363638699580803E-3</v>
      </c>
      <c r="J645" s="197">
        <f t="shared" si="87"/>
        <v>-6.3749450726813553E-2</v>
      </c>
      <c r="K645" s="174">
        <v>305.2</v>
      </c>
      <c r="L645" s="197">
        <f t="shared" si="93"/>
        <v>5.5856889107489364E-3</v>
      </c>
      <c r="M645" s="197">
        <f t="shared" si="88"/>
        <v>-0.11385808151359653</v>
      </c>
      <c r="N645" s="199">
        <v>38898</v>
      </c>
      <c r="O645" s="181">
        <v>1270.2</v>
      </c>
      <c r="P645" s="200">
        <f t="shared" si="94"/>
        <v>-2.0998249997532443E-3</v>
      </c>
      <c r="Q645" s="200">
        <f t="shared" si="89"/>
        <v>-3.1200328216108488E-2</v>
      </c>
    </row>
    <row r="646" spans="1:17">
      <c r="A646" s="180">
        <v>38901</v>
      </c>
      <c r="B646" s="174">
        <v>498.47</v>
      </c>
      <c r="C646" s="197">
        <f t="shared" si="90"/>
        <v>9.412830138267634E-3</v>
      </c>
      <c r="D646" s="201">
        <f t="shared" si="85"/>
        <v>-9.9590559999703718E-2</v>
      </c>
      <c r="E646" s="174">
        <v>8241.51</v>
      </c>
      <c r="F646" s="197">
        <f t="shared" si="91"/>
        <v>8.8285082565797215E-3</v>
      </c>
      <c r="G646" s="197">
        <f t="shared" si="86"/>
        <v>-3.9385156728826323E-2</v>
      </c>
      <c r="H646" s="174">
        <v>1586.25</v>
      </c>
      <c r="I646" s="197">
        <f t="shared" si="92"/>
        <v>6.9714466844296901E-3</v>
      </c>
      <c r="J646" s="197">
        <f t="shared" si="87"/>
        <v>-6.8135486331971418E-2</v>
      </c>
      <c r="K646" s="174">
        <v>313.39</v>
      </c>
      <c r="L646" s="197">
        <f t="shared" si="93"/>
        <v>2.6481121897885606E-2</v>
      </c>
      <c r="M646" s="197">
        <f t="shared" si="88"/>
        <v>-0.10092408372589158</v>
      </c>
      <c r="N646" s="199">
        <v>38901</v>
      </c>
      <c r="O646" s="181">
        <v>1280.19</v>
      </c>
      <c r="P646" s="200">
        <f t="shared" si="94"/>
        <v>7.8341360290327192E-3</v>
      </c>
      <c r="Q646" s="200">
        <f t="shared" si="89"/>
        <v>-2.9210199173058563E-2</v>
      </c>
    </row>
    <row r="647" spans="1:17">
      <c r="A647" s="180">
        <v>38903</v>
      </c>
      <c r="B647" s="174">
        <v>489.23</v>
      </c>
      <c r="C647" s="197">
        <f t="shared" si="90"/>
        <v>-1.8710680504995709E-2</v>
      </c>
      <c r="D647" s="201">
        <f t="shared" si="85"/>
        <v>-9.48960999904538E-2</v>
      </c>
      <c r="E647" s="174">
        <v>8163.94</v>
      </c>
      <c r="F647" s="197">
        <f t="shared" si="91"/>
        <v>-9.4566839778575783E-3</v>
      </c>
      <c r="G647" s="197">
        <f t="shared" si="86"/>
        <v>-3.4594509737238911E-2</v>
      </c>
      <c r="H647" s="174">
        <v>1553.95</v>
      </c>
      <c r="I647" s="197">
        <f t="shared" si="92"/>
        <v>-2.057266365080709E-2</v>
      </c>
      <c r="J647" s="197">
        <f t="shared" si="87"/>
        <v>-6.9861209896043344E-2</v>
      </c>
      <c r="K647" s="174">
        <v>310.42</v>
      </c>
      <c r="L647" s="197">
        <f t="shared" si="93"/>
        <v>-9.5222020851488589E-3</v>
      </c>
      <c r="M647" s="197">
        <f t="shared" si="88"/>
        <v>-7.6455094479063984E-2</v>
      </c>
      <c r="N647" s="199">
        <v>38903</v>
      </c>
      <c r="O647" s="181">
        <v>1270.9100000000001</v>
      </c>
      <c r="P647" s="200">
        <f t="shared" si="94"/>
        <v>-7.2753251011500354E-3</v>
      </c>
      <c r="Q647" s="200">
        <f t="shared" si="89"/>
        <v>-2.4734716734501401E-2</v>
      </c>
    </row>
    <row r="648" spans="1:17">
      <c r="A648" s="180">
        <v>38904</v>
      </c>
      <c r="B648" s="174">
        <v>489.08</v>
      </c>
      <c r="C648" s="197">
        <f t="shared" si="90"/>
        <v>-3.0665126836165702E-4</v>
      </c>
      <c r="D648" s="201">
        <f t="shared" si="85"/>
        <v>-0.11893837959047338</v>
      </c>
      <c r="E648" s="174">
        <v>8197.84</v>
      </c>
      <c r="F648" s="197">
        <f t="shared" si="91"/>
        <v>4.1438093543002541E-3</v>
      </c>
      <c r="G648" s="197">
        <f t="shared" si="86"/>
        <v>-5.5858223571908887E-2</v>
      </c>
      <c r="H648" s="174">
        <v>1551.55</v>
      </c>
      <c r="I648" s="197">
        <f t="shared" si="92"/>
        <v>-1.545645131414478E-3</v>
      </c>
      <c r="J648" s="197">
        <f t="shared" si="87"/>
        <v>-9.7936390531174075E-2</v>
      </c>
      <c r="K648" s="174">
        <v>314.11</v>
      </c>
      <c r="L648" s="197">
        <f t="shared" si="93"/>
        <v>1.1817023809363749E-2</v>
      </c>
      <c r="M648" s="197">
        <f t="shared" si="88"/>
        <v>-8.292792701899955E-2</v>
      </c>
      <c r="N648" s="199">
        <v>38904</v>
      </c>
      <c r="O648" s="181">
        <v>1274.08</v>
      </c>
      <c r="P648" s="200">
        <f t="shared" si="94"/>
        <v>2.4911702123773917E-3</v>
      </c>
      <c r="Q648" s="200">
        <f t="shared" si="89"/>
        <v>-4.225270059227923E-2</v>
      </c>
    </row>
    <row r="649" spans="1:17">
      <c r="A649" s="180">
        <v>38905</v>
      </c>
      <c r="B649" s="174">
        <v>481.95</v>
      </c>
      <c r="C649" s="197">
        <f t="shared" si="90"/>
        <v>-1.4685701046012122E-2</v>
      </c>
      <c r="D649" s="201">
        <f t="shared" si="85"/>
        <v>-0.11611866507258531</v>
      </c>
      <c r="E649" s="174">
        <v>8155.05</v>
      </c>
      <c r="F649" s="197">
        <f t="shared" si="91"/>
        <v>-5.2333376743032099E-3</v>
      </c>
      <c r="G649" s="197">
        <f t="shared" si="86"/>
        <v>-5.058785987087188E-2</v>
      </c>
      <c r="H649" s="174">
        <v>1533.71</v>
      </c>
      <c r="I649" s="197">
        <f t="shared" si="92"/>
        <v>-1.1564794430940932E-2</v>
      </c>
      <c r="J649" s="197">
        <f t="shared" si="87"/>
        <v>-0.10029275114878893</v>
      </c>
      <c r="K649" s="174">
        <v>308.72000000000003</v>
      </c>
      <c r="L649" s="197">
        <f t="shared" si="93"/>
        <v>-1.7308525803038911E-2</v>
      </c>
      <c r="M649" s="197">
        <f t="shared" si="88"/>
        <v>-7.7141428757781808E-2</v>
      </c>
      <c r="N649" s="199">
        <v>38905</v>
      </c>
      <c r="O649" s="181">
        <v>1265.48</v>
      </c>
      <c r="P649" s="200">
        <f t="shared" si="94"/>
        <v>-6.7728526788685952E-3</v>
      </c>
      <c r="Q649" s="200">
        <f t="shared" si="89"/>
        <v>-3.8931473209221107E-2</v>
      </c>
    </row>
    <row r="650" spans="1:17">
      <c r="A650" s="180">
        <v>38908</v>
      </c>
      <c r="B650" s="174">
        <v>475.65</v>
      </c>
      <c r="C650" s="197">
        <f t="shared" si="90"/>
        <v>-1.3158084577511199E-2</v>
      </c>
      <c r="D650" s="201">
        <f t="shared" si="85"/>
        <v>-0.12298211700764576</v>
      </c>
      <c r="E650" s="174">
        <v>8175.18</v>
      </c>
      <c r="F650" s="197">
        <f t="shared" si="91"/>
        <v>2.4653676275113385E-3</v>
      </c>
      <c r="G650" s="197">
        <f t="shared" si="86"/>
        <v>-5.8570446823755479E-2</v>
      </c>
      <c r="H650" s="174">
        <v>1520.9</v>
      </c>
      <c r="I650" s="197">
        <f t="shared" si="92"/>
        <v>-8.3873719371117868E-3</v>
      </c>
      <c r="J650" s="197">
        <f t="shared" si="87"/>
        <v>-0.10948771024227938</v>
      </c>
      <c r="K650" s="174">
        <v>308.91000000000003</v>
      </c>
      <c r="L650" s="197">
        <f t="shared" si="93"/>
        <v>6.1525510740575258E-4</v>
      </c>
      <c r="M650" s="197">
        <f t="shared" si="88"/>
        <v>-0.10026853749367667</v>
      </c>
      <c r="N650" s="199">
        <v>38908</v>
      </c>
      <c r="O650" s="181">
        <v>1267.3399999999999</v>
      </c>
      <c r="P650" s="200">
        <f t="shared" si="94"/>
        <v>1.4687189254316208E-3</v>
      </c>
      <c r="Q650" s="200">
        <f t="shared" si="89"/>
        <v>-4.6066617385750172E-2</v>
      </c>
    </row>
    <row r="651" spans="1:17">
      <c r="A651" s="180">
        <v>38909</v>
      </c>
      <c r="B651" s="174">
        <v>478.9</v>
      </c>
      <c r="C651" s="197">
        <f t="shared" si="90"/>
        <v>6.8095176960977334E-3</v>
      </c>
      <c r="D651" s="201">
        <f t="shared" si="85"/>
        <v>-0.12382661660926009</v>
      </c>
      <c r="E651" s="174">
        <v>8206.2800000000007</v>
      </c>
      <c r="F651" s="197">
        <f t="shared" si="91"/>
        <v>3.7969799229367464E-3</v>
      </c>
      <c r="G651" s="197">
        <f t="shared" si="86"/>
        <v>-5.4325994255202244E-2</v>
      </c>
      <c r="H651" s="174">
        <v>1533.06</v>
      </c>
      <c r="I651" s="197">
        <f t="shared" si="92"/>
        <v>7.9634731708311066E-3</v>
      </c>
      <c r="J651" s="197">
        <f t="shared" si="87"/>
        <v>-0.10827427560690678</v>
      </c>
      <c r="K651" s="174">
        <v>304.95</v>
      </c>
      <c r="L651" s="197">
        <f t="shared" si="93"/>
        <v>-1.2902143594303968E-2</v>
      </c>
      <c r="M651" s="197">
        <f t="shared" si="88"/>
        <v>-0.10006341861583747</v>
      </c>
      <c r="N651" s="199">
        <v>38909</v>
      </c>
      <c r="O651" s="181">
        <v>1272.52</v>
      </c>
      <c r="P651" s="200">
        <f t="shared" si="94"/>
        <v>4.0789706378056931E-3</v>
      </c>
      <c r="Q651" s="200">
        <f t="shared" si="89"/>
        <v>-4.2868284246601336E-2</v>
      </c>
    </row>
    <row r="652" spans="1:17">
      <c r="A652" s="180">
        <v>38910</v>
      </c>
      <c r="B652" s="174">
        <v>469.28</v>
      </c>
      <c r="C652" s="197">
        <f t="shared" si="90"/>
        <v>-2.0292202119422797E-2</v>
      </c>
      <c r="D652" s="201">
        <f t="shared" si="85"/>
        <v>-9.2211170717345844E-2</v>
      </c>
      <c r="E652" s="174">
        <v>8113.18</v>
      </c>
      <c r="F652" s="197">
        <f t="shared" si="91"/>
        <v>-1.140981503159264E-2</v>
      </c>
      <c r="G652" s="197">
        <f t="shared" si="86"/>
        <v>-3.8307393102242092E-2</v>
      </c>
      <c r="H652" s="174">
        <v>1501.46</v>
      </c>
      <c r="I652" s="197">
        <f t="shared" si="92"/>
        <v>-2.0827770007261041E-2</v>
      </c>
      <c r="J652" s="197">
        <f t="shared" si="87"/>
        <v>-7.8032638573056798E-2</v>
      </c>
      <c r="K652" s="174">
        <v>301.2</v>
      </c>
      <c r="L652" s="197">
        <f t="shared" si="93"/>
        <v>-1.2373332816726843E-2</v>
      </c>
      <c r="M652" s="197">
        <f t="shared" si="88"/>
        <v>-0.10794448372997272</v>
      </c>
      <c r="N652" s="199">
        <v>38910</v>
      </c>
      <c r="O652" s="181">
        <v>1258.5999999999999</v>
      </c>
      <c r="P652" s="200">
        <f t="shared" si="94"/>
        <v>-1.0999194300670369E-2</v>
      </c>
      <c r="Q652" s="200">
        <f t="shared" si="89"/>
        <v>-2.590858682393718E-2</v>
      </c>
    </row>
    <row r="653" spans="1:17">
      <c r="A653" s="180">
        <v>38911</v>
      </c>
      <c r="B653" s="174">
        <v>461.37</v>
      </c>
      <c r="C653" s="197">
        <f t="shared" si="90"/>
        <v>-1.6999281109199023E-2</v>
      </c>
      <c r="D653" s="201">
        <f t="shared" si="85"/>
        <v>-0.10026101978943991</v>
      </c>
      <c r="E653" s="174">
        <v>7991.85</v>
      </c>
      <c r="F653" s="197">
        <f t="shared" si="91"/>
        <v>-1.5067627379536709E-2</v>
      </c>
      <c r="G653" s="197">
        <f t="shared" si="86"/>
        <v>-3.6081384622734303E-2</v>
      </c>
      <c r="H653" s="174">
        <v>1478.16</v>
      </c>
      <c r="I653" s="197">
        <f t="shared" si="92"/>
        <v>-1.5639896994995624E-2</v>
      </c>
      <c r="J653" s="197">
        <f t="shared" si="87"/>
        <v>-8.5700126457069647E-2</v>
      </c>
      <c r="K653" s="174">
        <v>303.02999999999997</v>
      </c>
      <c r="L653" s="197">
        <f t="shared" si="93"/>
        <v>6.0573145834639163E-3</v>
      </c>
      <c r="M653" s="197">
        <f t="shared" si="88"/>
        <v>-0.10903900069250845</v>
      </c>
      <c r="N653" s="199">
        <v>38911</v>
      </c>
      <c r="O653" s="181">
        <v>1242.29</v>
      </c>
      <c r="P653" s="200">
        <f t="shared" si="94"/>
        <v>-1.3043541491046341E-2</v>
      </c>
      <c r="Q653" s="200">
        <f t="shared" si="89"/>
        <v>-2.5603004877338364E-2</v>
      </c>
    </row>
    <row r="654" spans="1:17">
      <c r="A654" s="180">
        <v>38912</v>
      </c>
      <c r="B654" s="174">
        <v>458.96</v>
      </c>
      <c r="C654" s="197">
        <f t="shared" si="90"/>
        <v>-5.2372638263262746E-3</v>
      </c>
      <c r="D654" s="201">
        <f t="shared" si="85"/>
        <v>-0.11444198384515383</v>
      </c>
      <c r="E654" s="174">
        <v>7950.07</v>
      </c>
      <c r="F654" s="197">
        <f t="shared" si="91"/>
        <v>-5.2415387424251478E-3</v>
      </c>
      <c r="G654" s="197">
        <f t="shared" si="86"/>
        <v>-4.7212015457482798E-2</v>
      </c>
      <c r="H654" s="174">
        <v>1462.17</v>
      </c>
      <c r="I654" s="197">
        <f t="shared" si="92"/>
        <v>-1.087643742729332E-2</v>
      </c>
      <c r="J654" s="197">
        <f t="shared" si="87"/>
        <v>-0.10071016765598464</v>
      </c>
      <c r="K654" s="174">
        <v>296.39</v>
      </c>
      <c r="L654" s="197">
        <f t="shared" si="93"/>
        <v>-2.215565584804919E-2</v>
      </c>
      <c r="M654" s="197">
        <f t="shared" si="88"/>
        <v>-7.8785377847489318E-2</v>
      </c>
      <c r="N654" s="199">
        <v>38912</v>
      </c>
      <c r="O654" s="181">
        <v>1236.2</v>
      </c>
      <c r="P654" s="200">
        <f t="shared" si="94"/>
        <v>-4.9142923766137808E-3</v>
      </c>
      <c r="Q654" s="200">
        <f t="shared" si="89"/>
        <v>-4.1168069589805331E-2</v>
      </c>
    </row>
    <row r="655" spans="1:17">
      <c r="A655" s="180">
        <v>38915</v>
      </c>
      <c r="B655" s="174">
        <v>459.13</v>
      </c>
      <c r="C655" s="197">
        <f t="shared" si="90"/>
        <v>3.7033406734186038E-4</v>
      </c>
      <c r="D655" s="201">
        <f t="shared" si="85"/>
        <v>-0.10973258965763649</v>
      </c>
      <c r="E655" s="174">
        <v>7892.87</v>
      </c>
      <c r="F655" s="197">
        <f t="shared" si="91"/>
        <v>-7.2209133584248313E-3</v>
      </c>
      <c r="G655" s="197">
        <f t="shared" si="86"/>
        <v>-5.3570114356659544E-2</v>
      </c>
      <c r="H655" s="174">
        <v>1468.5</v>
      </c>
      <c r="I655" s="197">
        <f t="shared" si="92"/>
        <v>4.3198380190704608E-3</v>
      </c>
      <c r="J655" s="197">
        <f t="shared" si="87"/>
        <v>-0.1047797031813269</v>
      </c>
      <c r="K655" s="174">
        <v>291.63</v>
      </c>
      <c r="L655" s="197">
        <f t="shared" si="93"/>
        <v>-1.6190279160065945E-2</v>
      </c>
      <c r="M655" s="197">
        <f t="shared" si="88"/>
        <v>-9.3194634677154026E-2</v>
      </c>
      <c r="N655" s="199">
        <v>38915</v>
      </c>
      <c r="O655" s="181">
        <v>1234.49</v>
      </c>
      <c r="P655" s="200">
        <f t="shared" si="94"/>
        <v>-1.3842289182720163E-3</v>
      </c>
      <c r="Q655" s="200">
        <f t="shared" si="89"/>
        <v>-4.4211164705084405E-2</v>
      </c>
    </row>
    <row r="656" spans="1:17">
      <c r="A656" s="180">
        <v>38916</v>
      </c>
      <c r="B656" s="174">
        <v>461.27</v>
      </c>
      <c r="C656" s="197">
        <f t="shared" si="90"/>
        <v>4.6501604873473911E-3</v>
      </c>
      <c r="D656" s="201">
        <f t="shared" si="85"/>
        <v>-9.6748626134862042E-2</v>
      </c>
      <c r="E656" s="174">
        <v>7898.36</v>
      </c>
      <c r="F656" s="197">
        <f t="shared" si="91"/>
        <v>6.9532268495727943E-4</v>
      </c>
      <c r="G656" s="197">
        <f t="shared" si="86"/>
        <v>-3.809872135504988E-2</v>
      </c>
      <c r="H656" s="174">
        <v>1472.34</v>
      </c>
      <c r="I656" s="197">
        <f t="shared" si="92"/>
        <v>2.6115002396446567E-3</v>
      </c>
      <c r="J656" s="197">
        <f t="shared" si="87"/>
        <v>-8.5080675432973221E-2</v>
      </c>
      <c r="K656" s="174">
        <v>290.67</v>
      </c>
      <c r="L656" s="197">
        <f t="shared" si="93"/>
        <v>-3.2972724360648253E-3</v>
      </c>
      <c r="M656" s="197">
        <f t="shared" si="88"/>
        <v>-0.1084623761783841</v>
      </c>
      <c r="N656" s="199">
        <v>38916</v>
      </c>
      <c r="O656" s="181">
        <v>1236.8599999999999</v>
      </c>
      <c r="P656" s="200">
        <f t="shared" si="94"/>
        <v>1.9179806393535091E-3</v>
      </c>
      <c r="Q656" s="200">
        <f t="shared" si="89"/>
        <v>-2.8610907910940557E-2</v>
      </c>
    </row>
    <row r="657" spans="1:17">
      <c r="A657" s="180">
        <v>38917</v>
      </c>
      <c r="B657" s="174">
        <v>467.81</v>
      </c>
      <c r="C657" s="197">
        <f t="shared" si="90"/>
        <v>1.4078675729987356E-2</v>
      </c>
      <c r="D657" s="201">
        <f t="shared" si="85"/>
        <v>-8.2782214127686285E-2</v>
      </c>
      <c r="E657" s="174">
        <v>8076.65</v>
      </c>
      <c r="F657" s="197">
        <f t="shared" si="91"/>
        <v>2.2322039615166871E-2</v>
      </c>
      <c r="G657" s="197">
        <f t="shared" si="86"/>
        <v>-3.1139446445845594E-2</v>
      </c>
      <c r="H657" s="174">
        <v>1490.6</v>
      </c>
      <c r="I657" s="197">
        <f t="shared" si="92"/>
        <v>1.2325751569273895E-2</v>
      </c>
      <c r="J657" s="197">
        <f t="shared" si="87"/>
        <v>-7.5061780415545232E-2</v>
      </c>
      <c r="K657" s="174">
        <v>291.70999999999998</v>
      </c>
      <c r="L657" s="197">
        <f t="shared" si="93"/>
        <v>3.5715550174120307E-3</v>
      </c>
      <c r="M657" s="197">
        <f t="shared" si="88"/>
        <v>-0.10130648400247895</v>
      </c>
      <c r="N657" s="199">
        <v>38917</v>
      </c>
      <c r="O657" s="181">
        <v>1259.81</v>
      </c>
      <c r="P657" s="200">
        <f t="shared" si="94"/>
        <v>1.8385005977969826E-2</v>
      </c>
      <c r="Q657" s="200">
        <f t="shared" si="89"/>
        <v>-1.9971288145292102E-2</v>
      </c>
    </row>
    <row r="658" spans="1:17">
      <c r="A658" s="180">
        <v>38918</v>
      </c>
      <c r="B658" s="174">
        <v>462.23</v>
      </c>
      <c r="C658" s="197">
        <f t="shared" si="90"/>
        <v>-1.1999627877696619E-2</v>
      </c>
      <c r="D658" s="201">
        <f t="shared" ref="D658:D721" si="95">SUM(C617:C657)</f>
        <v>-7.7149450628090824E-2</v>
      </c>
      <c r="E658" s="174">
        <v>8007.53</v>
      </c>
      <c r="F658" s="197">
        <f t="shared" si="91"/>
        <v>-8.5948336187964061E-3</v>
      </c>
      <c r="G658" s="197">
        <f t="shared" ref="G658:G721" si="96">SUM(F617:F657)</f>
        <v>-1.2233189385658434E-2</v>
      </c>
      <c r="H658" s="174">
        <v>1466.89</v>
      </c>
      <c r="I658" s="197">
        <f t="shared" si="92"/>
        <v>-1.60342100743927E-2</v>
      </c>
      <c r="J658" s="197">
        <f t="shared" ref="J658:J721" si="97">SUM(I617:I657)</f>
        <v>-7.1362261378896008E-2</v>
      </c>
      <c r="K658" s="174">
        <v>292.69</v>
      </c>
      <c r="L658" s="197">
        <f t="shared" si="93"/>
        <v>3.353870358052507E-3</v>
      </c>
      <c r="M658" s="197">
        <f t="shared" ref="M658:M721" si="98">SUM(L617:L657)</f>
        <v>-8.7139921056855252E-2</v>
      </c>
      <c r="N658" s="199">
        <v>38918</v>
      </c>
      <c r="O658" s="181">
        <v>1249.1300000000001</v>
      </c>
      <c r="P658" s="200">
        <f t="shared" si="94"/>
        <v>-8.5136069483206893E-3</v>
      </c>
      <c r="Q658" s="200">
        <f t="shared" ref="Q658:Q721" si="99">SUM(P617:P657)</f>
        <v>-5.7146630960746916E-3</v>
      </c>
    </row>
    <row r="659" spans="1:17">
      <c r="A659" s="180">
        <v>38919</v>
      </c>
      <c r="B659" s="174">
        <v>451.17</v>
      </c>
      <c r="C659" s="197">
        <f t="shared" si="90"/>
        <v>-2.4218394088964052E-2</v>
      </c>
      <c r="D659" s="201">
        <f t="shared" si="95"/>
        <v>-8.1421356467060516E-2</v>
      </c>
      <c r="E659" s="174">
        <v>7953.14</v>
      </c>
      <c r="F659" s="197">
        <f t="shared" si="91"/>
        <v>-6.8155297416730111E-3</v>
      </c>
      <c r="G659" s="197">
        <f t="shared" si="96"/>
        <v>-1.0839531233541318E-2</v>
      </c>
      <c r="H659" s="174">
        <v>1451.88</v>
      </c>
      <c r="I659" s="197">
        <f t="shared" si="92"/>
        <v>-1.0285245031813864E-2</v>
      </c>
      <c r="J659" s="197">
        <f t="shared" si="97"/>
        <v>-7.7168563756081443E-2</v>
      </c>
      <c r="K659" s="174">
        <v>296.3</v>
      </c>
      <c r="L659" s="197">
        <f t="shared" si="93"/>
        <v>1.2258426139032507E-2</v>
      </c>
      <c r="M659" s="197">
        <f t="shared" si="98"/>
        <v>-7.8619871308186928E-2</v>
      </c>
      <c r="N659" s="199">
        <v>38919</v>
      </c>
      <c r="O659" s="181">
        <v>1240.29</v>
      </c>
      <c r="P659" s="200">
        <f t="shared" si="94"/>
        <v>-7.1020857526307964E-3</v>
      </c>
      <c r="Q659" s="200">
        <f t="shared" si="99"/>
        <v>-1.0305921098874977E-2</v>
      </c>
    </row>
    <row r="660" spans="1:17">
      <c r="A660" s="180">
        <v>38922</v>
      </c>
      <c r="B660" s="174">
        <v>461.01</v>
      </c>
      <c r="C660" s="197">
        <f t="shared" si="90"/>
        <v>2.1575526123719282E-2</v>
      </c>
      <c r="D660" s="201">
        <f t="shared" si="95"/>
        <v>-9.827382453769537E-2</v>
      </c>
      <c r="E660" s="174">
        <v>8099.94</v>
      </c>
      <c r="F660" s="197">
        <f t="shared" si="91"/>
        <v>1.8289835003397811E-2</v>
      </c>
      <c r="G660" s="197">
        <f t="shared" si="96"/>
        <v>-1.7674826555433582E-2</v>
      </c>
      <c r="H660" s="174">
        <v>1482.34</v>
      </c>
      <c r="I660" s="197">
        <f t="shared" si="92"/>
        <v>2.0762651905073398E-2</v>
      </c>
      <c r="J660" s="197">
        <f t="shared" si="97"/>
        <v>-7.7585578857632606E-2</v>
      </c>
      <c r="K660" s="174">
        <v>292.25</v>
      </c>
      <c r="L660" s="197">
        <f t="shared" si="93"/>
        <v>-1.376285422734181E-2</v>
      </c>
      <c r="M660" s="197">
        <f t="shared" si="98"/>
        <v>-7.2187224112542206E-2</v>
      </c>
      <c r="N660" s="199">
        <v>38922</v>
      </c>
      <c r="O660" s="181">
        <v>1260.9100000000001</v>
      </c>
      <c r="P660" s="200">
        <f t="shared" si="94"/>
        <v>1.6488459267507475E-2</v>
      </c>
      <c r="Q660" s="200">
        <f t="shared" si="99"/>
        <v>-1.3048521655201741E-2</v>
      </c>
    </row>
    <row r="661" spans="1:17">
      <c r="A661" s="180">
        <v>38923</v>
      </c>
      <c r="B661" s="174">
        <v>461.69</v>
      </c>
      <c r="C661" s="197">
        <f t="shared" si="90"/>
        <v>1.4739354570447087E-3</v>
      </c>
      <c r="D661" s="201">
        <f t="shared" si="95"/>
        <v>-8.4742041886138611E-2</v>
      </c>
      <c r="E661" s="174">
        <v>8149.77</v>
      </c>
      <c r="F661" s="197">
        <f t="shared" si="91"/>
        <v>6.1330517521091194E-3</v>
      </c>
      <c r="G661" s="197">
        <f t="shared" si="96"/>
        <v>4.5796402104981739E-3</v>
      </c>
      <c r="H661" s="174">
        <v>1489.52</v>
      </c>
      <c r="I661" s="197">
        <f t="shared" si="92"/>
        <v>4.8320001413365531E-3</v>
      </c>
      <c r="J661" s="197">
        <f t="shared" si="97"/>
        <v>-6.3916844336333711E-2</v>
      </c>
      <c r="K661" s="174">
        <v>288.33999999999997</v>
      </c>
      <c r="L661" s="197">
        <f t="shared" si="93"/>
        <v>-1.3469260968420221E-2</v>
      </c>
      <c r="M661" s="197">
        <f t="shared" si="98"/>
        <v>-7.892343968955215E-2</v>
      </c>
      <c r="N661" s="199">
        <v>38923</v>
      </c>
      <c r="O661" s="181">
        <v>1268.8800000000001</v>
      </c>
      <c r="P661" s="200">
        <f t="shared" si="94"/>
        <v>6.3009391045240337E-3</v>
      </c>
      <c r="Q661" s="200">
        <f t="shared" si="99"/>
        <v>1.8575266902926234E-3</v>
      </c>
    </row>
    <row r="662" spans="1:17">
      <c r="A662" s="180">
        <v>38924</v>
      </c>
      <c r="B662" s="174">
        <v>460.03</v>
      </c>
      <c r="C662" s="197">
        <f t="shared" si="90"/>
        <v>-3.6019654445118617E-3</v>
      </c>
      <c r="D662" s="201">
        <f t="shared" si="95"/>
        <v>-9.4011732930620762E-2</v>
      </c>
      <c r="E662" s="174">
        <v>8164.26</v>
      </c>
      <c r="F662" s="197">
        <f t="shared" si="91"/>
        <v>1.7763855785873895E-3</v>
      </c>
      <c r="G662" s="197">
        <f t="shared" si="96"/>
        <v>-4.6066811506640373E-3</v>
      </c>
      <c r="H662" s="174">
        <v>1487.88</v>
      </c>
      <c r="I662" s="197">
        <f t="shared" si="92"/>
        <v>-1.1016324080457172E-3</v>
      </c>
      <c r="J662" s="197">
        <f t="shared" si="97"/>
        <v>-7.1349688837409067E-2</v>
      </c>
      <c r="K662" s="174">
        <v>293.17</v>
      </c>
      <c r="L662" s="197">
        <f t="shared" si="93"/>
        <v>1.6612306157752416E-2</v>
      </c>
      <c r="M662" s="197">
        <f t="shared" si="98"/>
        <v>-8.4105491978963526E-2</v>
      </c>
      <c r="N662" s="199">
        <v>38924</v>
      </c>
      <c r="O662" s="181">
        <v>1268.4000000000001</v>
      </c>
      <c r="P662" s="200">
        <f t="shared" si="94"/>
        <v>-3.7835793111217603E-4</v>
      </c>
      <c r="Q662" s="200">
        <f t="shared" si="99"/>
        <v>-3.14742800429672E-3</v>
      </c>
    </row>
    <row r="663" spans="1:17">
      <c r="A663" s="180">
        <v>38925</v>
      </c>
      <c r="B663" s="174">
        <v>459.02</v>
      </c>
      <c r="C663" s="197">
        <f t="shared" si="90"/>
        <v>-2.1979226518637754E-3</v>
      </c>
      <c r="D663" s="201">
        <f t="shared" si="95"/>
        <v>-0.10407934402638719</v>
      </c>
      <c r="E663" s="174">
        <v>8144.86</v>
      </c>
      <c r="F663" s="197">
        <f t="shared" si="91"/>
        <v>-2.3790381271394283E-3</v>
      </c>
      <c r="G663" s="197">
        <f t="shared" si="96"/>
        <v>-9.3738057159047771E-3</v>
      </c>
      <c r="H663" s="174">
        <v>1478.53</v>
      </c>
      <c r="I663" s="197">
        <f t="shared" si="92"/>
        <v>-6.3039370577693777E-3</v>
      </c>
      <c r="J663" s="197">
        <f t="shared" si="97"/>
        <v>-7.6624687044468925E-2</v>
      </c>
      <c r="K663" s="174">
        <v>294.83999999999997</v>
      </c>
      <c r="L663" s="197">
        <f t="shared" si="93"/>
        <v>5.6801907795780314E-3</v>
      </c>
      <c r="M663" s="197">
        <f t="shared" si="98"/>
        <v>-7.7644269054568754E-2</v>
      </c>
      <c r="N663" s="199">
        <v>38925</v>
      </c>
      <c r="O663" s="181">
        <v>1263.2</v>
      </c>
      <c r="P663" s="200">
        <f t="shared" si="94"/>
        <v>-4.1080797227599939E-3</v>
      </c>
      <c r="Q663" s="200">
        <f t="shared" si="99"/>
        <v>-9.2288064376216429E-3</v>
      </c>
    </row>
    <row r="664" spans="1:17">
      <c r="A664" s="180">
        <v>38926</v>
      </c>
      <c r="B664" s="174">
        <v>468.53</v>
      </c>
      <c r="C664" s="197">
        <f t="shared" si="90"/>
        <v>2.0506351683905903E-2</v>
      </c>
      <c r="D664" s="201">
        <f t="shared" si="95"/>
        <v>-8.449379577216512E-2</v>
      </c>
      <c r="E664" s="174">
        <v>8254.98</v>
      </c>
      <c r="F664" s="197">
        <f t="shared" si="91"/>
        <v>1.3429601147972325E-2</v>
      </c>
      <c r="G664" s="197">
        <f t="shared" si="96"/>
        <v>4.1671212532614849E-3</v>
      </c>
      <c r="H664" s="174">
        <v>1510.3</v>
      </c>
      <c r="I664" s="197">
        <f t="shared" si="92"/>
        <v>2.1259955650314105E-2</v>
      </c>
      <c r="J664" s="197">
        <f t="shared" si="97"/>
        <v>-6.0848587096785964E-2</v>
      </c>
      <c r="K664" s="174">
        <v>294.89999999999998</v>
      </c>
      <c r="L664" s="197">
        <f t="shared" si="93"/>
        <v>2.0347950014242718E-4</v>
      </c>
      <c r="M664" s="197">
        <f t="shared" si="98"/>
        <v>-8.1950657519640493E-2</v>
      </c>
      <c r="N664" s="199">
        <v>38926</v>
      </c>
      <c r="O664" s="181">
        <v>1278.55</v>
      </c>
      <c r="P664" s="200">
        <f t="shared" si="94"/>
        <v>1.2078439355172445E-2</v>
      </c>
      <c r="Q664" s="200">
        <f t="shared" si="99"/>
        <v>2.6634551860596567E-3</v>
      </c>
    </row>
    <row r="665" spans="1:17">
      <c r="A665" s="180">
        <v>38929</v>
      </c>
      <c r="B665" s="174">
        <v>467.23</v>
      </c>
      <c r="C665" s="197">
        <f t="shared" si="90"/>
        <v>-2.7784919986644624E-3</v>
      </c>
      <c r="D665" s="201">
        <f t="shared" si="95"/>
        <v>-6.8820686970183037E-2</v>
      </c>
      <c r="E665" s="174">
        <v>8242.1200000000008</v>
      </c>
      <c r="F665" s="197">
        <f t="shared" si="91"/>
        <v>-1.5590622115246723E-3</v>
      </c>
      <c r="G665" s="197">
        <f t="shared" si="96"/>
        <v>8.0114317436867002E-3</v>
      </c>
      <c r="H665" s="174">
        <v>1509.43</v>
      </c>
      <c r="I665" s="197">
        <f t="shared" si="92"/>
        <v>-5.7621047184434014E-4</v>
      </c>
      <c r="J665" s="197">
        <f t="shared" si="97"/>
        <v>-4.4850682326767935E-2</v>
      </c>
      <c r="K665" s="174">
        <v>293.33999999999997</v>
      </c>
      <c r="L665" s="197">
        <f t="shared" si="93"/>
        <v>-5.3039700026213691E-3</v>
      </c>
      <c r="M665" s="197">
        <f t="shared" si="98"/>
        <v>-8.6299017523287155E-2</v>
      </c>
      <c r="N665" s="199">
        <v>38929</v>
      </c>
      <c r="O665" s="181">
        <v>1276.6600000000001</v>
      </c>
      <c r="P665" s="200">
        <f t="shared" si="94"/>
        <v>-1.4793307357719727E-3</v>
      </c>
      <c r="Q665" s="200">
        <f t="shared" si="99"/>
        <v>6.6388592131220404E-3</v>
      </c>
    </row>
    <row r="666" spans="1:17">
      <c r="A666" s="180">
        <v>38930</v>
      </c>
      <c r="B666" s="174">
        <v>459.1</v>
      </c>
      <c r="C666" s="197">
        <f t="shared" si="90"/>
        <v>-1.755359052608468E-2</v>
      </c>
      <c r="D666" s="201">
        <f t="shared" si="95"/>
        <v>-9.1502983258246504E-2</v>
      </c>
      <c r="E666" s="174">
        <v>8206.1</v>
      </c>
      <c r="F666" s="197">
        <f t="shared" si="91"/>
        <v>-4.379812232596419E-3</v>
      </c>
      <c r="G666" s="197">
        <f t="shared" si="96"/>
        <v>-3.4833196972063256E-3</v>
      </c>
      <c r="H666" s="174">
        <v>1484.94</v>
      </c>
      <c r="I666" s="197">
        <f t="shared" si="92"/>
        <v>-1.6357728720320746E-2</v>
      </c>
      <c r="J666" s="197">
        <f t="shared" si="97"/>
        <v>-6.857452456081356E-2</v>
      </c>
      <c r="K666" s="174">
        <v>299.37</v>
      </c>
      <c r="L666" s="197">
        <f t="shared" si="93"/>
        <v>2.0347920745721775E-2</v>
      </c>
      <c r="M666" s="197">
        <f t="shared" si="98"/>
        <v>-7.0922782288369665E-2</v>
      </c>
      <c r="N666" s="199">
        <v>38930</v>
      </c>
      <c r="O666" s="181">
        <v>1270.92</v>
      </c>
      <c r="P666" s="200">
        <f t="shared" si="94"/>
        <v>-4.5062449172545678E-3</v>
      </c>
      <c r="Q666" s="200">
        <f t="shared" si="99"/>
        <v>-7.0638023633213453E-3</v>
      </c>
    </row>
    <row r="667" spans="1:17">
      <c r="A667" s="180">
        <v>38931</v>
      </c>
      <c r="B667" s="174">
        <v>465.17</v>
      </c>
      <c r="C667" s="197">
        <f t="shared" si="90"/>
        <v>1.3134878917777846E-2</v>
      </c>
      <c r="D667" s="201">
        <f t="shared" si="95"/>
        <v>-0.1053779409035225</v>
      </c>
      <c r="E667" s="174">
        <v>8259.91</v>
      </c>
      <c r="F667" s="197">
        <f t="shared" si="91"/>
        <v>6.5359114387899342E-3</v>
      </c>
      <c r="G667" s="197">
        <f t="shared" si="96"/>
        <v>-1.2010064809215654E-2</v>
      </c>
      <c r="H667" s="174">
        <v>1500.48</v>
      </c>
      <c r="I667" s="197">
        <f t="shared" si="92"/>
        <v>1.0410689521090736E-2</v>
      </c>
      <c r="J667" s="197">
        <f t="shared" si="97"/>
        <v>-8.2659433543006491E-2</v>
      </c>
      <c r="K667" s="174">
        <v>298.7</v>
      </c>
      <c r="L667" s="197">
        <f t="shared" si="93"/>
        <v>-2.2405413422667986E-3</v>
      </c>
      <c r="M667" s="197">
        <f t="shared" si="98"/>
        <v>-5.3175478275870706E-2</v>
      </c>
      <c r="N667" s="199">
        <v>38931</v>
      </c>
      <c r="O667" s="181">
        <v>1278.55</v>
      </c>
      <c r="P667" s="200">
        <f t="shared" si="94"/>
        <v>5.9855756530265416E-3</v>
      </c>
      <c r="Q667" s="200">
        <f t="shared" si="99"/>
        <v>-1.3520372888204662E-2</v>
      </c>
    </row>
    <row r="668" spans="1:17">
      <c r="A668" s="180">
        <v>38932</v>
      </c>
      <c r="B668" s="174">
        <v>469.61</v>
      </c>
      <c r="C668" s="197">
        <f t="shared" si="90"/>
        <v>9.499632833112899E-3</v>
      </c>
      <c r="D668" s="201">
        <f t="shared" si="95"/>
        <v>-7.0062875177203846E-2</v>
      </c>
      <c r="E668" s="174">
        <v>8262.44</v>
      </c>
      <c r="F668" s="197">
        <f t="shared" si="91"/>
        <v>3.0625183702990302E-4</v>
      </c>
      <c r="G668" s="197">
        <f t="shared" si="96"/>
        <v>1.3944381057282617E-2</v>
      </c>
      <c r="H668" s="174">
        <v>1510.6</v>
      </c>
      <c r="I668" s="197">
        <f t="shared" si="92"/>
        <v>6.7218659781261214E-3</v>
      </c>
      <c r="J668" s="197">
        <f t="shared" si="97"/>
        <v>-5.0056258514147071E-2</v>
      </c>
      <c r="K668" s="174">
        <v>294.05</v>
      </c>
      <c r="L668" s="197">
        <f t="shared" si="93"/>
        <v>-1.5689904316099072E-2</v>
      </c>
      <c r="M668" s="197">
        <f t="shared" si="98"/>
        <v>-7.1783305591725646E-2</v>
      </c>
      <c r="N668" s="199">
        <v>38932</v>
      </c>
      <c r="O668" s="181">
        <v>1280.27</v>
      </c>
      <c r="P668" s="200">
        <f t="shared" si="94"/>
        <v>1.3443698728716753E-3</v>
      </c>
      <c r="Q668" s="200">
        <f t="shared" si="99"/>
        <v>1.0425278396665854E-2</v>
      </c>
    </row>
    <row r="669" spans="1:17">
      <c r="A669" s="180">
        <v>38933</v>
      </c>
      <c r="B669" s="174">
        <v>467.62</v>
      </c>
      <c r="C669" s="197">
        <f t="shared" si="90"/>
        <v>-4.2465627231747178E-3</v>
      </c>
      <c r="D669" s="201">
        <f t="shared" si="95"/>
        <v>-5.5298168487702283E-2</v>
      </c>
      <c r="E669" s="174">
        <v>8270.92</v>
      </c>
      <c r="F669" s="197">
        <f t="shared" si="91"/>
        <v>1.0258048870413314E-3</v>
      </c>
      <c r="G669" s="197">
        <f t="shared" si="96"/>
        <v>1.9768231268813673E-2</v>
      </c>
      <c r="H669" s="174">
        <v>1503.84</v>
      </c>
      <c r="I669" s="197">
        <f t="shared" si="92"/>
        <v>-4.4850860073563405E-3</v>
      </c>
      <c r="J669" s="197">
        <f t="shared" si="97"/>
        <v>-4.1995937775468867E-2</v>
      </c>
      <c r="K669" s="174">
        <v>296.64</v>
      </c>
      <c r="L669" s="197">
        <f t="shared" si="93"/>
        <v>8.7694614715252087E-3</v>
      </c>
      <c r="M669" s="197">
        <f t="shared" si="98"/>
        <v>-8.4164842345919935E-2</v>
      </c>
      <c r="N669" s="199">
        <v>38933</v>
      </c>
      <c r="O669" s="181">
        <v>1279.3599999999999</v>
      </c>
      <c r="P669" s="200">
        <f t="shared" si="94"/>
        <v>-7.110402974959398E-4</v>
      </c>
      <c r="Q669" s="200">
        <f t="shared" si="99"/>
        <v>1.2908375390696438E-2</v>
      </c>
    </row>
    <row r="670" spans="1:17">
      <c r="A670" s="180">
        <v>38936</v>
      </c>
      <c r="B670" s="174">
        <v>464.29</v>
      </c>
      <c r="C670" s="197">
        <f t="shared" si="90"/>
        <v>-7.1466432877950355E-3</v>
      </c>
      <c r="D670" s="201">
        <f t="shared" si="95"/>
        <v>-5.0416129499199602E-2</v>
      </c>
      <c r="E670" s="174">
        <v>8238.5300000000007</v>
      </c>
      <c r="F670" s="197">
        <f t="shared" si="91"/>
        <v>-3.9238183655185901E-3</v>
      </c>
      <c r="G670" s="197">
        <f t="shared" si="96"/>
        <v>2.8682403638914226E-2</v>
      </c>
      <c r="H670" s="174">
        <v>1494.13</v>
      </c>
      <c r="I670" s="197">
        <f t="shared" si="92"/>
        <v>-6.4777392392212346E-3</v>
      </c>
      <c r="J670" s="197">
        <f t="shared" si="97"/>
        <v>-4.0004552302384144E-2</v>
      </c>
      <c r="K670" s="174">
        <v>298.91000000000003</v>
      </c>
      <c r="L670" s="197">
        <f t="shared" si="93"/>
        <v>7.6232423581151917E-3</v>
      </c>
      <c r="M670" s="197">
        <f t="shared" si="98"/>
        <v>-5.6841855889874303E-2</v>
      </c>
      <c r="N670" s="199">
        <v>38936</v>
      </c>
      <c r="O670" s="181">
        <v>1275.77</v>
      </c>
      <c r="P670" s="200">
        <f t="shared" si="94"/>
        <v>-2.810034998069286E-3</v>
      </c>
      <c r="Q670" s="200">
        <f t="shared" si="99"/>
        <v>1.8308465223050858E-2</v>
      </c>
    </row>
    <row r="671" spans="1:17">
      <c r="A671" s="180">
        <v>38937</v>
      </c>
      <c r="B671" s="174">
        <v>462.83</v>
      </c>
      <c r="C671" s="197">
        <f t="shared" si="90"/>
        <v>-3.1495409588521497E-3</v>
      </c>
      <c r="D671" s="201">
        <f t="shared" si="95"/>
        <v>-5.0461571660939897E-2</v>
      </c>
      <c r="E671" s="174">
        <v>8210.19</v>
      </c>
      <c r="F671" s="197">
        <f t="shared" si="91"/>
        <v>-3.4458642426131569E-3</v>
      </c>
      <c r="G671" s="197">
        <f t="shared" si="96"/>
        <v>3.031957917019959E-2</v>
      </c>
      <c r="H671" s="174">
        <v>1484.8</v>
      </c>
      <c r="I671" s="197">
        <f t="shared" si="92"/>
        <v>-6.2640146008339495E-3</v>
      </c>
      <c r="J671" s="197">
        <f t="shared" si="97"/>
        <v>-4.4134820070833955E-2</v>
      </c>
      <c r="K671" s="174">
        <v>298</v>
      </c>
      <c r="L671" s="197">
        <f t="shared" si="93"/>
        <v>-3.0490382302010713E-3</v>
      </c>
      <c r="M671" s="197">
        <f t="shared" si="98"/>
        <v>-4.7465429460625007E-2</v>
      </c>
      <c r="N671" s="199">
        <v>38937</v>
      </c>
      <c r="O671" s="181">
        <v>1271.48</v>
      </c>
      <c r="P671" s="200">
        <f t="shared" si="94"/>
        <v>-3.3683415888475427E-3</v>
      </c>
      <c r="Q671" s="200">
        <f t="shared" si="99"/>
        <v>1.4082405040876756E-2</v>
      </c>
    </row>
    <row r="672" spans="1:17">
      <c r="A672" s="180">
        <v>38938</v>
      </c>
      <c r="B672" s="174">
        <v>466.18</v>
      </c>
      <c r="C672" s="197">
        <f t="shared" si="90"/>
        <v>7.2120096022782708E-3</v>
      </c>
      <c r="D672" s="201">
        <f t="shared" si="95"/>
        <v>-4.7922453004117661E-2</v>
      </c>
      <c r="E672" s="174">
        <v>8192.6299999999992</v>
      </c>
      <c r="F672" s="197">
        <f t="shared" si="91"/>
        <v>-2.1410960686453818E-3</v>
      </c>
      <c r="G672" s="197">
        <f t="shared" si="96"/>
        <v>3.0278947381711982E-2</v>
      </c>
      <c r="H672" s="174">
        <v>1485.64</v>
      </c>
      <c r="I672" s="197">
        <f t="shared" si="92"/>
        <v>5.6557279217305965E-4</v>
      </c>
      <c r="J672" s="197">
        <f t="shared" si="97"/>
        <v>-4.3600458597769204E-2</v>
      </c>
      <c r="K672" s="174">
        <v>296.83</v>
      </c>
      <c r="L672" s="197">
        <f t="shared" si="93"/>
        <v>-3.9339021531169379E-3</v>
      </c>
      <c r="M672" s="197">
        <f t="shared" si="98"/>
        <v>-3.7832294919555316E-2</v>
      </c>
      <c r="N672" s="199">
        <v>38938</v>
      </c>
      <c r="O672" s="181">
        <v>1265.95</v>
      </c>
      <c r="P672" s="200">
        <f t="shared" si="94"/>
        <v>-4.3587478316434065E-3</v>
      </c>
      <c r="Q672" s="200">
        <f t="shared" si="99"/>
        <v>1.5199715715076981E-2</v>
      </c>
    </row>
    <row r="673" spans="1:17">
      <c r="A673" s="180">
        <v>38939</v>
      </c>
      <c r="B673" s="174">
        <v>468.24</v>
      </c>
      <c r="C673" s="197">
        <f t="shared" si="90"/>
        <v>4.4091593444418303E-3</v>
      </c>
      <c r="D673" s="201">
        <f t="shared" si="95"/>
        <v>-2.239944326805993E-2</v>
      </c>
      <c r="E673" s="174">
        <v>8209.7800000000007</v>
      </c>
      <c r="F673" s="197">
        <f t="shared" si="91"/>
        <v>2.0911568787338607E-3</v>
      </c>
      <c r="G673" s="197">
        <f t="shared" si="96"/>
        <v>4.2028684221362002E-2</v>
      </c>
      <c r="H673" s="174">
        <v>1496.28</v>
      </c>
      <c r="I673" s="197">
        <f t="shared" si="92"/>
        <v>7.136371972386004E-3</v>
      </c>
      <c r="J673" s="197">
        <f t="shared" si="97"/>
        <v>-2.3068605590196873E-2</v>
      </c>
      <c r="K673" s="174">
        <v>296.02</v>
      </c>
      <c r="L673" s="197">
        <f t="shared" si="93"/>
        <v>-2.7325647432449533E-3</v>
      </c>
      <c r="M673" s="197">
        <f t="shared" si="98"/>
        <v>-3.5445575735259353E-2</v>
      </c>
      <c r="N673" s="199">
        <v>38939</v>
      </c>
      <c r="O673" s="181">
        <v>1271.81</v>
      </c>
      <c r="P673" s="200">
        <f t="shared" si="94"/>
        <v>4.6182542204956153E-3</v>
      </c>
      <c r="Q673" s="200">
        <f t="shared" si="99"/>
        <v>2.3618897195459055E-2</v>
      </c>
    </row>
    <row r="674" spans="1:17">
      <c r="A674" s="180">
        <v>38940</v>
      </c>
      <c r="B674" s="174">
        <v>464.55</v>
      </c>
      <c r="C674" s="197">
        <f t="shared" si="90"/>
        <v>-7.911789895644018E-3</v>
      </c>
      <c r="D674" s="201">
        <f t="shared" si="95"/>
        <v>-9.2683797698420011E-3</v>
      </c>
      <c r="E674" s="174">
        <v>8163.28</v>
      </c>
      <c r="F674" s="197">
        <f t="shared" si="91"/>
        <v>-5.6800775200416117E-3</v>
      </c>
      <c r="G674" s="197">
        <f t="shared" si="96"/>
        <v>6.1540260294477477E-2</v>
      </c>
      <c r="H674" s="174">
        <v>1486.74</v>
      </c>
      <c r="I674" s="197">
        <f t="shared" si="92"/>
        <v>-6.3962243127889083E-3</v>
      </c>
      <c r="J674" s="197">
        <f t="shared" si="97"/>
        <v>-1.3653788295978332E-2</v>
      </c>
      <c r="K674" s="174">
        <v>298.77</v>
      </c>
      <c r="L674" s="197">
        <f t="shared" si="93"/>
        <v>9.2470270026151317E-3</v>
      </c>
      <c r="M674" s="197">
        <f t="shared" si="98"/>
        <v>-3.3092720730190428E-2</v>
      </c>
      <c r="N674" s="199">
        <v>38940</v>
      </c>
      <c r="O674" s="181">
        <v>1266.74</v>
      </c>
      <c r="P674" s="200">
        <f t="shared" si="94"/>
        <v>-3.9944115665418644E-3</v>
      </c>
      <c r="Q674" s="200">
        <f t="shared" si="99"/>
        <v>3.8570198653250377E-2</v>
      </c>
    </row>
    <row r="675" spans="1:17">
      <c r="A675" s="180">
        <v>38943</v>
      </c>
      <c r="B675" s="174">
        <v>469.17</v>
      </c>
      <c r="C675" s="197">
        <f t="shared" si="90"/>
        <v>9.8959810289123654E-3</v>
      </c>
      <c r="D675" s="201">
        <f t="shared" si="95"/>
        <v>-2.4222600778908664E-2</v>
      </c>
      <c r="E675" s="174">
        <v>8169.68</v>
      </c>
      <c r="F675" s="197">
        <f t="shared" si="91"/>
        <v>7.8369142244373591E-4</v>
      </c>
      <c r="G675" s="197">
        <f t="shared" si="96"/>
        <v>4.8047295252545176E-2</v>
      </c>
      <c r="H675" s="174">
        <v>1494.33</v>
      </c>
      <c r="I675" s="197">
        <f t="shared" si="92"/>
        <v>5.0921423520166398E-3</v>
      </c>
      <c r="J675" s="197">
        <f t="shared" si="97"/>
        <v>-2.8851852106042544E-2</v>
      </c>
      <c r="K675" s="174">
        <v>300.5</v>
      </c>
      <c r="L675" s="197">
        <f t="shared" si="93"/>
        <v>5.7737073636044828E-3</v>
      </c>
      <c r="M675" s="197">
        <f t="shared" si="98"/>
        <v>-3.8750674847526142E-3</v>
      </c>
      <c r="N675" s="199">
        <v>38943</v>
      </c>
      <c r="O675" s="181">
        <v>1268.21</v>
      </c>
      <c r="P675" s="200">
        <f t="shared" si="94"/>
        <v>1.1597863190795001E-3</v>
      </c>
      <c r="Q675" s="200">
        <f t="shared" si="99"/>
        <v>2.9399981944482019E-2</v>
      </c>
    </row>
    <row r="676" spans="1:17">
      <c r="A676" s="180">
        <v>38944</v>
      </c>
      <c r="B676" s="174">
        <v>485.58</v>
      </c>
      <c r="C676" s="197">
        <f t="shared" si="90"/>
        <v>3.4378876619431523E-2</v>
      </c>
      <c r="D676" s="201">
        <f t="shared" si="95"/>
        <v>-4.5926916500178015E-2</v>
      </c>
      <c r="E676" s="174">
        <v>8296.02</v>
      </c>
      <c r="F676" s="197">
        <f t="shared" si="91"/>
        <v>1.5346141306526858E-2</v>
      </c>
      <c r="G676" s="197">
        <f t="shared" si="96"/>
        <v>2.3936290092374919E-2</v>
      </c>
      <c r="H676" s="174">
        <v>1534.43</v>
      </c>
      <c r="I676" s="197">
        <f t="shared" si="92"/>
        <v>2.6481030718587473E-2</v>
      </c>
      <c r="J676" s="197">
        <f t="shared" si="97"/>
        <v>-5.1357535161995517E-2</v>
      </c>
      <c r="K676" s="174">
        <v>297.97000000000003</v>
      </c>
      <c r="L676" s="197">
        <f t="shared" si="93"/>
        <v>-8.454943678476717E-3</v>
      </c>
      <c r="M676" s="197">
        <f t="shared" si="98"/>
        <v>4.0013391166087656E-3</v>
      </c>
      <c r="N676" s="199">
        <v>38944</v>
      </c>
      <c r="O676" s="181">
        <v>1285.58</v>
      </c>
      <c r="P676" s="200">
        <f t="shared" si="94"/>
        <v>1.360352093744435E-2</v>
      </c>
      <c r="Q676" s="200">
        <f t="shared" si="99"/>
        <v>9.5470089765080559E-3</v>
      </c>
    </row>
    <row r="677" spans="1:17">
      <c r="A677" s="180">
        <v>38945</v>
      </c>
      <c r="B677" s="174">
        <v>498.13</v>
      </c>
      <c r="C677" s="197">
        <f t="shared" si="90"/>
        <v>2.5517034399591559E-2</v>
      </c>
      <c r="D677" s="201">
        <f t="shared" si="95"/>
        <v>-7.7339271361631448E-3</v>
      </c>
      <c r="E677" s="174">
        <v>8357.4</v>
      </c>
      <c r="F677" s="197">
        <f t="shared" si="91"/>
        <v>7.3714922151975996E-3</v>
      </c>
      <c r="G677" s="197">
        <f t="shared" si="96"/>
        <v>4.4636205364254514E-2</v>
      </c>
      <c r="H677" s="174">
        <v>1570.06</v>
      </c>
      <c r="I677" s="197">
        <f t="shared" si="92"/>
        <v>2.2954858618318613E-2</v>
      </c>
      <c r="J677" s="197">
        <f t="shared" si="97"/>
        <v>-1.8345702384800256E-2</v>
      </c>
      <c r="K677" s="174">
        <v>301.36</v>
      </c>
      <c r="L677" s="197">
        <f t="shared" si="93"/>
        <v>1.13127530870001E-2</v>
      </c>
      <c r="M677" s="197">
        <f t="shared" si="98"/>
        <v>-1.4790902244901353E-2</v>
      </c>
      <c r="N677" s="199">
        <v>38945</v>
      </c>
      <c r="O677" s="181">
        <v>1295.43</v>
      </c>
      <c r="P677" s="200">
        <f t="shared" si="94"/>
        <v>7.6327079866035869E-3</v>
      </c>
      <c r="Q677" s="200">
        <f t="shared" si="99"/>
        <v>2.6835185356806759E-2</v>
      </c>
    </row>
    <row r="678" spans="1:17">
      <c r="A678" s="180">
        <v>38946</v>
      </c>
      <c r="B678" s="174">
        <v>499.65</v>
      </c>
      <c r="C678" s="197">
        <f t="shared" si="90"/>
        <v>3.0467661725413911E-3</v>
      </c>
      <c r="D678" s="201">
        <f t="shared" si="95"/>
        <v>2.6032015202189316E-2</v>
      </c>
      <c r="E678" s="174">
        <v>8354.07</v>
      </c>
      <c r="F678" s="197">
        <f t="shared" si="91"/>
        <v>-3.9852868049000299E-4</v>
      </c>
      <c r="G678" s="197">
        <f t="shared" si="96"/>
        <v>6.2604543211747035E-2</v>
      </c>
      <c r="H678" s="174">
        <v>1573.59</v>
      </c>
      <c r="I678" s="197">
        <f t="shared" si="92"/>
        <v>2.2457980269186065E-3</v>
      </c>
      <c r="J678" s="197">
        <f t="shared" si="97"/>
        <v>1.3543009173494141E-2</v>
      </c>
      <c r="K678" s="174">
        <v>309.20999999999998</v>
      </c>
      <c r="L678" s="197">
        <f t="shared" si="93"/>
        <v>2.5715094333025414E-2</v>
      </c>
      <c r="M678" s="197">
        <f t="shared" si="98"/>
        <v>-2.9459570769879862E-2</v>
      </c>
      <c r="N678" s="199">
        <v>38946</v>
      </c>
      <c r="O678" s="181">
        <v>1297.48</v>
      </c>
      <c r="P678" s="200">
        <f t="shared" si="94"/>
        <v>1.5812353125527147E-3</v>
      </c>
      <c r="Q678" s="200">
        <f t="shared" si="99"/>
        <v>4.3618409898701839E-2</v>
      </c>
    </row>
    <row r="679" spans="1:17">
      <c r="A679" s="180">
        <v>38947</v>
      </c>
      <c r="B679" s="174">
        <v>502.69</v>
      </c>
      <c r="C679" s="197">
        <f t="shared" si="90"/>
        <v>6.0658246128035172E-3</v>
      </c>
      <c r="D679" s="201">
        <f t="shared" si="95"/>
        <v>2.9078781374730706E-2</v>
      </c>
      <c r="E679" s="174">
        <v>8379.93</v>
      </c>
      <c r="F679" s="197">
        <f t="shared" si="91"/>
        <v>3.090715977732755E-3</v>
      </c>
      <c r="G679" s="197">
        <f t="shared" si="96"/>
        <v>6.0916438340438604E-2</v>
      </c>
      <c r="H679" s="174">
        <v>1576.46</v>
      </c>
      <c r="I679" s="197">
        <f t="shared" si="92"/>
        <v>1.8221938027184899E-3</v>
      </c>
      <c r="J679" s="197">
        <f t="shared" si="97"/>
        <v>1.6189161066915068E-2</v>
      </c>
      <c r="K679" s="174">
        <v>315.79000000000002</v>
      </c>
      <c r="L679" s="197">
        <f t="shared" si="93"/>
        <v>2.1056777992218403E-2</v>
      </c>
      <c r="M679" s="197">
        <f t="shared" si="98"/>
        <v>5.8229815309911517E-4</v>
      </c>
      <c r="N679" s="199">
        <v>38947</v>
      </c>
      <c r="O679" s="181">
        <v>1302.3</v>
      </c>
      <c r="P679" s="200">
        <f t="shared" si="94"/>
        <v>3.7080103106034829E-3</v>
      </c>
      <c r="Q679" s="200">
        <f t="shared" si="99"/>
        <v>4.5215772552743491E-2</v>
      </c>
    </row>
    <row r="680" spans="1:17">
      <c r="A680" s="180">
        <v>38950</v>
      </c>
      <c r="B680" s="174">
        <v>496.25</v>
      </c>
      <c r="C680" s="197">
        <f t="shared" si="90"/>
        <v>-1.2893845919201737E-2</v>
      </c>
      <c r="D680" s="201">
        <f t="shared" si="95"/>
        <v>1.9200846954883312E-2</v>
      </c>
      <c r="E680" s="174">
        <v>8361.7000000000007</v>
      </c>
      <c r="F680" s="197">
        <f t="shared" si="91"/>
        <v>-2.1778055309021691E-3</v>
      </c>
      <c r="G680" s="197">
        <f t="shared" si="96"/>
        <v>5.2232507125928043E-2</v>
      </c>
      <c r="H680" s="174">
        <v>1561.12</v>
      </c>
      <c r="I680" s="197">
        <f t="shared" si="92"/>
        <v>-9.7783146426264188E-3</v>
      </c>
      <c r="J680" s="197">
        <f t="shared" si="97"/>
        <v>1.8412586709326876E-3</v>
      </c>
      <c r="K680" s="174">
        <v>316.72000000000003</v>
      </c>
      <c r="L680" s="197">
        <f t="shared" si="93"/>
        <v>2.940667088845854E-3</v>
      </c>
      <c r="M680" s="197">
        <f t="shared" si="98"/>
        <v>2.5269903228677868E-2</v>
      </c>
      <c r="N680" s="199">
        <v>38950</v>
      </c>
      <c r="O680" s="181">
        <v>1297.52</v>
      </c>
      <c r="P680" s="200">
        <f t="shared" si="94"/>
        <v>-3.6771817942234893E-3</v>
      </c>
      <c r="Q680" s="200">
        <f t="shared" si="99"/>
        <v>3.9229927662447449E-2</v>
      </c>
    </row>
    <row r="681" spans="1:17">
      <c r="A681" s="180">
        <v>38951</v>
      </c>
      <c r="B681" s="174">
        <v>497.79</v>
      </c>
      <c r="C681" s="197">
        <f t="shared" si="90"/>
        <v>3.0984693414058129E-3</v>
      </c>
      <c r="D681" s="201">
        <f t="shared" si="95"/>
        <v>1.98223756020076E-2</v>
      </c>
      <c r="E681" s="174">
        <v>8364.24</v>
      </c>
      <c r="F681" s="197">
        <f t="shared" si="91"/>
        <v>3.0371985305759709E-4</v>
      </c>
      <c r="G681" s="197">
        <f t="shared" si="96"/>
        <v>5.4230146655726737E-2</v>
      </c>
      <c r="H681" s="174">
        <v>1563.43</v>
      </c>
      <c r="I681" s="197">
        <f t="shared" si="92"/>
        <v>1.478613189651181E-3</v>
      </c>
      <c r="J681" s="197">
        <f t="shared" si="97"/>
        <v>4.2559948181578391E-3</v>
      </c>
      <c r="K681" s="174">
        <v>318.7</v>
      </c>
      <c r="L681" s="197">
        <f t="shared" si="93"/>
        <v>6.2321186254155076E-3</v>
      </c>
      <c r="M681" s="197">
        <f t="shared" si="98"/>
        <v>2.9933335618709051E-2</v>
      </c>
      <c r="N681" s="199">
        <v>38951</v>
      </c>
      <c r="O681" s="181">
        <v>1298.82</v>
      </c>
      <c r="P681" s="200">
        <f t="shared" si="94"/>
        <v>1.0014097603849917E-3</v>
      </c>
      <c r="Q681" s="200">
        <f t="shared" si="99"/>
        <v>4.0837408659645559E-2</v>
      </c>
    </row>
    <row r="682" spans="1:17">
      <c r="A682" s="180">
        <v>38952</v>
      </c>
      <c r="B682" s="174">
        <v>493.45</v>
      </c>
      <c r="C682" s="197">
        <f t="shared" si="90"/>
        <v>-8.7567647247898672E-3</v>
      </c>
      <c r="D682" s="201">
        <f t="shared" si="95"/>
        <v>2.3188089957286911E-2</v>
      </c>
      <c r="E682" s="174">
        <v>8320.19</v>
      </c>
      <c r="F682" s="197">
        <f t="shared" si="91"/>
        <v>-5.2803844484725759E-3</v>
      </c>
      <c r="G682" s="197">
        <f t="shared" si="96"/>
        <v>5.3991106472386516E-2</v>
      </c>
      <c r="H682" s="174">
        <v>1550.41</v>
      </c>
      <c r="I682" s="197">
        <f t="shared" si="92"/>
        <v>-8.3627134851896427E-3</v>
      </c>
      <c r="J682" s="197">
        <f t="shared" si="97"/>
        <v>7.9500046260813622E-3</v>
      </c>
      <c r="K682" s="174">
        <v>315.77999999999997</v>
      </c>
      <c r="L682" s="197">
        <f t="shared" si="93"/>
        <v>-9.204452829548215E-3</v>
      </c>
      <c r="M682" s="197">
        <f t="shared" si="98"/>
        <v>1.9613752758823315E-2</v>
      </c>
      <c r="N682" s="199">
        <v>38952</v>
      </c>
      <c r="O682" s="181">
        <v>1292.99</v>
      </c>
      <c r="P682" s="200">
        <f t="shared" si="94"/>
        <v>-4.4987941499181824E-3</v>
      </c>
      <c r="Q682" s="200">
        <f t="shared" si="99"/>
        <v>4.2722317132172317E-2</v>
      </c>
    </row>
    <row r="683" spans="1:17">
      <c r="A683" s="180">
        <v>38953</v>
      </c>
      <c r="B683" s="174">
        <v>494.22</v>
      </c>
      <c r="C683" s="197">
        <f t="shared" si="90"/>
        <v>1.5592255631963735E-3</v>
      </c>
      <c r="D683" s="201">
        <f t="shared" si="95"/>
        <v>1.3075281384749948E-2</v>
      </c>
      <c r="E683" s="174">
        <v>8327.57</v>
      </c>
      <c r="F683" s="197">
        <f t="shared" si="91"/>
        <v>8.8660582365812494E-4</v>
      </c>
      <c r="G683" s="197">
        <f t="shared" si="96"/>
        <v>4.3403439789757706E-2</v>
      </c>
      <c r="H683" s="174">
        <v>1555.19</v>
      </c>
      <c r="I683" s="197">
        <f t="shared" si="92"/>
        <v>3.0783125802481028E-3</v>
      </c>
      <c r="J683" s="197">
        <f t="shared" si="97"/>
        <v>-3.7082622051126902E-3</v>
      </c>
      <c r="K683" s="174">
        <v>315.83999999999997</v>
      </c>
      <c r="L683" s="197">
        <f t="shared" si="93"/>
        <v>1.8998765137407894E-4</v>
      </c>
      <c r="M683" s="197">
        <f t="shared" si="98"/>
        <v>2.3712979850535582E-2</v>
      </c>
      <c r="N683" s="199">
        <v>38953</v>
      </c>
      <c r="O683" s="181">
        <v>1296.06</v>
      </c>
      <c r="P683" s="200">
        <f t="shared" si="94"/>
        <v>2.3715273469748798E-3</v>
      </c>
      <c r="Q683" s="200">
        <f t="shared" si="99"/>
        <v>3.3365914815592292E-2</v>
      </c>
    </row>
    <row r="684" spans="1:17">
      <c r="A684" s="180">
        <v>38954</v>
      </c>
      <c r="B684" s="174">
        <v>495.07</v>
      </c>
      <c r="C684" s="197">
        <f t="shared" si="90"/>
        <v>1.7184045308548438E-3</v>
      </c>
      <c r="D684" s="201">
        <f t="shared" si="95"/>
        <v>3.2533559544790737E-2</v>
      </c>
      <c r="E684" s="174">
        <v>8318.0300000000007</v>
      </c>
      <c r="F684" s="197">
        <f t="shared" si="91"/>
        <v>-1.1462489840605588E-3</v>
      </c>
      <c r="G684" s="197">
        <f t="shared" si="96"/>
        <v>5.4421795971516029E-2</v>
      </c>
      <c r="H684" s="174">
        <v>1557.7</v>
      </c>
      <c r="I684" s="197">
        <f t="shared" si="92"/>
        <v>1.6126496882107101E-3</v>
      </c>
      <c r="J684" s="197">
        <f t="shared" si="97"/>
        <v>1.8292698425716528E-2</v>
      </c>
      <c r="K684" s="174">
        <v>314.24</v>
      </c>
      <c r="L684" s="197">
        <f t="shared" si="93"/>
        <v>-5.0787310790155749E-3</v>
      </c>
      <c r="M684" s="197">
        <f t="shared" si="98"/>
        <v>2.9072281807348086E-2</v>
      </c>
      <c r="N684" s="199">
        <v>38954</v>
      </c>
      <c r="O684" s="181">
        <v>1295.0899999999999</v>
      </c>
      <c r="P684" s="200">
        <f t="shared" si="94"/>
        <v>-7.4870234861861527E-4</v>
      </c>
      <c r="Q684" s="200">
        <f t="shared" si="99"/>
        <v>4.4862883034216761E-2</v>
      </c>
    </row>
    <row r="685" spans="1:17">
      <c r="A685" s="180">
        <v>38957</v>
      </c>
      <c r="B685" s="174">
        <v>500.27</v>
      </c>
      <c r="C685" s="197">
        <f t="shared" si="90"/>
        <v>1.0448785962591077E-2</v>
      </c>
      <c r="D685" s="201">
        <f t="shared" si="95"/>
        <v>2.843696420736317E-2</v>
      </c>
      <c r="E685" s="174">
        <v>8359.18</v>
      </c>
      <c r="F685" s="197">
        <f t="shared" si="91"/>
        <v>4.9348882110232528E-3</v>
      </c>
      <c r="G685" s="197">
        <f t="shared" si="96"/>
        <v>4.7810244040718569E-2</v>
      </c>
      <c r="H685" s="174">
        <v>1570.29</v>
      </c>
      <c r="I685" s="197">
        <f t="shared" si="92"/>
        <v>8.049941328174489E-3</v>
      </c>
      <c r="J685" s="197">
        <f t="shared" si="97"/>
        <v>1.256496771196002E-2</v>
      </c>
      <c r="K685" s="174">
        <v>315.5</v>
      </c>
      <c r="L685" s="197">
        <f t="shared" si="93"/>
        <v>4.0016568151667788E-3</v>
      </c>
      <c r="M685" s="197">
        <f t="shared" si="98"/>
        <v>1.9959844338448659E-2</v>
      </c>
      <c r="N685" s="199">
        <v>38957</v>
      </c>
      <c r="O685" s="181">
        <v>1301.78</v>
      </c>
      <c r="P685" s="200">
        <f t="shared" si="94"/>
        <v>5.1523678889489957E-3</v>
      </c>
      <c r="Q685" s="200">
        <f t="shared" si="99"/>
        <v>3.8641770440858522E-2</v>
      </c>
    </row>
    <row r="686" spans="1:17">
      <c r="A686" s="180">
        <v>38958</v>
      </c>
      <c r="B686" s="174">
        <v>505.4</v>
      </c>
      <c r="C686" s="197">
        <f t="shared" si="90"/>
        <v>1.0202242279435307E-2</v>
      </c>
      <c r="D686" s="201">
        <f t="shared" si="95"/>
        <v>7.9673700812634418E-3</v>
      </c>
      <c r="E686" s="174">
        <v>8383.64</v>
      </c>
      <c r="F686" s="197">
        <f t="shared" si="91"/>
        <v>2.921851564036394E-3</v>
      </c>
      <c r="G686" s="197">
        <f t="shared" si="96"/>
        <v>2.671021509484655E-2</v>
      </c>
      <c r="H686" s="174">
        <v>1573.65</v>
      </c>
      <c r="I686" s="197">
        <f t="shared" si="92"/>
        <v>2.1374461848694807E-3</v>
      </c>
      <c r="J686" s="197">
        <f t="shared" si="97"/>
        <v>-9.6773415533914914E-3</v>
      </c>
      <c r="K686" s="174">
        <v>316.25</v>
      </c>
      <c r="L686" s="197">
        <f t="shared" si="93"/>
        <v>2.3743580604620755E-3</v>
      </c>
      <c r="M686" s="197">
        <f t="shared" si="98"/>
        <v>3.8777071481714526E-2</v>
      </c>
      <c r="N686" s="199">
        <v>38958</v>
      </c>
      <c r="O686" s="181">
        <v>1304.28</v>
      </c>
      <c r="P686" s="200">
        <f t="shared" si="94"/>
        <v>1.9186056858898387E-3</v>
      </c>
      <c r="Q686" s="200">
        <f t="shared" si="99"/>
        <v>2.2458365308578143E-2</v>
      </c>
    </row>
    <row r="687" spans="1:17">
      <c r="A687" s="180">
        <v>38959</v>
      </c>
      <c r="B687" s="174">
        <v>510.51</v>
      </c>
      <c r="C687" s="197">
        <f t="shared" si="90"/>
        <v>1.0060031097361163E-2</v>
      </c>
      <c r="D687" s="201">
        <f t="shared" si="95"/>
        <v>2.3219618043014728E-2</v>
      </c>
      <c r="E687" s="174">
        <v>8388.3799999999992</v>
      </c>
      <c r="F687" s="197">
        <f t="shared" si="91"/>
        <v>5.6522710158888418E-4</v>
      </c>
      <c r="G687" s="197">
        <f t="shared" si="96"/>
        <v>2.5927116422176096E-2</v>
      </c>
      <c r="H687" s="174">
        <v>1581.95</v>
      </c>
      <c r="I687" s="197">
        <f t="shared" si="92"/>
        <v>5.2605014199495793E-3</v>
      </c>
      <c r="J687" s="197">
        <f t="shared" si="97"/>
        <v>-1.0035314985639486E-3</v>
      </c>
      <c r="K687" s="174">
        <v>319.25</v>
      </c>
      <c r="L687" s="197">
        <f t="shared" si="93"/>
        <v>9.4414548709186273E-3</v>
      </c>
      <c r="M687" s="197">
        <f t="shared" si="98"/>
        <v>3.5565740631427659E-2</v>
      </c>
      <c r="N687" s="199">
        <v>38959</v>
      </c>
      <c r="O687" s="181">
        <v>1304.27</v>
      </c>
      <c r="P687" s="200">
        <f t="shared" si="94"/>
        <v>-7.667094746140295E-6</v>
      </c>
      <c r="Q687" s="200">
        <f t="shared" si="99"/>
        <v>2.647679599422122E-2</v>
      </c>
    </row>
    <row r="688" spans="1:17">
      <c r="A688" s="180">
        <v>38960</v>
      </c>
      <c r="B688" s="174">
        <v>508.74</v>
      </c>
      <c r="C688" s="197">
        <f t="shared" si="90"/>
        <v>-3.4731455074883174E-3</v>
      </c>
      <c r="D688" s="201">
        <f t="shared" si="95"/>
        <v>2.3866819002108235E-2</v>
      </c>
      <c r="E688" s="174">
        <v>8388.56</v>
      </c>
      <c r="F688" s="197">
        <f t="shared" si="91"/>
        <v>2.1458025123537525E-5</v>
      </c>
      <c r="G688" s="197">
        <f t="shared" si="96"/>
        <v>1.7663835267185263E-2</v>
      </c>
      <c r="H688" s="174">
        <v>1579.73</v>
      </c>
      <c r="I688" s="197">
        <f t="shared" si="92"/>
        <v>-1.4043169231798269E-3</v>
      </c>
      <c r="J688" s="197">
        <f t="shared" si="97"/>
        <v>-2.7144767630440502E-3</v>
      </c>
      <c r="K688" s="174">
        <v>321.62</v>
      </c>
      <c r="L688" s="197">
        <f t="shared" si="93"/>
        <v>7.3962295132299228E-3</v>
      </c>
      <c r="M688" s="197">
        <f t="shared" si="98"/>
        <v>1.8526073604460697E-2</v>
      </c>
      <c r="N688" s="199">
        <v>38960</v>
      </c>
      <c r="O688" s="181">
        <v>1303.82</v>
      </c>
      <c r="P688" s="200">
        <f t="shared" si="94"/>
        <v>-3.4508011952464696E-4</v>
      </c>
      <c r="Q688" s="200">
        <f t="shared" si="99"/>
        <v>1.863499287044236E-2</v>
      </c>
    </row>
    <row r="689" spans="1:17">
      <c r="A689" s="180">
        <v>38961</v>
      </c>
      <c r="B689" s="174">
        <v>509.52</v>
      </c>
      <c r="C689" s="197">
        <f t="shared" si="90"/>
        <v>1.5320255191436085E-3</v>
      </c>
      <c r="D689" s="201">
        <f t="shared" si="95"/>
        <v>3.9104353999615635E-2</v>
      </c>
      <c r="E689" s="174">
        <v>8435.75</v>
      </c>
      <c r="F689" s="197">
        <f t="shared" si="91"/>
        <v>5.6097544271514433E-3</v>
      </c>
      <c r="G689" s="197">
        <f t="shared" si="96"/>
        <v>2.7141977270166377E-2</v>
      </c>
      <c r="H689" s="174">
        <v>1589.47</v>
      </c>
      <c r="I689" s="197">
        <f t="shared" si="92"/>
        <v>6.1466809706656285E-3</v>
      </c>
      <c r="J689" s="197">
        <f t="shared" si="97"/>
        <v>1.6453869964583201E-2</v>
      </c>
      <c r="K689" s="174">
        <v>324.5</v>
      </c>
      <c r="L689" s="197">
        <f t="shared" si="93"/>
        <v>8.9148117182660351E-3</v>
      </c>
      <c r="M689" s="197">
        <f t="shared" si="98"/>
        <v>3.5444505202839469E-2</v>
      </c>
      <c r="N689" s="199">
        <v>38961</v>
      </c>
      <c r="O689" s="181">
        <v>1311.01</v>
      </c>
      <c r="P689" s="200">
        <f t="shared" si="94"/>
        <v>5.4994153508484958E-3</v>
      </c>
      <c r="Q689" s="200">
        <f t="shared" si="99"/>
        <v>2.5565237852067751E-2</v>
      </c>
    </row>
    <row r="690" spans="1:17">
      <c r="A690" s="180">
        <v>38965</v>
      </c>
      <c r="B690" s="174">
        <v>513.12</v>
      </c>
      <c r="C690" s="197">
        <f t="shared" si="90"/>
        <v>7.0406298817345643E-3</v>
      </c>
      <c r="D690" s="201">
        <f t="shared" si="95"/>
        <v>4.0943030787120901E-2</v>
      </c>
      <c r="E690" s="174">
        <v>8452.9599999999991</v>
      </c>
      <c r="F690" s="197">
        <f t="shared" si="91"/>
        <v>2.038048608450747E-3</v>
      </c>
      <c r="G690" s="197">
        <f t="shared" si="96"/>
        <v>2.8607922343017567E-2</v>
      </c>
      <c r="H690" s="174">
        <v>1603.69</v>
      </c>
      <c r="I690" s="197">
        <f t="shared" si="92"/>
        <v>8.9065966020614677E-3</v>
      </c>
      <c r="J690" s="197">
        <f t="shared" si="97"/>
        <v>2.4146196066663302E-2</v>
      </c>
      <c r="K690" s="174">
        <v>323.38</v>
      </c>
      <c r="L690" s="197">
        <f t="shared" si="93"/>
        <v>-3.4574338324761143E-3</v>
      </c>
      <c r="M690" s="197">
        <f t="shared" si="98"/>
        <v>3.2542293111741782E-2</v>
      </c>
      <c r="N690" s="199">
        <v>38965</v>
      </c>
      <c r="O690" s="181">
        <v>1313.25</v>
      </c>
      <c r="P690" s="200">
        <f t="shared" si="94"/>
        <v>1.7071483343975733E-3</v>
      </c>
      <c r="Q690" s="200">
        <f t="shared" si="99"/>
        <v>2.8573482990538853E-2</v>
      </c>
    </row>
    <row r="691" spans="1:17">
      <c r="A691" s="180">
        <v>38966</v>
      </c>
      <c r="B691" s="174">
        <v>501.75</v>
      </c>
      <c r="C691" s="197">
        <f t="shared" si="90"/>
        <v>-2.2407748268397247E-2</v>
      </c>
      <c r="D691" s="201">
        <f t="shared" si="95"/>
        <v>6.2669361714867589E-2</v>
      </c>
      <c r="E691" s="174">
        <v>8345.2199999999993</v>
      </c>
      <c r="F691" s="197">
        <f t="shared" si="91"/>
        <v>-1.2827756029830818E-2</v>
      </c>
      <c r="G691" s="197">
        <f t="shared" si="96"/>
        <v>3.5879308625771524E-2</v>
      </c>
      <c r="H691" s="174">
        <v>1572.2</v>
      </c>
      <c r="I691" s="197">
        <f t="shared" si="92"/>
        <v>-1.9831311555444958E-2</v>
      </c>
      <c r="J691" s="197">
        <f t="shared" si="97"/>
        <v>4.4617587099665713E-2</v>
      </c>
      <c r="K691" s="174">
        <v>324.44</v>
      </c>
      <c r="L691" s="197">
        <f t="shared" si="93"/>
        <v>3.2725168904755237E-3</v>
      </c>
      <c r="M691" s="197">
        <f t="shared" si="98"/>
        <v>4.6393385082304561E-2</v>
      </c>
      <c r="N691" s="199">
        <v>38966</v>
      </c>
      <c r="O691" s="181">
        <v>1300.26</v>
      </c>
      <c r="P691" s="200">
        <f t="shared" si="94"/>
        <v>-9.9407363817765708E-3</v>
      </c>
      <c r="Q691" s="200">
        <f t="shared" si="99"/>
        <v>3.7053484003805016E-2</v>
      </c>
    </row>
    <row r="692" spans="1:17">
      <c r="A692" s="180">
        <v>38967</v>
      </c>
      <c r="B692" s="174">
        <v>498.29</v>
      </c>
      <c r="C692" s="197">
        <f t="shared" si="90"/>
        <v>-6.9197508224470182E-3</v>
      </c>
      <c r="D692" s="201">
        <f t="shared" si="95"/>
        <v>5.3419698023981547E-2</v>
      </c>
      <c r="E692" s="174">
        <v>8287.81</v>
      </c>
      <c r="F692" s="197">
        <f t="shared" si="91"/>
        <v>-6.9031593140425236E-3</v>
      </c>
      <c r="G692" s="197">
        <f t="shared" si="96"/>
        <v>2.0586184968429368E-2</v>
      </c>
      <c r="H692" s="174">
        <v>1564.84</v>
      </c>
      <c r="I692" s="197">
        <f t="shared" si="92"/>
        <v>-4.692330033627087E-3</v>
      </c>
      <c r="J692" s="197">
        <f t="shared" si="97"/>
        <v>3.317364748133253E-2</v>
      </c>
      <c r="K692" s="174">
        <v>325.87</v>
      </c>
      <c r="L692" s="197">
        <f t="shared" si="93"/>
        <v>4.3979096273294967E-3</v>
      </c>
      <c r="M692" s="197">
        <f t="shared" si="98"/>
        <v>4.9050646865374324E-2</v>
      </c>
      <c r="N692" s="199">
        <v>38967</v>
      </c>
      <c r="O692" s="181">
        <v>1294.02</v>
      </c>
      <c r="P692" s="200">
        <f t="shared" si="94"/>
        <v>-4.8105925603495496E-3</v>
      </c>
      <c r="Q692" s="200">
        <f t="shared" si="99"/>
        <v>2.5644028696596825E-2</v>
      </c>
    </row>
    <row r="693" spans="1:17">
      <c r="A693" s="180">
        <v>38968</v>
      </c>
      <c r="B693" s="174">
        <v>502.69</v>
      </c>
      <c r="C693" s="197">
        <f t="shared" si="90"/>
        <v>8.7914410666015338E-3</v>
      </c>
      <c r="D693" s="201">
        <f t="shared" si="95"/>
        <v>3.9690429505436796E-2</v>
      </c>
      <c r="E693" s="174">
        <v>8294.64</v>
      </c>
      <c r="F693" s="197">
        <f t="shared" si="91"/>
        <v>8.2376251835265357E-4</v>
      </c>
      <c r="G693" s="197">
        <f t="shared" si="96"/>
        <v>9.8860457314501049E-3</v>
      </c>
      <c r="H693" s="174">
        <v>1574.71</v>
      </c>
      <c r="I693" s="197">
        <f t="shared" si="92"/>
        <v>6.2875459961231331E-3</v>
      </c>
      <c r="J693" s="197">
        <f t="shared" si="97"/>
        <v>2.051784427687435E-2</v>
      </c>
      <c r="K693" s="174">
        <v>319.95</v>
      </c>
      <c r="L693" s="197">
        <f t="shared" si="93"/>
        <v>-1.8333795244004279E-2</v>
      </c>
      <c r="M693" s="197">
        <f t="shared" si="98"/>
        <v>6.6350700087007788E-2</v>
      </c>
      <c r="N693" s="199">
        <v>38968</v>
      </c>
      <c r="O693" s="181">
        <v>1298.92</v>
      </c>
      <c r="P693" s="200">
        <f t="shared" si="94"/>
        <v>3.7794980469114722E-3</v>
      </c>
      <c r="Q693" s="200">
        <f t="shared" si="99"/>
        <v>1.675446549844159E-2</v>
      </c>
    </row>
    <row r="694" spans="1:17">
      <c r="A694" s="180">
        <v>38971</v>
      </c>
      <c r="B694" s="174">
        <v>507.1</v>
      </c>
      <c r="C694" s="197">
        <f t="shared" si="90"/>
        <v>8.7345448803715156E-3</v>
      </c>
      <c r="D694" s="201">
        <f t="shared" si="95"/>
        <v>6.877407269146113E-2</v>
      </c>
      <c r="E694" s="174">
        <v>8262.17</v>
      </c>
      <c r="F694" s="197">
        <f t="shared" si="91"/>
        <v>-3.9222581677054421E-3</v>
      </c>
      <c r="G694" s="197">
        <f t="shared" si="96"/>
        <v>2.2119623281395401E-2</v>
      </c>
      <c r="H694" s="174">
        <v>1583.78</v>
      </c>
      <c r="I694" s="197">
        <f t="shared" si="92"/>
        <v>5.7432665173751231E-3</v>
      </c>
      <c r="J694" s="197">
        <f t="shared" si="97"/>
        <v>4.7633160280258512E-2</v>
      </c>
      <c r="K694" s="174">
        <v>317.89</v>
      </c>
      <c r="L694" s="197">
        <f t="shared" si="93"/>
        <v>-6.4593225963167815E-3</v>
      </c>
      <c r="M694" s="197">
        <f t="shared" si="98"/>
        <v>6.0390237659730367E-2</v>
      </c>
      <c r="N694" s="199">
        <v>38971</v>
      </c>
      <c r="O694" s="181">
        <v>1299.54</v>
      </c>
      <c r="P694" s="200">
        <f t="shared" si="94"/>
        <v>4.7720573860330517E-4</v>
      </c>
      <c r="Q694" s="200">
        <f t="shared" si="99"/>
        <v>3.1533157846023438E-2</v>
      </c>
    </row>
    <row r="695" spans="1:17">
      <c r="A695" s="180">
        <v>38972</v>
      </c>
      <c r="B695" s="174">
        <v>519.32000000000005</v>
      </c>
      <c r="C695" s="197">
        <f t="shared" si="90"/>
        <v>2.3812040691079256E-2</v>
      </c>
      <c r="D695" s="201">
        <f t="shared" si="95"/>
        <v>9.4507898681031655E-2</v>
      </c>
      <c r="E695" s="174">
        <v>8348.32</v>
      </c>
      <c r="F695" s="197">
        <f t="shared" si="91"/>
        <v>1.0373056120445888E-2</v>
      </c>
      <c r="G695" s="197">
        <f t="shared" si="96"/>
        <v>3.3264992493226668E-2</v>
      </c>
      <c r="H695" s="174">
        <v>1615.75</v>
      </c>
      <c r="I695" s="197">
        <f t="shared" si="92"/>
        <v>1.9984850303477488E-2</v>
      </c>
      <c r="J695" s="197">
        <f t="shared" si="97"/>
        <v>6.9016323792629272E-2</v>
      </c>
      <c r="K695" s="174">
        <v>321.25</v>
      </c>
      <c r="L695" s="197">
        <f t="shared" si="93"/>
        <v>1.0514225220277064E-2</v>
      </c>
      <c r="M695" s="197">
        <f t="shared" si="98"/>
        <v>4.7873600479949673E-2</v>
      </c>
      <c r="N695" s="199">
        <v>38972</v>
      </c>
      <c r="O695" s="181">
        <v>1313.11</v>
      </c>
      <c r="P695" s="200">
        <f t="shared" si="94"/>
        <v>1.0388013724718743E-2</v>
      </c>
      <c r="Q695" s="200">
        <f t="shared" si="99"/>
        <v>4.5053905075673098E-2</v>
      </c>
    </row>
    <row r="696" spans="1:17">
      <c r="A696" s="180">
        <v>38973</v>
      </c>
      <c r="B696" s="174">
        <v>519.98</v>
      </c>
      <c r="C696" s="197">
        <f t="shared" si="90"/>
        <v>1.2700858052947911E-3</v>
      </c>
      <c r="D696" s="201">
        <f t="shared" si="95"/>
        <v>0.12355720319843719</v>
      </c>
      <c r="E696" s="174">
        <v>8382.7000000000007</v>
      </c>
      <c r="F696" s="197">
        <f t="shared" si="91"/>
        <v>4.109737289139285E-3</v>
      </c>
      <c r="G696" s="197">
        <f t="shared" si="96"/>
        <v>4.8879587356097709E-2</v>
      </c>
      <c r="H696" s="174">
        <v>1623.99</v>
      </c>
      <c r="I696" s="197">
        <f t="shared" si="92"/>
        <v>5.0868389241922269E-3</v>
      </c>
      <c r="J696" s="197">
        <f t="shared" si="97"/>
        <v>9.9877611523400106E-2</v>
      </c>
      <c r="K696" s="174">
        <v>323.99</v>
      </c>
      <c r="L696" s="197">
        <f t="shared" si="93"/>
        <v>8.4930149090598171E-3</v>
      </c>
      <c r="M696" s="197">
        <f t="shared" si="98"/>
        <v>8.0543481548275939E-2</v>
      </c>
      <c r="N696" s="199">
        <v>38973</v>
      </c>
      <c r="O696" s="181">
        <v>1318.07</v>
      </c>
      <c r="P696" s="200">
        <f t="shared" si="94"/>
        <v>3.7701760238468707E-3</v>
      </c>
      <c r="Q696" s="200">
        <f t="shared" si="99"/>
        <v>6.0356211177005611E-2</v>
      </c>
    </row>
    <row r="697" spans="1:17">
      <c r="A697" s="180">
        <v>38974</v>
      </c>
      <c r="B697" s="174">
        <v>520.49</v>
      </c>
      <c r="C697" s="197">
        <f t="shared" si="90"/>
        <v>9.80326277248025E-4</v>
      </c>
      <c r="D697" s="201">
        <f t="shared" si="95"/>
        <v>0.12445695493639013</v>
      </c>
      <c r="E697" s="174">
        <v>8357.81</v>
      </c>
      <c r="F697" s="197">
        <f t="shared" si="91"/>
        <v>-2.973627248002915E-3</v>
      </c>
      <c r="G697" s="197">
        <f t="shared" si="96"/>
        <v>6.0210238003661834E-2</v>
      </c>
      <c r="H697" s="174">
        <v>1625.98</v>
      </c>
      <c r="I697" s="197">
        <f t="shared" si="92"/>
        <v>1.2246268419106691E-3</v>
      </c>
      <c r="J697" s="197">
        <f t="shared" si="97"/>
        <v>0.10064461242852188</v>
      </c>
      <c r="K697" s="174">
        <v>330.09</v>
      </c>
      <c r="L697" s="197">
        <f t="shared" si="93"/>
        <v>1.8652693431441412E-2</v>
      </c>
      <c r="M697" s="197">
        <f t="shared" si="98"/>
        <v>0.10522677561740168</v>
      </c>
      <c r="N697" s="199">
        <v>38974</v>
      </c>
      <c r="O697" s="181">
        <v>1316.28</v>
      </c>
      <c r="P697" s="200">
        <f t="shared" si="94"/>
        <v>-1.3589692147820348E-3</v>
      </c>
      <c r="Q697" s="200">
        <f t="shared" si="99"/>
        <v>6.5510616119124496E-2</v>
      </c>
    </row>
    <row r="698" spans="1:17">
      <c r="A698" s="180">
        <v>38975</v>
      </c>
      <c r="B698" s="174">
        <v>521.98</v>
      </c>
      <c r="C698" s="197">
        <f t="shared" si="90"/>
        <v>2.8585973977909495E-3</v>
      </c>
      <c r="D698" s="201">
        <f t="shared" si="95"/>
        <v>0.12078712072629075</v>
      </c>
      <c r="E698" s="174">
        <v>8363.4500000000007</v>
      </c>
      <c r="F698" s="197">
        <f t="shared" si="91"/>
        <v>6.7459033755658021E-4</v>
      </c>
      <c r="G698" s="197">
        <f t="shared" si="96"/>
        <v>5.6541288070701634E-2</v>
      </c>
      <c r="H698" s="174">
        <v>1632.44</v>
      </c>
      <c r="I698" s="197">
        <f t="shared" si="92"/>
        <v>3.9651171204187329E-3</v>
      </c>
      <c r="J698" s="197">
        <f t="shared" si="97"/>
        <v>9.9257739030787884E-2</v>
      </c>
      <c r="K698" s="174">
        <v>330.12</v>
      </c>
      <c r="L698" s="197">
        <f t="shared" si="93"/>
        <v>9.0880174552670167E-5</v>
      </c>
      <c r="M698" s="197">
        <f t="shared" si="98"/>
        <v>0.12717674148490793</v>
      </c>
      <c r="N698" s="199">
        <v>38975</v>
      </c>
      <c r="O698" s="181">
        <v>1319.87</v>
      </c>
      <c r="P698" s="200">
        <f t="shared" si="94"/>
        <v>2.7236706707375268E-3</v>
      </c>
      <c r="Q698" s="200">
        <f t="shared" si="99"/>
        <v>6.2233666264988961E-2</v>
      </c>
    </row>
    <row r="699" spans="1:17">
      <c r="A699" s="180">
        <v>38978</v>
      </c>
      <c r="B699" s="174">
        <v>522.25</v>
      </c>
      <c r="C699" s="197">
        <f t="shared" si="90"/>
        <v>5.1712746428850547E-4</v>
      </c>
      <c r="D699" s="201">
        <f t="shared" si="95"/>
        <v>0.10956704239409436</v>
      </c>
      <c r="E699" s="174">
        <v>8390.4699999999993</v>
      </c>
      <c r="F699" s="197">
        <f t="shared" si="91"/>
        <v>3.2255165867139156E-3</v>
      </c>
      <c r="G699" s="197">
        <f t="shared" si="96"/>
        <v>3.4893838793091339E-2</v>
      </c>
      <c r="H699" s="174">
        <v>1632.17</v>
      </c>
      <c r="I699" s="197">
        <f t="shared" si="92"/>
        <v>-1.6541026377761146E-4</v>
      </c>
      <c r="J699" s="197">
        <f t="shared" si="97"/>
        <v>9.0897104581932703E-2</v>
      </c>
      <c r="K699" s="174">
        <v>330.95</v>
      </c>
      <c r="L699" s="197">
        <f t="shared" si="93"/>
        <v>2.5110818404483226E-3</v>
      </c>
      <c r="M699" s="197">
        <f t="shared" si="98"/>
        <v>0.12369606664204855</v>
      </c>
      <c r="N699" s="199">
        <v>38978</v>
      </c>
      <c r="O699" s="181">
        <v>1321.18</v>
      </c>
      <c r="P699" s="200">
        <f t="shared" si="94"/>
        <v>9.9202976651982131E-4</v>
      </c>
      <c r="Q699" s="200">
        <f t="shared" si="99"/>
        <v>4.6572330957756654E-2</v>
      </c>
    </row>
    <row r="700" spans="1:17">
      <c r="A700" s="180">
        <v>38979</v>
      </c>
      <c r="B700" s="174">
        <v>517.64</v>
      </c>
      <c r="C700" s="197">
        <f t="shared" si="90"/>
        <v>-8.8663804832058643E-3</v>
      </c>
      <c r="D700" s="201">
        <f t="shared" si="95"/>
        <v>0.12208379773607946</v>
      </c>
      <c r="E700" s="174">
        <v>8347.57</v>
      </c>
      <c r="F700" s="197">
        <f t="shared" si="91"/>
        <v>-5.126059435679866E-3</v>
      </c>
      <c r="G700" s="197">
        <f t="shared" si="96"/>
        <v>4.6714188998601656E-2</v>
      </c>
      <c r="H700" s="174">
        <v>1621.07</v>
      </c>
      <c r="I700" s="197">
        <f t="shared" si="92"/>
        <v>-6.8239927422064379E-3</v>
      </c>
      <c r="J700" s="197">
        <f t="shared" si="97"/>
        <v>0.10676590439254782</v>
      </c>
      <c r="K700" s="174">
        <v>332.12</v>
      </c>
      <c r="L700" s="197">
        <f t="shared" si="93"/>
        <v>3.529042828898122E-3</v>
      </c>
      <c r="M700" s="197">
        <f t="shared" si="98"/>
        <v>0.12285327812444438</v>
      </c>
      <c r="N700" s="199">
        <v>38979</v>
      </c>
      <c r="O700" s="181">
        <v>1318.31</v>
      </c>
      <c r="P700" s="200">
        <f t="shared" si="94"/>
        <v>-2.1746633865312331E-3</v>
      </c>
      <c r="Q700" s="200">
        <f t="shared" si="99"/>
        <v>5.6077967672597172E-2</v>
      </c>
    </row>
    <row r="701" spans="1:17">
      <c r="A701" s="180">
        <v>38980</v>
      </c>
      <c r="B701" s="174">
        <v>527.67999999999995</v>
      </c>
      <c r="C701" s="197">
        <f t="shared" si="90"/>
        <v>1.9210019417764707E-2</v>
      </c>
      <c r="D701" s="201">
        <f t="shared" si="95"/>
        <v>0.13743581134183763</v>
      </c>
      <c r="E701" s="174">
        <v>8391.84</v>
      </c>
      <c r="F701" s="197">
        <f t="shared" si="91"/>
        <v>5.2893265905643097E-3</v>
      </c>
      <c r="G701" s="197">
        <f t="shared" si="96"/>
        <v>4.8403659304594809E-2</v>
      </c>
      <c r="H701" s="174">
        <v>1645.35</v>
      </c>
      <c r="I701" s="197">
        <f t="shared" si="92"/>
        <v>1.4866702501910698E-2</v>
      </c>
      <c r="J701" s="197">
        <f t="shared" si="97"/>
        <v>0.11022715668215524</v>
      </c>
      <c r="K701" s="174">
        <v>332.2</v>
      </c>
      <c r="L701" s="197">
        <f t="shared" si="93"/>
        <v>2.4084778536468258E-4</v>
      </c>
      <c r="M701" s="197">
        <f t="shared" si="98"/>
        <v>0.11412389481431</v>
      </c>
      <c r="N701" s="199">
        <v>38980</v>
      </c>
      <c r="O701" s="181">
        <v>1325.18</v>
      </c>
      <c r="P701" s="200">
        <f t="shared" si="94"/>
        <v>5.1976859883098624E-3</v>
      </c>
      <c r="Q701" s="200">
        <f t="shared" si="99"/>
        <v>6.1005390038696733E-2</v>
      </c>
    </row>
    <row r="702" spans="1:17">
      <c r="A702" s="180">
        <v>38981</v>
      </c>
      <c r="B702" s="174">
        <v>522.64</v>
      </c>
      <c r="C702" s="197">
        <f t="shared" si="90"/>
        <v>-9.5971488387391422E-3</v>
      </c>
      <c r="D702" s="201">
        <f t="shared" si="95"/>
        <v>0.13507030463588307</v>
      </c>
      <c r="E702" s="174">
        <v>8373.31</v>
      </c>
      <c r="F702" s="197">
        <f t="shared" si="91"/>
        <v>-2.2105388315096612E-3</v>
      </c>
      <c r="G702" s="197">
        <f t="shared" si="96"/>
        <v>3.5403150891761298E-2</v>
      </c>
      <c r="H702" s="174">
        <v>1634.87</v>
      </c>
      <c r="I702" s="197">
        <f t="shared" si="92"/>
        <v>-6.3898370586065525E-3</v>
      </c>
      <c r="J702" s="197">
        <f t="shared" si="97"/>
        <v>0.10433120727899252</v>
      </c>
      <c r="K702" s="174">
        <v>329.78</v>
      </c>
      <c r="L702" s="197">
        <f t="shared" si="93"/>
        <v>-7.3114317063723688E-3</v>
      </c>
      <c r="M702" s="197">
        <f t="shared" si="98"/>
        <v>0.12812759682701647</v>
      </c>
      <c r="N702" s="199">
        <v>38981</v>
      </c>
      <c r="O702" s="181">
        <v>1318.03</v>
      </c>
      <c r="P702" s="200">
        <f t="shared" si="94"/>
        <v>-5.4101016866285262E-3</v>
      </c>
      <c r="Q702" s="200">
        <f t="shared" si="99"/>
        <v>4.971461675949912E-2</v>
      </c>
    </row>
    <row r="703" spans="1:17">
      <c r="A703" s="180">
        <v>38982</v>
      </c>
      <c r="B703" s="174">
        <v>519.30999999999995</v>
      </c>
      <c r="C703" s="197">
        <f t="shared" si="90"/>
        <v>-6.3918831759291004E-3</v>
      </c>
      <c r="D703" s="201">
        <f t="shared" si="95"/>
        <v>0.12399922034009923</v>
      </c>
      <c r="E703" s="174">
        <v>8344.67</v>
      </c>
      <c r="F703" s="197">
        <f t="shared" si="91"/>
        <v>-3.4262546094205636E-3</v>
      </c>
      <c r="G703" s="197">
        <f t="shared" si="96"/>
        <v>2.7059560308142515E-2</v>
      </c>
      <c r="H703" s="174">
        <v>1622.37</v>
      </c>
      <c r="I703" s="197">
        <f t="shared" si="92"/>
        <v>-7.6752473652056405E-3</v>
      </c>
      <c r="J703" s="197">
        <f t="shared" si="97"/>
        <v>9.3109370079049431E-2</v>
      </c>
      <c r="K703" s="174">
        <v>335.21</v>
      </c>
      <c r="L703" s="197">
        <f t="shared" si="93"/>
        <v>1.6331435625673487E-2</v>
      </c>
      <c r="M703" s="197">
        <f t="shared" si="98"/>
        <v>0.13428542608906438</v>
      </c>
      <c r="N703" s="199">
        <v>38982</v>
      </c>
      <c r="O703" s="181">
        <v>1314.78</v>
      </c>
      <c r="P703" s="200">
        <f t="shared" si="94"/>
        <v>-2.4688463282833209E-3</v>
      </c>
      <c r="Q703" s="200">
        <f t="shared" si="99"/>
        <v>3.800357596834654E-2</v>
      </c>
    </row>
    <row r="704" spans="1:17">
      <c r="A704" s="180">
        <v>38985</v>
      </c>
      <c r="B704" s="174">
        <v>529.21</v>
      </c>
      <c r="C704" s="197">
        <f t="shared" si="90"/>
        <v>1.8884321153167034E-2</v>
      </c>
      <c r="D704" s="201">
        <f t="shared" si="95"/>
        <v>0.121209302608682</v>
      </c>
      <c r="E704" s="174">
        <v>8398.3799999999992</v>
      </c>
      <c r="F704" s="197">
        <f t="shared" si="91"/>
        <v>6.4158184126994026E-3</v>
      </c>
      <c r="G704" s="197">
        <f t="shared" si="96"/>
        <v>2.185692012013456E-2</v>
      </c>
      <c r="H704" s="174">
        <v>1650.37</v>
      </c>
      <c r="I704" s="197">
        <f t="shared" si="92"/>
        <v>1.7111462078653706E-2</v>
      </c>
      <c r="J704" s="197">
        <f t="shared" si="97"/>
        <v>8.653575512188949E-2</v>
      </c>
      <c r="K704" s="174">
        <v>331.7</v>
      </c>
      <c r="L704" s="197">
        <f t="shared" si="93"/>
        <v>-1.0526255145488867E-2</v>
      </c>
      <c r="M704" s="197">
        <f t="shared" si="98"/>
        <v>0.1340045555569854</v>
      </c>
      <c r="N704" s="199">
        <v>38985</v>
      </c>
      <c r="O704" s="181">
        <v>1326.37</v>
      </c>
      <c r="P704" s="200">
        <f t="shared" si="94"/>
        <v>8.7765362783010972E-3</v>
      </c>
      <c r="Q704" s="200">
        <f t="shared" si="99"/>
        <v>3.5913087571175395E-2</v>
      </c>
    </row>
    <row r="705" spans="1:17">
      <c r="A705" s="180">
        <v>38986</v>
      </c>
      <c r="B705" s="174">
        <v>531.74</v>
      </c>
      <c r="C705" s="197">
        <f t="shared" si="90"/>
        <v>4.7693195639746111E-3</v>
      </c>
      <c r="D705" s="201">
        <f t="shared" si="95"/>
        <v>0.1422915464137128</v>
      </c>
      <c r="E705" s="174">
        <v>8451.7900000000009</v>
      </c>
      <c r="F705" s="197">
        <f t="shared" si="91"/>
        <v>6.3394231478073257E-3</v>
      </c>
      <c r="G705" s="197">
        <f t="shared" si="96"/>
        <v>3.0651776659973394E-2</v>
      </c>
      <c r="H705" s="174">
        <v>1659.2</v>
      </c>
      <c r="I705" s="197">
        <f t="shared" si="92"/>
        <v>5.3360532949685612E-3</v>
      </c>
      <c r="J705" s="197">
        <f t="shared" si="97"/>
        <v>0.10995115425831258</v>
      </c>
      <c r="K705" s="174">
        <v>329.36</v>
      </c>
      <c r="L705" s="197">
        <f t="shared" si="93"/>
        <v>-7.0795684913574361E-3</v>
      </c>
      <c r="M705" s="197">
        <f t="shared" si="98"/>
        <v>0.11779810963191849</v>
      </c>
      <c r="N705" s="199">
        <v>38986</v>
      </c>
      <c r="O705" s="181">
        <v>1336.34</v>
      </c>
      <c r="P705" s="200">
        <f t="shared" si="94"/>
        <v>7.4886462235406763E-3</v>
      </c>
      <c r="Q705" s="200">
        <f t="shared" si="99"/>
        <v>4.8797703572236506E-2</v>
      </c>
    </row>
    <row r="706" spans="1:17">
      <c r="A706" s="180">
        <v>38987</v>
      </c>
      <c r="B706" s="174">
        <v>530.79999999999995</v>
      </c>
      <c r="C706" s="197">
        <f t="shared" si="90"/>
        <v>-1.7693456156551331E-3</v>
      </c>
      <c r="D706" s="201">
        <f t="shared" si="95"/>
        <v>0.12655451429378151</v>
      </c>
      <c r="E706" s="174">
        <v>8476.51</v>
      </c>
      <c r="F706" s="197">
        <f t="shared" si="91"/>
        <v>2.9205552324878068E-3</v>
      </c>
      <c r="G706" s="197">
        <f t="shared" si="96"/>
        <v>2.3561598659808395E-2</v>
      </c>
      <c r="H706" s="174">
        <v>1655.67</v>
      </c>
      <c r="I706" s="197">
        <f t="shared" si="92"/>
        <v>-2.1297977503498986E-3</v>
      </c>
      <c r="J706" s="197">
        <f t="shared" si="97"/>
        <v>9.4027251902967027E-2</v>
      </c>
      <c r="K706" s="174">
        <v>334.68</v>
      </c>
      <c r="L706" s="197">
        <f t="shared" si="93"/>
        <v>1.6023473965748693E-2</v>
      </c>
      <c r="M706" s="197">
        <f t="shared" si="98"/>
        <v>0.11051506164041865</v>
      </c>
      <c r="N706" s="199">
        <v>38987</v>
      </c>
      <c r="O706" s="181">
        <v>1336.59</v>
      </c>
      <c r="P706" s="200">
        <f t="shared" si="94"/>
        <v>1.8706064186407945E-4</v>
      </c>
      <c r="Q706" s="200">
        <f t="shared" si="99"/>
        <v>4.4207910440604722E-2</v>
      </c>
    </row>
    <row r="707" spans="1:17">
      <c r="A707" s="180">
        <v>38988</v>
      </c>
      <c r="B707" s="174">
        <v>534.84</v>
      </c>
      <c r="C707" s="197">
        <f t="shared" si="90"/>
        <v>7.5823342884124506E-3</v>
      </c>
      <c r="D707" s="201">
        <f t="shared" si="95"/>
        <v>0.12756366067679084</v>
      </c>
      <c r="E707" s="174">
        <v>8490.68</v>
      </c>
      <c r="F707" s="197">
        <f t="shared" si="91"/>
        <v>1.6702828570131015E-3</v>
      </c>
      <c r="G707" s="197">
        <f t="shared" si="96"/>
        <v>2.8041216103820876E-2</v>
      </c>
      <c r="H707" s="174">
        <v>1661.59</v>
      </c>
      <c r="I707" s="197">
        <f t="shared" si="92"/>
        <v>3.5692145232607557E-3</v>
      </c>
      <c r="J707" s="197">
        <f t="shared" si="97"/>
        <v>9.2473664624461466E-2</v>
      </c>
      <c r="K707" s="174">
        <v>337.26</v>
      </c>
      <c r="L707" s="197">
        <f t="shared" si="93"/>
        <v>7.6792948146406099E-3</v>
      </c>
      <c r="M707" s="197">
        <f t="shared" si="98"/>
        <v>0.13184250560878871</v>
      </c>
      <c r="N707" s="199">
        <v>38988</v>
      </c>
      <c r="O707" s="181">
        <v>1339.15</v>
      </c>
      <c r="P707" s="200">
        <f t="shared" si="94"/>
        <v>1.913489936322644E-3</v>
      </c>
      <c r="Q707" s="200">
        <f t="shared" si="99"/>
        <v>4.5874301818240773E-2</v>
      </c>
    </row>
    <row r="708" spans="1:17">
      <c r="A708" s="180">
        <v>38989</v>
      </c>
      <c r="B708" s="174">
        <v>531.22</v>
      </c>
      <c r="C708" s="197">
        <f t="shared" ref="C708:C771" si="100">LN(B708/B707)</f>
        <v>-6.7913886905971357E-3</v>
      </c>
      <c r="D708" s="201">
        <f t="shared" si="95"/>
        <v>0.15269958549128798</v>
      </c>
      <c r="E708" s="174">
        <v>8469.65</v>
      </c>
      <c r="F708" s="197">
        <f t="shared" ref="F708:F771" si="101">LN(E708/E707)</f>
        <v>-2.4799058482656219E-3</v>
      </c>
      <c r="G708" s="197">
        <f t="shared" si="96"/>
        <v>3.4091311193430396E-2</v>
      </c>
      <c r="H708" s="174">
        <v>1654.13</v>
      </c>
      <c r="I708" s="197">
        <f t="shared" ref="I708:I771" si="102">LN(H708/H707)</f>
        <v>-4.4997844133637969E-3</v>
      </c>
      <c r="J708" s="197">
        <f t="shared" si="97"/>
        <v>0.11240060786804298</v>
      </c>
      <c r="K708" s="174">
        <v>335.97</v>
      </c>
      <c r="L708" s="197">
        <f t="shared" ref="L708:L771" si="103">LN(K708/K707)</f>
        <v>-3.8322759793265951E-3</v>
      </c>
      <c r="M708" s="197">
        <f t="shared" si="98"/>
        <v>0.11917387967770754</v>
      </c>
      <c r="N708" s="199">
        <v>38989</v>
      </c>
      <c r="O708" s="181">
        <v>1335.85</v>
      </c>
      <c r="P708" s="200">
        <f t="shared" ref="P708:P771" si="104">LN(O708/O707)</f>
        <v>-2.46729097126682E-3</v>
      </c>
      <c r="Q708" s="200">
        <f t="shared" si="99"/>
        <v>5.2294036671817985E-2</v>
      </c>
    </row>
    <row r="709" spans="1:17">
      <c r="A709" s="180">
        <v>38992</v>
      </c>
      <c r="B709" s="174">
        <v>527.03</v>
      </c>
      <c r="C709" s="197">
        <f t="shared" si="100"/>
        <v>-7.9187751385234838E-3</v>
      </c>
      <c r="D709" s="201">
        <f t="shared" si="95"/>
        <v>0.13277331788291297</v>
      </c>
      <c r="E709" s="174">
        <v>8461.3799999999992</v>
      </c>
      <c r="F709" s="197">
        <f t="shared" si="101"/>
        <v>-9.7690461332847764E-4</v>
      </c>
      <c r="G709" s="197">
        <f t="shared" si="96"/>
        <v>2.5075493906374841E-2</v>
      </c>
      <c r="H709" s="174">
        <v>1632.81</v>
      </c>
      <c r="I709" s="197">
        <f t="shared" si="102"/>
        <v>-1.2972733909129675E-2</v>
      </c>
      <c r="J709" s="197">
        <f t="shared" si="97"/>
        <v>9.7490133933588435E-2</v>
      </c>
      <c r="K709" s="174">
        <v>338.07</v>
      </c>
      <c r="L709" s="197">
        <f t="shared" si="103"/>
        <v>6.2311043696556406E-3</v>
      </c>
      <c r="M709" s="197">
        <f t="shared" si="98"/>
        <v>0.11758214504064776</v>
      </c>
      <c r="N709" s="199">
        <v>38992</v>
      </c>
      <c r="O709" s="181">
        <v>1331.32</v>
      </c>
      <c r="P709" s="200">
        <f t="shared" si="104"/>
        <v>-3.3968621091628026E-3</v>
      </c>
      <c r="Q709" s="200">
        <f t="shared" si="99"/>
        <v>4.3841170047524615E-2</v>
      </c>
    </row>
    <row r="710" spans="1:17">
      <c r="A710" s="180">
        <v>38993</v>
      </c>
      <c r="B710" s="174">
        <v>528.53</v>
      </c>
      <c r="C710" s="197">
        <f t="shared" si="100"/>
        <v>2.8420952095343194E-3</v>
      </c>
      <c r="D710" s="201">
        <f t="shared" si="95"/>
        <v>0.1153549099112766</v>
      </c>
      <c r="E710" s="174">
        <v>8447.83</v>
      </c>
      <c r="F710" s="197">
        <f t="shared" si="101"/>
        <v>-1.6026772274218837E-3</v>
      </c>
      <c r="G710" s="197">
        <f t="shared" si="96"/>
        <v>2.3792337456016457E-2</v>
      </c>
      <c r="H710" s="174">
        <v>1640.29</v>
      </c>
      <c r="I710" s="197">
        <f t="shared" si="102"/>
        <v>4.5705985284041854E-3</v>
      </c>
      <c r="J710" s="197">
        <f t="shared" si="97"/>
        <v>7.7795534046332632E-2</v>
      </c>
      <c r="K710" s="174">
        <v>336.28</v>
      </c>
      <c r="L710" s="197">
        <f t="shared" si="103"/>
        <v>-5.3088283652716426E-3</v>
      </c>
      <c r="M710" s="197">
        <f t="shared" si="98"/>
        <v>0.13950315372640248</v>
      </c>
      <c r="N710" s="199">
        <v>38993</v>
      </c>
      <c r="O710" s="181">
        <v>1334.11</v>
      </c>
      <c r="P710" s="200">
        <f t="shared" si="104"/>
        <v>2.0934716116798356E-3</v>
      </c>
      <c r="Q710" s="200">
        <f t="shared" si="99"/>
        <v>3.9099938065490142E-2</v>
      </c>
    </row>
    <row r="711" spans="1:17">
      <c r="A711" s="180">
        <v>38994</v>
      </c>
      <c r="B711" s="174">
        <v>539.66999999999996</v>
      </c>
      <c r="C711" s="197">
        <f t="shared" si="100"/>
        <v>2.0858273515825844E-2</v>
      </c>
      <c r="D711" s="201">
        <f t="shared" si="95"/>
        <v>0.12244356784398561</v>
      </c>
      <c r="E711" s="174">
        <v>8538.67</v>
      </c>
      <c r="F711" s="197">
        <f t="shared" si="101"/>
        <v>1.0695654311812231E-2</v>
      </c>
      <c r="G711" s="197">
        <f t="shared" si="96"/>
        <v>2.1163855341553239E-2</v>
      </c>
      <c r="H711" s="174">
        <v>1681.14</v>
      </c>
      <c r="I711" s="197">
        <f t="shared" si="102"/>
        <v>2.4599079246298217E-2</v>
      </c>
      <c r="J711" s="197">
        <f t="shared" si="97"/>
        <v>8.6851218582093187E-2</v>
      </c>
      <c r="K711" s="174">
        <v>334.67</v>
      </c>
      <c r="L711" s="197">
        <f t="shared" si="103"/>
        <v>-4.799174573770694E-3</v>
      </c>
      <c r="M711" s="197">
        <f t="shared" si="98"/>
        <v>0.12542486388960566</v>
      </c>
      <c r="N711" s="199">
        <v>38994</v>
      </c>
      <c r="O711" s="181">
        <v>1350.22</v>
      </c>
      <c r="P711" s="200">
        <f t="shared" si="104"/>
        <v>1.2003139271770753E-2</v>
      </c>
      <c r="Q711" s="200">
        <f t="shared" si="99"/>
        <v>4.1904449974665914E-2</v>
      </c>
    </row>
    <row r="712" spans="1:17">
      <c r="A712" s="180">
        <v>38995</v>
      </c>
      <c r="B712" s="174">
        <v>539.14</v>
      </c>
      <c r="C712" s="197">
        <f t="shared" si="100"/>
        <v>-9.8256420062826336E-4</v>
      </c>
      <c r="D712" s="201">
        <f t="shared" si="95"/>
        <v>0.15044848464760652</v>
      </c>
      <c r="E712" s="174">
        <v>8570.48</v>
      </c>
      <c r="F712" s="197">
        <f t="shared" si="101"/>
        <v>3.7184824089283894E-3</v>
      </c>
      <c r="G712" s="197">
        <f t="shared" si="96"/>
        <v>3.5783328018884064E-2</v>
      </c>
      <c r="H712" s="174">
        <v>1689.43</v>
      </c>
      <c r="I712" s="197">
        <f t="shared" si="102"/>
        <v>4.9190592191744927E-3</v>
      </c>
      <c r="J712" s="197">
        <f t="shared" si="97"/>
        <v>0.11792803706761261</v>
      </c>
      <c r="K712" s="174">
        <v>335.35</v>
      </c>
      <c r="L712" s="197">
        <f t="shared" si="103"/>
        <v>2.0297908524208718E-3</v>
      </c>
      <c r="M712" s="197">
        <f t="shared" si="98"/>
        <v>0.11300244695771974</v>
      </c>
      <c r="N712" s="199">
        <v>38995</v>
      </c>
      <c r="O712" s="181">
        <v>1353.22</v>
      </c>
      <c r="P712" s="200">
        <f t="shared" si="104"/>
        <v>2.2193954601757888E-3</v>
      </c>
      <c r="Q712" s="200">
        <f t="shared" si="99"/>
        <v>5.6717624244505965E-2</v>
      </c>
    </row>
    <row r="713" spans="1:17">
      <c r="A713" s="180">
        <v>38996</v>
      </c>
      <c r="B713" s="174">
        <v>537.66999999999996</v>
      </c>
      <c r="C713" s="197">
        <f t="shared" si="100"/>
        <v>-2.7302883761723259E-3</v>
      </c>
      <c r="D713" s="201">
        <f t="shared" si="95"/>
        <v>0.1526154614058304</v>
      </c>
      <c r="E713" s="174">
        <v>8534.32</v>
      </c>
      <c r="F713" s="197">
        <f t="shared" si="101"/>
        <v>-4.2280592427613138E-3</v>
      </c>
      <c r="G713" s="197">
        <f t="shared" si="96"/>
        <v>4.2947674670425609E-2</v>
      </c>
      <c r="H713" s="174">
        <v>1684.88</v>
      </c>
      <c r="I713" s="197">
        <f t="shared" si="102"/>
        <v>-2.6968492863295597E-3</v>
      </c>
      <c r="J713" s="197">
        <f t="shared" si="97"/>
        <v>0.12911111088762109</v>
      </c>
      <c r="K713" s="174">
        <v>341.92</v>
      </c>
      <c r="L713" s="197">
        <f t="shared" si="103"/>
        <v>1.9402029025091184E-2</v>
      </c>
      <c r="M713" s="197">
        <f t="shared" si="98"/>
        <v>0.11808127604034167</v>
      </c>
      <c r="N713" s="199">
        <v>38996</v>
      </c>
      <c r="O713" s="181">
        <v>1349.58</v>
      </c>
      <c r="P713" s="200">
        <f t="shared" si="104"/>
        <v>-2.6935046623303631E-3</v>
      </c>
      <c r="Q713" s="200">
        <f t="shared" si="99"/>
        <v>6.2305361293529302E-2</v>
      </c>
    </row>
    <row r="714" spans="1:17">
      <c r="A714" s="180">
        <v>38999</v>
      </c>
      <c r="B714" s="174">
        <v>542.38</v>
      </c>
      <c r="C714" s="197">
        <f t="shared" si="100"/>
        <v>8.7218737241083789E-3</v>
      </c>
      <c r="D714" s="201">
        <f t="shared" si="95"/>
        <v>0.14267316342737982</v>
      </c>
      <c r="E714" s="174">
        <v>8538.4</v>
      </c>
      <c r="F714" s="197">
        <f t="shared" si="101"/>
        <v>4.7795548426619416E-4</v>
      </c>
      <c r="G714" s="197">
        <f t="shared" si="96"/>
        <v>4.0860711496309668E-2</v>
      </c>
      <c r="H714" s="174">
        <v>1691.08</v>
      </c>
      <c r="I714" s="197">
        <f t="shared" si="102"/>
        <v>3.6730334307505546E-3</v>
      </c>
      <c r="J714" s="197">
        <f t="shared" si="97"/>
        <v>0.12584868880911845</v>
      </c>
      <c r="K714" s="174">
        <v>341.73</v>
      </c>
      <c r="L714" s="197">
        <f t="shared" si="103"/>
        <v>-5.5583999090709165E-4</v>
      </c>
      <c r="M714" s="197">
        <f t="shared" si="98"/>
        <v>0.14141720721854975</v>
      </c>
      <c r="N714" s="199">
        <v>38999</v>
      </c>
      <c r="O714" s="181">
        <v>1350.66</v>
      </c>
      <c r="P714" s="200">
        <f t="shared" si="104"/>
        <v>7.9992893786475395E-4</v>
      </c>
      <c r="Q714" s="200">
        <f t="shared" si="99"/>
        <v>6.3970604462842334E-2</v>
      </c>
    </row>
    <row r="715" spans="1:17">
      <c r="A715" s="180">
        <v>39000</v>
      </c>
      <c r="B715" s="174">
        <v>541.87</v>
      </c>
      <c r="C715" s="197">
        <f t="shared" si="100"/>
        <v>-9.4074251807670832E-4</v>
      </c>
      <c r="D715" s="201">
        <f t="shared" si="95"/>
        <v>0.14698587780704633</v>
      </c>
      <c r="E715" s="174">
        <v>8563.6</v>
      </c>
      <c r="F715" s="197">
        <f t="shared" si="101"/>
        <v>2.9470258728121835E-3</v>
      </c>
      <c r="G715" s="197">
        <f t="shared" si="96"/>
        <v>3.9247510101841999E-2</v>
      </c>
      <c r="H715" s="174">
        <v>1693.29</v>
      </c>
      <c r="I715" s="197">
        <f t="shared" si="102"/>
        <v>1.3060039618145957E-3</v>
      </c>
      <c r="J715" s="197">
        <f t="shared" si="97"/>
        <v>0.12238535026748297</v>
      </c>
      <c r="K715" s="174">
        <v>341.1</v>
      </c>
      <c r="L715" s="197">
        <f t="shared" si="103"/>
        <v>-1.8452621553302769E-3</v>
      </c>
      <c r="M715" s="197">
        <f t="shared" si="98"/>
        <v>0.14359393197088766</v>
      </c>
      <c r="N715" s="199">
        <v>39000</v>
      </c>
      <c r="O715" s="181">
        <v>1353.42</v>
      </c>
      <c r="P715" s="200">
        <f t="shared" si="104"/>
        <v>2.0413604319730922E-3</v>
      </c>
      <c r="Q715" s="200">
        <f t="shared" si="99"/>
        <v>6.0152279180211474E-2</v>
      </c>
    </row>
    <row r="716" spans="1:17">
      <c r="A716" s="180">
        <v>39001</v>
      </c>
      <c r="B716" s="174">
        <v>542.14</v>
      </c>
      <c r="C716" s="197">
        <f t="shared" si="100"/>
        <v>4.9815039636792421E-4</v>
      </c>
      <c r="D716" s="201">
        <f t="shared" si="95"/>
        <v>0.15395692518461365</v>
      </c>
      <c r="E716" s="174">
        <v>8540.64</v>
      </c>
      <c r="F716" s="197">
        <f t="shared" si="101"/>
        <v>-2.6847160459316202E-3</v>
      </c>
      <c r="G716" s="197">
        <f t="shared" si="96"/>
        <v>4.7874613494695795E-2</v>
      </c>
      <c r="H716" s="174">
        <v>1691.28</v>
      </c>
      <c r="I716" s="197">
        <f t="shared" si="102"/>
        <v>-1.1877433389163195E-3</v>
      </c>
      <c r="J716" s="197">
        <f t="shared" si="97"/>
        <v>0.13008757854208652</v>
      </c>
      <c r="K716" s="174">
        <v>342.33</v>
      </c>
      <c r="L716" s="197">
        <f t="shared" si="103"/>
        <v>3.5994946900979223E-3</v>
      </c>
      <c r="M716" s="197">
        <f t="shared" si="98"/>
        <v>0.13250164281294224</v>
      </c>
      <c r="N716" s="199">
        <v>39001</v>
      </c>
      <c r="O716" s="181">
        <v>1349.95</v>
      </c>
      <c r="P716" s="200">
        <f t="shared" si="104"/>
        <v>-2.5671675765501045E-3</v>
      </c>
      <c r="Q716" s="200">
        <f t="shared" si="99"/>
        <v>6.618805117872642E-2</v>
      </c>
    </row>
    <row r="717" spans="1:17">
      <c r="A717" s="180">
        <v>39002</v>
      </c>
      <c r="B717" s="174">
        <v>549.63</v>
      </c>
      <c r="C717" s="197">
        <f t="shared" si="100"/>
        <v>1.3721053902959386E-2</v>
      </c>
      <c r="D717" s="201">
        <f t="shared" si="95"/>
        <v>0.14455909455206925</v>
      </c>
      <c r="E717" s="174">
        <v>8626.86</v>
      </c>
      <c r="F717" s="197">
        <f t="shared" si="101"/>
        <v>1.0044645397250192E-2</v>
      </c>
      <c r="G717" s="197">
        <f t="shared" si="96"/>
        <v>4.4406206026320422E-2</v>
      </c>
      <c r="H717" s="174">
        <v>1718.54</v>
      </c>
      <c r="I717" s="197">
        <f t="shared" si="102"/>
        <v>1.598945444501652E-2</v>
      </c>
      <c r="J717" s="197">
        <f t="shared" si="97"/>
        <v>0.12380769285115353</v>
      </c>
      <c r="K717" s="174">
        <v>342.47</v>
      </c>
      <c r="L717" s="197">
        <f t="shared" si="103"/>
        <v>4.0887851036945254E-4</v>
      </c>
      <c r="M717" s="197">
        <f t="shared" si="98"/>
        <v>0.13032743013943568</v>
      </c>
      <c r="N717" s="199">
        <v>39002</v>
      </c>
      <c r="O717" s="181">
        <v>1362.83</v>
      </c>
      <c r="P717" s="200">
        <f t="shared" si="104"/>
        <v>9.4958653365821172E-3</v>
      </c>
      <c r="Q717" s="200">
        <f t="shared" si="99"/>
        <v>6.2461097283096824E-2</v>
      </c>
    </row>
    <row r="718" spans="1:17">
      <c r="A718" s="180">
        <v>39003</v>
      </c>
      <c r="B718" s="174">
        <v>554.83000000000004</v>
      </c>
      <c r="C718" s="197">
        <f t="shared" si="100"/>
        <v>9.4164359475070077E-3</v>
      </c>
      <c r="D718" s="201">
        <f t="shared" si="95"/>
        <v>0.12390127183559708</v>
      </c>
      <c r="E718" s="174">
        <v>8645.5</v>
      </c>
      <c r="F718" s="197">
        <f t="shared" si="101"/>
        <v>2.1583625209579448E-3</v>
      </c>
      <c r="G718" s="197">
        <f t="shared" si="96"/>
        <v>3.9104710117043785E-2</v>
      </c>
      <c r="H718" s="174">
        <v>1727.21</v>
      </c>
      <c r="I718" s="197">
        <f t="shared" si="102"/>
        <v>5.0322967694058649E-3</v>
      </c>
      <c r="J718" s="197">
        <f t="shared" si="97"/>
        <v>0.11331611657758257</v>
      </c>
      <c r="K718" s="174">
        <v>342.31</v>
      </c>
      <c r="L718" s="197">
        <f t="shared" si="103"/>
        <v>-4.6730337600877004E-4</v>
      </c>
      <c r="M718" s="197">
        <f t="shared" si="98"/>
        <v>0.13919125232828183</v>
      </c>
      <c r="N718" s="199">
        <v>39003</v>
      </c>
      <c r="O718" s="181">
        <v>1365.62</v>
      </c>
      <c r="P718" s="200">
        <f t="shared" si="104"/>
        <v>2.0451179038888179E-3</v>
      </c>
      <c r="Q718" s="200">
        <f t="shared" si="99"/>
        <v>5.8353441682234594E-2</v>
      </c>
    </row>
    <row r="719" spans="1:17">
      <c r="A719" s="180">
        <v>39006</v>
      </c>
      <c r="B719" s="174">
        <v>555.53</v>
      </c>
      <c r="C719" s="197">
        <f t="shared" si="100"/>
        <v>1.2608525032156792E-3</v>
      </c>
      <c r="D719" s="201">
        <f t="shared" si="95"/>
        <v>0.10780067338351254</v>
      </c>
      <c r="E719" s="174">
        <v>8692.4599999999991</v>
      </c>
      <c r="F719" s="197">
        <f t="shared" si="101"/>
        <v>5.4170288584800214E-3</v>
      </c>
      <c r="G719" s="197">
        <f t="shared" si="96"/>
        <v>3.3891580422804136E-2</v>
      </c>
      <c r="H719" s="174">
        <v>1727.61</v>
      </c>
      <c r="I719" s="197">
        <f t="shared" si="102"/>
        <v>2.31560545433557E-4</v>
      </c>
      <c r="J719" s="197">
        <f t="shared" si="97"/>
        <v>9.5393554728669852E-2</v>
      </c>
      <c r="K719" s="174">
        <v>347.66</v>
      </c>
      <c r="L719" s="197">
        <f t="shared" si="103"/>
        <v>1.5508231444335859E-2</v>
      </c>
      <c r="M719" s="197">
        <f t="shared" si="98"/>
        <v>0.12741119586527297</v>
      </c>
      <c r="N719" s="199">
        <v>39006</v>
      </c>
      <c r="O719" s="181">
        <v>1369.05</v>
      </c>
      <c r="P719" s="200">
        <f t="shared" si="104"/>
        <v>2.5085306809748912E-3</v>
      </c>
      <c r="Q719" s="200">
        <f t="shared" si="99"/>
        <v>5.2765851599519832E-2</v>
      </c>
    </row>
    <row r="720" spans="1:17">
      <c r="A720" s="180">
        <v>39007</v>
      </c>
      <c r="B720" s="174">
        <v>548.38</v>
      </c>
      <c r="C720" s="197">
        <f t="shared" si="100"/>
        <v>-1.2954135728987048E-2</v>
      </c>
      <c r="D720" s="201">
        <f t="shared" si="95"/>
        <v>0.10601475971418683</v>
      </c>
      <c r="E720" s="174">
        <v>8646.4500000000007</v>
      </c>
      <c r="F720" s="197">
        <f t="shared" si="101"/>
        <v>-5.3071511407029861E-3</v>
      </c>
      <c r="G720" s="197">
        <f t="shared" si="96"/>
        <v>3.970713796177415E-2</v>
      </c>
      <c r="H720" s="174">
        <v>1709.61</v>
      </c>
      <c r="I720" s="197">
        <f t="shared" si="102"/>
        <v>-1.0473676137423222E-2</v>
      </c>
      <c r="J720" s="197">
        <f t="shared" si="97"/>
        <v>9.337931724718479E-2</v>
      </c>
      <c r="K720" s="174">
        <v>350.33</v>
      </c>
      <c r="L720" s="197">
        <f t="shared" si="103"/>
        <v>7.6505767223223747E-3</v>
      </c>
      <c r="M720" s="197">
        <f t="shared" si="98"/>
        <v>0.11720433297658341</v>
      </c>
      <c r="N720" s="199">
        <v>39007</v>
      </c>
      <c r="O720" s="181">
        <v>1364.05</v>
      </c>
      <c r="P720" s="200">
        <f t="shared" si="104"/>
        <v>-3.6588530079404041E-3</v>
      </c>
      <c r="Q720" s="200">
        <f t="shared" si="99"/>
        <v>5.3693146967942001E-2</v>
      </c>
    </row>
    <row r="721" spans="1:17">
      <c r="A721" s="180">
        <v>39008</v>
      </c>
      <c r="B721" s="174">
        <v>544.35</v>
      </c>
      <c r="C721" s="197">
        <f t="shared" si="100"/>
        <v>-7.3760549658094957E-3</v>
      </c>
      <c r="D721" s="201">
        <f t="shared" si="95"/>
        <v>8.6994799372396264E-2</v>
      </c>
      <c r="E721" s="174">
        <v>8663.5400000000009</v>
      </c>
      <c r="F721" s="197">
        <f t="shared" si="101"/>
        <v>1.9745829492442703E-3</v>
      </c>
      <c r="G721" s="197">
        <f t="shared" si="96"/>
        <v>3.1309270843338413E-2</v>
      </c>
      <c r="H721" s="174">
        <v>1700.75</v>
      </c>
      <c r="I721" s="197">
        <f t="shared" si="102"/>
        <v>-5.195944084139194E-3</v>
      </c>
      <c r="J721" s="197">
        <f t="shared" si="97"/>
        <v>8.1083447307043074E-2</v>
      </c>
      <c r="K721" s="174">
        <v>350.65</v>
      </c>
      <c r="L721" s="197">
        <f t="shared" si="103"/>
        <v>9.1300756720273549E-4</v>
      </c>
      <c r="M721" s="197">
        <f t="shared" si="98"/>
        <v>0.10379813170668738</v>
      </c>
      <c r="N721" s="199">
        <v>39008</v>
      </c>
      <c r="O721" s="181">
        <v>1365.96</v>
      </c>
      <c r="P721" s="200">
        <f t="shared" si="104"/>
        <v>1.3992625020701071E-3</v>
      </c>
      <c r="Q721" s="200">
        <f t="shared" si="99"/>
        <v>4.6326283649398128E-2</v>
      </c>
    </row>
    <row r="722" spans="1:17">
      <c r="A722" s="180">
        <v>39009</v>
      </c>
      <c r="B722" s="174">
        <v>544.75</v>
      </c>
      <c r="C722" s="197">
        <f t="shared" si="100"/>
        <v>7.3455149754021872E-4</v>
      </c>
      <c r="D722" s="201">
        <f t="shared" ref="D722:D785" si="105">SUM(C681:C721)</f>
        <v>9.2512590325788541E-2</v>
      </c>
      <c r="E722" s="174">
        <v>8700.81</v>
      </c>
      <c r="F722" s="197">
        <f t="shared" si="101"/>
        <v>4.2927097452286128E-3</v>
      </c>
      <c r="G722" s="197">
        <f t="shared" ref="G722:G785" si="106">SUM(F681:F721)</f>
        <v>3.546165932348485E-2</v>
      </c>
      <c r="H722" s="174">
        <v>1706.37</v>
      </c>
      <c r="I722" s="197">
        <f t="shared" si="102"/>
        <v>3.2989769054140201E-3</v>
      </c>
      <c r="J722" s="197">
        <f t="shared" ref="J722:J785" si="107">SUM(I681:I721)</f>
        <v>8.5665817865530305E-2</v>
      </c>
      <c r="K722" s="174">
        <v>347.39</v>
      </c>
      <c r="L722" s="197">
        <f t="shared" si="103"/>
        <v>-9.3405068521643098E-3</v>
      </c>
      <c r="M722" s="197">
        <f t="shared" ref="M722:M785" si="108">SUM(L681:L721)</f>
        <v>0.10177047218504426</v>
      </c>
      <c r="N722" s="199">
        <v>39009</v>
      </c>
      <c r="O722" s="181">
        <v>1366.96</v>
      </c>
      <c r="P722" s="200">
        <f t="shared" si="104"/>
        <v>7.3181801489242135E-4</v>
      </c>
      <c r="Q722" s="200">
        <f t="shared" ref="Q722:Q785" si="109">SUM(P681:P721)</f>
        <v>5.1402727945691715E-2</v>
      </c>
    </row>
    <row r="723" spans="1:17">
      <c r="A723" s="180">
        <v>39010</v>
      </c>
      <c r="B723" s="174">
        <v>544.74</v>
      </c>
      <c r="C723" s="197">
        <f t="shared" si="100"/>
        <v>-1.8357213008408032E-5</v>
      </c>
      <c r="D723" s="201">
        <f t="shared" si="105"/>
        <v>9.0148672481922931E-2</v>
      </c>
      <c r="E723" s="174">
        <v>8702.0300000000007</v>
      </c>
      <c r="F723" s="197">
        <f t="shared" si="101"/>
        <v>1.4020700092629435E-4</v>
      </c>
      <c r="G723" s="197">
        <f t="shared" si="106"/>
        <v>3.9450649215655866E-2</v>
      </c>
      <c r="H723" s="174">
        <v>1709.58</v>
      </c>
      <c r="I723" s="197">
        <f t="shared" si="102"/>
        <v>1.8794191629666638E-3</v>
      </c>
      <c r="J723" s="197">
        <f t="shared" si="107"/>
        <v>8.7486181581293135E-2</v>
      </c>
      <c r="K723" s="174">
        <v>346.04</v>
      </c>
      <c r="L723" s="197">
        <f t="shared" si="103"/>
        <v>-3.8936928185814741E-3</v>
      </c>
      <c r="M723" s="197">
        <f t="shared" si="108"/>
        <v>8.6197846707464429E-2</v>
      </c>
      <c r="N723" s="199">
        <v>39010</v>
      </c>
      <c r="O723" s="181">
        <v>1368.6</v>
      </c>
      <c r="P723" s="200">
        <f t="shared" si="104"/>
        <v>1.1990233783792819E-3</v>
      </c>
      <c r="Q723" s="200">
        <f t="shared" si="109"/>
        <v>5.1133136200199152E-2</v>
      </c>
    </row>
    <row r="724" spans="1:17">
      <c r="A724" s="180">
        <v>39013</v>
      </c>
      <c r="B724" s="174">
        <v>546.73</v>
      </c>
      <c r="C724" s="197">
        <f t="shared" si="100"/>
        <v>3.6464624864333411E-3</v>
      </c>
      <c r="D724" s="201">
        <f t="shared" si="105"/>
        <v>9.8887079993704372E-2</v>
      </c>
      <c r="E724" s="174">
        <v>8736.59</v>
      </c>
      <c r="F724" s="197">
        <f t="shared" si="101"/>
        <v>3.9636215762074026E-3</v>
      </c>
      <c r="G724" s="197">
        <f t="shared" si="106"/>
        <v>4.4871240665054733E-2</v>
      </c>
      <c r="H724" s="174">
        <v>1725.93</v>
      </c>
      <c r="I724" s="197">
        <f t="shared" si="102"/>
        <v>9.518309328092894E-3</v>
      </c>
      <c r="J724" s="197">
        <f t="shared" si="107"/>
        <v>9.7728314229449442E-2</v>
      </c>
      <c r="K724" s="174">
        <v>346.21</v>
      </c>
      <c r="L724" s="197">
        <f t="shared" si="103"/>
        <v>4.9115205032114267E-4</v>
      </c>
      <c r="M724" s="197">
        <f t="shared" si="108"/>
        <v>9.1508606718431182E-2</v>
      </c>
      <c r="N724" s="199">
        <v>39013</v>
      </c>
      <c r="O724" s="181">
        <v>1377.02</v>
      </c>
      <c r="P724" s="200">
        <f t="shared" si="104"/>
        <v>6.1334244330303279E-3</v>
      </c>
      <c r="Q724" s="200">
        <f t="shared" si="109"/>
        <v>5.6830953728496607E-2</v>
      </c>
    </row>
    <row r="725" spans="1:17">
      <c r="A725" s="180">
        <v>39014</v>
      </c>
      <c r="B725" s="174">
        <v>544.29999999999995</v>
      </c>
      <c r="C725" s="197">
        <f t="shared" si="100"/>
        <v>-4.4545136580000132E-3</v>
      </c>
      <c r="D725" s="201">
        <f t="shared" si="105"/>
        <v>0.10097431691694134</v>
      </c>
      <c r="E725" s="174">
        <v>8750.07</v>
      </c>
      <c r="F725" s="197">
        <f t="shared" si="101"/>
        <v>1.541746985432925E-3</v>
      </c>
      <c r="G725" s="197">
        <f t="shared" si="106"/>
        <v>4.7948256417604015E-2</v>
      </c>
      <c r="H725" s="174">
        <v>1713.88</v>
      </c>
      <c r="I725" s="197">
        <f t="shared" si="102"/>
        <v>-7.0062295834611432E-3</v>
      </c>
      <c r="J725" s="197">
        <f t="shared" si="107"/>
        <v>0.10416831097729423</v>
      </c>
      <c r="K725" s="174">
        <v>347.83</v>
      </c>
      <c r="L725" s="197">
        <f t="shared" si="103"/>
        <v>4.6683273070477101E-3</v>
      </c>
      <c r="M725" s="197">
        <f t="shared" si="108"/>
        <v>9.1809771117378258E-2</v>
      </c>
      <c r="N725" s="199">
        <v>39014</v>
      </c>
      <c r="O725" s="181">
        <v>1377.38</v>
      </c>
      <c r="P725" s="200">
        <f t="shared" si="104"/>
        <v>2.6139994339974563E-4</v>
      </c>
      <c r="Q725" s="200">
        <f t="shared" si="109"/>
        <v>6.0592850814552054E-2</v>
      </c>
    </row>
    <row r="726" spans="1:17">
      <c r="A726" s="180">
        <v>39015</v>
      </c>
      <c r="B726" s="174">
        <v>551.19000000000005</v>
      </c>
      <c r="C726" s="197">
        <f t="shared" si="100"/>
        <v>1.2579011859598902E-2</v>
      </c>
      <c r="D726" s="201">
        <f t="shared" si="105"/>
        <v>9.4801398728086489E-2</v>
      </c>
      <c r="E726" s="174">
        <v>8795.76</v>
      </c>
      <c r="F726" s="197">
        <f t="shared" si="101"/>
        <v>5.2080868531412319E-3</v>
      </c>
      <c r="G726" s="197">
        <f t="shared" si="106"/>
        <v>5.06362523870975E-2</v>
      </c>
      <c r="H726" s="174">
        <v>1726.76</v>
      </c>
      <c r="I726" s="197">
        <f t="shared" si="102"/>
        <v>7.4870141404229998E-3</v>
      </c>
      <c r="J726" s="197">
        <f t="shared" si="107"/>
        <v>9.554943170562237E-2</v>
      </c>
      <c r="K726" s="174">
        <v>350.39</v>
      </c>
      <c r="L726" s="197">
        <f t="shared" si="103"/>
        <v>7.3329651726688587E-3</v>
      </c>
      <c r="M726" s="197">
        <f t="shared" si="108"/>
        <v>0.10155682950344153</v>
      </c>
      <c r="N726" s="199">
        <v>39015</v>
      </c>
      <c r="O726" s="181">
        <v>1382.22</v>
      </c>
      <c r="P726" s="200">
        <f t="shared" si="104"/>
        <v>3.5077583437895556E-3</v>
      </c>
      <c r="Q726" s="200">
        <f t="shared" si="109"/>
        <v>6.1602953106570407E-2</v>
      </c>
    </row>
    <row r="727" spans="1:17">
      <c r="A727" s="180">
        <v>39016</v>
      </c>
      <c r="B727" s="174">
        <v>554.82000000000005</v>
      </c>
      <c r="C727" s="197">
        <f t="shared" si="100"/>
        <v>6.5641595178490518E-3</v>
      </c>
      <c r="D727" s="201">
        <f t="shared" si="105"/>
        <v>9.6931624625094331E-2</v>
      </c>
      <c r="E727" s="174">
        <v>8845.32</v>
      </c>
      <c r="F727" s="197">
        <f t="shared" si="101"/>
        <v>5.6187183986486471E-3</v>
      </c>
      <c r="G727" s="197">
        <f t="shared" si="106"/>
        <v>5.0909451029215479E-2</v>
      </c>
      <c r="H727" s="174">
        <v>1744.07</v>
      </c>
      <c r="I727" s="197">
        <f t="shared" si="102"/>
        <v>9.974642099506003E-3</v>
      </c>
      <c r="J727" s="197">
        <f t="shared" si="107"/>
        <v>9.4986504517870884E-2</v>
      </c>
      <c r="K727" s="174">
        <v>347.65</v>
      </c>
      <c r="L727" s="197">
        <f t="shared" si="103"/>
        <v>-7.8505932971844588E-3</v>
      </c>
      <c r="M727" s="197">
        <f t="shared" si="108"/>
        <v>0.10488813786094363</v>
      </c>
      <c r="N727" s="199">
        <v>39016</v>
      </c>
      <c r="O727" s="181">
        <v>1389.08</v>
      </c>
      <c r="P727" s="200">
        <f t="shared" si="104"/>
        <v>4.9507552495445641E-3</v>
      </c>
      <c r="Q727" s="200">
        <f t="shared" si="109"/>
        <v>5.9958343561410971E-2</v>
      </c>
    </row>
    <row r="728" spans="1:17">
      <c r="A728" s="180">
        <v>39017</v>
      </c>
      <c r="B728" s="174">
        <v>544.87</v>
      </c>
      <c r="C728" s="197">
        <f t="shared" si="100"/>
        <v>-1.8096502717758499E-2</v>
      </c>
      <c r="D728" s="201">
        <f t="shared" si="105"/>
        <v>9.329354186350805E-2</v>
      </c>
      <c r="E728" s="174">
        <v>8779.8700000000008</v>
      </c>
      <c r="F728" s="197">
        <f t="shared" si="101"/>
        <v>-7.426904430035363E-3</v>
      </c>
      <c r="G728" s="197">
        <f t="shared" si="106"/>
        <v>5.3606317863827732E-2</v>
      </c>
      <c r="H728" s="174">
        <v>1717.61</v>
      </c>
      <c r="I728" s="197">
        <f t="shared" si="102"/>
        <v>-1.5287672653171122E-2</v>
      </c>
      <c r="J728" s="197">
        <f t="shared" si="107"/>
        <v>0.10282370043250742</v>
      </c>
      <c r="K728" s="174">
        <v>350.36</v>
      </c>
      <c r="L728" s="197">
        <f t="shared" si="103"/>
        <v>7.7649707498615274E-3</v>
      </c>
      <c r="M728" s="197">
        <f t="shared" si="108"/>
        <v>9.4663186503297081E-2</v>
      </c>
      <c r="N728" s="199">
        <v>39017</v>
      </c>
      <c r="O728" s="181">
        <v>1377.34</v>
      </c>
      <c r="P728" s="200">
        <f t="shared" si="104"/>
        <v>-8.4875546574008798E-3</v>
      </c>
      <c r="Q728" s="200">
        <f t="shared" si="109"/>
        <v>6.2990493125065702E-2</v>
      </c>
    </row>
    <row r="729" spans="1:17">
      <c r="A729" s="180">
        <v>39020</v>
      </c>
      <c r="B729" s="174">
        <v>550.01</v>
      </c>
      <c r="C729" s="197">
        <f t="shared" si="100"/>
        <v>9.3892257795673388E-3</v>
      </c>
      <c r="D729" s="201">
        <f t="shared" si="105"/>
        <v>6.5137008048388428E-2</v>
      </c>
      <c r="E729" s="174">
        <v>8766.7800000000007</v>
      </c>
      <c r="F729" s="197">
        <f t="shared" si="101"/>
        <v>-1.4920229705772199E-3</v>
      </c>
      <c r="G729" s="197">
        <f t="shared" si="106"/>
        <v>4.5614186332203474E-2</v>
      </c>
      <c r="H729" s="174">
        <v>1727.8</v>
      </c>
      <c r="I729" s="197">
        <f t="shared" si="102"/>
        <v>5.9151332998436702E-3</v>
      </c>
      <c r="J729" s="197">
        <f t="shared" si="107"/>
        <v>8.2275526359386703E-2</v>
      </c>
      <c r="K729" s="174">
        <v>351.65</v>
      </c>
      <c r="L729" s="197">
        <f t="shared" si="103"/>
        <v>3.6751654591390165E-3</v>
      </c>
      <c r="M729" s="197">
        <f t="shared" si="108"/>
        <v>9.298670238223998E-2</v>
      </c>
      <c r="N729" s="199">
        <v>39020</v>
      </c>
      <c r="O729" s="181">
        <v>1377.93</v>
      </c>
      <c r="P729" s="200">
        <f t="shared" si="104"/>
        <v>4.2827019422270283E-4</v>
      </c>
      <c r="Q729" s="200">
        <f t="shared" si="109"/>
        <v>5.4510605562410955E-2</v>
      </c>
    </row>
    <row r="730" spans="1:17">
      <c r="A730" s="180">
        <v>39021</v>
      </c>
      <c r="B730" s="174">
        <v>553</v>
      </c>
      <c r="C730" s="197">
        <f t="shared" si="100"/>
        <v>5.4215416429236416E-3</v>
      </c>
      <c r="D730" s="201">
        <f t="shared" si="105"/>
        <v>7.7999379335444055E-2</v>
      </c>
      <c r="E730" s="174">
        <v>8774.98</v>
      </c>
      <c r="F730" s="197">
        <f t="shared" si="101"/>
        <v>9.3491195835242863E-4</v>
      </c>
      <c r="G730" s="197">
        <f t="shared" si="106"/>
        <v>4.4100705336502725E-2</v>
      </c>
      <c r="H730" s="174">
        <v>1732.54</v>
      </c>
      <c r="I730" s="197">
        <f t="shared" si="102"/>
        <v>2.7396168958382459E-3</v>
      </c>
      <c r="J730" s="197">
        <f t="shared" si="107"/>
        <v>8.9594976582410196E-2</v>
      </c>
      <c r="K730" s="174">
        <v>346.14</v>
      </c>
      <c r="L730" s="197">
        <f t="shared" si="103"/>
        <v>-1.5793045257174235E-2</v>
      </c>
      <c r="M730" s="197">
        <f t="shared" si="108"/>
        <v>8.9265638328149072E-2</v>
      </c>
      <c r="N730" s="199">
        <v>39021</v>
      </c>
      <c r="O730" s="181">
        <v>1377.94</v>
      </c>
      <c r="P730" s="200">
        <f t="shared" si="104"/>
        <v>7.2572363718697017E-6</v>
      </c>
      <c r="Q730" s="200">
        <f t="shared" si="109"/>
        <v>5.5283955876158308E-2</v>
      </c>
    </row>
    <row r="731" spans="1:17">
      <c r="A731" s="180">
        <v>39022</v>
      </c>
      <c r="B731" s="174">
        <v>546.02</v>
      </c>
      <c r="C731" s="197">
        <f t="shared" si="100"/>
        <v>-1.2702396411663121E-2</v>
      </c>
      <c r="D731" s="201">
        <f t="shared" si="105"/>
        <v>8.188889545922412E-2</v>
      </c>
      <c r="E731" s="174">
        <v>8718.14</v>
      </c>
      <c r="F731" s="197">
        <f t="shared" si="101"/>
        <v>-6.4985777307257657E-3</v>
      </c>
      <c r="G731" s="197">
        <f t="shared" si="106"/>
        <v>3.9425862867703707E-2</v>
      </c>
      <c r="H731" s="174">
        <v>1707.65</v>
      </c>
      <c r="I731" s="197">
        <f t="shared" si="102"/>
        <v>-1.4470383503462473E-2</v>
      </c>
      <c r="J731" s="197">
        <f t="shared" si="107"/>
        <v>8.6187912507582828E-2</v>
      </c>
      <c r="K731" s="174">
        <v>348.87</v>
      </c>
      <c r="L731" s="197">
        <f t="shared" si="103"/>
        <v>7.8560424762086009E-3</v>
      </c>
      <c r="M731" s="197">
        <f t="shared" si="108"/>
        <v>6.4557781352708801E-2</v>
      </c>
      <c r="N731" s="199">
        <v>39022</v>
      </c>
      <c r="O731" s="181">
        <v>1367.81</v>
      </c>
      <c r="P731" s="200">
        <f t="shared" si="104"/>
        <v>-7.3787096137031575E-3</v>
      </c>
      <c r="Q731" s="200">
        <f t="shared" si="109"/>
        <v>4.9791797761681682E-2</v>
      </c>
    </row>
    <row r="732" spans="1:17">
      <c r="A732" s="180">
        <v>39023</v>
      </c>
      <c r="B732" s="174">
        <v>545.63</v>
      </c>
      <c r="C732" s="197">
        <f t="shared" si="100"/>
        <v>-7.1451475581415136E-4</v>
      </c>
      <c r="D732" s="201">
        <f t="shared" si="105"/>
        <v>6.2145869165826401E-2</v>
      </c>
      <c r="E732" s="174">
        <v>8722.57</v>
      </c>
      <c r="F732" s="197">
        <f t="shared" si="101"/>
        <v>5.0800685238975684E-4</v>
      </c>
      <c r="G732" s="197">
        <f t="shared" si="106"/>
        <v>3.0889236528527191E-2</v>
      </c>
      <c r="H732" s="174">
        <v>1710.17</v>
      </c>
      <c r="I732" s="197">
        <f t="shared" si="102"/>
        <v>1.4746244428604448E-3</v>
      </c>
      <c r="J732" s="197">
        <f t="shared" si="107"/>
        <v>6.2810932402058886E-2</v>
      </c>
      <c r="K732" s="174">
        <v>350.12</v>
      </c>
      <c r="L732" s="197">
        <f t="shared" si="103"/>
        <v>3.5765928911757456E-3</v>
      </c>
      <c r="M732" s="197">
        <f t="shared" si="108"/>
        <v>7.5871257661393521E-2</v>
      </c>
      <c r="N732" s="199">
        <v>39023</v>
      </c>
      <c r="O732" s="181">
        <v>1367.34</v>
      </c>
      <c r="P732" s="200">
        <f t="shared" si="104"/>
        <v>-3.4367402491713804E-4</v>
      </c>
      <c r="Q732" s="200">
        <f t="shared" si="109"/>
        <v>4.0705939813580956E-2</v>
      </c>
    </row>
    <row r="733" spans="1:17">
      <c r="A733" s="180">
        <v>39024</v>
      </c>
      <c r="B733" s="174">
        <v>546.1</v>
      </c>
      <c r="C733" s="197">
        <f t="shared" si="100"/>
        <v>8.610188032506347E-4</v>
      </c>
      <c r="D733" s="201">
        <f t="shared" si="105"/>
        <v>8.3839102678409536E-2</v>
      </c>
      <c r="E733" s="174">
        <v>8716.76</v>
      </c>
      <c r="F733" s="197">
        <f t="shared" si="101"/>
        <v>-6.663100262400051E-4</v>
      </c>
      <c r="G733" s="197">
        <f t="shared" si="106"/>
        <v>4.4224999410747777E-2</v>
      </c>
      <c r="H733" s="174">
        <v>1703.98</v>
      </c>
      <c r="I733" s="197">
        <f t="shared" si="102"/>
        <v>-3.6260895288410121E-3</v>
      </c>
      <c r="J733" s="197">
        <f t="shared" si="107"/>
        <v>8.4116868400364295E-2</v>
      </c>
      <c r="K733" s="174">
        <v>346.97</v>
      </c>
      <c r="L733" s="197">
        <f t="shared" si="103"/>
        <v>-9.0376319862676986E-3</v>
      </c>
      <c r="M733" s="197">
        <f t="shared" si="108"/>
        <v>7.6175333662093739E-2</v>
      </c>
      <c r="N733" s="199">
        <v>39024</v>
      </c>
      <c r="O733" s="181">
        <v>1364.3</v>
      </c>
      <c r="P733" s="200">
        <f t="shared" si="104"/>
        <v>-2.2257700539063956E-3</v>
      </c>
      <c r="Q733" s="200">
        <f t="shared" si="109"/>
        <v>5.030300217044039E-2</v>
      </c>
    </row>
    <row r="734" spans="1:17">
      <c r="A734" s="180">
        <v>39027</v>
      </c>
      <c r="B734" s="174">
        <v>554.91</v>
      </c>
      <c r="C734" s="197">
        <f t="shared" si="100"/>
        <v>1.6003829276459151E-2</v>
      </c>
      <c r="D734" s="201">
        <f t="shared" si="105"/>
        <v>9.1619872304107175E-2</v>
      </c>
      <c r="E734" s="174">
        <v>8819.6200000000008</v>
      </c>
      <c r="F734" s="197">
        <f t="shared" si="101"/>
        <v>1.1731175947858594E-2</v>
      </c>
      <c r="G734" s="197">
        <f t="shared" si="106"/>
        <v>5.0461848698550291E-2</v>
      </c>
      <c r="H734" s="174">
        <v>1732.26</v>
      </c>
      <c r="I734" s="197">
        <f t="shared" si="102"/>
        <v>1.6460223098442337E-2</v>
      </c>
      <c r="J734" s="197">
        <f t="shared" si="107"/>
        <v>8.5183108905150379E-2</v>
      </c>
      <c r="K734" s="174">
        <v>346.84</v>
      </c>
      <c r="L734" s="197">
        <f t="shared" si="103"/>
        <v>-3.7474236900991839E-4</v>
      </c>
      <c r="M734" s="197">
        <f t="shared" si="108"/>
        <v>6.2739792048496543E-2</v>
      </c>
      <c r="N734" s="199">
        <v>39027</v>
      </c>
      <c r="O734" s="181">
        <v>1379.78</v>
      </c>
      <c r="P734" s="200">
        <f t="shared" si="104"/>
        <v>1.1282589583801694E-2</v>
      </c>
      <c r="Q734" s="200">
        <f t="shared" si="109"/>
        <v>5.2887824676883521E-2</v>
      </c>
    </row>
    <row r="735" spans="1:17">
      <c r="A735" s="180">
        <v>39028</v>
      </c>
      <c r="B735" s="174">
        <v>556.69000000000005</v>
      </c>
      <c r="C735" s="197">
        <f t="shared" si="100"/>
        <v>3.2025935973306135E-3</v>
      </c>
      <c r="D735" s="201">
        <f t="shared" si="105"/>
        <v>9.8832260513964793E-2</v>
      </c>
      <c r="E735" s="174">
        <v>8835.2199999999993</v>
      </c>
      <c r="F735" s="197">
        <f t="shared" si="101"/>
        <v>1.7672212333830119E-3</v>
      </c>
      <c r="G735" s="197">
        <f t="shared" si="106"/>
        <v>6.1369262128056226E-2</v>
      </c>
      <c r="H735" s="174">
        <v>1741.53</v>
      </c>
      <c r="I735" s="197">
        <f t="shared" si="102"/>
        <v>5.3371228569139301E-3</v>
      </c>
      <c r="J735" s="197">
        <f t="shared" si="107"/>
        <v>9.5355786007469578E-2</v>
      </c>
      <c r="K735" s="174">
        <v>345.3</v>
      </c>
      <c r="L735" s="197">
        <f t="shared" si="103"/>
        <v>-4.4499741130129625E-3</v>
      </c>
      <c r="M735" s="197">
        <f t="shared" si="108"/>
        <v>8.0698844923490901E-2</v>
      </c>
      <c r="N735" s="199">
        <v>39028</v>
      </c>
      <c r="O735" s="181">
        <v>1382.84</v>
      </c>
      <c r="P735" s="200">
        <f t="shared" si="104"/>
        <v>2.2152892916247491E-3</v>
      </c>
      <c r="Q735" s="200">
        <f t="shared" si="109"/>
        <v>6.0390916213773765E-2</v>
      </c>
    </row>
    <row r="736" spans="1:17">
      <c r="A736" s="180">
        <v>39029</v>
      </c>
      <c r="B736" s="174">
        <v>557.35</v>
      </c>
      <c r="C736" s="197">
        <f t="shared" si="100"/>
        <v>1.1848768037346529E-3</v>
      </c>
      <c r="D736" s="201">
        <f t="shared" si="105"/>
        <v>9.3300309230923903E-2</v>
      </c>
      <c r="E736" s="174">
        <v>8857.5499999999993</v>
      </c>
      <c r="F736" s="197">
        <f t="shared" si="101"/>
        <v>2.5241962515108779E-3</v>
      </c>
      <c r="G736" s="197">
        <f t="shared" si="106"/>
        <v>6.7058741529144678E-2</v>
      </c>
      <c r="H736" s="174">
        <v>1749.75</v>
      </c>
      <c r="I736" s="197">
        <f t="shared" si="102"/>
        <v>4.7088833831136819E-3</v>
      </c>
      <c r="J736" s="197">
        <f t="shared" si="107"/>
        <v>9.4949642347008367E-2</v>
      </c>
      <c r="K736" s="174">
        <v>350.1</v>
      </c>
      <c r="L736" s="197">
        <f t="shared" si="103"/>
        <v>1.3805223564673313E-2</v>
      </c>
      <c r="M736" s="197">
        <f t="shared" si="108"/>
        <v>8.2708193406794722E-2</v>
      </c>
      <c r="N736" s="199">
        <v>39029</v>
      </c>
      <c r="O736" s="181">
        <v>1385.72</v>
      </c>
      <c r="P736" s="200">
        <f t="shared" si="104"/>
        <v>2.0805046947438271E-3</v>
      </c>
      <c r="Q736" s="200">
        <f t="shared" si="109"/>
        <v>6.2128999766795201E-2</v>
      </c>
    </row>
    <row r="737" spans="1:17">
      <c r="A737" s="180">
        <v>39030</v>
      </c>
      <c r="B737" s="174">
        <v>559.41999999999996</v>
      </c>
      <c r="C737" s="197">
        <f t="shared" si="100"/>
        <v>3.7071238851810158E-3</v>
      </c>
      <c r="D737" s="201">
        <f t="shared" si="105"/>
        <v>7.0673145343579269E-2</v>
      </c>
      <c r="E737" s="174">
        <v>8813.73</v>
      </c>
      <c r="F737" s="197">
        <f t="shared" si="101"/>
        <v>-4.9594698083671495E-3</v>
      </c>
      <c r="G737" s="197">
        <f t="shared" si="106"/>
        <v>5.9209881660209684E-2</v>
      </c>
      <c r="H737" s="174">
        <v>1740.14</v>
      </c>
      <c r="I737" s="197">
        <f t="shared" si="102"/>
        <v>-5.5073508276729912E-3</v>
      </c>
      <c r="J737" s="197">
        <f t="shared" si="107"/>
        <v>7.9673675426644552E-2</v>
      </c>
      <c r="K737" s="174">
        <v>351.32</v>
      </c>
      <c r="L737" s="197">
        <f t="shared" si="103"/>
        <v>3.4786610882965451E-3</v>
      </c>
      <c r="M737" s="197">
        <f t="shared" si="108"/>
        <v>8.5999191751190973E-2</v>
      </c>
      <c r="N737" s="199">
        <v>39030</v>
      </c>
      <c r="O737" s="181">
        <v>1378.33</v>
      </c>
      <c r="P737" s="200">
        <f t="shared" si="104"/>
        <v>-5.3472387319265409E-3</v>
      </c>
      <c r="Q737" s="200">
        <f t="shared" si="109"/>
        <v>5.3821490736820285E-2</v>
      </c>
    </row>
    <row r="738" spans="1:17">
      <c r="A738" s="180">
        <v>39031</v>
      </c>
      <c r="B738" s="174">
        <v>562.16</v>
      </c>
      <c r="C738" s="197">
        <f t="shared" si="100"/>
        <v>4.8859741631287991E-3</v>
      </c>
      <c r="D738" s="201">
        <f t="shared" si="105"/>
        <v>7.3110183423465508E-2</v>
      </c>
      <c r="E738" s="174">
        <v>8827.98</v>
      </c>
      <c r="F738" s="197">
        <f t="shared" si="101"/>
        <v>1.6154900062575514E-3</v>
      </c>
      <c r="G738" s="197">
        <f t="shared" si="106"/>
        <v>5.0140674562703248E-2</v>
      </c>
      <c r="H738" s="174">
        <v>1751.11</v>
      </c>
      <c r="I738" s="197">
        <f t="shared" si="102"/>
        <v>6.2843028157069554E-3</v>
      </c>
      <c r="J738" s="197">
        <f t="shared" si="107"/>
        <v>6.9079485674779367E-2</v>
      </c>
      <c r="K738" s="174">
        <v>351.89</v>
      </c>
      <c r="L738" s="197">
        <f t="shared" si="103"/>
        <v>1.6211377108806147E-3</v>
      </c>
      <c r="M738" s="197">
        <f t="shared" si="108"/>
        <v>8.0984837930427697E-2</v>
      </c>
      <c r="N738" s="199">
        <v>39031</v>
      </c>
      <c r="O738" s="181">
        <v>1380.9</v>
      </c>
      <c r="P738" s="200">
        <f t="shared" si="104"/>
        <v>1.8628390842335412E-3</v>
      </c>
      <c r="Q738" s="200">
        <f t="shared" si="109"/>
        <v>4.4704075981046879E-2</v>
      </c>
    </row>
    <row r="739" spans="1:17">
      <c r="A739" s="180">
        <v>39034</v>
      </c>
      <c r="B739" s="174">
        <v>568.29999999999995</v>
      </c>
      <c r="C739" s="197">
        <f t="shared" si="100"/>
        <v>1.0862941419133507E-2</v>
      </c>
      <c r="D739" s="201">
        <f t="shared" si="105"/>
        <v>7.7015831309346278E-2</v>
      </c>
      <c r="E739" s="174">
        <v>8823.98</v>
      </c>
      <c r="F739" s="197">
        <f t="shared" si="101"/>
        <v>-4.5320747027140457E-4</v>
      </c>
      <c r="G739" s="197">
        <f t="shared" si="106"/>
        <v>5.4729791816963705E-2</v>
      </c>
      <c r="H739" s="174">
        <v>1768</v>
      </c>
      <c r="I739" s="197">
        <f t="shared" si="102"/>
        <v>9.599091639905832E-3</v>
      </c>
      <c r="J739" s="197">
        <f t="shared" si="107"/>
        <v>7.4139161648575647E-2</v>
      </c>
      <c r="K739" s="174">
        <v>353.42</v>
      </c>
      <c r="L739" s="197">
        <f t="shared" si="103"/>
        <v>4.3385246201123936E-3</v>
      </c>
      <c r="M739" s="197">
        <f t="shared" si="108"/>
        <v>6.3953282209866916E-2</v>
      </c>
      <c r="N739" s="199">
        <v>39034</v>
      </c>
      <c r="O739" s="181">
        <v>1384.42</v>
      </c>
      <c r="P739" s="200">
        <f t="shared" si="104"/>
        <v>2.5458188572388411E-3</v>
      </c>
      <c r="Q739" s="200">
        <f t="shared" si="109"/>
        <v>4.7925884280062447E-2</v>
      </c>
    </row>
    <row r="740" spans="1:17">
      <c r="A740" s="180">
        <v>39035</v>
      </c>
      <c r="B740" s="174">
        <v>576.03</v>
      </c>
      <c r="C740" s="197">
        <f t="shared" si="100"/>
        <v>1.3510294369859023E-2</v>
      </c>
      <c r="D740" s="201">
        <f t="shared" si="105"/>
        <v>8.5020175330688827E-2</v>
      </c>
      <c r="E740" s="174">
        <v>8880.4699999999993</v>
      </c>
      <c r="F740" s="197">
        <f t="shared" si="101"/>
        <v>6.38146812852485E-3</v>
      </c>
      <c r="G740" s="197">
        <f t="shared" si="106"/>
        <v>5.3601994009135734E-2</v>
      </c>
      <c r="H740" s="174">
        <v>1787.23</v>
      </c>
      <c r="I740" s="197">
        <f t="shared" si="102"/>
        <v>1.0817971010483436E-2</v>
      </c>
      <c r="J740" s="197">
        <f t="shared" si="107"/>
        <v>7.9773136168062725E-2</v>
      </c>
      <c r="K740" s="174">
        <v>354.63</v>
      </c>
      <c r="L740" s="197">
        <f t="shared" si="103"/>
        <v>3.4178410504857545E-3</v>
      </c>
      <c r="M740" s="197">
        <f t="shared" si="108"/>
        <v>6.8200926655426625E-2</v>
      </c>
      <c r="N740" s="199">
        <v>39035</v>
      </c>
      <c r="O740" s="181">
        <v>1393.22</v>
      </c>
      <c r="P740" s="200">
        <f t="shared" si="104"/>
        <v>6.3363354809753787E-3</v>
      </c>
      <c r="Q740" s="200">
        <f t="shared" si="109"/>
        <v>4.774803246656377E-2</v>
      </c>
    </row>
    <row r="741" spans="1:17">
      <c r="A741" s="180">
        <v>39036</v>
      </c>
      <c r="B741" s="174">
        <v>576.5</v>
      </c>
      <c r="C741" s="197">
        <f t="shared" si="100"/>
        <v>8.1559703617881552E-4</v>
      </c>
      <c r="D741" s="201">
        <f t="shared" si="105"/>
        <v>9.8013342236259349E-2</v>
      </c>
      <c r="E741" s="174">
        <v>8901.5499999999993</v>
      </c>
      <c r="F741" s="197">
        <f t="shared" si="101"/>
        <v>2.370935346468967E-3</v>
      </c>
      <c r="G741" s="197">
        <f t="shared" si="106"/>
        <v>5.675794555094666E-2</v>
      </c>
      <c r="H741" s="174">
        <v>1793.82</v>
      </c>
      <c r="I741" s="197">
        <f t="shared" si="102"/>
        <v>3.6804889286712558E-3</v>
      </c>
      <c r="J741" s="197">
        <f t="shared" si="107"/>
        <v>9.075651744232377E-2</v>
      </c>
      <c r="K741" s="174">
        <v>357.82</v>
      </c>
      <c r="L741" s="197">
        <f t="shared" si="103"/>
        <v>8.9550742312814596E-3</v>
      </c>
      <c r="M741" s="197">
        <f t="shared" si="108"/>
        <v>6.9107685865464064E-2</v>
      </c>
      <c r="N741" s="199">
        <v>39036</v>
      </c>
      <c r="O741" s="181">
        <v>1396.57</v>
      </c>
      <c r="P741" s="200">
        <f t="shared" si="104"/>
        <v>2.4016156127632912E-3</v>
      </c>
      <c r="Q741" s="200">
        <f t="shared" si="109"/>
        <v>5.309233818101932E-2</v>
      </c>
    </row>
    <row r="742" spans="1:17">
      <c r="A742" s="180">
        <v>39037</v>
      </c>
      <c r="B742" s="174">
        <v>579.63</v>
      </c>
      <c r="C742" s="197">
        <f t="shared" si="100"/>
        <v>5.4146292322880879E-3</v>
      </c>
      <c r="D742" s="201">
        <f t="shared" si="105"/>
        <v>0.10769531975564403</v>
      </c>
      <c r="E742" s="174">
        <v>8894.48</v>
      </c>
      <c r="F742" s="197">
        <f t="shared" si="101"/>
        <v>-7.9455927776648952E-4</v>
      </c>
      <c r="G742" s="197">
        <f t="shared" si="106"/>
        <v>6.4254940333095492E-2</v>
      </c>
      <c r="H742" s="174">
        <v>1801.97</v>
      </c>
      <c r="I742" s="197">
        <f t="shared" si="102"/>
        <v>4.5330867242560887E-3</v>
      </c>
      <c r="J742" s="197">
        <f t="shared" si="107"/>
        <v>0.10126099911320147</v>
      </c>
      <c r="K742" s="174">
        <v>361.77</v>
      </c>
      <c r="L742" s="197">
        <f t="shared" si="103"/>
        <v>1.0978584121934008E-2</v>
      </c>
      <c r="M742" s="197">
        <f t="shared" si="108"/>
        <v>7.4533717267847396E-2</v>
      </c>
      <c r="N742" s="199">
        <v>39037</v>
      </c>
      <c r="O742" s="181">
        <v>1399.76</v>
      </c>
      <c r="P742" s="200">
        <f t="shared" si="104"/>
        <v>2.2815628940812743E-3</v>
      </c>
      <c r="Q742" s="200">
        <f t="shared" si="109"/>
        <v>5.7668617180313846E-2</v>
      </c>
    </row>
    <row r="743" spans="1:17">
      <c r="A743" s="180">
        <v>39038</v>
      </c>
      <c r="B743" s="174">
        <v>577.77</v>
      </c>
      <c r="C743" s="197">
        <f t="shared" si="100"/>
        <v>-3.2141033371713575E-3</v>
      </c>
      <c r="D743" s="201">
        <f t="shared" si="105"/>
        <v>9.3899929570167393E-2</v>
      </c>
      <c r="E743" s="174">
        <v>8897.17</v>
      </c>
      <c r="F743" s="197">
        <f t="shared" si="101"/>
        <v>3.0238904435497035E-4</v>
      </c>
      <c r="G743" s="197">
        <f t="shared" si="106"/>
        <v>5.8171054464764692E-2</v>
      </c>
      <c r="H743" s="174">
        <v>1800.67</v>
      </c>
      <c r="I743" s="197">
        <f t="shared" si="102"/>
        <v>-7.2169301202696658E-4</v>
      </c>
      <c r="J743" s="197">
        <f t="shared" si="107"/>
        <v>9.0927383335546869E-2</v>
      </c>
      <c r="K743" s="174">
        <v>362.37</v>
      </c>
      <c r="L743" s="197">
        <f t="shared" si="103"/>
        <v>1.6571385016858199E-3</v>
      </c>
      <c r="M743" s="197">
        <f t="shared" si="108"/>
        <v>8.5271453604416722E-2</v>
      </c>
      <c r="N743" s="199">
        <v>39038</v>
      </c>
      <c r="O743" s="181">
        <v>1401.2</v>
      </c>
      <c r="P743" s="200">
        <f t="shared" si="104"/>
        <v>1.0282189869673484E-3</v>
      </c>
      <c r="Q743" s="200">
        <f t="shared" si="109"/>
        <v>5.4752494086085263E-2</v>
      </c>
    </row>
    <row r="744" spans="1:17">
      <c r="A744" s="180">
        <v>39041</v>
      </c>
      <c r="B744" s="174">
        <v>577.65</v>
      </c>
      <c r="C744" s="197">
        <f t="shared" si="100"/>
        <v>-2.0771667520293739E-4</v>
      </c>
      <c r="D744" s="201">
        <f t="shared" si="105"/>
        <v>0.10028297507173518</v>
      </c>
      <c r="E744" s="174">
        <v>8884.17</v>
      </c>
      <c r="F744" s="197">
        <f t="shared" si="101"/>
        <v>-1.4622072707929849E-3</v>
      </c>
      <c r="G744" s="197">
        <f t="shared" si="106"/>
        <v>6.0683982340629328E-2</v>
      </c>
      <c r="H744" s="174">
        <v>1803.81</v>
      </c>
      <c r="I744" s="197">
        <f t="shared" si="102"/>
        <v>1.7422767191364315E-3</v>
      </c>
      <c r="J744" s="197">
        <f t="shared" si="107"/>
        <v>9.6595527382126442E-2</v>
      </c>
      <c r="K744" s="174">
        <v>364.55</v>
      </c>
      <c r="L744" s="197">
        <f t="shared" si="103"/>
        <v>5.9979269671425394E-3</v>
      </c>
      <c r="M744" s="197">
        <f t="shared" si="108"/>
        <v>9.4240023812474913E-2</v>
      </c>
      <c r="N744" s="199">
        <v>39041</v>
      </c>
      <c r="O744" s="181">
        <v>1400.5</v>
      </c>
      <c r="P744" s="200">
        <f t="shared" si="104"/>
        <v>-4.996966231685479E-4</v>
      </c>
      <c r="Q744" s="200">
        <f t="shared" si="109"/>
        <v>6.1190814759681127E-2</v>
      </c>
    </row>
    <row r="745" spans="1:17">
      <c r="A745" s="180">
        <v>39042</v>
      </c>
      <c r="B745" s="174">
        <v>578.98</v>
      </c>
      <c r="C745" s="197">
        <f t="shared" si="100"/>
        <v>2.2997857330331935E-3</v>
      </c>
      <c r="D745" s="201">
        <f t="shared" si="105"/>
        <v>0.10646714157246136</v>
      </c>
      <c r="E745" s="174">
        <v>8918.08</v>
      </c>
      <c r="F745" s="197">
        <f t="shared" si="101"/>
        <v>3.8096354126269066E-3</v>
      </c>
      <c r="G745" s="197">
        <f t="shared" si="106"/>
        <v>6.2648029679256909E-2</v>
      </c>
      <c r="H745" s="174">
        <v>1808.88</v>
      </c>
      <c r="I745" s="197">
        <f t="shared" si="102"/>
        <v>2.8067746352153158E-3</v>
      </c>
      <c r="J745" s="197">
        <f t="shared" si="107"/>
        <v>0.10601305146646851</v>
      </c>
      <c r="K745" s="174">
        <v>363.95</v>
      </c>
      <c r="L745" s="197">
        <f t="shared" si="103"/>
        <v>-1.6472206881724685E-3</v>
      </c>
      <c r="M745" s="197">
        <f t="shared" si="108"/>
        <v>8.3906515153943956E-2</v>
      </c>
      <c r="N745" s="199">
        <v>39042</v>
      </c>
      <c r="O745" s="181">
        <v>1402.81</v>
      </c>
      <c r="P745" s="200">
        <f t="shared" si="104"/>
        <v>1.648052140394323E-3</v>
      </c>
      <c r="Q745" s="200">
        <f t="shared" si="109"/>
        <v>6.3159964464795909E-2</v>
      </c>
    </row>
    <row r="746" spans="1:17">
      <c r="A746" s="180">
        <v>39043</v>
      </c>
      <c r="B746" s="174">
        <v>585</v>
      </c>
      <c r="C746" s="197">
        <f t="shared" si="100"/>
        <v>1.0343912569795825E-2</v>
      </c>
      <c r="D746" s="201">
        <f t="shared" si="105"/>
        <v>8.9882606152327488E-2</v>
      </c>
      <c r="E746" s="174">
        <v>8948.94</v>
      </c>
      <c r="F746" s="197">
        <f t="shared" si="101"/>
        <v>3.4544127322416944E-3</v>
      </c>
      <c r="G746" s="197">
        <f t="shared" si="106"/>
        <v>6.0041846679184413E-2</v>
      </c>
      <c r="H746" s="174">
        <v>1819.76</v>
      </c>
      <c r="I746" s="197">
        <f t="shared" si="102"/>
        <v>5.9967550402821408E-3</v>
      </c>
      <c r="J746" s="197">
        <f t="shared" si="107"/>
        <v>9.1708364023030148E-2</v>
      </c>
      <c r="K746" s="174">
        <v>364.57</v>
      </c>
      <c r="L746" s="197">
        <f t="shared" si="103"/>
        <v>1.7020813421252607E-3</v>
      </c>
      <c r="M746" s="197">
        <f t="shared" si="108"/>
        <v>9.2785549611260357E-2</v>
      </c>
      <c r="N746" s="199">
        <v>39043</v>
      </c>
      <c r="O746" s="181">
        <v>1406.09</v>
      </c>
      <c r="P746" s="200">
        <f t="shared" si="104"/>
        <v>2.3354348612123553E-3</v>
      </c>
      <c r="Q746" s="200">
        <f t="shared" si="109"/>
        <v>5.6031480326889142E-2</v>
      </c>
    </row>
    <row r="747" spans="1:17">
      <c r="A747" s="180">
        <v>39045</v>
      </c>
      <c r="B747" s="174">
        <v>583.5</v>
      </c>
      <c r="C747" s="197">
        <f t="shared" si="100"/>
        <v>-2.5673955052458097E-3</v>
      </c>
      <c r="D747" s="201">
        <f t="shared" si="105"/>
        <v>9.5457199158148709E-2</v>
      </c>
      <c r="E747" s="174">
        <v>8933.43</v>
      </c>
      <c r="F747" s="197">
        <f t="shared" si="101"/>
        <v>-1.7346698328280839E-3</v>
      </c>
      <c r="G747" s="197">
        <f t="shared" si="106"/>
        <v>5.7156836263618775E-2</v>
      </c>
      <c r="H747" s="174">
        <v>1815.53</v>
      </c>
      <c r="I747" s="197">
        <f t="shared" si="102"/>
        <v>-2.3271881522910261E-3</v>
      </c>
      <c r="J747" s="197">
        <f t="shared" si="107"/>
        <v>9.2369065768343736E-2</v>
      </c>
      <c r="K747" s="174">
        <v>364.63</v>
      </c>
      <c r="L747" s="197">
        <f t="shared" si="103"/>
        <v>1.6456390602134435E-4</v>
      </c>
      <c r="M747" s="197">
        <f t="shared" si="108"/>
        <v>0.10156719944474306</v>
      </c>
      <c r="N747" s="199">
        <v>39045</v>
      </c>
      <c r="O747" s="181">
        <v>1400.95</v>
      </c>
      <c r="P747" s="200">
        <f t="shared" si="104"/>
        <v>-3.6622247953419459E-3</v>
      </c>
      <c r="Q747" s="200">
        <f t="shared" si="109"/>
        <v>5.0878268964560817E-2</v>
      </c>
    </row>
    <row r="748" spans="1:17">
      <c r="A748" s="180">
        <v>39048</v>
      </c>
      <c r="B748" s="174">
        <v>567.5</v>
      </c>
      <c r="C748" s="197">
        <f t="shared" si="100"/>
        <v>-2.7803702371052948E-2</v>
      </c>
      <c r="D748" s="201">
        <f t="shared" si="105"/>
        <v>9.4659149268558021E-2</v>
      </c>
      <c r="E748" s="174">
        <v>8820.59</v>
      </c>
      <c r="F748" s="197">
        <f t="shared" si="101"/>
        <v>-1.2711658480207392E-2</v>
      </c>
      <c r="G748" s="197">
        <f t="shared" si="106"/>
        <v>5.2501611198302878E-2</v>
      </c>
      <c r="H748" s="174">
        <v>1775.17</v>
      </c>
      <c r="I748" s="197">
        <f t="shared" si="102"/>
        <v>-2.2481243120010524E-2</v>
      </c>
      <c r="J748" s="197">
        <f t="shared" si="107"/>
        <v>9.2171675366402597E-2</v>
      </c>
      <c r="K748" s="174">
        <v>367.73</v>
      </c>
      <c r="L748" s="197">
        <f t="shared" si="103"/>
        <v>8.4658324179644161E-3</v>
      </c>
      <c r="M748" s="197">
        <f t="shared" si="108"/>
        <v>8.5708289385015707E-2</v>
      </c>
      <c r="N748" s="199">
        <v>39048</v>
      </c>
      <c r="O748" s="181">
        <v>1381.9</v>
      </c>
      <c r="P748" s="200">
        <f t="shared" si="104"/>
        <v>-1.3691214096989063E-2</v>
      </c>
      <c r="Q748" s="200">
        <f t="shared" si="109"/>
        <v>4.7028983527354795E-2</v>
      </c>
    </row>
    <row r="749" spans="1:17">
      <c r="A749" s="180">
        <v>39049</v>
      </c>
      <c r="B749" s="174">
        <v>570.62</v>
      </c>
      <c r="C749" s="197">
        <f t="shared" si="100"/>
        <v>5.4827396332704824E-3</v>
      </c>
      <c r="D749" s="201">
        <f t="shared" si="105"/>
        <v>5.9273112609092612E-2</v>
      </c>
      <c r="E749" s="174">
        <v>8851.64</v>
      </c>
      <c r="F749" s="197">
        <f t="shared" si="101"/>
        <v>3.5139913809171916E-3</v>
      </c>
      <c r="G749" s="197">
        <f t="shared" si="106"/>
        <v>3.8119669861082395E-2</v>
      </c>
      <c r="H749" s="174">
        <v>1780.34</v>
      </c>
      <c r="I749" s="197">
        <f t="shared" si="102"/>
        <v>2.9081643104577328E-3</v>
      </c>
      <c r="J749" s="197">
        <f t="shared" si="107"/>
        <v>6.6121217723131315E-2</v>
      </c>
      <c r="K749" s="174">
        <v>366.68</v>
      </c>
      <c r="L749" s="197">
        <f t="shared" si="103"/>
        <v>-2.8594401368029227E-3</v>
      </c>
      <c r="M749" s="197">
        <f t="shared" si="108"/>
        <v>8.6494826988339532E-2</v>
      </c>
      <c r="N749" s="199">
        <v>39049</v>
      </c>
      <c r="O749" s="181">
        <v>1386.72</v>
      </c>
      <c r="P749" s="200">
        <f t="shared" si="104"/>
        <v>3.4818825765958682E-3</v>
      </c>
      <c r="Q749" s="200">
        <f t="shared" si="109"/>
        <v>3.1424279494043098E-2</v>
      </c>
    </row>
    <row r="750" spans="1:17">
      <c r="A750" s="180">
        <v>39050</v>
      </c>
      <c r="B750" s="174">
        <v>574.11</v>
      </c>
      <c r="C750" s="197">
        <f t="shared" si="100"/>
        <v>6.0975266012551193E-3</v>
      </c>
      <c r="D750" s="201">
        <f t="shared" si="105"/>
        <v>7.1547240932960235E-2</v>
      </c>
      <c r="E750" s="174">
        <v>8947.17</v>
      </c>
      <c r="F750" s="197">
        <f t="shared" si="101"/>
        <v>1.07345285809435E-2</v>
      </c>
      <c r="G750" s="197">
        <f t="shared" si="106"/>
        <v>4.4113567090265204E-2</v>
      </c>
      <c r="H750" s="174">
        <v>1792.77</v>
      </c>
      <c r="I750" s="197">
        <f t="shared" si="102"/>
        <v>6.9575524638756233E-3</v>
      </c>
      <c r="J750" s="197">
        <f t="shared" si="107"/>
        <v>7.3529166446952871E-2</v>
      </c>
      <c r="K750" s="174">
        <v>357.67</v>
      </c>
      <c r="L750" s="197">
        <f t="shared" si="103"/>
        <v>-2.487875950992182E-2</v>
      </c>
      <c r="M750" s="197">
        <f t="shared" si="108"/>
        <v>8.7467662830863213E-2</v>
      </c>
      <c r="N750" s="199">
        <v>39050</v>
      </c>
      <c r="O750" s="181">
        <v>1399.48</v>
      </c>
      <c r="P750" s="200">
        <f t="shared" si="104"/>
        <v>9.1594926492094119E-3</v>
      </c>
      <c r="Q750" s="200">
        <f t="shared" si="109"/>
        <v>3.7373453041905785E-2</v>
      </c>
    </row>
    <row r="751" spans="1:17">
      <c r="A751" s="180">
        <v>39051</v>
      </c>
      <c r="B751" s="174">
        <v>575.32000000000005</v>
      </c>
      <c r="C751" s="197">
        <f t="shared" si="100"/>
        <v>2.1053921456051358E-3</v>
      </c>
      <c r="D751" s="201">
        <f t="shared" si="105"/>
        <v>8.5563542672738843E-2</v>
      </c>
      <c r="E751" s="174">
        <v>8969</v>
      </c>
      <c r="F751" s="197">
        <f t="shared" si="101"/>
        <v>2.4369059685345833E-3</v>
      </c>
      <c r="G751" s="197">
        <f t="shared" si="106"/>
        <v>5.5825000284537192E-2</v>
      </c>
      <c r="H751" s="174">
        <v>1791.25</v>
      </c>
      <c r="I751" s="197">
        <f t="shared" si="102"/>
        <v>-8.4820960325640593E-4</v>
      </c>
      <c r="J751" s="197">
        <f t="shared" si="107"/>
        <v>9.3459452819958141E-2</v>
      </c>
      <c r="K751" s="174">
        <v>359.3</v>
      </c>
      <c r="L751" s="197">
        <f t="shared" si="103"/>
        <v>4.5469205358200249E-3</v>
      </c>
      <c r="M751" s="197">
        <f t="shared" si="108"/>
        <v>5.6357798951285738E-2</v>
      </c>
      <c r="N751" s="199">
        <v>39051</v>
      </c>
      <c r="O751" s="181">
        <v>1400.63</v>
      </c>
      <c r="P751" s="200">
        <f t="shared" si="104"/>
        <v>8.2139634847072521E-4</v>
      </c>
      <c r="Q751" s="200">
        <f t="shared" si="109"/>
        <v>4.9929807800277989E-2</v>
      </c>
    </row>
    <row r="752" spans="1:17">
      <c r="A752" s="180">
        <v>39052</v>
      </c>
      <c r="B752" s="174">
        <v>567.48</v>
      </c>
      <c r="C752" s="197">
        <f t="shared" si="100"/>
        <v>-1.3720901291903821E-2</v>
      </c>
      <c r="D752" s="201">
        <f t="shared" si="105"/>
        <v>8.4826839608809657E-2</v>
      </c>
      <c r="E752" s="174">
        <v>8949.07</v>
      </c>
      <c r="F752" s="197">
        <f t="shared" si="101"/>
        <v>-2.2245708627091679E-3</v>
      </c>
      <c r="G752" s="197">
        <f t="shared" si="106"/>
        <v>5.9864583480493658E-2</v>
      </c>
      <c r="H752" s="174">
        <v>1775.12</v>
      </c>
      <c r="I752" s="197">
        <f t="shared" si="102"/>
        <v>-9.0456738842205186E-3</v>
      </c>
      <c r="J752" s="197">
        <f t="shared" si="107"/>
        <v>8.8040644688297545E-2</v>
      </c>
      <c r="K752" s="174">
        <v>361.15</v>
      </c>
      <c r="L752" s="197">
        <f t="shared" si="103"/>
        <v>5.1356903773826929E-3</v>
      </c>
      <c r="M752" s="197">
        <f t="shared" si="108"/>
        <v>6.6213547852377416E-2</v>
      </c>
      <c r="N752" s="199">
        <v>39052</v>
      </c>
      <c r="O752" s="181">
        <v>1396.71</v>
      </c>
      <c r="P752" s="200">
        <f t="shared" si="104"/>
        <v>-2.8026643639619906E-3</v>
      </c>
      <c r="Q752" s="200">
        <f t="shared" si="109"/>
        <v>4.8657732537068885E-2</v>
      </c>
    </row>
    <row r="753" spans="1:17">
      <c r="A753" s="180">
        <v>39055</v>
      </c>
      <c r="B753" s="174">
        <v>576.03</v>
      </c>
      <c r="C753" s="197">
        <f t="shared" si="100"/>
        <v>1.495423622915003E-2</v>
      </c>
      <c r="D753" s="201">
        <f t="shared" si="105"/>
        <v>5.0247664801079998E-2</v>
      </c>
      <c r="E753" s="174">
        <v>9019.0300000000007</v>
      </c>
      <c r="F753" s="197">
        <f t="shared" si="101"/>
        <v>7.7871732160031291E-3</v>
      </c>
      <c r="G753" s="197">
        <f t="shared" si="106"/>
        <v>4.694435830597226E-2</v>
      </c>
      <c r="H753" s="174">
        <v>1799.93</v>
      </c>
      <c r="I753" s="197">
        <f t="shared" si="102"/>
        <v>1.3879748981013797E-2</v>
      </c>
      <c r="J753" s="197">
        <f t="shared" si="107"/>
        <v>5.4395891557778825E-2</v>
      </c>
      <c r="K753" s="174">
        <v>361.19</v>
      </c>
      <c r="L753" s="197">
        <f t="shared" si="103"/>
        <v>1.1075116992241494E-4</v>
      </c>
      <c r="M753" s="197">
        <f t="shared" si="108"/>
        <v>7.6148412803530796E-2</v>
      </c>
      <c r="N753" s="199">
        <v>39055</v>
      </c>
      <c r="O753" s="181">
        <v>1409.12</v>
      </c>
      <c r="P753" s="200">
        <f t="shared" si="104"/>
        <v>8.8459250373963908E-3</v>
      </c>
      <c r="Q753" s="200">
        <f t="shared" si="109"/>
        <v>3.3851928901336141E-2</v>
      </c>
    </row>
    <row r="754" spans="1:17">
      <c r="A754" s="180">
        <v>39056</v>
      </c>
      <c r="B754" s="174">
        <v>577.48</v>
      </c>
      <c r="C754" s="197">
        <f t="shared" si="100"/>
        <v>2.5140670886790212E-3</v>
      </c>
      <c r="D754" s="201">
        <f t="shared" si="105"/>
        <v>6.6184465230858289E-2</v>
      </c>
      <c r="E754" s="174">
        <v>9064.93</v>
      </c>
      <c r="F754" s="197">
        <f t="shared" si="101"/>
        <v>5.0763326801174635E-3</v>
      </c>
      <c r="G754" s="197">
        <f t="shared" si="106"/>
        <v>5.1013049113046972E-2</v>
      </c>
      <c r="H754" s="174">
        <v>1804.85</v>
      </c>
      <c r="I754" s="197">
        <f t="shared" si="102"/>
        <v>2.7297105815282385E-3</v>
      </c>
      <c r="J754" s="197">
        <f t="shared" si="107"/>
        <v>6.3356581319618105E-2</v>
      </c>
      <c r="K754" s="174">
        <v>357.79</v>
      </c>
      <c r="L754" s="197">
        <f t="shared" si="103"/>
        <v>-9.4579135573508045E-3</v>
      </c>
      <c r="M754" s="197">
        <f t="shared" si="108"/>
        <v>7.4229373121032324E-2</v>
      </c>
      <c r="N754" s="199">
        <v>39056</v>
      </c>
      <c r="O754" s="181">
        <v>1414.76</v>
      </c>
      <c r="P754" s="200">
        <f t="shared" si="104"/>
        <v>3.9945093271437073E-3</v>
      </c>
      <c r="Q754" s="200">
        <f t="shared" si="109"/>
        <v>4.0478458478556745E-2</v>
      </c>
    </row>
    <row r="755" spans="1:17">
      <c r="A755" s="180">
        <v>39057</v>
      </c>
      <c r="B755" s="174">
        <v>573.27</v>
      </c>
      <c r="C755" s="197">
        <f t="shared" si="100"/>
        <v>-7.3169998402241735E-3</v>
      </c>
      <c r="D755" s="201">
        <f t="shared" si="105"/>
        <v>7.1428820695709647E-2</v>
      </c>
      <c r="E755" s="174">
        <v>9047.76</v>
      </c>
      <c r="F755" s="197">
        <f t="shared" si="101"/>
        <v>-1.8959089061964419E-3</v>
      </c>
      <c r="G755" s="197">
        <f t="shared" si="106"/>
        <v>6.0317441035925769E-2</v>
      </c>
      <c r="H755" s="174">
        <v>1799.13</v>
      </c>
      <c r="I755" s="197">
        <f t="shared" si="102"/>
        <v>-3.1742711129867543E-3</v>
      </c>
      <c r="J755" s="197">
        <f t="shared" si="107"/>
        <v>6.8783141187475916E-2</v>
      </c>
      <c r="K755" s="174">
        <v>362.71</v>
      </c>
      <c r="L755" s="197">
        <f t="shared" si="103"/>
        <v>1.3657394794669127E-2</v>
      </c>
      <c r="M755" s="197">
        <f t="shared" si="108"/>
        <v>4.5369430538590348E-2</v>
      </c>
      <c r="N755" s="199">
        <v>39057</v>
      </c>
      <c r="O755" s="181">
        <v>1412.9</v>
      </c>
      <c r="P755" s="200">
        <f t="shared" si="104"/>
        <v>-1.3155756125308089E-3</v>
      </c>
      <c r="Q755" s="200">
        <f t="shared" si="109"/>
        <v>4.7166472468030816E-2</v>
      </c>
    </row>
    <row r="756" spans="1:17">
      <c r="A756" s="180">
        <v>39058</v>
      </c>
      <c r="B756" s="174">
        <v>569.26</v>
      </c>
      <c r="C756" s="197">
        <f t="shared" si="100"/>
        <v>-7.0195381577493705E-3</v>
      </c>
      <c r="D756" s="201">
        <f t="shared" si="105"/>
        <v>5.5389947131377099E-2</v>
      </c>
      <c r="E756" s="174">
        <v>9041.98</v>
      </c>
      <c r="F756" s="197">
        <f t="shared" si="101"/>
        <v>-6.3903629313602527E-4</v>
      </c>
      <c r="G756" s="197">
        <f t="shared" si="106"/>
        <v>5.7943576645463131E-2</v>
      </c>
      <c r="H756" s="174">
        <v>1777.46</v>
      </c>
      <c r="I756" s="197">
        <f t="shared" si="102"/>
        <v>-1.2117835799702553E-2</v>
      </c>
      <c r="J756" s="197">
        <f t="shared" si="107"/>
        <v>6.1935836643738598E-2</v>
      </c>
      <c r="K756" s="174">
        <v>363.27</v>
      </c>
      <c r="L756" s="197">
        <f t="shared" si="103"/>
        <v>1.5427425302879552E-3</v>
      </c>
      <c r="M756" s="197">
        <f t="shared" si="108"/>
        <v>5.9582665324166569E-2</v>
      </c>
      <c r="N756" s="199">
        <v>39058</v>
      </c>
      <c r="O756" s="181">
        <v>1407.29</v>
      </c>
      <c r="P756" s="200">
        <f t="shared" si="104"/>
        <v>-3.9784605999296403E-3</v>
      </c>
      <c r="Q756" s="200">
        <f t="shared" si="109"/>
        <v>4.505096791763525E-2</v>
      </c>
    </row>
    <row r="757" spans="1:17">
      <c r="A757" s="180">
        <v>39059</v>
      </c>
      <c r="B757" s="174">
        <v>570.63</v>
      </c>
      <c r="C757" s="197">
        <f t="shared" si="100"/>
        <v>2.4037418692191143E-3</v>
      </c>
      <c r="D757" s="201">
        <f t="shared" si="105"/>
        <v>4.9311151491704446E-2</v>
      </c>
      <c r="E757" s="174">
        <v>9042.19</v>
      </c>
      <c r="F757" s="197">
        <f t="shared" si="101"/>
        <v>2.3224731907503286E-5</v>
      </c>
      <c r="G757" s="197">
        <f t="shared" si="106"/>
        <v>5.4357514479514916E-2</v>
      </c>
      <c r="H757" s="174">
        <v>1786.21</v>
      </c>
      <c r="I757" s="197">
        <f t="shared" si="102"/>
        <v>4.9106778033148847E-3</v>
      </c>
      <c r="J757" s="197">
        <f t="shared" si="107"/>
        <v>4.8511996882221471E-2</v>
      </c>
      <c r="K757" s="174">
        <v>361.38</v>
      </c>
      <c r="L757" s="197">
        <f t="shared" si="103"/>
        <v>-5.2163231506998512E-3</v>
      </c>
      <c r="M757" s="197">
        <f t="shared" si="108"/>
        <v>6.2970670009784804E-2</v>
      </c>
      <c r="N757" s="199">
        <v>39059</v>
      </c>
      <c r="O757" s="181">
        <v>1409.84</v>
      </c>
      <c r="P757" s="200">
        <f t="shared" si="104"/>
        <v>1.8103535842812068E-3</v>
      </c>
      <c r="Q757" s="200">
        <f t="shared" si="109"/>
        <v>3.9031146885732518E-2</v>
      </c>
    </row>
    <row r="758" spans="1:17">
      <c r="A758" s="180">
        <v>39062</v>
      </c>
      <c r="B758" s="174">
        <v>571.62</v>
      </c>
      <c r="C758" s="197">
        <f t="shared" si="100"/>
        <v>1.7334213138837623E-3</v>
      </c>
      <c r="D758" s="201">
        <f t="shared" si="105"/>
        <v>5.1216742964555646E-2</v>
      </c>
      <c r="E758" s="174">
        <v>9064.69</v>
      </c>
      <c r="F758" s="197">
        <f t="shared" si="101"/>
        <v>2.485244457446416E-3</v>
      </c>
      <c r="G758" s="197">
        <f t="shared" si="106"/>
        <v>5.7065455257354056E-2</v>
      </c>
      <c r="H758" s="174">
        <v>1791.74</v>
      </c>
      <c r="I758" s="197">
        <f t="shared" si="102"/>
        <v>3.0911580113644282E-3</v>
      </c>
      <c r="J758" s="197">
        <f t="shared" si="107"/>
        <v>5.4610418024452656E-2</v>
      </c>
      <c r="K758" s="174">
        <v>357.97</v>
      </c>
      <c r="L758" s="197">
        <f t="shared" si="103"/>
        <v>-9.4808522769884163E-3</v>
      </c>
      <c r="M758" s="197">
        <f t="shared" si="108"/>
        <v>5.4154852168987015E-2</v>
      </c>
      <c r="N758" s="199">
        <v>39062</v>
      </c>
      <c r="O758" s="181">
        <v>1413.04</v>
      </c>
      <c r="P758" s="200">
        <f t="shared" si="104"/>
        <v>2.2671890910740786E-3</v>
      </c>
      <c r="Q758" s="200">
        <f t="shared" si="109"/>
        <v>4.3408668046563834E-2</v>
      </c>
    </row>
    <row r="759" spans="1:17">
      <c r="A759" s="180">
        <v>39063</v>
      </c>
      <c r="B759" s="174">
        <v>568.76</v>
      </c>
      <c r="C759" s="197">
        <f t="shared" si="100"/>
        <v>-5.0158824185693356E-3</v>
      </c>
      <c r="D759" s="201">
        <f t="shared" si="105"/>
        <v>3.9229110375480034E-2</v>
      </c>
      <c r="E759" s="174">
        <v>9059.26</v>
      </c>
      <c r="F759" s="197">
        <f t="shared" si="101"/>
        <v>-5.9920714441062954E-4</v>
      </c>
      <c r="G759" s="197">
        <f t="shared" si="106"/>
        <v>4.9506054317550265E-2</v>
      </c>
      <c r="H759" s="174">
        <v>1781.97</v>
      </c>
      <c r="I759" s="197">
        <f t="shared" si="102"/>
        <v>-5.4677208504837205E-3</v>
      </c>
      <c r="J759" s="197">
        <f t="shared" si="107"/>
        <v>4.1712121590800559E-2</v>
      </c>
      <c r="K759" s="174">
        <v>359.2</v>
      </c>
      <c r="L759" s="197">
        <f t="shared" si="103"/>
        <v>3.4301524213481561E-3</v>
      </c>
      <c r="M759" s="197">
        <f t="shared" si="108"/>
        <v>4.4265121381629143E-2</v>
      </c>
      <c r="N759" s="199">
        <v>39063</v>
      </c>
      <c r="O759" s="181">
        <v>1411.56</v>
      </c>
      <c r="P759" s="200">
        <f t="shared" si="104"/>
        <v>-1.047936086837734E-3</v>
      </c>
      <c r="Q759" s="200">
        <f t="shared" si="109"/>
        <v>3.6179991801055786E-2</v>
      </c>
    </row>
    <row r="760" spans="1:17">
      <c r="A760" s="180">
        <v>39064</v>
      </c>
      <c r="B760" s="174">
        <v>569.89</v>
      </c>
      <c r="C760" s="197">
        <f t="shared" si="100"/>
        <v>1.984807220771542E-3</v>
      </c>
      <c r="D760" s="201">
        <f t="shared" si="105"/>
        <v>2.4796792009403667E-2</v>
      </c>
      <c r="E760" s="174">
        <v>9082.1299999999992</v>
      </c>
      <c r="F760" s="197">
        <f t="shared" si="101"/>
        <v>2.5213075861733932E-3</v>
      </c>
      <c r="G760" s="197">
        <f t="shared" si="106"/>
        <v>4.6748484652181697E-2</v>
      </c>
      <c r="H760" s="174">
        <v>1783.44</v>
      </c>
      <c r="I760" s="197">
        <f t="shared" si="102"/>
        <v>8.2458964511445169E-4</v>
      </c>
      <c r="J760" s="197">
        <f t="shared" si="107"/>
        <v>3.1212103970910975E-2</v>
      </c>
      <c r="K760" s="174">
        <v>360</v>
      </c>
      <c r="L760" s="197">
        <f t="shared" si="103"/>
        <v>2.2246950221111086E-3</v>
      </c>
      <c r="M760" s="197">
        <f t="shared" si="108"/>
        <v>4.8162577178986081E-2</v>
      </c>
      <c r="N760" s="199">
        <v>39064</v>
      </c>
      <c r="O760" s="181">
        <v>1413.21</v>
      </c>
      <c r="P760" s="200">
        <f t="shared" si="104"/>
        <v>1.1682368388626606E-3</v>
      </c>
      <c r="Q760" s="200">
        <f t="shared" si="109"/>
        <v>3.3086937810329231E-2</v>
      </c>
    </row>
    <row r="761" spans="1:17">
      <c r="A761" s="180">
        <v>39065</v>
      </c>
      <c r="B761" s="174">
        <v>575.76</v>
      </c>
      <c r="C761" s="197">
        <f t="shared" si="100"/>
        <v>1.0247547450603581E-2</v>
      </c>
      <c r="D761" s="201">
        <f t="shared" si="105"/>
        <v>2.5520746726959531E-2</v>
      </c>
      <c r="E761" s="174">
        <v>9147.2000000000007</v>
      </c>
      <c r="F761" s="197">
        <f t="shared" si="101"/>
        <v>7.1390749265080461E-3</v>
      </c>
      <c r="G761" s="197">
        <f t="shared" si="106"/>
        <v>4.3852763379875072E-2</v>
      </c>
      <c r="H761" s="174">
        <v>1803.41</v>
      </c>
      <c r="I761" s="197">
        <f t="shared" si="102"/>
        <v>1.1135233614621518E-2</v>
      </c>
      <c r="J761" s="197">
        <f t="shared" si="107"/>
        <v>3.1805133070591865E-2</v>
      </c>
      <c r="K761" s="174">
        <v>358.32</v>
      </c>
      <c r="L761" s="197">
        <f t="shared" si="103"/>
        <v>-4.6775895511110901E-3</v>
      </c>
      <c r="M761" s="197">
        <f t="shared" si="108"/>
        <v>3.487904075676132E-2</v>
      </c>
      <c r="N761" s="199">
        <v>39065</v>
      </c>
      <c r="O761" s="181">
        <v>1425.49</v>
      </c>
      <c r="P761" s="200">
        <f t="shared" si="104"/>
        <v>8.6519016464807145E-3</v>
      </c>
      <c r="Q761" s="200">
        <f t="shared" si="109"/>
        <v>3.1746643968216998E-2</v>
      </c>
    </row>
    <row r="762" spans="1:17">
      <c r="A762" s="180">
        <v>39066</v>
      </c>
      <c r="B762" s="174">
        <v>576.45000000000005</v>
      </c>
      <c r="C762" s="197">
        <f t="shared" si="100"/>
        <v>1.1976984794139531E-3</v>
      </c>
      <c r="D762" s="201">
        <f t="shared" si="105"/>
        <v>4.872242990655018E-2</v>
      </c>
      <c r="E762" s="174">
        <v>9140.39</v>
      </c>
      <c r="F762" s="197">
        <f t="shared" si="101"/>
        <v>-7.4476738758701567E-4</v>
      </c>
      <c r="G762" s="197">
        <f t="shared" si="106"/>
        <v>5.6298989447086098E-2</v>
      </c>
      <c r="H762" s="174">
        <v>1808.56</v>
      </c>
      <c r="I762" s="197">
        <f t="shared" si="102"/>
        <v>2.85163137561909E-3</v>
      </c>
      <c r="J762" s="197">
        <f t="shared" si="107"/>
        <v>5.341404282263662E-2</v>
      </c>
      <c r="K762" s="174">
        <v>358.56</v>
      </c>
      <c r="L762" s="197">
        <f t="shared" si="103"/>
        <v>6.6956815357222291E-4</v>
      </c>
      <c r="M762" s="197">
        <f t="shared" si="108"/>
        <v>2.2550874483327855E-2</v>
      </c>
      <c r="N762" s="199">
        <v>39066</v>
      </c>
      <c r="O762" s="181">
        <v>1427.09</v>
      </c>
      <c r="P762" s="200">
        <f t="shared" si="104"/>
        <v>1.1217916186671262E-3</v>
      </c>
      <c r="Q762" s="200">
        <f t="shared" si="109"/>
        <v>4.4057398622638119E-2</v>
      </c>
    </row>
    <row r="763" spans="1:17">
      <c r="A763" s="180">
        <v>39069</v>
      </c>
      <c r="B763" s="174">
        <v>573.23</v>
      </c>
      <c r="C763" s="197">
        <f t="shared" si="100"/>
        <v>-5.6015733415525331E-3</v>
      </c>
      <c r="D763" s="201">
        <f t="shared" si="105"/>
        <v>5.7296183351773639E-2</v>
      </c>
      <c r="E763" s="174">
        <v>9105.0499999999993</v>
      </c>
      <c r="F763" s="197">
        <f t="shared" si="101"/>
        <v>-3.8738494872965221E-3</v>
      </c>
      <c r="G763" s="197">
        <f t="shared" si="106"/>
        <v>5.3579639110254811E-2</v>
      </c>
      <c r="H763" s="174">
        <v>1790.99</v>
      </c>
      <c r="I763" s="197">
        <f t="shared" si="102"/>
        <v>-9.7624089353602946E-3</v>
      </c>
      <c r="J763" s="197">
        <f t="shared" si="107"/>
        <v>6.1461618282394902E-2</v>
      </c>
      <c r="K763" s="174">
        <v>362.35</v>
      </c>
      <c r="L763" s="197">
        <f t="shared" si="103"/>
        <v>1.0514585502673651E-2</v>
      </c>
      <c r="M763" s="197">
        <f t="shared" si="108"/>
        <v>2.2307435069697342E-2</v>
      </c>
      <c r="N763" s="199">
        <v>39069</v>
      </c>
      <c r="O763" s="181">
        <v>1422.48</v>
      </c>
      <c r="P763" s="200">
        <f t="shared" si="104"/>
        <v>-3.2355787166683486E-3</v>
      </c>
      <c r="Q763" s="200">
        <f t="shared" si="109"/>
        <v>4.3779927739235142E-2</v>
      </c>
    </row>
    <row r="764" spans="1:17">
      <c r="A764" s="180">
        <v>39070</v>
      </c>
      <c r="B764" s="174">
        <v>571.64</v>
      </c>
      <c r="C764" s="197">
        <f t="shared" si="100"/>
        <v>-2.7776097238162469E-3</v>
      </c>
      <c r="D764" s="201">
        <f t="shared" si="105"/>
        <v>5.0960058512680873E-2</v>
      </c>
      <c r="E764" s="174">
        <v>9139.44</v>
      </c>
      <c r="F764" s="197">
        <f t="shared" si="101"/>
        <v>3.7699097897331757E-3</v>
      </c>
      <c r="G764" s="197">
        <f t="shared" si="106"/>
        <v>4.5413079877729683E-2</v>
      </c>
      <c r="H764" s="174">
        <v>1785.12</v>
      </c>
      <c r="I764" s="197">
        <f t="shared" si="102"/>
        <v>-3.2828997273344779E-3</v>
      </c>
      <c r="J764" s="197">
        <f t="shared" si="107"/>
        <v>4.8400232441620589E-2</v>
      </c>
      <c r="K764" s="174">
        <v>362.79</v>
      </c>
      <c r="L764" s="197">
        <f t="shared" si="103"/>
        <v>1.2135589100033927E-3</v>
      </c>
      <c r="M764" s="197">
        <f t="shared" si="108"/>
        <v>4.2162527424535301E-2</v>
      </c>
      <c r="N764" s="199">
        <v>39070</v>
      </c>
      <c r="O764" s="181">
        <v>1425.55</v>
      </c>
      <c r="P764" s="200">
        <f t="shared" si="104"/>
        <v>2.15587700204248E-3</v>
      </c>
      <c r="Q764" s="200">
        <f t="shared" si="109"/>
        <v>3.9812531007674373E-2</v>
      </c>
    </row>
    <row r="765" spans="1:17">
      <c r="A765" s="180">
        <v>39071</v>
      </c>
      <c r="B765" s="174">
        <v>571.86</v>
      </c>
      <c r="C765" s="197">
        <f t="shared" si="100"/>
        <v>3.8478356399548105E-4</v>
      </c>
      <c r="D765" s="201">
        <f t="shared" si="105"/>
        <v>4.8200806001873042E-2</v>
      </c>
      <c r="E765" s="174">
        <v>9128.8799999999992</v>
      </c>
      <c r="F765" s="197">
        <f t="shared" si="101"/>
        <v>-1.1560998686447415E-3</v>
      </c>
      <c r="G765" s="197">
        <f t="shared" si="106"/>
        <v>4.9042782666536569E-2</v>
      </c>
      <c r="H765" s="174">
        <v>1777.92</v>
      </c>
      <c r="I765" s="197">
        <f t="shared" si="102"/>
        <v>-4.0414981589999609E-3</v>
      </c>
      <c r="J765" s="197">
        <f t="shared" si="107"/>
        <v>4.3237913551319437E-2</v>
      </c>
      <c r="K765" s="174">
        <v>360.4</v>
      </c>
      <c r="L765" s="197">
        <f t="shared" si="103"/>
        <v>-6.6096287311110911E-3</v>
      </c>
      <c r="M765" s="197">
        <f t="shared" si="108"/>
        <v>4.7269779153120181E-2</v>
      </c>
      <c r="N765" s="199">
        <v>39071</v>
      </c>
      <c r="O765" s="181">
        <v>1423.53</v>
      </c>
      <c r="P765" s="200">
        <f t="shared" si="104"/>
        <v>-1.418001838118046E-3</v>
      </c>
      <c r="Q765" s="200">
        <f t="shared" si="109"/>
        <v>4.0769384631337564E-2</v>
      </c>
    </row>
    <row r="766" spans="1:17">
      <c r="A766" s="180">
        <v>39072</v>
      </c>
      <c r="B766" s="174">
        <v>568.17999999999995</v>
      </c>
      <c r="C766" s="197">
        <f t="shared" si="100"/>
        <v>-6.4559362506329057E-3</v>
      </c>
      <c r="D766" s="201">
        <f t="shared" si="105"/>
        <v>4.4939127079435183E-2</v>
      </c>
      <c r="E766" s="174">
        <v>9103.4500000000007</v>
      </c>
      <c r="F766" s="197">
        <f t="shared" si="101"/>
        <v>-2.7895520200111545E-3</v>
      </c>
      <c r="G766" s="197">
        <f t="shared" si="106"/>
        <v>4.392306122168442E-2</v>
      </c>
      <c r="H766" s="174">
        <v>1766.28</v>
      </c>
      <c r="I766" s="197">
        <f t="shared" si="102"/>
        <v>-6.5685016933740006E-3</v>
      </c>
      <c r="J766" s="197">
        <f t="shared" si="107"/>
        <v>2.9678106064226575E-2</v>
      </c>
      <c r="K766" s="174">
        <v>359.33</v>
      </c>
      <c r="L766" s="197">
        <f t="shared" si="103"/>
        <v>-2.9733394142243044E-3</v>
      </c>
      <c r="M766" s="197">
        <f t="shared" si="108"/>
        <v>4.0168998371687942E-2</v>
      </c>
      <c r="N766" s="199">
        <v>39072</v>
      </c>
      <c r="O766" s="181">
        <v>1418.3</v>
      </c>
      <c r="P766" s="200">
        <f t="shared" si="104"/>
        <v>-3.6807310110549447E-3</v>
      </c>
      <c r="Q766" s="200">
        <f t="shared" si="109"/>
        <v>3.321795836018919E-2</v>
      </c>
    </row>
    <row r="767" spans="1:17">
      <c r="A767" s="180">
        <v>39073</v>
      </c>
      <c r="B767" s="174">
        <v>563.73</v>
      </c>
      <c r="C767" s="197">
        <f t="shared" si="100"/>
        <v>-7.8628564577855695E-3</v>
      </c>
      <c r="D767" s="201">
        <f t="shared" si="105"/>
        <v>4.29377044868023E-2</v>
      </c>
      <c r="E767" s="174">
        <v>9062.1299999999992</v>
      </c>
      <c r="F767" s="197">
        <f t="shared" si="101"/>
        <v>-4.5492707926460705E-3</v>
      </c>
      <c r="G767" s="197">
        <f t="shared" si="106"/>
        <v>3.9591762216240348E-2</v>
      </c>
      <c r="H767" s="174">
        <v>1748.61</v>
      </c>
      <c r="I767" s="197">
        <f t="shared" si="102"/>
        <v>-1.0054453401254743E-2</v>
      </c>
      <c r="J767" s="197">
        <f t="shared" si="107"/>
        <v>3.0115833954313727E-2</v>
      </c>
      <c r="K767" s="174">
        <v>358.98</v>
      </c>
      <c r="L767" s="197">
        <f t="shared" si="103"/>
        <v>-9.7450968996299475E-4</v>
      </c>
      <c r="M767" s="197">
        <f t="shared" si="108"/>
        <v>3.2527331650415929E-2</v>
      </c>
      <c r="N767" s="199">
        <v>39073</v>
      </c>
      <c r="O767" s="181">
        <v>1410.76</v>
      </c>
      <c r="P767" s="200">
        <f t="shared" si="104"/>
        <v>-5.3304050482941142E-3</v>
      </c>
      <c r="Q767" s="200">
        <f t="shared" si="109"/>
        <v>2.9275827405734502E-2</v>
      </c>
    </row>
    <row r="768" spans="1:17">
      <c r="A768" s="180">
        <v>39077</v>
      </c>
      <c r="B768" s="174">
        <v>566.08000000000004</v>
      </c>
      <c r="C768" s="197">
        <f t="shared" si="100"/>
        <v>4.1599975022496702E-3</v>
      </c>
      <c r="D768" s="201">
        <f t="shared" si="105"/>
        <v>2.2495836169417811E-2</v>
      </c>
      <c r="E768" s="174">
        <v>9102.25</v>
      </c>
      <c r="F768" s="197">
        <f t="shared" si="101"/>
        <v>4.4174439470166423E-3</v>
      </c>
      <c r="G768" s="197">
        <f t="shared" si="106"/>
        <v>2.983440457045303E-2</v>
      </c>
      <c r="H768" s="174">
        <v>1753.55</v>
      </c>
      <c r="I768" s="197">
        <f t="shared" si="102"/>
        <v>2.8211179822360327E-3</v>
      </c>
      <c r="J768" s="197">
        <f t="shared" si="107"/>
        <v>1.2574366412635981E-2</v>
      </c>
      <c r="K768" s="174">
        <v>356.43</v>
      </c>
      <c r="L768" s="197">
        <f t="shared" si="103"/>
        <v>-7.1288094916897825E-3</v>
      </c>
      <c r="M768" s="197">
        <f t="shared" si="108"/>
        <v>2.4219856787784079E-2</v>
      </c>
      <c r="N768" s="199">
        <v>39077</v>
      </c>
      <c r="O768" s="181">
        <v>1416.9</v>
      </c>
      <c r="P768" s="200">
        <f t="shared" si="104"/>
        <v>4.3428203179134333E-3</v>
      </c>
      <c r="Q768" s="200">
        <f t="shared" si="109"/>
        <v>2.0437664013650839E-2</v>
      </c>
    </row>
    <row r="769" spans="1:17">
      <c r="A769" s="180">
        <v>39078</v>
      </c>
      <c r="B769" s="174">
        <v>570.11</v>
      </c>
      <c r="C769" s="197">
        <f t="shared" si="100"/>
        <v>7.0939136945967702E-3</v>
      </c>
      <c r="D769" s="201">
        <f t="shared" si="105"/>
        <v>2.0091674153818406E-2</v>
      </c>
      <c r="E769" s="174">
        <v>9179.4</v>
      </c>
      <c r="F769" s="197">
        <f t="shared" si="101"/>
        <v>8.4402073111169377E-3</v>
      </c>
      <c r="G769" s="197">
        <f t="shared" si="106"/>
        <v>2.8633130118821022E-2</v>
      </c>
      <c r="H769" s="174">
        <v>1763.41</v>
      </c>
      <c r="I769" s="197">
        <f t="shared" si="102"/>
        <v>5.6071299264759036E-3</v>
      </c>
      <c r="J769" s="197">
        <f t="shared" si="107"/>
        <v>5.4208422953660211E-3</v>
      </c>
      <c r="K769" s="174">
        <v>353.39</v>
      </c>
      <c r="L769" s="197">
        <f t="shared" si="103"/>
        <v>-8.5656042008858315E-3</v>
      </c>
      <c r="M769" s="197">
        <f t="shared" si="108"/>
        <v>2.494164059327875E-2</v>
      </c>
      <c r="N769" s="199">
        <v>39078</v>
      </c>
      <c r="O769" s="181">
        <v>1426.84</v>
      </c>
      <c r="P769" s="200">
        <f t="shared" si="104"/>
        <v>6.9908222846947901E-3</v>
      </c>
      <c r="Q769" s="200">
        <f t="shared" si="109"/>
        <v>1.9829729082019701E-2</v>
      </c>
    </row>
    <row r="770" spans="1:17">
      <c r="A770" s="180">
        <v>39079</v>
      </c>
      <c r="B770" s="174">
        <v>569.98</v>
      </c>
      <c r="C770" s="197">
        <f t="shared" si="100"/>
        <v>-2.2805217230820741E-4</v>
      </c>
      <c r="D770" s="201">
        <f t="shared" si="105"/>
        <v>4.5282090566173702E-2</v>
      </c>
      <c r="E770" s="174">
        <v>9172.76</v>
      </c>
      <c r="F770" s="197">
        <f t="shared" si="101"/>
        <v>-7.2362057542430609E-4</v>
      </c>
      <c r="G770" s="197">
        <f t="shared" si="106"/>
        <v>4.4500241859973332E-2</v>
      </c>
      <c r="H770" s="174">
        <v>1758.94</v>
      </c>
      <c r="I770" s="197">
        <f t="shared" si="102"/>
        <v>-2.5380796341012849E-3</v>
      </c>
      <c r="J770" s="197">
        <f t="shared" si="107"/>
        <v>2.631564487501304E-2</v>
      </c>
      <c r="K770" s="174">
        <v>355.32</v>
      </c>
      <c r="L770" s="197">
        <f t="shared" si="103"/>
        <v>5.4465289640802349E-3</v>
      </c>
      <c r="M770" s="197">
        <f t="shared" si="108"/>
        <v>8.6110656425313955E-3</v>
      </c>
      <c r="N770" s="199">
        <v>39079</v>
      </c>
      <c r="O770" s="181">
        <v>1424.73</v>
      </c>
      <c r="P770" s="200">
        <f t="shared" si="104"/>
        <v>-1.4798867887418701E-3</v>
      </c>
      <c r="Q770" s="200">
        <f t="shared" si="109"/>
        <v>3.5308106024115368E-2</v>
      </c>
    </row>
    <row r="771" spans="1:17">
      <c r="A771" s="180">
        <v>39080</v>
      </c>
      <c r="B771" s="174">
        <v>568.20000000000005</v>
      </c>
      <c r="C771" s="197">
        <f t="shared" si="100"/>
        <v>-3.1278030736215929E-3</v>
      </c>
      <c r="D771" s="201">
        <f t="shared" si="105"/>
        <v>3.5664812614298151E-2</v>
      </c>
      <c r="E771" s="174">
        <v>9139.02</v>
      </c>
      <c r="F771" s="197">
        <f t="shared" si="101"/>
        <v>-3.6850637329157282E-3</v>
      </c>
      <c r="G771" s="197">
        <f t="shared" si="106"/>
        <v>4.526864425512625E-2</v>
      </c>
      <c r="H771" s="174">
        <v>1756.9</v>
      </c>
      <c r="I771" s="197">
        <f t="shared" si="102"/>
        <v>-1.160462494843046E-3</v>
      </c>
      <c r="J771" s="197">
        <f t="shared" si="107"/>
        <v>1.7862431941068076E-2</v>
      </c>
      <c r="K771" s="174">
        <v>357.85</v>
      </c>
      <c r="L771" s="197">
        <f t="shared" si="103"/>
        <v>7.0951122831062778E-3</v>
      </c>
      <c r="M771" s="197">
        <f t="shared" si="108"/>
        <v>1.0382429147472597E-2</v>
      </c>
      <c r="N771" s="199">
        <v>39080</v>
      </c>
      <c r="O771" s="181">
        <v>1418.3</v>
      </c>
      <c r="P771" s="200">
        <f t="shared" si="104"/>
        <v>-4.5233507655723371E-3</v>
      </c>
      <c r="Q771" s="200">
        <f t="shared" si="109"/>
        <v>3.3399949041150796E-2</v>
      </c>
    </row>
    <row r="772" spans="1:17">
      <c r="A772" s="180">
        <v>39085</v>
      </c>
      <c r="B772" s="174">
        <v>568.79</v>
      </c>
      <c r="C772" s="197">
        <f t="shared" ref="C772:C835" si="110">LN(B772/B771)</f>
        <v>1.0378280423867792E-3</v>
      </c>
      <c r="D772" s="201">
        <f t="shared" si="105"/>
        <v>2.7115467897752911E-2</v>
      </c>
      <c r="E772" s="174">
        <v>9132.2199999999993</v>
      </c>
      <c r="F772" s="197">
        <f t="shared" ref="F772:F835" si="111">LN(E772/E771)</f>
        <v>-7.4433922535714571E-4</v>
      </c>
      <c r="G772" s="197">
        <f t="shared" si="106"/>
        <v>4.0648668563858084E-2</v>
      </c>
      <c r="H772" s="174">
        <v>1759.37</v>
      </c>
      <c r="I772" s="197">
        <f t="shared" ref="I772:I835" si="112">LN(H772/H771)</f>
        <v>1.4048980347133992E-3</v>
      </c>
      <c r="J772" s="197">
        <f t="shared" si="107"/>
        <v>1.3962352550386799E-2</v>
      </c>
      <c r="K772" s="174">
        <v>357</v>
      </c>
      <c r="L772" s="197">
        <f t="shared" ref="L772:L835" si="113">LN(K772/K771)</f>
        <v>-2.3781224049674358E-3</v>
      </c>
      <c r="M772" s="197">
        <f t="shared" si="108"/>
        <v>3.3270586687753123E-2</v>
      </c>
      <c r="N772" s="199">
        <v>39085</v>
      </c>
      <c r="O772" s="181">
        <v>1416.6</v>
      </c>
      <c r="P772" s="200">
        <f t="shared" ref="P772:P835" si="114">LN(O772/O771)</f>
        <v>-1.199336981039674E-3</v>
      </c>
      <c r="Q772" s="200">
        <f t="shared" si="109"/>
        <v>2.8869341039206589E-2</v>
      </c>
    </row>
    <row r="773" spans="1:17">
      <c r="A773" s="180">
        <v>39086</v>
      </c>
      <c r="B773" s="174">
        <v>579.05999999999995</v>
      </c>
      <c r="C773" s="197">
        <f t="shared" si="110"/>
        <v>1.7894801684625046E-2</v>
      </c>
      <c r="D773" s="201">
        <f t="shared" si="105"/>
        <v>4.0855692351802815E-2</v>
      </c>
      <c r="E773" s="174">
        <v>9113.16</v>
      </c>
      <c r="F773" s="197">
        <f t="shared" si="111"/>
        <v>-2.0892967900180658E-3</v>
      </c>
      <c r="G773" s="197">
        <f t="shared" si="106"/>
        <v>4.6402907069226715E-2</v>
      </c>
      <c r="H773" s="174">
        <v>1792.91</v>
      </c>
      <c r="I773" s="197">
        <f t="shared" si="112"/>
        <v>1.8884207736020019E-2</v>
      </c>
      <c r="J773" s="197">
        <f t="shared" si="107"/>
        <v>2.9837634088562676E-2</v>
      </c>
      <c r="K773" s="174">
        <v>356.28</v>
      </c>
      <c r="L773" s="197">
        <f t="shared" si="113"/>
        <v>-2.0188432159703694E-3</v>
      </c>
      <c r="M773" s="197">
        <f t="shared" si="108"/>
        <v>2.3036421806577091E-2</v>
      </c>
      <c r="N773" s="199">
        <v>39086</v>
      </c>
      <c r="O773" s="181">
        <v>1418.34</v>
      </c>
      <c r="P773" s="200">
        <f t="shared" si="114"/>
        <v>1.227539361322504E-3</v>
      </c>
      <c r="Q773" s="200">
        <f t="shared" si="109"/>
        <v>3.5048713671870083E-2</v>
      </c>
    </row>
    <row r="774" spans="1:17">
      <c r="A774" s="180">
        <v>39087</v>
      </c>
      <c r="B774" s="174">
        <v>573.59</v>
      </c>
      <c r="C774" s="197">
        <f t="shared" si="110"/>
        <v>-9.491243765401957E-3</v>
      </c>
      <c r="D774" s="201">
        <f t="shared" si="105"/>
        <v>5.9465008792242022E-2</v>
      </c>
      <c r="E774" s="174">
        <v>9025.0400000000009</v>
      </c>
      <c r="F774" s="197">
        <f t="shared" si="111"/>
        <v>-9.7165863534490315E-3</v>
      </c>
      <c r="G774" s="197">
        <f t="shared" si="106"/>
        <v>4.3805603426818884E-2</v>
      </c>
      <c r="H774" s="174">
        <v>1785.3</v>
      </c>
      <c r="I774" s="197">
        <f t="shared" si="112"/>
        <v>-4.2535298228259964E-3</v>
      </c>
      <c r="J774" s="197">
        <f t="shared" si="107"/>
        <v>4.7247217381722245E-2</v>
      </c>
      <c r="K774" s="174">
        <v>357.42</v>
      </c>
      <c r="L774" s="197">
        <f t="shared" si="113"/>
        <v>3.1946223049825026E-3</v>
      </c>
      <c r="M774" s="197">
        <f t="shared" si="108"/>
        <v>1.7440985699430981E-2</v>
      </c>
      <c r="N774" s="199">
        <v>39087</v>
      </c>
      <c r="O774" s="181">
        <v>1409.71</v>
      </c>
      <c r="P774" s="200">
        <f t="shared" si="114"/>
        <v>-6.1031642212439974E-3</v>
      </c>
      <c r="Q774" s="200">
        <f t="shared" si="109"/>
        <v>3.6619927058109729E-2</v>
      </c>
    </row>
    <row r="775" spans="1:17">
      <c r="A775" s="180">
        <v>39090</v>
      </c>
      <c r="B775" s="174">
        <v>574.72</v>
      </c>
      <c r="C775" s="197">
        <f t="shared" si="110"/>
        <v>1.9681102920823933E-3</v>
      </c>
      <c r="D775" s="201">
        <f t="shared" si="105"/>
        <v>4.9112746223589437E-2</v>
      </c>
      <c r="E775" s="174">
        <v>9041.1200000000008</v>
      </c>
      <c r="F775" s="197">
        <f t="shared" si="111"/>
        <v>1.780124193104465E-3</v>
      </c>
      <c r="G775" s="197">
        <f t="shared" si="106"/>
        <v>3.4755327099609865E-2</v>
      </c>
      <c r="H775" s="174">
        <v>1787.14</v>
      </c>
      <c r="I775" s="197">
        <f t="shared" si="112"/>
        <v>1.0301083644264682E-3</v>
      </c>
      <c r="J775" s="197">
        <f t="shared" si="107"/>
        <v>4.6619777087737277E-2</v>
      </c>
      <c r="K775" s="174">
        <v>363.79</v>
      </c>
      <c r="L775" s="197">
        <f t="shared" si="113"/>
        <v>1.7665217207012675E-2</v>
      </c>
      <c r="M775" s="197">
        <f t="shared" si="108"/>
        <v>2.9673239990681177E-2</v>
      </c>
      <c r="N775" s="199">
        <v>39090</v>
      </c>
      <c r="O775" s="181">
        <v>1412.84</v>
      </c>
      <c r="P775" s="200">
        <f t="shared" si="114"/>
        <v>2.2178535600830898E-3</v>
      </c>
      <c r="Q775" s="200">
        <f t="shared" si="109"/>
        <v>3.2742532890772127E-2</v>
      </c>
    </row>
    <row r="776" spans="1:17">
      <c r="A776" s="180">
        <v>39091</v>
      </c>
      <c r="B776" s="174">
        <v>576.51</v>
      </c>
      <c r="C776" s="197">
        <f t="shared" si="110"/>
        <v>3.1097199386652583E-3</v>
      </c>
      <c r="D776" s="201">
        <f t="shared" si="105"/>
        <v>3.5077027239212646E-2</v>
      </c>
      <c r="E776" s="174">
        <v>9023.9</v>
      </c>
      <c r="F776" s="197">
        <f t="shared" si="111"/>
        <v>-1.9064474011728674E-3</v>
      </c>
      <c r="G776" s="197">
        <f t="shared" si="106"/>
        <v>2.4804275344855707E-2</v>
      </c>
      <c r="H776" s="174">
        <v>1795.63</v>
      </c>
      <c r="I776" s="197">
        <f t="shared" si="112"/>
        <v>4.7393585921057793E-3</v>
      </c>
      <c r="J776" s="197">
        <f t="shared" si="107"/>
        <v>3.1189662353721392E-2</v>
      </c>
      <c r="K776" s="174">
        <v>361.49</v>
      </c>
      <c r="L776" s="197">
        <f t="shared" si="113"/>
        <v>-6.3423993767479639E-3</v>
      </c>
      <c r="M776" s="197">
        <f t="shared" si="108"/>
        <v>4.7713199566703765E-2</v>
      </c>
      <c r="N776" s="199">
        <v>39091</v>
      </c>
      <c r="O776" s="181">
        <v>1412.11</v>
      </c>
      <c r="P776" s="200">
        <f t="shared" si="114"/>
        <v>-5.1682331811108155E-4</v>
      </c>
      <c r="Q776" s="200">
        <f t="shared" si="109"/>
        <v>2.3677796867053517E-2</v>
      </c>
    </row>
    <row r="777" spans="1:17">
      <c r="A777" s="180">
        <v>39092</v>
      </c>
      <c r="B777" s="174">
        <v>580.09</v>
      </c>
      <c r="C777" s="197">
        <f t="shared" si="110"/>
        <v>6.1905783038189886E-3</v>
      </c>
      <c r="D777" s="201">
        <f t="shared" si="105"/>
        <v>3.4984153580547295E-2</v>
      </c>
      <c r="E777" s="174">
        <v>9003.1200000000008</v>
      </c>
      <c r="F777" s="197">
        <f t="shared" si="111"/>
        <v>-2.3054292061375791E-3</v>
      </c>
      <c r="G777" s="197">
        <f t="shared" si="106"/>
        <v>2.1130606710299839E-2</v>
      </c>
      <c r="H777" s="174">
        <v>1816.15</v>
      </c>
      <c r="I777" s="197">
        <f t="shared" si="112"/>
        <v>1.1362940593613743E-2</v>
      </c>
      <c r="J777" s="197">
        <f t="shared" si="107"/>
        <v>3.0591898088913244E-2</v>
      </c>
      <c r="K777" s="174">
        <v>362.35</v>
      </c>
      <c r="L777" s="197">
        <f t="shared" si="113"/>
        <v>2.3762168563746439E-3</v>
      </c>
      <c r="M777" s="197">
        <f t="shared" si="108"/>
        <v>4.5820774302968749E-2</v>
      </c>
      <c r="N777" s="199">
        <v>39092</v>
      </c>
      <c r="O777" s="181">
        <v>1414.85</v>
      </c>
      <c r="P777" s="200">
        <f t="shared" si="114"/>
        <v>1.9384786894813752E-3</v>
      </c>
      <c r="Q777" s="200">
        <f t="shared" si="109"/>
        <v>2.0945684257317687E-2</v>
      </c>
    </row>
    <row r="778" spans="1:17">
      <c r="A778" s="180">
        <v>39093</v>
      </c>
      <c r="B778" s="174">
        <v>581.12</v>
      </c>
      <c r="C778" s="197">
        <f t="shared" si="110"/>
        <v>1.7740120566093519E-3</v>
      </c>
      <c r="D778" s="201">
        <f t="shared" si="105"/>
        <v>3.9989855080631631E-2</v>
      </c>
      <c r="E778" s="174">
        <v>9063.09</v>
      </c>
      <c r="F778" s="197">
        <f t="shared" si="111"/>
        <v>6.6389375820506266E-3</v>
      </c>
      <c r="G778" s="197">
        <f t="shared" si="106"/>
        <v>1.6300981252651378E-2</v>
      </c>
      <c r="H778" s="174">
        <v>1834.86</v>
      </c>
      <c r="I778" s="197">
        <f t="shared" si="112"/>
        <v>1.0249308431122938E-2</v>
      </c>
      <c r="J778" s="197">
        <f t="shared" si="107"/>
        <v>3.7245955299413304E-2</v>
      </c>
      <c r="K778" s="174">
        <v>364.08</v>
      </c>
      <c r="L778" s="197">
        <f t="shared" si="113"/>
        <v>4.7630281530958735E-3</v>
      </c>
      <c r="M778" s="197">
        <f t="shared" si="108"/>
        <v>3.4391767594670095E-2</v>
      </c>
      <c r="N778" s="199">
        <v>39093</v>
      </c>
      <c r="O778" s="181">
        <v>1423.82</v>
      </c>
      <c r="P778" s="200">
        <f t="shared" si="114"/>
        <v>6.3198820967637947E-3</v>
      </c>
      <c r="Q778" s="200">
        <f t="shared" si="109"/>
        <v>2.0803658252055227E-2</v>
      </c>
    </row>
    <row r="779" spans="1:17">
      <c r="A779" s="180">
        <v>39094</v>
      </c>
      <c r="B779" s="174">
        <v>583.22</v>
      </c>
      <c r="C779" s="197">
        <f t="shared" si="110"/>
        <v>3.6071976863761997E-3</v>
      </c>
      <c r="D779" s="201">
        <f t="shared" si="105"/>
        <v>3.805674325205996E-2</v>
      </c>
      <c r="E779" s="174">
        <v>9139.94</v>
      </c>
      <c r="F779" s="197">
        <f t="shared" si="111"/>
        <v>8.4436993831581153E-3</v>
      </c>
      <c r="G779" s="197">
        <f t="shared" si="106"/>
        <v>2.7899388643069151E-2</v>
      </c>
      <c r="H779" s="174">
        <v>1844.81</v>
      </c>
      <c r="I779" s="197">
        <f t="shared" si="112"/>
        <v>5.4081068417219207E-3</v>
      </c>
      <c r="J779" s="197">
        <f t="shared" si="107"/>
        <v>5.3002614558209232E-2</v>
      </c>
      <c r="K779" s="174">
        <v>366.49</v>
      </c>
      <c r="L779" s="197">
        <f t="shared" si="113"/>
        <v>6.5976121164694496E-3</v>
      </c>
      <c r="M779" s="197">
        <f t="shared" si="108"/>
        <v>3.5676134659469422E-2</v>
      </c>
      <c r="N779" s="199">
        <v>39094</v>
      </c>
      <c r="O779" s="181">
        <v>1430.73</v>
      </c>
      <c r="P779" s="200">
        <f t="shared" si="114"/>
        <v>4.8414030211822029E-3</v>
      </c>
      <c r="Q779" s="200">
        <f t="shared" si="109"/>
        <v>3.2470779080745561E-2</v>
      </c>
    </row>
    <row r="780" spans="1:17">
      <c r="A780" s="180">
        <v>39098</v>
      </c>
      <c r="B780" s="174">
        <v>581.16999999999996</v>
      </c>
      <c r="C780" s="197">
        <f t="shared" si="110"/>
        <v>-3.5211606387706264E-3</v>
      </c>
      <c r="D780" s="201">
        <f t="shared" si="105"/>
        <v>3.6777966775307369E-2</v>
      </c>
      <c r="E780" s="174">
        <v>9139.56</v>
      </c>
      <c r="F780" s="197">
        <f t="shared" si="111"/>
        <v>-4.15766295638387E-5</v>
      </c>
      <c r="G780" s="197">
        <f t="shared" si="106"/>
        <v>3.4727598019969719E-2</v>
      </c>
      <c r="H780" s="174">
        <v>1842.44</v>
      </c>
      <c r="I780" s="197">
        <f t="shared" si="112"/>
        <v>-1.2855110591233449E-3</v>
      </c>
      <c r="J780" s="197">
        <f t="shared" si="107"/>
        <v>5.2126418584224204E-2</v>
      </c>
      <c r="K780" s="174">
        <v>369.55</v>
      </c>
      <c r="L780" s="197">
        <f t="shared" si="113"/>
        <v>8.3148134060397824E-3</v>
      </c>
      <c r="M780" s="197">
        <f t="shared" si="108"/>
        <v>4.065260906505825E-2</v>
      </c>
      <c r="N780" s="199">
        <v>39098</v>
      </c>
      <c r="O780" s="181">
        <v>1431.9</v>
      </c>
      <c r="P780" s="200">
        <f t="shared" si="114"/>
        <v>8.174301709609397E-4</v>
      </c>
      <c r="Q780" s="200">
        <f t="shared" si="109"/>
        <v>3.5449343017694229E-2</v>
      </c>
    </row>
    <row r="781" spans="1:17">
      <c r="A781" s="180">
        <v>39099</v>
      </c>
      <c r="B781" s="174">
        <v>575.62</v>
      </c>
      <c r="C781" s="197">
        <f t="shared" si="110"/>
        <v>-9.5955922592740987E-3</v>
      </c>
      <c r="D781" s="201">
        <f t="shared" si="105"/>
        <v>2.2393864717403237E-2</v>
      </c>
      <c r="E781" s="174">
        <v>9146.26</v>
      </c>
      <c r="F781" s="197">
        <f t="shared" si="111"/>
        <v>7.3280829624603448E-4</v>
      </c>
      <c r="G781" s="197">
        <f t="shared" si="106"/>
        <v>3.5139228860677281E-2</v>
      </c>
      <c r="H781" s="174">
        <v>1827.68</v>
      </c>
      <c r="I781" s="197">
        <f t="shared" si="112"/>
        <v>-8.0433770971466024E-3</v>
      </c>
      <c r="J781" s="197">
        <f t="shared" si="107"/>
        <v>4.124181588519503E-2</v>
      </c>
      <c r="K781" s="174">
        <v>371.38</v>
      </c>
      <c r="L781" s="197">
        <f t="shared" si="113"/>
        <v>4.9397479415537824E-3</v>
      </c>
      <c r="M781" s="197">
        <f t="shared" si="108"/>
        <v>4.4628897850985637E-2</v>
      </c>
      <c r="N781" s="199">
        <v>39099</v>
      </c>
      <c r="O781" s="181">
        <v>1430.62</v>
      </c>
      <c r="P781" s="200">
        <f t="shared" si="114"/>
        <v>-8.9431695520900145E-4</v>
      </c>
      <c r="Q781" s="200">
        <f t="shared" si="109"/>
        <v>3.3720954331416329E-2</v>
      </c>
    </row>
    <row r="782" spans="1:17">
      <c r="A782" s="180">
        <v>39100</v>
      </c>
      <c r="B782" s="174">
        <v>563.16</v>
      </c>
      <c r="C782" s="197">
        <f t="shared" si="110"/>
        <v>-2.1883941166878855E-2</v>
      </c>
      <c r="D782" s="201">
        <f t="shared" si="105"/>
        <v>-7.1202191172989315E-4</v>
      </c>
      <c r="E782" s="174">
        <v>9125.3799999999992</v>
      </c>
      <c r="F782" s="197">
        <f t="shared" si="111"/>
        <v>-2.285510122680621E-3</v>
      </c>
      <c r="G782" s="197">
        <f t="shared" si="106"/>
        <v>2.9490569028398479E-2</v>
      </c>
      <c r="H782" s="174">
        <v>1793.68</v>
      </c>
      <c r="I782" s="197">
        <f t="shared" si="112"/>
        <v>-1.87780276294209E-2</v>
      </c>
      <c r="J782" s="197">
        <f t="shared" si="107"/>
        <v>2.2380467777564979E-2</v>
      </c>
      <c r="K782" s="174">
        <v>370.1</v>
      </c>
      <c r="L782" s="197">
        <f t="shared" si="113"/>
        <v>-3.4525577803391841E-3</v>
      </c>
      <c r="M782" s="197">
        <f t="shared" si="108"/>
        <v>4.6150804742053672E-2</v>
      </c>
      <c r="N782" s="199">
        <v>39100</v>
      </c>
      <c r="O782" s="181">
        <v>1426.37</v>
      </c>
      <c r="P782" s="200">
        <f t="shared" si="114"/>
        <v>-2.975161365588242E-3</v>
      </c>
      <c r="Q782" s="200">
        <f t="shared" si="109"/>
        <v>2.6490301895231941E-2</v>
      </c>
    </row>
    <row r="783" spans="1:17">
      <c r="A783" s="180">
        <v>39101</v>
      </c>
      <c r="B783" s="174">
        <v>563.29</v>
      </c>
      <c r="C783" s="197">
        <f t="shared" si="110"/>
        <v>2.3081361902823038E-4</v>
      </c>
      <c r="D783" s="201">
        <f t="shared" si="105"/>
        <v>-2.3411560114787566E-2</v>
      </c>
      <c r="E783" s="174">
        <v>9179.5300000000007</v>
      </c>
      <c r="F783" s="197">
        <f t="shared" si="111"/>
        <v>5.9164626275519218E-3</v>
      </c>
      <c r="G783" s="197">
        <f t="shared" si="106"/>
        <v>2.4834123559248893E-2</v>
      </c>
      <c r="H783" s="174">
        <v>1796.81</v>
      </c>
      <c r="I783" s="197">
        <f t="shared" si="112"/>
        <v>1.7434950621640014E-3</v>
      </c>
      <c r="J783" s="197">
        <f t="shared" si="107"/>
        <v>-7.8048780527167905E-5</v>
      </c>
      <c r="K783" s="174">
        <v>365.34</v>
      </c>
      <c r="L783" s="197">
        <f t="shared" si="113"/>
        <v>-1.2944812543572735E-2</v>
      </c>
      <c r="M783" s="197">
        <f t="shared" si="108"/>
        <v>3.3743172730433021E-2</v>
      </c>
      <c r="N783" s="199">
        <v>39101</v>
      </c>
      <c r="O783" s="181">
        <v>1430.5</v>
      </c>
      <c r="P783" s="200">
        <f t="shared" si="114"/>
        <v>2.8912781310015917E-3</v>
      </c>
      <c r="Q783" s="200">
        <f t="shared" si="109"/>
        <v>2.1113524916880417E-2</v>
      </c>
    </row>
    <row r="784" spans="1:17">
      <c r="A784" s="180">
        <v>39104</v>
      </c>
      <c r="B784" s="174">
        <v>558.09</v>
      </c>
      <c r="C784" s="197">
        <f t="shared" si="110"/>
        <v>-9.2743535153486482E-3</v>
      </c>
      <c r="D784" s="201">
        <f t="shared" si="105"/>
        <v>-2.8595375728047417E-2</v>
      </c>
      <c r="E784" s="174">
        <v>9130.92</v>
      </c>
      <c r="F784" s="197">
        <f t="shared" si="111"/>
        <v>-5.309548831212864E-3</v>
      </c>
      <c r="G784" s="197">
        <f t="shared" si="106"/>
        <v>3.1545145464567305E-2</v>
      </c>
      <c r="H784" s="174">
        <v>1779.02</v>
      </c>
      <c r="I784" s="197">
        <f t="shared" si="112"/>
        <v>-9.9502195447999861E-3</v>
      </c>
      <c r="J784" s="197">
        <f t="shared" si="107"/>
        <v>-2.8676404426192627E-3</v>
      </c>
      <c r="K784" s="174">
        <v>358.84</v>
      </c>
      <c r="L784" s="197">
        <f t="shared" si="113"/>
        <v>-1.7951820157454952E-2</v>
      </c>
      <c r="M784" s="197">
        <f t="shared" si="108"/>
        <v>9.8197760649262888E-3</v>
      </c>
      <c r="N784" s="199">
        <v>39104</v>
      </c>
      <c r="O784" s="181">
        <v>1422.95</v>
      </c>
      <c r="P784" s="200">
        <f t="shared" si="114"/>
        <v>-5.2918520520669277E-3</v>
      </c>
      <c r="Q784" s="200">
        <f t="shared" si="109"/>
        <v>2.1723240153800734E-2</v>
      </c>
    </row>
    <row r="785" spans="1:17">
      <c r="A785" s="180">
        <v>39105</v>
      </c>
      <c r="B785" s="174">
        <v>556.86</v>
      </c>
      <c r="C785" s="197">
        <f t="shared" si="110"/>
        <v>-2.2063778626495198E-3</v>
      </c>
      <c r="D785" s="201">
        <f t="shared" si="105"/>
        <v>-3.4655625906224702E-2</v>
      </c>
      <c r="E785" s="174">
        <v>9199.73</v>
      </c>
      <c r="F785" s="197">
        <f t="shared" si="111"/>
        <v>7.5076795648215712E-3</v>
      </c>
      <c r="G785" s="197">
        <f t="shared" si="106"/>
        <v>2.5933207588999471E-2</v>
      </c>
      <c r="H785" s="174">
        <v>1773.4</v>
      </c>
      <c r="I785" s="197">
        <f t="shared" si="112"/>
        <v>-3.1640429276733159E-3</v>
      </c>
      <c r="J785" s="197">
        <f t="shared" si="107"/>
        <v>-1.2096166975392276E-2</v>
      </c>
      <c r="K785" s="174">
        <v>358.76</v>
      </c>
      <c r="L785" s="197">
        <f t="shared" si="113"/>
        <v>-2.2296544128035673E-4</v>
      </c>
      <c r="M785" s="197">
        <f t="shared" si="108"/>
        <v>-9.7891825942144906E-3</v>
      </c>
      <c r="N785" s="199">
        <v>39105</v>
      </c>
      <c r="O785" s="181">
        <v>1427.99</v>
      </c>
      <c r="P785" s="200">
        <f t="shared" si="114"/>
        <v>3.535679635791376E-3</v>
      </c>
      <c r="Q785" s="200">
        <f t="shared" si="109"/>
        <v>1.5403169114766458E-2</v>
      </c>
    </row>
    <row r="786" spans="1:17">
      <c r="A786" s="180">
        <v>39106</v>
      </c>
      <c r="B786" s="174">
        <v>564.02</v>
      </c>
      <c r="C786" s="197">
        <f t="shared" si="110"/>
        <v>1.2775850026884132E-2</v>
      </c>
      <c r="D786" s="201">
        <f t="shared" ref="D786:D849" si="115">SUM(C745:C785)</f>
        <v>-3.6654287093671287E-2</v>
      </c>
      <c r="E786" s="174">
        <v>9268.49</v>
      </c>
      <c r="F786" s="197">
        <f t="shared" si="111"/>
        <v>7.4463394649384191E-3</v>
      </c>
      <c r="G786" s="197">
        <f t="shared" ref="G786:G849" si="116">SUM(F745:F785)</f>
        <v>3.4903094424614027E-2</v>
      </c>
      <c r="H786" s="174">
        <v>1802.63</v>
      </c>
      <c r="I786" s="197">
        <f t="shared" si="112"/>
        <v>1.6348101665231797E-2</v>
      </c>
      <c r="J786" s="197">
        <f t="shared" ref="J786:J849" si="117">SUM(I745:I785)</f>
        <v>-1.7002486622202023E-2</v>
      </c>
      <c r="K786" s="174">
        <v>355.62</v>
      </c>
      <c r="L786" s="197">
        <f t="shared" si="113"/>
        <v>-8.7908962220005545E-3</v>
      </c>
      <c r="M786" s="197">
        <f t="shared" ref="M786:M849" si="118">SUM(L745:L785)</f>
        <v>-1.6010075002637389E-2</v>
      </c>
      <c r="N786" s="199">
        <v>39106</v>
      </c>
      <c r="O786" s="181">
        <v>1440.13</v>
      </c>
      <c r="P786" s="200">
        <f t="shared" si="114"/>
        <v>8.4655261991411976E-3</v>
      </c>
      <c r="Q786" s="200">
        <f t="shared" ref="Q786:Q849" si="119">SUM(P745:P785)</f>
        <v>1.9438545373726385E-2</v>
      </c>
    </row>
    <row r="787" spans="1:17">
      <c r="A787" s="180">
        <v>39107</v>
      </c>
      <c r="B787" s="174">
        <v>559.54</v>
      </c>
      <c r="C787" s="197">
        <f t="shared" si="110"/>
        <v>-7.9746942617887253E-3</v>
      </c>
      <c r="D787" s="201">
        <f t="shared" si="115"/>
        <v>-2.617822279982035E-2</v>
      </c>
      <c r="E787" s="174">
        <v>9154.66</v>
      </c>
      <c r="F787" s="197">
        <f t="shared" si="111"/>
        <v>-1.2357436002215484E-2</v>
      </c>
      <c r="G787" s="197">
        <f t="shared" si="116"/>
        <v>3.8539798476925548E-2</v>
      </c>
      <c r="H787" s="174">
        <v>1777.75</v>
      </c>
      <c r="I787" s="197">
        <f t="shared" si="112"/>
        <v>-1.389818984751123E-2</v>
      </c>
      <c r="J787" s="197">
        <f t="shared" si="117"/>
        <v>-3.461159592185542E-3</v>
      </c>
      <c r="K787" s="174">
        <v>354.67</v>
      </c>
      <c r="L787" s="197">
        <f t="shared" si="113"/>
        <v>-2.6749653422467315E-3</v>
      </c>
      <c r="M787" s="197">
        <f t="shared" si="118"/>
        <v>-2.3153750536465473E-2</v>
      </c>
      <c r="N787" s="199">
        <v>39107</v>
      </c>
      <c r="O787" s="181">
        <v>1423.9</v>
      </c>
      <c r="P787" s="200">
        <f t="shared" si="114"/>
        <v>-1.1333801486081785E-2</v>
      </c>
      <c r="Q787" s="200">
        <f t="shared" si="119"/>
        <v>2.6256019432473257E-2</v>
      </c>
    </row>
    <row r="788" spans="1:17">
      <c r="A788" s="180">
        <v>39108</v>
      </c>
      <c r="B788" s="174">
        <v>560.22</v>
      </c>
      <c r="C788" s="197">
        <f t="shared" si="110"/>
        <v>1.2145461234378545E-3</v>
      </c>
      <c r="D788" s="201">
        <f t="shared" si="115"/>
        <v>-4.4496829631404902E-2</v>
      </c>
      <c r="E788" s="174">
        <v>9154.1</v>
      </c>
      <c r="F788" s="197">
        <f t="shared" si="111"/>
        <v>-6.1172903044627184E-5</v>
      </c>
      <c r="G788" s="197">
        <f t="shared" si="116"/>
        <v>2.2727949742468362E-2</v>
      </c>
      <c r="H788" s="174">
        <v>1772.97</v>
      </c>
      <c r="I788" s="197">
        <f t="shared" si="112"/>
        <v>-2.6924133063454883E-3</v>
      </c>
      <c r="J788" s="197">
        <f t="shared" si="117"/>
        <v>-2.3356104479978906E-2</v>
      </c>
      <c r="K788" s="174">
        <v>360.87</v>
      </c>
      <c r="L788" s="197">
        <f t="shared" si="113"/>
        <v>1.733000298853582E-2</v>
      </c>
      <c r="M788" s="197">
        <f t="shared" si="118"/>
        <v>-2.7530797220837469E-2</v>
      </c>
      <c r="N788" s="199">
        <v>39108</v>
      </c>
      <c r="O788" s="181">
        <v>1422.18</v>
      </c>
      <c r="P788" s="200">
        <f t="shared" si="114"/>
        <v>-1.2086801561423475E-3</v>
      </c>
      <c r="Q788" s="200">
        <f t="shared" si="119"/>
        <v>1.2586783085179109E-2</v>
      </c>
    </row>
    <row r="789" spans="1:17">
      <c r="A789" s="180">
        <v>39111</v>
      </c>
      <c r="B789" s="174">
        <v>560.96</v>
      </c>
      <c r="C789" s="197">
        <f t="shared" si="110"/>
        <v>1.3200380089800744E-3</v>
      </c>
      <c r="D789" s="201">
        <f t="shared" si="115"/>
        <v>-4.0714888002721245E-2</v>
      </c>
      <c r="E789" s="174">
        <v>9139.5499999999993</v>
      </c>
      <c r="F789" s="197">
        <f t="shared" si="111"/>
        <v>-1.590716239578679E-3</v>
      </c>
      <c r="G789" s="197">
        <f t="shared" si="116"/>
        <v>2.440144667225182E-2</v>
      </c>
      <c r="H789" s="174">
        <v>1775.08</v>
      </c>
      <c r="I789" s="197">
        <f t="shared" si="112"/>
        <v>1.1893858591285544E-3</v>
      </c>
      <c r="J789" s="197">
        <f t="shared" si="117"/>
        <v>-2.372132963403336E-2</v>
      </c>
      <c r="K789" s="174">
        <v>357.21</v>
      </c>
      <c r="L789" s="197">
        <f t="shared" si="113"/>
        <v>-1.0193938542897648E-2</v>
      </c>
      <c r="M789" s="197">
        <f t="shared" si="118"/>
        <v>-1.0365358138322997E-2</v>
      </c>
      <c r="N789" s="199">
        <v>39111</v>
      </c>
      <c r="O789" s="181">
        <v>1420.62</v>
      </c>
      <c r="P789" s="200">
        <f t="shared" si="114"/>
        <v>-1.0975096078435123E-3</v>
      </c>
      <c r="Q789" s="200">
        <f t="shared" si="119"/>
        <v>1.5040327724378714E-2</v>
      </c>
    </row>
    <row r="790" spans="1:17">
      <c r="A790" s="180">
        <v>39112</v>
      </c>
      <c r="B790" s="174">
        <v>564.61</v>
      </c>
      <c r="C790" s="197">
        <f t="shared" si="110"/>
        <v>6.4856255839382242E-3</v>
      </c>
      <c r="D790" s="201">
        <f t="shared" si="115"/>
        <v>-1.1591147622688213E-2</v>
      </c>
      <c r="E790" s="174">
        <v>9206.39</v>
      </c>
      <c r="F790" s="197">
        <f t="shared" si="111"/>
        <v>7.28665805524659E-3</v>
      </c>
      <c r="G790" s="197">
        <f t="shared" si="116"/>
        <v>3.5522388912880509E-2</v>
      </c>
      <c r="H790" s="174">
        <v>1777.76</v>
      </c>
      <c r="I790" s="197">
        <f t="shared" si="112"/>
        <v>1.5086525192881887E-3</v>
      </c>
      <c r="J790" s="197">
        <f t="shared" si="117"/>
        <v>-5.0700654894299041E-5</v>
      </c>
      <c r="K790" s="174">
        <v>357.62</v>
      </c>
      <c r="L790" s="197">
        <f t="shared" si="113"/>
        <v>1.1471260158634577E-3</v>
      </c>
      <c r="M790" s="197">
        <f t="shared" si="118"/>
        <v>-2.902512909918506E-2</v>
      </c>
      <c r="N790" s="199">
        <v>39112</v>
      </c>
      <c r="O790" s="181">
        <v>1428.82</v>
      </c>
      <c r="P790" s="200">
        <f t="shared" si="114"/>
        <v>5.7555327616620631E-3</v>
      </c>
      <c r="Q790" s="200">
        <f t="shared" si="119"/>
        <v>2.7634032213524267E-2</v>
      </c>
    </row>
    <row r="791" spans="1:17">
      <c r="A791" s="180">
        <v>39113</v>
      </c>
      <c r="B791" s="174">
        <v>565.91999999999996</v>
      </c>
      <c r="C791" s="197">
        <f t="shared" si="110"/>
        <v>2.3174981403624824E-3</v>
      </c>
      <c r="D791" s="201">
        <f t="shared" si="115"/>
        <v>-1.058826167202047E-2</v>
      </c>
      <c r="E791" s="174">
        <v>9254.73</v>
      </c>
      <c r="F791" s="197">
        <f t="shared" si="111"/>
        <v>5.2369640065372432E-3</v>
      </c>
      <c r="G791" s="197">
        <f t="shared" si="116"/>
        <v>3.9295055587209915E-2</v>
      </c>
      <c r="H791" s="174">
        <v>1792.28</v>
      </c>
      <c r="I791" s="197">
        <f t="shared" si="112"/>
        <v>8.1344074934172755E-3</v>
      </c>
      <c r="J791" s="197">
        <f t="shared" si="117"/>
        <v>-1.4502124460638443E-3</v>
      </c>
      <c r="K791" s="174">
        <v>358.05</v>
      </c>
      <c r="L791" s="197">
        <f t="shared" si="113"/>
        <v>1.2016713058918447E-3</v>
      </c>
      <c r="M791" s="197">
        <f t="shared" si="118"/>
        <v>-2.5018562946518674E-2</v>
      </c>
      <c r="N791" s="199">
        <v>39113</v>
      </c>
      <c r="O791" s="181">
        <v>1438.24</v>
      </c>
      <c r="P791" s="200">
        <f t="shared" si="114"/>
        <v>6.5712150404639595E-3</v>
      </c>
      <c r="Q791" s="200">
        <f t="shared" si="119"/>
        <v>2.9907682398590457E-2</v>
      </c>
    </row>
    <row r="792" spans="1:17">
      <c r="A792" s="180">
        <v>39114</v>
      </c>
      <c r="B792" s="174">
        <v>567.64</v>
      </c>
      <c r="C792" s="197">
        <f t="shared" si="110"/>
        <v>3.0346895091663637E-3</v>
      </c>
      <c r="D792" s="201">
        <f t="shared" si="115"/>
        <v>-1.4368290132913106E-2</v>
      </c>
      <c r="E792" s="174">
        <v>9327.69</v>
      </c>
      <c r="F792" s="197">
        <f t="shared" si="111"/>
        <v>7.8526235996060276E-3</v>
      </c>
      <c r="G792" s="197">
        <f t="shared" si="116"/>
        <v>3.3797491012803674E-2</v>
      </c>
      <c r="H792" s="174">
        <v>1791.45</v>
      </c>
      <c r="I792" s="197">
        <f t="shared" si="112"/>
        <v>-4.6320454657030187E-4</v>
      </c>
      <c r="J792" s="197">
        <f t="shared" si="117"/>
        <v>-2.7335741652218665E-4</v>
      </c>
      <c r="K792" s="174">
        <v>359.78</v>
      </c>
      <c r="L792" s="197">
        <f t="shared" si="113"/>
        <v>4.8200920815910974E-3</v>
      </c>
      <c r="M792" s="197">
        <f t="shared" si="118"/>
        <v>1.0618678692949893E-3</v>
      </c>
      <c r="N792" s="199">
        <v>39114</v>
      </c>
      <c r="O792" s="181">
        <v>1445.94</v>
      </c>
      <c r="P792" s="200">
        <f t="shared" si="114"/>
        <v>5.3394852567966583E-3</v>
      </c>
      <c r="Q792" s="200">
        <f t="shared" si="119"/>
        <v>2.7319404789845011E-2</v>
      </c>
    </row>
    <row r="793" spans="1:17">
      <c r="A793" s="180">
        <v>39115</v>
      </c>
      <c r="B793" s="174">
        <v>569.47</v>
      </c>
      <c r="C793" s="197">
        <f t="shared" si="110"/>
        <v>3.21868874584375E-3</v>
      </c>
      <c r="D793" s="201">
        <f t="shared" si="115"/>
        <v>-1.3438992769351879E-2</v>
      </c>
      <c r="E793" s="174">
        <v>9325.24</v>
      </c>
      <c r="F793" s="197">
        <f t="shared" si="111"/>
        <v>-2.626933156442E-4</v>
      </c>
      <c r="G793" s="197">
        <f t="shared" si="116"/>
        <v>3.9213208643875119E-2</v>
      </c>
      <c r="H793" s="174">
        <v>1798.13</v>
      </c>
      <c r="I793" s="197">
        <f t="shared" si="112"/>
        <v>3.721888193714338E-3</v>
      </c>
      <c r="J793" s="197">
        <f t="shared" si="117"/>
        <v>1.1164764016391806E-4</v>
      </c>
      <c r="K793" s="174">
        <v>361.86</v>
      </c>
      <c r="L793" s="197">
        <f t="shared" si="113"/>
        <v>5.7646631564103896E-3</v>
      </c>
      <c r="M793" s="197">
        <f t="shared" si="118"/>
        <v>1.3350394150660637E-3</v>
      </c>
      <c r="N793" s="199">
        <v>39115</v>
      </c>
      <c r="O793" s="181">
        <v>1448.39</v>
      </c>
      <c r="P793" s="200">
        <f t="shared" si="114"/>
        <v>1.6929656156476677E-3</v>
      </c>
      <c r="Q793" s="200">
        <f t="shared" si="119"/>
        <v>3.1837493698170946E-2</v>
      </c>
    </row>
    <row r="794" spans="1:17">
      <c r="A794" s="180">
        <v>39118</v>
      </c>
      <c r="B794" s="174">
        <v>568.78</v>
      </c>
      <c r="C794" s="197">
        <f t="shared" si="110"/>
        <v>-1.2123875853605648E-3</v>
      </c>
      <c r="D794" s="201">
        <f t="shared" si="115"/>
        <v>3.5005972683956892E-3</v>
      </c>
      <c r="E794" s="174">
        <v>9313.2099999999991</v>
      </c>
      <c r="F794" s="197">
        <f t="shared" si="111"/>
        <v>-1.2908800539248226E-3</v>
      </c>
      <c r="G794" s="197">
        <f t="shared" si="116"/>
        <v>4.117508619094009E-2</v>
      </c>
      <c r="H794" s="174">
        <v>1795.39</v>
      </c>
      <c r="I794" s="197">
        <f t="shared" si="112"/>
        <v>-1.5249674586450565E-3</v>
      </c>
      <c r="J794" s="197">
        <f t="shared" si="117"/>
        <v>1.2879209718098769E-2</v>
      </c>
      <c r="K794" s="174">
        <v>360.44</v>
      </c>
      <c r="L794" s="197">
        <f t="shared" si="113"/>
        <v>-3.9318893241138946E-3</v>
      </c>
      <c r="M794" s="197">
        <f t="shared" si="118"/>
        <v>1.9640121940937673E-3</v>
      </c>
      <c r="N794" s="199">
        <v>39118</v>
      </c>
      <c r="O794" s="181">
        <v>1446.99</v>
      </c>
      <c r="P794" s="200">
        <f t="shared" si="114"/>
        <v>-9.6705793996427146E-4</v>
      </c>
      <c r="Q794" s="200">
        <f t="shared" si="119"/>
        <v>3.6333123677780611E-2</v>
      </c>
    </row>
    <row r="795" spans="1:17">
      <c r="A795" s="180">
        <v>39119</v>
      </c>
      <c r="B795" s="174">
        <v>568.28</v>
      </c>
      <c r="C795" s="197">
        <f t="shared" si="110"/>
        <v>-8.7946112294368052E-4</v>
      </c>
      <c r="D795" s="201">
        <f t="shared" si="115"/>
        <v>-1.26660265461149E-2</v>
      </c>
      <c r="E795" s="174">
        <v>9345.25</v>
      </c>
      <c r="F795" s="197">
        <f t="shared" si="111"/>
        <v>3.4343704134614573E-3</v>
      </c>
      <c r="G795" s="197">
        <f t="shared" si="116"/>
        <v>3.2097032921012132E-2</v>
      </c>
      <c r="H795" s="174">
        <v>1793.06</v>
      </c>
      <c r="I795" s="197">
        <f t="shared" si="112"/>
        <v>-1.2986110033251495E-3</v>
      </c>
      <c r="J795" s="197">
        <f t="shared" si="117"/>
        <v>-2.5255067215600889E-3</v>
      </c>
      <c r="K795" s="174">
        <v>361.48</v>
      </c>
      <c r="L795" s="197">
        <f t="shared" si="113"/>
        <v>2.8812076669185878E-3</v>
      </c>
      <c r="M795" s="197">
        <f t="shared" si="118"/>
        <v>-2.0786282999425429E-3</v>
      </c>
      <c r="N795" s="199">
        <v>39119</v>
      </c>
      <c r="O795" s="181">
        <v>1448</v>
      </c>
      <c r="P795" s="200">
        <f t="shared" si="114"/>
        <v>6.9775718809230326E-4</v>
      </c>
      <c r="Q795" s="200">
        <f t="shared" si="119"/>
        <v>2.6520140700419938E-2</v>
      </c>
    </row>
    <row r="796" spans="1:17">
      <c r="A796" s="180">
        <v>39120</v>
      </c>
      <c r="B796" s="174">
        <v>576.79999999999995</v>
      </c>
      <c r="C796" s="197">
        <f t="shared" si="110"/>
        <v>1.4881330966862939E-2</v>
      </c>
      <c r="D796" s="201">
        <f t="shared" si="115"/>
        <v>-1.6059554757737602E-2</v>
      </c>
      <c r="E796" s="174">
        <v>9353.6200000000008</v>
      </c>
      <c r="F796" s="197">
        <f t="shared" si="111"/>
        <v>8.9524132303365285E-4</v>
      </c>
      <c r="G796" s="197">
        <f t="shared" si="116"/>
        <v>3.0455070654356126E-2</v>
      </c>
      <c r="H796" s="174">
        <v>1810.95</v>
      </c>
      <c r="I796" s="197">
        <f t="shared" si="112"/>
        <v>9.9279119322163347E-3</v>
      </c>
      <c r="J796" s="197">
        <f t="shared" si="117"/>
        <v>-6.5538283064134686E-3</v>
      </c>
      <c r="K796" s="174">
        <v>361.2</v>
      </c>
      <c r="L796" s="197">
        <f t="shared" si="113"/>
        <v>-7.7489349092479877E-4</v>
      </c>
      <c r="M796" s="197">
        <f t="shared" si="118"/>
        <v>1.026049292432684E-2</v>
      </c>
      <c r="N796" s="199">
        <v>39120</v>
      </c>
      <c r="O796" s="181">
        <v>1450.02</v>
      </c>
      <c r="P796" s="200">
        <f t="shared" si="114"/>
        <v>1.3940554772826374E-3</v>
      </c>
      <c r="Q796" s="200">
        <f t="shared" si="119"/>
        <v>2.3223388561368526E-2</v>
      </c>
    </row>
    <row r="797" spans="1:17">
      <c r="A797" s="180">
        <v>39121</v>
      </c>
      <c r="B797" s="174">
        <v>579.57000000000005</v>
      </c>
      <c r="C797" s="197">
        <f t="shared" si="110"/>
        <v>4.7908633018331256E-3</v>
      </c>
      <c r="D797" s="201">
        <f t="shared" si="115"/>
        <v>6.1387760493495022E-3</v>
      </c>
      <c r="E797" s="174">
        <v>9345.5400000000009</v>
      </c>
      <c r="F797" s="197">
        <f t="shared" si="111"/>
        <v>-8.6420999690735463E-4</v>
      </c>
      <c r="G797" s="197">
        <f t="shared" si="116"/>
        <v>3.3246220883586218E-2</v>
      </c>
      <c r="H797" s="174">
        <v>1810.54</v>
      </c>
      <c r="I797" s="197">
        <f t="shared" si="112"/>
        <v>-2.2642614048458748E-4</v>
      </c>
      <c r="J797" s="197">
        <f t="shared" si="117"/>
        <v>6.5483547387896208E-3</v>
      </c>
      <c r="K797" s="174">
        <v>360.32</v>
      </c>
      <c r="L797" s="197">
        <f t="shared" si="113"/>
        <v>-2.4392960315594188E-3</v>
      </c>
      <c r="M797" s="197">
        <f t="shared" si="118"/>
        <v>-4.1717953612670829E-3</v>
      </c>
      <c r="N797" s="199">
        <v>39121</v>
      </c>
      <c r="O797" s="181">
        <v>1448.31</v>
      </c>
      <c r="P797" s="200">
        <f t="shared" si="114"/>
        <v>-1.1799899931434509E-3</v>
      </c>
      <c r="Q797" s="200">
        <f t="shared" si="119"/>
        <v>2.5933019651181975E-2</v>
      </c>
    </row>
    <row r="798" spans="1:17">
      <c r="A798" s="180">
        <v>39122</v>
      </c>
      <c r="B798" s="174">
        <v>572.86</v>
      </c>
      <c r="C798" s="197">
        <f t="shared" si="110"/>
        <v>-1.1645090508536481E-2</v>
      </c>
      <c r="D798" s="201">
        <f t="shared" si="115"/>
        <v>1.7949177508932001E-2</v>
      </c>
      <c r="E798" s="174">
        <v>9291.65</v>
      </c>
      <c r="F798" s="197">
        <f t="shared" si="111"/>
        <v>-5.7830767611688023E-3</v>
      </c>
      <c r="G798" s="197">
        <f t="shared" si="116"/>
        <v>3.302104717981489E-2</v>
      </c>
      <c r="H798" s="174">
        <v>1785.53</v>
      </c>
      <c r="I798" s="197">
        <f t="shared" si="112"/>
        <v>-1.390985339642877E-2</v>
      </c>
      <c r="J798" s="197">
        <f t="shared" si="117"/>
        <v>1.8439764398007576E-2</v>
      </c>
      <c r="K798" s="174">
        <v>363.02</v>
      </c>
      <c r="L798" s="197">
        <f t="shared" si="113"/>
        <v>7.4654036545607361E-3</v>
      </c>
      <c r="M798" s="197">
        <f t="shared" si="118"/>
        <v>-8.1538339231144522E-3</v>
      </c>
      <c r="N798" s="199">
        <v>39122</v>
      </c>
      <c r="O798" s="181">
        <v>1438.06</v>
      </c>
      <c r="P798" s="200">
        <f t="shared" si="114"/>
        <v>-7.1023764017322903E-3</v>
      </c>
      <c r="Q798" s="200">
        <f t="shared" si="119"/>
        <v>2.8731490257968173E-2</v>
      </c>
    </row>
    <row r="799" spans="1:17">
      <c r="A799" s="180">
        <v>39125</v>
      </c>
      <c r="B799" s="174">
        <v>570.57000000000005</v>
      </c>
      <c r="C799" s="197">
        <f t="shared" si="110"/>
        <v>-4.0054976023565147E-3</v>
      </c>
      <c r="D799" s="201">
        <f t="shared" si="115"/>
        <v>3.9003451311764078E-3</v>
      </c>
      <c r="E799" s="174">
        <v>9258.32</v>
      </c>
      <c r="F799" s="197">
        <f t="shared" si="111"/>
        <v>-3.5935406760586874E-3</v>
      </c>
      <c r="G799" s="197">
        <f t="shared" si="116"/>
        <v>2.7214745686738585E-2</v>
      </c>
      <c r="H799" s="174">
        <v>1778.42</v>
      </c>
      <c r="I799" s="197">
        <f t="shared" si="112"/>
        <v>-3.9899602589648E-3</v>
      </c>
      <c r="J799" s="197">
        <f t="shared" si="117"/>
        <v>-3.8076680173608317E-4</v>
      </c>
      <c r="K799" s="174">
        <v>363.36</v>
      </c>
      <c r="L799" s="197">
        <f t="shared" si="113"/>
        <v>9.3614919141671803E-4</v>
      </c>
      <c r="M799" s="197">
        <f t="shared" si="118"/>
        <v>4.5278928821461326E-3</v>
      </c>
      <c r="N799" s="199">
        <v>39125</v>
      </c>
      <c r="O799" s="181">
        <v>1433.37</v>
      </c>
      <c r="P799" s="200">
        <f t="shared" si="114"/>
        <v>-3.2666679463741253E-3</v>
      </c>
      <c r="Q799" s="200">
        <f t="shared" si="119"/>
        <v>1.9818760271954668E-2</v>
      </c>
    </row>
    <row r="800" spans="1:17">
      <c r="A800" s="180">
        <v>39126</v>
      </c>
      <c r="B800" s="174">
        <v>573.45000000000005</v>
      </c>
      <c r="C800" s="197">
        <f t="shared" si="110"/>
        <v>5.0348876488521266E-3</v>
      </c>
      <c r="D800" s="201">
        <f t="shared" si="115"/>
        <v>-1.8385737850638651E-3</v>
      </c>
      <c r="E800" s="174">
        <v>9351.35</v>
      </c>
      <c r="F800" s="197">
        <f t="shared" si="111"/>
        <v>9.9981111922862985E-3</v>
      </c>
      <c r="G800" s="197">
        <f t="shared" si="116"/>
        <v>2.1135960553233486E-2</v>
      </c>
      <c r="H800" s="174">
        <v>1783.82</v>
      </c>
      <c r="I800" s="197">
        <f t="shared" si="112"/>
        <v>3.0318025379094983E-3</v>
      </c>
      <c r="J800" s="197">
        <f t="shared" si="117"/>
        <v>-7.4618850720652961E-3</v>
      </c>
      <c r="K800" s="174">
        <v>358.81</v>
      </c>
      <c r="L800" s="197">
        <f t="shared" si="113"/>
        <v>-1.2601077880942925E-2</v>
      </c>
      <c r="M800" s="197">
        <f t="shared" si="118"/>
        <v>1.4944894350551265E-2</v>
      </c>
      <c r="N800" s="199">
        <v>39126</v>
      </c>
      <c r="O800" s="181">
        <v>1444.26</v>
      </c>
      <c r="P800" s="200">
        <f t="shared" si="114"/>
        <v>7.5687645647107872E-3</v>
      </c>
      <c r="Q800" s="200">
        <f t="shared" si="119"/>
        <v>1.4284903234506461E-2</v>
      </c>
    </row>
    <row r="801" spans="1:17">
      <c r="A801" s="180">
        <v>39127</v>
      </c>
      <c r="B801" s="174">
        <v>583.53</v>
      </c>
      <c r="C801" s="197">
        <f t="shared" si="110"/>
        <v>1.7425115476178775E-2</v>
      </c>
      <c r="D801" s="201">
        <f t="shared" si="115"/>
        <v>8.2121962823575902E-3</v>
      </c>
      <c r="E801" s="174">
        <v>9427.31</v>
      </c>
      <c r="F801" s="197">
        <f t="shared" si="111"/>
        <v>8.0900782371089563E-3</v>
      </c>
      <c r="G801" s="197">
        <f t="shared" si="116"/>
        <v>3.1733278889930411E-2</v>
      </c>
      <c r="H801" s="174">
        <v>1814.98</v>
      </c>
      <c r="I801" s="197">
        <f t="shared" si="112"/>
        <v>1.7317316165954545E-2</v>
      </c>
      <c r="J801" s="197">
        <f t="shared" si="117"/>
        <v>1.0376383163279157E-3</v>
      </c>
      <c r="K801" s="174">
        <v>357.48</v>
      </c>
      <c r="L801" s="197">
        <f t="shared" si="113"/>
        <v>-3.7135839631141404E-3</v>
      </c>
      <c r="M801" s="197">
        <f t="shared" si="118"/>
        <v>-1.0863359517398145E-3</v>
      </c>
      <c r="N801" s="199">
        <v>39127</v>
      </c>
      <c r="O801" s="181">
        <v>1455.3</v>
      </c>
      <c r="P801" s="200">
        <f t="shared" si="114"/>
        <v>7.6149852728752149E-3</v>
      </c>
      <c r="Q801" s="200">
        <f t="shared" si="119"/>
        <v>2.2901603886054986E-2</v>
      </c>
    </row>
    <row r="802" spans="1:17">
      <c r="A802" s="180">
        <v>39128</v>
      </c>
      <c r="B802" s="174">
        <v>586.86</v>
      </c>
      <c r="C802" s="197">
        <f t="shared" si="110"/>
        <v>5.6904262437462464E-3</v>
      </c>
      <c r="D802" s="201">
        <f t="shared" si="115"/>
        <v>2.365250453776483E-2</v>
      </c>
      <c r="E802" s="174">
        <v>9434.9599999999991</v>
      </c>
      <c r="F802" s="197">
        <f t="shared" si="111"/>
        <v>8.1114313594766107E-4</v>
      </c>
      <c r="G802" s="197">
        <f t="shared" si="116"/>
        <v>3.7302049540865974E-2</v>
      </c>
      <c r="H802" s="174">
        <v>1823.41</v>
      </c>
      <c r="I802" s="197">
        <f t="shared" si="112"/>
        <v>4.6339260414452865E-3</v>
      </c>
      <c r="J802" s="197">
        <f t="shared" si="117"/>
        <v>1.7530364837168012E-2</v>
      </c>
      <c r="K802" s="174">
        <v>358.34</v>
      </c>
      <c r="L802" s="197">
        <f t="shared" si="113"/>
        <v>2.4028398585605169E-3</v>
      </c>
      <c r="M802" s="197">
        <f t="shared" si="118"/>
        <v>-7.0246149369650648E-3</v>
      </c>
      <c r="N802" s="199">
        <v>39128</v>
      </c>
      <c r="O802" s="181">
        <v>1456.81</v>
      </c>
      <c r="P802" s="200">
        <f t="shared" si="114"/>
        <v>1.0370488307995768E-3</v>
      </c>
      <c r="Q802" s="200">
        <f t="shared" si="119"/>
        <v>2.9348352320067536E-2</v>
      </c>
    </row>
    <row r="803" spans="1:17">
      <c r="A803" s="180">
        <v>39129</v>
      </c>
      <c r="B803" s="174">
        <v>585.91</v>
      </c>
      <c r="C803" s="197">
        <f t="shared" si="110"/>
        <v>-1.620096366363029E-3</v>
      </c>
      <c r="D803" s="201">
        <f t="shared" si="115"/>
        <v>1.9095383330907496E-2</v>
      </c>
      <c r="E803" s="174">
        <v>9433.42</v>
      </c>
      <c r="F803" s="197">
        <f t="shared" si="111"/>
        <v>-1.6323605984391022E-4</v>
      </c>
      <c r="G803" s="197">
        <f t="shared" si="116"/>
        <v>3.0974117750305587E-2</v>
      </c>
      <c r="H803" s="174">
        <v>1821.49</v>
      </c>
      <c r="I803" s="197">
        <f t="shared" si="112"/>
        <v>-1.0535269431738055E-3</v>
      </c>
      <c r="J803" s="197">
        <f t="shared" si="117"/>
        <v>1.1029057263991778E-2</v>
      </c>
      <c r="K803" s="174">
        <v>363.48</v>
      </c>
      <c r="L803" s="197">
        <f t="shared" si="113"/>
        <v>1.4242018455394545E-2</v>
      </c>
      <c r="M803" s="197">
        <f t="shared" si="118"/>
        <v>5.5814472706540094E-5</v>
      </c>
      <c r="N803" s="199">
        <v>39129</v>
      </c>
      <c r="O803" s="181">
        <v>1455.54</v>
      </c>
      <c r="P803" s="200">
        <f t="shared" si="114"/>
        <v>-8.7214797706403665E-4</v>
      </c>
      <c r="Q803" s="200">
        <f t="shared" si="119"/>
        <v>2.1733499504386401E-2</v>
      </c>
    </row>
    <row r="804" spans="1:17">
      <c r="A804" s="180">
        <v>39133</v>
      </c>
      <c r="B804" s="174">
        <v>588.14</v>
      </c>
      <c r="C804" s="197">
        <f t="shared" si="110"/>
        <v>3.7988206324558018E-3</v>
      </c>
      <c r="D804" s="201">
        <f t="shared" si="115"/>
        <v>1.6277588485130511E-2</v>
      </c>
      <c r="E804" s="174">
        <v>9453.93</v>
      </c>
      <c r="F804" s="197">
        <f t="shared" si="111"/>
        <v>2.1718248522779493E-3</v>
      </c>
      <c r="G804" s="197">
        <f t="shared" si="116"/>
        <v>3.1555649078048698E-2</v>
      </c>
      <c r="H804" s="174">
        <v>1833.71</v>
      </c>
      <c r="I804" s="197">
        <f t="shared" si="112"/>
        <v>6.6863895422490244E-3</v>
      </c>
      <c r="J804" s="197">
        <f t="shared" si="117"/>
        <v>7.1238989451988827E-3</v>
      </c>
      <c r="K804" s="174">
        <v>365.01</v>
      </c>
      <c r="L804" s="197">
        <f t="shared" si="113"/>
        <v>4.2004756403211134E-3</v>
      </c>
      <c r="M804" s="197">
        <f t="shared" si="118"/>
        <v>1.362826477452886E-2</v>
      </c>
      <c r="N804" s="199">
        <v>39133</v>
      </c>
      <c r="O804" s="181">
        <v>1459.68</v>
      </c>
      <c r="P804" s="200">
        <f t="shared" si="114"/>
        <v>2.8402678241480736E-3</v>
      </c>
      <c r="Q804" s="200">
        <f t="shared" si="119"/>
        <v>1.9739559908655238E-2</v>
      </c>
    </row>
    <row r="805" spans="1:17">
      <c r="A805" s="180">
        <v>39134</v>
      </c>
      <c r="B805" s="174">
        <v>586.79</v>
      </c>
      <c r="C805" s="197">
        <f t="shared" si="110"/>
        <v>-2.2980102543908336E-3</v>
      </c>
      <c r="D805" s="201">
        <f t="shared" si="115"/>
        <v>2.5677982459138844E-2</v>
      </c>
      <c r="E805" s="174">
        <v>9433.5300000000007</v>
      </c>
      <c r="F805" s="197">
        <f t="shared" si="111"/>
        <v>-2.1601642500076691E-3</v>
      </c>
      <c r="G805" s="197">
        <f t="shared" si="116"/>
        <v>3.7601323417623171E-2</v>
      </c>
      <c r="H805" s="174">
        <v>1839.13</v>
      </c>
      <c r="I805" s="197">
        <f t="shared" si="112"/>
        <v>2.9513967035600256E-3</v>
      </c>
      <c r="J805" s="197">
        <f t="shared" si="117"/>
        <v>2.3572697422808198E-2</v>
      </c>
      <c r="K805" s="174">
        <v>363.75</v>
      </c>
      <c r="L805" s="197">
        <f t="shared" si="113"/>
        <v>-3.4579319817651354E-3</v>
      </c>
      <c r="M805" s="197">
        <f t="shared" si="118"/>
        <v>7.3141549121763282E-3</v>
      </c>
      <c r="N805" s="199">
        <v>39134</v>
      </c>
      <c r="O805" s="181">
        <v>1457.63</v>
      </c>
      <c r="P805" s="200">
        <f t="shared" si="114"/>
        <v>-1.4054045250065576E-3</v>
      </c>
      <c r="Q805" s="200">
        <f t="shared" si="119"/>
        <v>2.581540644947166E-2</v>
      </c>
    </row>
    <row r="806" spans="1:17">
      <c r="A806" s="180">
        <v>39135</v>
      </c>
      <c r="B806" s="174">
        <v>589.36</v>
      </c>
      <c r="C806" s="197">
        <f t="shared" si="110"/>
        <v>4.37019783239975E-3</v>
      </c>
      <c r="D806" s="201">
        <f t="shared" si="115"/>
        <v>2.6157581928564259E-2</v>
      </c>
      <c r="E806" s="174">
        <v>9433.06</v>
      </c>
      <c r="F806" s="197">
        <f t="shared" si="111"/>
        <v>-4.982352402826381E-5</v>
      </c>
      <c r="G806" s="197">
        <f t="shared" si="116"/>
        <v>3.1671249377882328E-2</v>
      </c>
      <c r="H806" s="174">
        <v>1846.34</v>
      </c>
      <c r="I806" s="197">
        <f t="shared" si="112"/>
        <v>3.9126674199680047E-3</v>
      </c>
      <c r="J806" s="197">
        <f t="shared" si="117"/>
        <v>2.9806993853702699E-2</v>
      </c>
      <c r="K806" s="174">
        <v>365.3</v>
      </c>
      <c r="L806" s="197">
        <f t="shared" si="113"/>
        <v>4.2521153155344882E-3</v>
      </c>
      <c r="M806" s="197">
        <f t="shared" si="118"/>
        <v>2.6426640204077973E-3</v>
      </c>
      <c r="N806" s="199">
        <v>39135</v>
      </c>
      <c r="O806" s="181">
        <v>1456.38</v>
      </c>
      <c r="P806" s="200">
        <f t="shared" si="114"/>
        <v>-8.579243562446137E-4</v>
      </c>
      <c r="Q806" s="200">
        <f t="shared" si="119"/>
        <v>2.2254124922422618E-2</v>
      </c>
    </row>
    <row r="807" spans="1:17">
      <c r="A807" s="180">
        <v>39136</v>
      </c>
      <c r="B807" s="174">
        <v>588.78</v>
      </c>
      <c r="C807" s="197">
        <f t="shared" si="110"/>
        <v>-9.8460292810101185E-4</v>
      </c>
      <c r="D807" s="201">
        <f t="shared" si="115"/>
        <v>3.0142996196968527E-2</v>
      </c>
      <c r="E807" s="174">
        <v>9420.2000000000007</v>
      </c>
      <c r="F807" s="197">
        <f t="shared" si="111"/>
        <v>-1.3642205108798215E-3</v>
      </c>
      <c r="G807" s="197">
        <f t="shared" si="116"/>
        <v>3.2777525722498806E-2</v>
      </c>
      <c r="H807" s="174">
        <v>1839.77</v>
      </c>
      <c r="I807" s="197">
        <f t="shared" si="112"/>
        <v>-3.5647373286602311E-3</v>
      </c>
      <c r="J807" s="197">
        <f t="shared" si="117"/>
        <v>3.7761159432670673E-2</v>
      </c>
      <c r="K807" s="174">
        <v>364.71</v>
      </c>
      <c r="L807" s="197">
        <f t="shared" si="113"/>
        <v>-1.6164165654246241E-3</v>
      </c>
      <c r="M807" s="197">
        <f t="shared" si="118"/>
        <v>1.3504408067053379E-2</v>
      </c>
      <c r="N807" s="199">
        <v>39136</v>
      </c>
      <c r="O807" s="181">
        <v>1451.19</v>
      </c>
      <c r="P807" s="200">
        <f t="shared" si="114"/>
        <v>-3.5699952277354293E-3</v>
      </c>
      <c r="Q807" s="200">
        <f t="shared" si="119"/>
        <v>2.2814202404296054E-2</v>
      </c>
    </row>
    <row r="808" spans="1:17">
      <c r="A808" s="180">
        <v>39139</v>
      </c>
      <c r="B808" s="174">
        <v>585.07000000000005</v>
      </c>
      <c r="C808" s="197">
        <f t="shared" si="110"/>
        <v>-6.3211012534042021E-3</v>
      </c>
      <c r="D808" s="201">
        <f t="shared" si="115"/>
        <v>3.5614329519500415E-2</v>
      </c>
      <c r="E808" s="174">
        <v>9421.44</v>
      </c>
      <c r="F808" s="197">
        <f t="shared" si="111"/>
        <v>1.3162336206292311E-4</v>
      </c>
      <c r="G808" s="197">
        <f t="shared" si="116"/>
        <v>3.4202857231630142E-2</v>
      </c>
      <c r="H808" s="174">
        <v>1830.59</v>
      </c>
      <c r="I808" s="197">
        <f t="shared" si="112"/>
        <v>-5.002244543950287E-3</v>
      </c>
      <c r="J808" s="197">
        <f t="shared" si="117"/>
        <v>4.0764923797384445E-2</v>
      </c>
      <c r="K808" s="174">
        <v>366.07</v>
      </c>
      <c r="L808" s="197">
        <f t="shared" si="113"/>
        <v>3.7220547088990586E-3</v>
      </c>
      <c r="M808" s="197">
        <f t="shared" si="118"/>
        <v>1.4861330915853061E-2</v>
      </c>
      <c r="N808" s="199">
        <v>39139</v>
      </c>
      <c r="O808" s="181">
        <v>1449.37</v>
      </c>
      <c r="P808" s="200">
        <f t="shared" si="114"/>
        <v>-1.2549302471607773E-3</v>
      </c>
      <c r="Q808" s="200">
        <f t="shared" si="119"/>
        <v>2.2924938187615564E-2</v>
      </c>
    </row>
    <row r="809" spans="1:17">
      <c r="A809" s="180">
        <v>39140</v>
      </c>
      <c r="B809" s="174">
        <v>562.03</v>
      </c>
      <c r="C809" s="197">
        <f t="shared" si="110"/>
        <v>-4.0176268941147071E-2</v>
      </c>
      <c r="D809" s="201">
        <f t="shared" si="115"/>
        <v>3.715608472388178E-2</v>
      </c>
      <c r="E809" s="174">
        <v>9079.41</v>
      </c>
      <c r="F809" s="197">
        <f t="shared" si="111"/>
        <v>-3.6978730618982977E-2</v>
      </c>
      <c r="G809" s="197">
        <f t="shared" si="116"/>
        <v>3.8883751386339135E-2</v>
      </c>
      <c r="H809" s="174">
        <v>1755.99</v>
      </c>
      <c r="I809" s="197">
        <f t="shared" si="112"/>
        <v>-4.1605518827903219E-2</v>
      </c>
      <c r="J809" s="197">
        <f t="shared" si="117"/>
        <v>4.5817132654688897E-2</v>
      </c>
      <c r="K809" s="174">
        <v>365</v>
      </c>
      <c r="L809" s="197">
        <f t="shared" si="113"/>
        <v>-2.9272183622198965E-3</v>
      </c>
      <c r="M809" s="197">
        <f t="shared" si="118"/>
        <v>1.9557895314715117E-2</v>
      </c>
      <c r="N809" s="199">
        <v>39140</v>
      </c>
      <c r="O809" s="181">
        <v>1399.04</v>
      </c>
      <c r="P809" s="200">
        <f t="shared" si="114"/>
        <v>-3.5342692132952408E-2</v>
      </c>
      <c r="Q809" s="200">
        <f t="shared" si="119"/>
        <v>2.7000412988748904E-2</v>
      </c>
    </row>
    <row r="810" spans="1:17">
      <c r="A810" s="180">
        <v>39141</v>
      </c>
      <c r="B810" s="174">
        <v>564.47</v>
      </c>
      <c r="C810" s="197">
        <f t="shared" si="110"/>
        <v>4.3320085500449463E-3</v>
      </c>
      <c r="D810" s="201">
        <f t="shared" si="115"/>
        <v>-7.1801817195149553E-3</v>
      </c>
      <c r="E810" s="174">
        <v>9124.5400000000009</v>
      </c>
      <c r="F810" s="197">
        <f t="shared" si="111"/>
        <v>4.9582747105025278E-3</v>
      </c>
      <c r="G810" s="197">
        <f t="shared" si="116"/>
        <v>-2.5124231796604807E-3</v>
      </c>
      <c r="H810" s="174">
        <v>1761.65</v>
      </c>
      <c r="I810" s="197">
        <f t="shared" si="112"/>
        <v>3.2180694355110539E-3</v>
      </c>
      <c r="J810" s="197">
        <f t="shared" si="117"/>
        <v>1.390495844549651E-3</v>
      </c>
      <c r="K810" s="174">
        <v>363.28</v>
      </c>
      <c r="L810" s="197">
        <f t="shared" si="113"/>
        <v>-4.7234667927958818E-3</v>
      </c>
      <c r="M810" s="197">
        <f t="shared" si="118"/>
        <v>2.3759486444185001E-2</v>
      </c>
      <c r="N810" s="199">
        <v>39141</v>
      </c>
      <c r="O810" s="181">
        <v>1406.82</v>
      </c>
      <c r="P810" s="200">
        <f t="shared" si="114"/>
        <v>5.5455510526350909E-3</v>
      </c>
      <c r="Q810" s="200">
        <f t="shared" si="119"/>
        <v>-1.268509946211694E-2</v>
      </c>
    </row>
    <row r="811" spans="1:17">
      <c r="A811" s="180">
        <v>39142</v>
      </c>
      <c r="B811" s="174">
        <v>562.1</v>
      </c>
      <c r="C811" s="197">
        <f t="shared" si="110"/>
        <v>-4.2074677939215096E-3</v>
      </c>
      <c r="D811" s="201">
        <f t="shared" si="115"/>
        <v>-9.9420868640667792E-3</v>
      </c>
      <c r="E811" s="174">
        <v>9074.27</v>
      </c>
      <c r="F811" s="197">
        <f t="shared" si="111"/>
        <v>-5.524551094943827E-3</v>
      </c>
      <c r="G811" s="197">
        <f t="shared" si="116"/>
        <v>-5.9943557802749061E-3</v>
      </c>
      <c r="H811" s="174">
        <v>1753.45</v>
      </c>
      <c r="I811" s="197">
        <f t="shared" si="112"/>
        <v>-4.6655940796200531E-3</v>
      </c>
      <c r="J811" s="197">
        <f t="shared" si="117"/>
        <v>-9.9856464641520735E-4</v>
      </c>
      <c r="K811" s="174">
        <v>348.97</v>
      </c>
      <c r="L811" s="197">
        <f t="shared" si="113"/>
        <v>-4.0187928167417848E-2</v>
      </c>
      <c r="M811" s="197">
        <f t="shared" si="118"/>
        <v>2.7601623852274944E-2</v>
      </c>
      <c r="N811" s="199">
        <v>39142</v>
      </c>
      <c r="O811" s="181">
        <v>1403.17</v>
      </c>
      <c r="P811" s="200">
        <f t="shared" si="114"/>
        <v>-2.5978754748646397E-3</v>
      </c>
      <c r="Q811" s="200">
        <f t="shared" si="119"/>
        <v>-1.4130370694176636E-2</v>
      </c>
    </row>
    <row r="812" spans="1:17">
      <c r="A812" s="180">
        <v>39143</v>
      </c>
      <c r="B812" s="174">
        <v>552.62</v>
      </c>
      <c r="C812" s="197">
        <f t="shared" si="110"/>
        <v>-1.7009165629311603E-2</v>
      </c>
      <c r="D812" s="201">
        <f t="shared" si="115"/>
        <v>-1.392150248568008E-2</v>
      </c>
      <c r="E812" s="174">
        <v>8957.9699999999993</v>
      </c>
      <c r="F812" s="197">
        <f t="shared" si="111"/>
        <v>-1.289929732635363E-2</v>
      </c>
      <c r="G812" s="197">
        <f t="shared" si="116"/>
        <v>-1.0795286299794427E-2</v>
      </c>
      <c r="H812" s="174">
        <v>1726.03</v>
      </c>
      <c r="I812" s="197">
        <f t="shared" si="112"/>
        <v>-1.5761302053322823E-2</v>
      </c>
      <c r="J812" s="197">
        <f t="shared" si="117"/>
        <v>-3.1260790919339764E-3</v>
      </c>
      <c r="K812" s="174">
        <v>350.44</v>
      </c>
      <c r="L812" s="197">
        <f t="shared" si="113"/>
        <v>4.2035491758852838E-3</v>
      </c>
      <c r="M812" s="197">
        <f t="shared" si="118"/>
        <v>-1.8032833279223136E-2</v>
      </c>
      <c r="N812" s="199">
        <v>39143</v>
      </c>
      <c r="O812" s="181">
        <v>1387.17</v>
      </c>
      <c r="P812" s="200">
        <f t="shared" si="114"/>
        <v>-1.1468262190986938E-2</v>
      </c>
      <c r="Q812" s="200">
        <f t="shared" si="119"/>
        <v>-1.524835938029941E-2</v>
      </c>
    </row>
    <row r="813" spans="1:17">
      <c r="A813" s="180">
        <v>39146</v>
      </c>
      <c r="B813" s="174">
        <v>547.27</v>
      </c>
      <c r="C813" s="197">
        <f t="shared" si="110"/>
        <v>-9.7283222753430272E-3</v>
      </c>
      <c r="D813" s="201">
        <f t="shared" si="115"/>
        <v>-2.7802865041370094E-2</v>
      </c>
      <c r="E813" s="174">
        <v>8837.9699999999993</v>
      </c>
      <c r="F813" s="197">
        <f t="shared" si="111"/>
        <v>-1.3486426548021256E-2</v>
      </c>
      <c r="G813" s="197">
        <f t="shared" si="116"/>
        <v>-2.0009519893232325E-2</v>
      </c>
      <c r="H813" s="174">
        <v>1712.94</v>
      </c>
      <c r="I813" s="197">
        <f t="shared" si="112"/>
        <v>-7.6127812796113288E-3</v>
      </c>
      <c r="J813" s="197">
        <f t="shared" si="117"/>
        <v>-1.7726918650413745E-2</v>
      </c>
      <c r="K813" s="174">
        <v>349.33</v>
      </c>
      <c r="L813" s="197">
        <f t="shared" si="113"/>
        <v>-3.1724736155432057E-3</v>
      </c>
      <c r="M813" s="197">
        <f t="shared" si="118"/>
        <v>-2.0924396386444128E-2</v>
      </c>
      <c r="N813" s="199">
        <v>39146</v>
      </c>
      <c r="O813" s="181">
        <v>1374.12</v>
      </c>
      <c r="P813" s="200">
        <f t="shared" si="114"/>
        <v>-9.4521742815995829E-3</v>
      </c>
      <c r="Q813" s="200">
        <f t="shared" si="119"/>
        <v>-2.219327080571401E-2</v>
      </c>
    </row>
    <row r="814" spans="1:17">
      <c r="A814" s="180">
        <v>39147</v>
      </c>
      <c r="B814" s="174">
        <v>557.87</v>
      </c>
      <c r="C814" s="197">
        <f t="shared" si="110"/>
        <v>1.918367822467168E-2</v>
      </c>
      <c r="D814" s="201">
        <f t="shared" si="115"/>
        <v>-3.8569015359099901E-2</v>
      </c>
      <c r="E814" s="174">
        <v>9006.01</v>
      </c>
      <c r="F814" s="197">
        <f t="shared" si="111"/>
        <v>1.8834919979969951E-2</v>
      </c>
      <c r="G814" s="197">
        <f t="shared" si="116"/>
        <v>-3.2751607215896428E-2</v>
      </c>
      <c r="H814" s="174">
        <v>1743.1</v>
      </c>
      <c r="I814" s="197">
        <f t="shared" si="112"/>
        <v>1.7453944779836191E-2</v>
      </c>
      <c r="J814" s="197">
        <f t="shared" si="117"/>
        <v>-2.6744597964738475E-2</v>
      </c>
      <c r="K814" s="174">
        <v>344.03</v>
      </c>
      <c r="L814" s="197">
        <f t="shared" si="113"/>
        <v>-1.5288171309406155E-2</v>
      </c>
      <c r="M814" s="197">
        <f t="shared" si="118"/>
        <v>-2.1718747597019902E-2</v>
      </c>
      <c r="N814" s="199">
        <v>39147</v>
      </c>
      <c r="O814" s="181">
        <v>1395.41</v>
      </c>
      <c r="P814" s="200">
        <f t="shared" si="114"/>
        <v>1.5374752670107978E-2</v>
      </c>
      <c r="Q814" s="200">
        <f t="shared" si="119"/>
        <v>-3.044610810627392E-2</v>
      </c>
    </row>
    <row r="815" spans="1:17">
      <c r="A815" s="180">
        <v>39148</v>
      </c>
      <c r="B815" s="174">
        <v>552.54</v>
      </c>
      <c r="C815" s="197">
        <f t="shared" si="110"/>
        <v>-9.6001313667158413E-3</v>
      </c>
      <c r="D815" s="201">
        <f t="shared" si="115"/>
        <v>-3.728013881905326E-2</v>
      </c>
      <c r="E815" s="174">
        <v>8999.2000000000007</v>
      </c>
      <c r="F815" s="197">
        <f t="shared" si="111"/>
        <v>-7.5644775314812757E-4</v>
      </c>
      <c r="G815" s="197">
        <f t="shared" si="116"/>
        <v>-1.1827390445908414E-2</v>
      </c>
      <c r="H815" s="174">
        <v>1736.1</v>
      </c>
      <c r="I815" s="197">
        <f t="shared" si="112"/>
        <v>-4.0239189729169827E-3</v>
      </c>
      <c r="J815" s="197">
        <f t="shared" si="117"/>
        <v>-2.8174860920922303E-2</v>
      </c>
      <c r="K815" s="174">
        <v>342.52</v>
      </c>
      <c r="L815" s="197">
        <f t="shared" si="113"/>
        <v>-4.3988127152225186E-3</v>
      </c>
      <c r="M815" s="197">
        <f t="shared" si="118"/>
        <v>-3.4988075690455686E-2</v>
      </c>
      <c r="N815" s="199">
        <v>39148</v>
      </c>
      <c r="O815" s="181">
        <v>1391.97</v>
      </c>
      <c r="P815" s="200">
        <f t="shared" si="114"/>
        <v>-2.4682689453708983E-3</v>
      </c>
      <c r="Q815" s="200">
        <f t="shared" si="119"/>
        <v>-1.6298894797488448E-2</v>
      </c>
    </row>
    <row r="816" spans="1:17">
      <c r="A816" s="180">
        <v>39149</v>
      </c>
      <c r="B816" s="174">
        <v>557.26</v>
      </c>
      <c r="C816" s="197">
        <f t="shared" si="110"/>
        <v>8.506088410569046E-3</v>
      </c>
      <c r="D816" s="201">
        <f t="shared" si="115"/>
        <v>-3.7389026420367143E-2</v>
      </c>
      <c r="E816" s="174">
        <v>9078.65</v>
      </c>
      <c r="F816" s="197">
        <f t="shared" si="111"/>
        <v>8.7898186488947171E-3</v>
      </c>
      <c r="G816" s="197">
        <f t="shared" si="116"/>
        <v>-2.8672518456075088E-3</v>
      </c>
      <c r="H816" s="174">
        <v>1746.43</v>
      </c>
      <c r="I816" s="197">
        <f t="shared" si="112"/>
        <v>5.932486035432177E-3</v>
      </c>
      <c r="J816" s="197">
        <f t="shared" si="117"/>
        <v>-2.794525007101329E-2</v>
      </c>
      <c r="K816" s="174">
        <v>348.74</v>
      </c>
      <c r="L816" s="197">
        <f t="shared" si="113"/>
        <v>1.799660873135641E-2</v>
      </c>
      <c r="M816" s="197">
        <f t="shared" si="118"/>
        <v>-4.2581510710660714E-2</v>
      </c>
      <c r="N816" s="199">
        <v>39149</v>
      </c>
      <c r="O816" s="181">
        <v>1401.89</v>
      </c>
      <c r="P816" s="200">
        <f t="shared" si="114"/>
        <v>7.1013162346603787E-3</v>
      </c>
      <c r="Q816" s="200">
        <f t="shared" si="119"/>
        <v>-1.266399952161535E-2</v>
      </c>
    </row>
    <row r="817" spans="1:17">
      <c r="A817" s="180">
        <v>39150</v>
      </c>
      <c r="B817" s="174">
        <v>556.86</v>
      </c>
      <c r="C817" s="197">
        <f t="shared" si="110"/>
        <v>-7.1805553654322022E-4</v>
      </c>
      <c r="D817" s="201">
        <f t="shared" si="115"/>
        <v>-3.0851048301880492E-2</v>
      </c>
      <c r="E817" s="174">
        <v>9094.99</v>
      </c>
      <c r="F817" s="197">
        <f t="shared" si="111"/>
        <v>1.7982093188845356E-3</v>
      </c>
      <c r="G817" s="197">
        <f t="shared" si="116"/>
        <v>4.1424426101827443E-3</v>
      </c>
      <c r="H817" s="174">
        <v>1744.74</v>
      </c>
      <c r="I817" s="197">
        <f t="shared" si="112"/>
        <v>-9.6815688265365824E-4</v>
      </c>
      <c r="J817" s="197">
        <f t="shared" si="117"/>
        <v>-2.3042872400007582E-2</v>
      </c>
      <c r="K817" s="174">
        <v>346.91</v>
      </c>
      <c r="L817" s="197">
        <f t="shared" si="113"/>
        <v>-5.2612785779012905E-3</v>
      </c>
      <c r="M817" s="197">
        <f t="shared" si="118"/>
        <v>-4.2250119186316971E-2</v>
      </c>
      <c r="N817" s="199">
        <v>39150</v>
      </c>
      <c r="O817" s="181">
        <v>1402.85</v>
      </c>
      <c r="P817" s="200">
        <f t="shared" si="114"/>
        <v>6.8455545789571949E-4</v>
      </c>
      <c r="Q817" s="200">
        <f t="shared" si="119"/>
        <v>-7.7805368470380545E-3</v>
      </c>
    </row>
    <row r="818" spans="1:17">
      <c r="A818" s="180">
        <v>39153</v>
      </c>
      <c r="B818" s="174">
        <v>559.79</v>
      </c>
      <c r="C818" s="197">
        <f t="shared" si="110"/>
        <v>5.2478515637552087E-3</v>
      </c>
      <c r="D818" s="201">
        <f t="shared" si="115"/>
        <v>-3.4678823777088967E-2</v>
      </c>
      <c r="E818" s="174">
        <v>9120.93</v>
      </c>
      <c r="F818" s="197">
        <f t="shared" si="111"/>
        <v>2.8480601072293854E-3</v>
      </c>
      <c r="G818" s="197">
        <f t="shared" si="116"/>
        <v>7.847099330240144E-3</v>
      </c>
      <c r="H818" s="174">
        <v>1756.42</v>
      </c>
      <c r="I818" s="197">
        <f t="shared" si="112"/>
        <v>6.67209914985751E-3</v>
      </c>
      <c r="J818" s="197">
        <f t="shared" si="117"/>
        <v>-2.8750387874767021E-2</v>
      </c>
      <c r="K818" s="174">
        <v>348.17</v>
      </c>
      <c r="L818" s="197">
        <f t="shared" si="113"/>
        <v>3.6254859300662509E-3</v>
      </c>
      <c r="M818" s="197">
        <f t="shared" si="118"/>
        <v>-4.1168998387470297E-2</v>
      </c>
      <c r="N818" s="199">
        <v>39153</v>
      </c>
      <c r="O818" s="181">
        <v>1406.6</v>
      </c>
      <c r="P818" s="200">
        <f t="shared" si="114"/>
        <v>2.6695632433766823E-3</v>
      </c>
      <c r="Q818" s="200">
        <f t="shared" si="119"/>
        <v>-6.5791580710312563E-3</v>
      </c>
    </row>
    <row r="819" spans="1:17">
      <c r="A819" s="180">
        <v>39154</v>
      </c>
      <c r="B819" s="174">
        <v>547.46</v>
      </c>
      <c r="C819" s="197">
        <f t="shared" si="110"/>
        <v>-2.2272313738151542E-2</v>
      </c>
      <c r="D819" s="201">
        <f t="shared" si="115"/>
        <v>-3.562155051715276E-2</v>
      </c>
      <c r="E819" s="174">
        <v>8926.8799999999992</v>
      </c>
      <c r="F819" s="197">
        <f t="shared" si="111"/>
        <v>-2.1504822830468794E-2</v>
      </c>
      <c r="G819" s="197">
        <f t="shared" si="116"/>
        <v>1.3000588643607112E-2</v>
      </c>
      <c r="H819" s="174">
        <v>1722.48</v>
      </c>
      <c r="I819" s="197">
        <f t="shared" si="112"/>
        <v>-1.951253376061253E-2</v>
      </c>
      <c r="J819" s="197">
        <f t="shared" si="117"/>
        <v>-3.3441229318523266E-2</v>
      </c>
      <c r="K819" s="174">
        <v>347.84</v>
      </c>
      <c r="L819" s="197">
        <f t="shared" si="113"/>
        <v>-9.4826230866820868E-4</v>
      </c>
      <c r="M819" s="197">
        <f t="shared" si="118"/>
        <v>-3.9919729313778685E-2</v>
      </c>
      <c r="N819" s="199">
        <v>39154</v>
      </c>
      <c r="O819" s="181">
        <v>1377.95</v>
      </c>
      <c r="P819" s="200">
        <f t="shared" si="114"/>
        <v>-2.0578557428857971E-2</v>
      </c>
      <c r="Q819" s="200">
        <f t="shared" si="119"/>
        <v>-5.84807351713595E-3</v>
      </c>
    </row>
    <row r="820" spans="1:17">
      <c r="A820" s="180">
        <v>39155</v>
      </c>
      <c r="B820" s="174">
        <v>553.44000000000005</v>
      </c>
      <c r="C820" s="197">
        <f t="shared" si="110"/>
        <v>1.0863945527898477E-2</v>
      </c>
      <c r="D820" s="201">
        <f t="shared" si="115"/>
        <v>-5.9667876311913649E-2</v>
      </c>
      <c r="E820" s="174">
        <v>8958.61</v>
      </c>
      <c r="F820" s="197">
        <f t="shared" si="111"/>
        <v>3.5481312827359704E-3</v>
      </c>
      <c r="G820" s="197">
        <f t="shared" si="116"/>
        <v>-1.5143171768912309E-2</v>
      </c>
      <c r="H820" s="174">
        <v>1743.15</v>
      </c>
      <c r="I820" s="197">
        <f t="shared" si="112"/>
        <v>1.1928708547066394E-2</v>
      </c>
      <c r="J820" s="197">
        <f t="shared" si="117"/>
        <v>-6.3203071510258738E-2</v>
      </c>
      <c r="K820" s="174">
        <v>350.71</v>
      </c>
      <c r="L820" s="197">
        <f t="shared" si="113"/>
        <v>8.2170672065319268E-3</v>
      </c>
      <c r="M820" s="197">
        <f t="shared" si="118"/>
        <v>-4.5631019775542778E-2</v>
      </c>
      <c r="N820" s="199">
        <v>39155</v>
      </c>
      <c r="O820" s="181">
        <v>1387.17</v>
      </c>
      <c r="P820" s="200">
        <f t="shared" si="114"/>
        <v>6.6688130497879784E-3</v>
      </c>
      <c r="Q820" s="200">
        <f t="shared" si="119"/>
        <v>-3.2746513042757712E-2</v>
      </c>
    </row>
    <row r="821" spans="1:17">
      <c r="A821" s="180">
        <v>39156</v>
      </c>
      <c r="B821" s="174">
        <v>554.36</v>
      </c>
      <c r="C821" s="197">
        <f t="shared" si="110"/>
        <v>1.6609500117431631E-3</v>
      </c>
      <c r="D821" s="201">
        <f t="shared" si="115"/>
        <v>-5.241112847039138E-2</v>
      </c>
      <c r="E821" s="174">
        <v>9005.25</v>
      </c>
      <c r="F821" s="197">
        <f t="shared" si="111"/>
        <v>5.1926595730449349E-3</v>
      </c>
      <c r="G821" s="197">
        <f t="shared" si="116"/>
        <v>-2.0038739869334462E-2</v>
      </c>
      <c r="H821" s="174">
        <v>1744.87</v>
      </c>
      <c r="I821" s="197">
        <f t="shared" si="112"/>
        <v>9.8623295704363258E-4</v>
      </c>
      <c r="J821" s="197">
        <f t="shared" si="117"/>
        <v>-5.6682469804914266E-2</v>
      </c>
      <c r="K821" s="174">
        <v>343.9</v>
      </c>
      <c r="L821" s="197">
        <f t="shared" si="113"/>
        <v>-1.9608753701155997E-2</v>
      </c>
      <c r="M821" s="197">
        <f t="shared" si="118"/>
        <v>-4.4011564685480301E-2</v>
      </c>
      <c r="N821" s="199">
        <v>39156</v>
      </c>
      <c r="O821" s="181">
        <v>1392.28</v>
      </c>
      <c r="P821" s="200">
        <f t="shared" si="114"/>
        <v>3.6769905969712738E-3</v>
      </c>
      <c r="Q821" s="200">
        <f t="shared" si="119"/>
        <v>-3.0919103014151936E-2</v>
      </c>
    </row>
    <row r="822" spans="1:17">
      <c r="A822" s="180">
        <v>39157</v>
      </c>
      <c r="B822" s="174">
        <v>552.78</v>
      </c>
      <c r="C822" s="197">
        <f t="shared" si="110"/>
        <v>-2.8542028517061662E-3</v>
      </c>
      <c r="D822" s="201">
        <f t="shared" si="115"/>
        <v>-4.7229017819877581E-2</v>
      </c>
      <c r="E822" s="174">
        <v>8983.01</v>
      </c>
      <c r="F822" s="197">
        <f t="shared" si="111"/>
        <v>-2.4727251365016401E-3</v>
      </c>
      <c r="G822" s="197">
        <f t="shared" si="116"/>
        <v>-1.4804503666725687E-2</v>
      </c>
      <c r="H822" s="174">
        <v>1742.23</v>
      </c>
      <c r="I822" s="197">
        <f t="shared" si="112"/>
        <v>-1.514152450107327E-3</v>
      </c>
      <c r="J822" s="197">
        <f t="shared" si="117"/>
        <v>-5.4410725788747283E-2</v>
      </c>
      <c r="K822" s="174">
        <v>348.46</v>
      </c>
      <c r="L822" s="197">
        <f t="shared" si="113"/>
        <v>1.3172528556538738E-2</v>
      </c>
      <c r="M822" s="197">
        <f t="shared" si="118"/>
        <v>-7.1935131792676077E-2</v>
      </c>
      <c r="N822" s="199">
        <v>39157</v>
      </c>
      <c r="O822" s="181">
        <v>1386.95</v>
      </c>
      <c r="P822" s="200">
        <f t="shared" si="114"/>
        <v>-3.8355994534455973E-3</v>
      </c>
      <c r="Q822" s="200">
        <f t="shared" si="119"/>
        <v>-2.8059542588141608E-2</v>
      </c>
    </row>
    <row r="823" spans="1:17">
      <c r="A823" s="180">
        <v>39160</v>
      </c>
      <c r="B823" s="174">
        <v>554.70000000000005</v>
      </c>
      <c r="C823" s="197">
        <f t="shared" si="110"/>
        <v>3.4673347122933431E-3</v>
      </c>
      <c r="D823" s="201">
        <f t="shared" si="115"/>
        <v>-4.0487628412309642E-2</v>
      </c>
      <c r="E823" s="174">
        <v>9091</v>
      </c>
      <c r="F823" s="197">
        <f t="shared" si="111"/>
        <v>1.1949897679422804E-2</v>
      </c>
      <c r="G823" s="197">
        <f t="shared" si="116"/>
        <v>-1.801003709947337E-2</v>
      </c>
      <c r="H823" s="174">
        <v>1758.23</v>
      </c>
      <c r="I823" s="197">
        <f t="shared" si="112"/>
        <v>9.1417193328237455E-3</v>
      </c>
      <c r="J823" s="197">
        <f t="shared" si="117"/>
        <v>-4.7881501141707992E-2</v>
      </c>
      <c r="K823" s="174">
        <v>348.22</v>
      </c>
      <c r="L823" s="197">
        <f t="shared" si="113"/>
        <v>-6.8898205630669876E-4</v>
      </c>
      <c r="M823" s="197">
        <f t="shared" si="118"/>
        <v>-6.3702351177691144E-2</v>
      </c>
      <c r="N823" s="199">
        <v>39160</v>
      </c>
      <c r="O823" s="181">
        <v>1402.06</v>
      </c>
      <c r="P823" s="200">
        <f t="shared" si="114"/>
        <v>1.0835492046144908E-2</v>
      </c>
      <c r="Q823" s="200">
        <f t="shared" si="119"/>
        <v>-3.1000825086378199E-2</v>
      </c>
    </row>
    <row r="824" spans="1:17">
      <c r="A824" s="180">
        <v>39161</v>
      </c>
      <c r="B824" s="174">
        <v>557.66</v>
      </c>
      <c r="C824" s="197">
        <f t="shared" si="110"/>
        <v>5.3220306134448133E-3</v>
      </c>
      <c r="D824" s="201">
        <f t="shared" si="115"/>
        <v>-1.5136352533137455E-2</v>
      </c>
      <c r="E824" s="174">
        <v>9158.27</v>
      </c>
      <c r="F824" s="197">
        <f t="shared" si="111"/>
        <v>7.3723830803270104E-3</v>
      </c>
      <c r="G824" s="197">
        <f t="shared" si="116"/>
        <v>-3.7746292973699323E-3</v>
      </c>
      <c r="H824" s="174">
        <v>1767.25</v>
      </c>
      <c r="I824" s="197">
        <f t="shared" si="112"/>
        <v>5.1170448743108072E-3</v>
      </c>
      <c r="J824" s="197">
        <f t="shared" si="117"/>
        <v>-1.9961754179463345E-2</v>
      </c>
      <c r="K824" s="174">
        <v>347.88</v>
      </c>
      <c r="L824" s="197">
        <f t="shared" si="113"/>
        <v>-9.7687121688802016E-4</v>
      </c>
      <c r="M824" s="197">
        <f t="shared" si="118"/>
        <v>-6.0938775453658639E-2</v>
      </c>
      <c r="N824" s="199">
        <v>39161</v>
      </c>
      <c r="O824" s="181">
        <v>1410.94</v>
      </c>
      <c r="P824" s="200">
        <f t="shared" si="114"/>
        <v>6.3135652308558944E-3</v>
      </c>
      <c r="Q824" s="200">
        <f t="shared" si="119"/>
        <v>-1.7190171674645045E-2</v>
      </c>
    </row>
    <row r="825" spans="1:17">
      <c r="A825" s="180">
        <v>39162</v>
      </c>
      <c r="B825" s="174">
        <v>569.71</v>
      </c>
      <c r="C825" s="197">
        <f t="shared" si="110"/>
        <v>2.1378001755784328E-2</v>
      </c>
      <c r="D825" s="201">
        <f t="shared" si="115"/>
        <v>-1.004513553872087E-2</v>
      </c>
      <c r="E825" s="174">
        <v>9317.73</v>
      </c>
      <c r="F825" s="197">
        <f t="shared" si="111"/>
        <v>1.7261740579594547E-2</v>
      </c>
      <c r="G825" s="197">
        <f t="shared" si="116"/>
        <v>-2.3187088445948498E-3</v>
      </c>
      <c r="H825" s="174">
        <v>1806.35</v>
      </c>
      <c r="I825" s="197">
        <f t="shared" si="112"/>
        <v>2.1883568598985919E-2</v>
      </c>
      <c r="J825" s="197">
        <f t="shared" si="117"/>
        <v>-1.6588204367316534E-2</v>
      </c>
      <c r="K825" s="174">
        <v>350.47</v>
      </c>
      <c r="L825" s="197">
        <f t="shared" si="113"/>
        <v>7.4175180784628522E-3</v>
      </c>
      <c r="M825" s="197">
        <f t="shared" si="118"/>
        <v>-4.8970834126973929E-2</v>
      </c>
      <c r="N825" s="199">
        <v>39162</v>
      </c>
      <c r="O825" s="181">
        <v>1435.04</v>
      </c>
      <c r="P825" s="200">
        <f t="shared" si="114"/>
        <v>1.6936574454318395E-2</v>
      </c>
      <c r="Q825" s="200">
        <f t="shared" si="119"/>
        <v>-1.3767884574790747E-2</v>
      </c>
    </row>
    <row r="826" spans="1:17">
      <c r="A826" s="180">
        <v>39163</v>
      </c>
      <c r="B826" s="174">
        <v>563.86</v>
      </c>
      <c r="C826" s="197">
        <f t="shared" si="110"/>
        <v>-1.0321465696122283E-2</v>
      </c>
      <c r="D826" s="201">
        <f t="shared" si="115"/>
        <v>2.0607219732412106E-2</v>
      </c>
      <c r="E826" s="174">
        <v>9313.82</v>
      </c>
      <c r="F826" s="197">
        <f t="shared" si="111"/>
        <v>-4.1971817239038698E-4</v>
      </c>
      <c r="G826" s="197">
        <f t="shared" si="116"/>
        <v>2.0252580566212569E-2</v>
      </c>
      <c r="H826" s="174">
        <v>1799.75</v>
      </c>
      <c r="I826" s="197">
        <f t="shared" si="112"/>
        <v>-3.660468300637086E-3</v>
      </c>
      <c r="J826" s="197">
        <f t="shared" si="117"/>
        <v>1.5245583776469365E-2</v>
      </c>
      <c r="K826" s="174">
        <v>351.8</v>
      </c>
      <c r="L826" s="197">
        <f t="shared" si="113"/>
        <v>3.7877215034305268E-3</v>
      </c>
      <c r="M826" s="197">
        <f t="shared" si="118"/>
        <v>-2.3601495891056114E-2</v>
      </c>
      <c r="N826" s="199">
        <v>39163</v>
      </c>
      <c r="O826" s="181">
        <v>1434.54</v>
      </c>
      <c r="P826" s="200">
        <f t="shared" si="114"/>
        <v>-3.48483056795814E-4</v>
      </c>
      <c r="Q826" s="200">
        <f t="shared" si="119"/>
        <v>8.4605419315945743E-3</v>
      </c>
    </row>
    <row r="827" spans="1:17">
      <c r="A827" s="180">
        <v>39164</v>
      </c>
      <c r="B827" s="174">
        <v>560.75</v>
      </c>
      <c r="C827" s="197">
        <f t="shared" si="110"/>
        <v>-5.5308203339779023E-3</v>
      </c>
      <c r="D827" s="201">
        <f t="shared" si="115"/>
        <v>1.249213189893934E-2</v>
      </c>
      <c r="E827" s="174">
        <v>9338.4</v>
      </c>
      <c r="F827" s="197">
        <f t="shared" si="111"/>
        <v>2.635612729064206E-3</v>
      </c>
      <c r="G827" s="197">
        <f t="shared" si="116"/>
        <v>1.2325182829000603E-2</v>
      </c>
      <c r="H827" s="174">
        <v>1794.04</v>
      </c>
      <c r="I827" s="197">
        <f t="shared" si="112"/>
        <v>-3.1777064351994752E-3</v>
      </c>
      <c r="J827" s="197">
        <f t="shared" si="117"/>
        <v>1.4749158403505583E-2</v>
      </c>
      <c r="K827" s="174">
        <v>358.77</v>
      </c>
      <c r="L827" s="197">
        <f t="shared" si="113"/>
        <v>1.9618682345367851E-2</v>
      </c>
      <c r="M827" s="197">
        <f t="shared" si="118"/>
        <v>-1.9590808946345236E-2</v>
      </c>
      <c r="N827" s="199">
        <v>39164</v>
      </c>
      <c r="O827" s="181">
        <v>1436.11</v>
      </c>
      <c r="P827" s="200">
        <f t="shared" si="114"/>
        <v>1.0938290328232003E-3</v>
      </c>
      <c r="Q827" s="200">
        <f t="shared" si="119"/>
        <v>4.5763792390073827E-3</v>
      </c>
    </row>
    <row r="828" spans="1:17">
      <c r="A828" s="180">
        <v>39167</v>
      </c>
      <c r="B828" s="174">
        <v>564.77</v>
      </c>
      <c r="C828" s="197">
        <f t="shared" si="110"/>
        <v>7.1433952206933909E-3</v>
      </c>
      <c r="D828" s="201">
        <f t="shared" si="115"/>
        <v>-5.8145384619226912E-3</v>
      </c>
      <c r="E828" s="174">
        <v>9341.36</v>
      </c>
      <c r="F828" s="197">
        <f t="shared" si="111"/>
        <v>3.1692056265986813E-4</v>
      </c>
      <c r="G828" s="197">
        <f t="shared" si="116"/>
        <v>7.5144560931263843E-3</v>
      </c>
      <c r="H828" s="174">
        <v>1802.95</v>
      </c>
      <c r="I828" s="197">
        <f t="shared" si="112"/>
        <v>4.9541523460640115E-3</v>
      </c>
      <c r="J828" s="197">
        <f t="shared" si="117"/>
        <v>-4.7766496969256743E-3</v>
      </c>
      <c r="K828" s="174">
        <v>356.9</v>
      </c>
      <c r="L828" s="197">
        <f t="shared" si="113"/>
        <v>-5.2258841527111711E-3</v>
      </c>
      <c r="M828" s="197">
        <f t="shared" si="118"/>
        <v>8.818769621023171E-3</v>
      </c>
      <c r="N828" s="199">
        <v>39167</v>
      </c>
      <c r="O828" s="181">
        <v>1437.5</v>
      </c>
      <c r="P828" s="200">
        <f t="shared" si="114"/>
        <v>9.6742432578508656E-4</v>
      </c>
      <c r="Q828" s="200">
        <f t="shared" si="119"/>
        <v>-2.795317927310601E-3</v>
      </c>
    </row>
    <row r="829" spans="1:17">
      <c r="A829" s="180">
        <v>39168</v>
      </c>
      <c r="B829" s="174">
        <v>562.65</v>
      </c>
      <c r="C829" s="197">
        <f t="shared" si="110"/>
        <v>-3.7608034250050017E-3</v>
      </c>
      <c r="D829" s="201">
        <f t="shared" si="115"/>
        <v>9.3035510205594293E-3</v>
      </c>
      <c r="E829" s="174">
        <v>9288.7900000000009</v>
      </c>
      <c r="F829" s="197">
        <f t="shared" si="111"/>
        <v>-5.6435551542223933E-3</v>
      </c>
      <c r="G829" s="197">
        <f t="shared" si="116"/>
        <v>2.0188812658001744E-2</v>
      </c>
      <c r="H829" s="174">
        <v>1789.93</v>
      </c>
      <c r="I829" s="197">
        <f t="shared" si="112"/>
        <v>-7.2476993353928591E-3</v>
      </c>
      <c r="J829" s="197">
        <f t="shared" si="117"/>
        <v>1.4075692496649563E-2</v>
      </c>
      <c r="K829" s="174">
        <v>356.07</v>
      </c>
      <c r="L829" s="197">
        <f t="shared" si="113"/>
        <v>-2.3282897595910735E-3</v>
      </c>
      <c r="M829" s="197">
        <f t="shared" si="118"/>
        <v>6.2678508105587323E-3</v>
      </c>
      <c r="N829" s="199">
        <v>39168</v>
      </c>
      <c r="O829" s="181">
        <v>1428.61</v>
      </c>
      <c r="P829" s="200">
        <f t="shared" si="114"/>
        <v>-6.2035501151295686E-3</v>
      </c>
      <c r="Q829" s="200">
        <f t="shared" si="119"/>
        <v>9.5059078845562625E-3</v>
      </c>
    </row>
    <row r="830" spans="1:17">
      <c r="A830" s="180">
        <v>39169</v>
      </c>
      <c r="B830" s="174">
        <v>556.88</v>
      </c>
      <c r="C830" s="197">
        <f t="shared" si="110"/>
        <v>-1.0307988335595009E-2</v>
      </c>
      <c r="D830" s="201">
        <f t="shared" si="115"/>
        <v>4.3282014721165735E-3</v>
      </c>
      <c r="E830" s="174">
        <v>9218.5300000000007</v>
      </c>
      <c r="F830" s="197">
        <f t="shared" si="111"/>
        <v>-7.5927079161997807E-3</v>
      </c>
      <c r="G830" s="197">
        <f t="shared" si="116"/>
        <v>1.4606430406823974E-2</v>
      </c>
      <c r="H830" s="174">
        <v>1770.54</v>
      </c>
      <c r="I830" s="197">
        <f t="shared" si="112"/>
        <v>-1.0891928140134371E-2</v>
      </c>
      <c r="J830" s="197">
        <f t="shared" si="117"/>
        <v>9.5204064676021848E-3</v>
      </c>
      <c r="K830" s="174">
        <v>358.1</v>
      </c>
      <c r="L830" s="197">
        <f t="shared" si="113"/>
        <v>5.6849362678635575E-3</v>
      </c>
      <c r="M830" s="197">
        <f t="shared" si="118"/>
        <v>-1.339044193756817E-2</v>
      </c>
      <c r="N830" s="199">
        <v>39169</v>
      </c>
      <c r="O830" s="181">
        <v>1417.23</v>
      </c>
      <c r="P830" s="200">
        <f t="shared" si="114"/>
        <v>-7.9976812878384054E-3</v>
      </c>
      <c r="Q830" s="200">
        <f t="shared" si="119"/>
        <v>4.5110379255690379E-3</v>
      </c>
    </row>
    <row r="831" spans="1:17">
      <c r="A831" s="180">
        <v>39170</v>
      </c>
      <c r="B831" s="174">
        <v>556.37</v>
      </c>
      <c r="C831" s="197">
        <f t="shared" si="110"/>
        <v>-9.162363093254657E-4</v>
      </c>
      <c r="D831" s="201">
        <f t="shared" si="115"/>
        <v>-7.2998248724585107E-3</v>
      </c>
      <c r="E831" s="174">
        <v>9279.08</v>
      </c>
      <c r="F831" s="197">
        <f t="shared" si="111"/>
        <v>6.546815104031066E-3</v>
      </c>
      <c r="G831" s="197">
        <f t="shared" si="116"/>
        <v>8.6044387302028832E-3</v>
      </c>
      <c r="H831" s="174">
        <v>1771.72</v>
      </c>
      <c r="I831" s="197">
        <f t="shared" si="112"/>
        <v>6.6624135080320705E-4</v>
      </c>
      <c r="J831" s="197">
        <f t="shared" si="117"/>
        <v>-2.5609075316607409E-3</v>
      </c>
      <c r="K831" s="174">
        <v>355.9</v>
      </c>
      <c r="L831" s="197">
        <f t="shared" si="113"/>
        <v>-6.1624844882402037E-3</v>
      </c>
      <c r="M831" s="197">
        <f t="shared" si="118"/>
        <v>2.4884328731930466E-3</v>
      </c>
      <c r="N831" s="199">
        <v>39170</v>
      </c>
      <c r="O831" s="181">
        <v>1422.53</v>
      </c>
      <c r="P831" s="200">
        <f t="shared" si="114"/>
        <v>3.7327141404968102E-3</v>
      </c>
      <c r="Q831" s="200">
        <f t="shared" si="119"/>
        <v>-2.3891337544258524E-3</v>
      </c>
    </row>
    <row r="832" spans="1:17">
      <c r="A832" s="180">
        <v>39171</v>
      </c>
      <c r="B832" s="174">
        <v>556.41999999999996</v>
      </c>
      <c r="C832" s="197">
        <f t="shared" si="110"/>
        <v>8.9864215231180377E-5</v>
      </c>
      <c r="D832" s="201">
        <f t="shared" si="115"/>
        <v>-1.4701686765722206E-2</v>
      </c>
      <c r="E832" s="174">
        <v>9261.82</v>
      </c>
      <c r="F832" s="197">
        <f t="shared" si="111"/>
        <v>-1.8618303303352178E-3</v>
      </c>
      <c r="G832" s="197">
        <f t="shared" si="116"/>
        <v>7.8645957789873489E-3</v>
      </c>
      <c r="H832" s="174">
        <v>1772.36</v>
      </c>
      <c r="I832" s="197">
        <f t="shared" si="112"/>
        <v>3.6116566610052808E-4</v>
      </c>
      <c r="J832" s="197">
        <f t="shared" si="117"/>
        <v>-3.4033187001457081E-3</v>
      </c>
      <c r="K832" s="174">
        <v>352.66</v>
      </c>
      <c r="L832" s="197">
        <f t="shared" si="113"/>
        <v>-9.1453725363694546E-3</v>
      </c>
      <c r="M832" s="197">
        <f t="shared" si="118"/>
        <v>-4.8211776309106192E-3</v>
      </c>
      <c r="N832" s="199">
        <v>39171</v>
      </c>
      <c r="O832" s="181">
        <v>1420.86</v>
      </c>
      <c r="P832" s="200">
        <f t="shared" si="114"/>
        <v>-1.1746543330489272E-3</v>
      </c>
      <c r="Q832" s="200">
        <f t="shared" si="119"/>
        <v>-4.4119523755911071E-3</v>
      </c>
    </row>
    <row r="833" spans="1:17">
      <c r="A833" s="180">
        <v>39174</v>
      </c>
      <c r="B833" s="174">
        <v>561.64</v>
      </c>
      <c r="C833" s="197">
        <f t="shared" si="110"/>
        <v>9.3376704801246581E-3</v>
      </c>
      <c r="D833" s="201">
        <f t="shared" si="115"/>
        <v>-1.6929320690853511E-2</v>
      </c>
      <c r="E833" s="174">
        <v>9305.5499999999993</v>
      </c>
      <c r="F833" s="197">
        <f t="shared" si="111"/>
        <v>4.7104227316028336E-3</v>
      </c>
      <c r="G833" s="197">
        <f t="shared" si="116"/>
        <v>7.6580144211488353E-4</v>
      </c>
      <c r="H833" s="174">
        <v>1773.33</v>
      </c>
      <c r="I833" s="197">
        <f t="shared" si="112"/>
        <v>5.4714316491224178E-4</v>
      </c>
      <c r="J833" s="197">
        <f t="shared" si="117"/>
        <v>-1.1176560527462468E-2</v>
      </c>
      <c r="K833" s="174">
        <v>352.24</v>
      </c>
      <c r="L833" s="197">
        <f t="shared" si="113"/>
        <v>-1.1916585322791023E-3</v>
      </c>
      <c r="M833" s="197">
        <f t="shared" si="118"/>
        <v>-1.5168221473171914E-2</v>
      </c>
      <c r="N833" s="199">
        <v>39174</v>
      </c>
      <c r="O833" s="181">
        <v>1424.55</v>
      </c>
      <c r="P833" s="200">
        <f t="shared" si="114"/>
        <v>2.5936522810858778E-3</v>
      </c>
      <c r="Q833" s="200">
        <f t="shared" si="119"/>
        <v>-1.2157821749103985E-2</v>
      </c>
    </row>
    <row r="834" spans="1:17">
      <c r="A834" s="180">
        <v>39175</v>
      </c>
      <c r="B834" s="174">
        <v>567.54</v>
      </c>
      <c r="C834" s="197">
        <f t="shared" si="110"/>
        <v>1.045015620669267E-2</v>
      </c>
      <c r="D834" s="201">
        <f t="shared" si="115"/>
        <v>-1.0626339719895222E-2</v>
      </c>
      <c r="E834" s="174">
        <v>9381.4599999999991</v>
      </c>
      <c r="F834" s="197">
        <f t="shared" si="111"/>
        <v>8.1244048718557369E-3</v>
      </c>
      <c r="G834" s="197">
        <f t="shared" si="116"/>
        <v>-2.3763994258883163E-3</v>
      </c>
      <c r="H834" s="174">
        <v>1796.31</v>
      </c>
      <c r="I834" s="197">
        <f t="shared" si="112"/>
        <v>1.2875425791559569E-2</v>
      </c>
      <c r="J834" s="197">
        <f t="shared" si="117"/>
        <v>-1.0166212815979915E-2</v>
      </c>
      <c r="K834" s="174">
        <v>352.34</v>
      </c>
      <c r="L834" s="197">
        <f t="shared" si="113"/>
        <v>2.8385705149576126E-4</v>
      </c>
      <c r="M834" s="197">
        <f t="shared" si="118"/>
        <v>-2.1179972087042125E-2</v>
      </c>
      <c r="N834" s="199">
        <v>39175</v>
      </c>
      <c r="O834" s="181">
        <v>1437.77</v>
      </c>
      <c r="P834" s="200">
        <f t="shared" si="114"/>
        <v>9.2373277642798391E-3</v>
      </c>
      <c r="Q834" s="200">
        <f t="shared" si="119"/>
        <v>-1.4903654724814766E-2</v>
      </c>
    </row>
    <row r="835" spans="1:17">
      <c r="A835" s="180">
        <v>39176</v>
      </c>
      <c r="B835" s="174">
        <v>570.16</v>
      </c>
      <c r="C835" s="197">
        <f t="shared" si="110"/>
        <v>4.6057917404812498E-3</v>
      </c>
      <c r="D835" s="201">
        <f t="shared" si="115"/>
        <v>-3.3948722590462967E-3</v>
      </c>
      <c r="E835" s="174">
        <v>9398.56</v>
      </c>
      <c r="F835" s="197">
        <f t="shared" si="111"/>
        <v>1.8210848258733896E-3</v>
      </c>
      <c r="G835" s="197">
        <f t="shared" si="116"/>
        <v>6.0106987616116202E-3</v>
      </c>
      <c r="H835" s="174">
        <v>1801.74</v>
      </c>
      <c r="I835" s="197">
        <f t="shared" si="112"/>
        <v>3.018303871455959E-3</v>
      </c>
      <c r="J835" s="197">
        <f t="shared" si="117"/>
        <v>-1.0126752181346902E-3</v>
      </c>
      <c r="K835" s="174">
        <v>353.46</v>
      </c>
      <c r="L835" s="197">
        <f t="shared" si="113"/>
        <v>3.1737062626568846E-3</v>
      </c>
      <c r="M835" s="197">
        <f t="shared" si="118"/>
        <v>-2.6660778191956752E-2</v>
      </c>
      <c r="N835" s="199">
        <v>39176</v>
      </c>
      <c r="O835" s="181">
        <v>1439.37</v>
      </c>
      <c r="P835" s="200">
        <f t="shared" si="114"/>
        <v>1.1122157176475702E-3</v>
      </c>
      <c r="Q835" s="200">
        <f t="shared" si="119"/>
        <v>-7.3592925761826033E-3</v>
      </c>
    </row>
    <row r="836" spans="1:17">
      <c r="A836" s="180">
        <v>39177</v>
      </c>
      <c r="B836" s="174">
        <v>572.79</v>
      </c>
      <c r="C836" s="197">
        <f t="shared" ref="C836:C899" si="120">LN(B836/B835)</f>
        <v>4.6021341998675799E-3</v>
      </c>
      <c r="D836" s="201">
        <f t="shared" si="115"/>
        <v>2.423307066795507E-3</v>
      </c>
      <c r="E836" s="174">
        <v>9426.57</v>
      </c>
      <c r="F836" s="197">
        <f t="shared" ref="F836:F899" si="121">LN(E836/E835)</f>
        <v>2.9758116592134196E-3</v>
      </c>
      <c r="G836" s="197">
        <f t="shared" si="116"/>
        <v>9.1226636414098415E-3</v>
      </c>
      <c r="H836" s="174">
        <v>1812.94</v>
      </c>
      <c r="I836" s="197">
        <f t="shared" ref="I836:I899" si="122">LN(H836/H835)</f>
        <v>6.1969722588323742E-3</v>
      </c>
      <c r="J836" s="197">
        <f t="shared" si="117"/>
        <v>3.5305961119663234E-3</v>
      </c>
      <c r="K836" s="174">
        <v>357.35</v>
      </c>
      <c r="L836" s="197">
        <f t="shared" ref="L836:L899" si="123">LN(K836/K835)</f>
        <v>1.094536890433712E-2</v>
      </c>
      <c r="M836" s="197">
        <f t="shared" si="118"/>
        <v>-1.9555182605185972E-2</v>
      </c>
      <c r="N836" s="199">
        <v>39177</v>
      </c>
      <c r="O836" s="181">
        <v>1443.76</v>
      </c>
      <c r="P836" s="200">
        <f t="shared" ref="P836:P899" si="124">LN(O836/O835)</f>
        <v>3.0453038140440688E-3</v>
      </c>
      <c r="Q836" s="200">
        <f t="shared" si="119"/>
        <v>-5.2800189185707525E-3</v>
      </c>
    </row>
    <row r="837" spans="1:17">
      <c r="A837" s="180">
        <v>39181</v>
      </c>
      <c r="B837" s="174">
        <v>571.04999999999995</v>
      </c>
      <c r="C837" s="197">
        <f t="shared" si="120"/>
        <v>-3.0423858968667817E-3</v>
      </c>
      <c r="D837" s="201">
        <f t="shared" si="115"/>
        <v>7.9049023896067758E-3</v>
      </c>
      <c r="E837" s="174">
        <v>9429.2099999999991</v>
      </c>
      <c r="F837" s="197">
        <f t="shared" si="121"/>
        <v>2.8002023965588077E-4</v>
      </c>
      <c r="G837" s="197">
        <f t="shared" si="116"/>
        <v>8.6641048871617943E-3</v>
      </c>
      <c r="H837" s="174">
        <v>1808.19</v>
      </c>
      <c r="I837" s="197">
        <f t="shared" si="122"/>
        <v>-2.6234919621255441E-3</v>
      </c>
      <c r="J837" s="197">
        <f t="shared" si="117"/>
        <v>1.102617937412385E-2</v>
      </c>
      <c r="K837" s="174">
        <v>359.46</v>
      </c>
      <c r="L837" s="197">
        <f t="shared" si="123"/>
        <v>5.8872116579004839E-3</v>
      </c>
      <c r="M837" s="197">
        <f t="shared" si="118"/>
        <v>-1.1491021367767439E-2</v>
      </c>
      <c r="N837" s="199">
        <v>39181</v>
      </c>
      <c r="O837" s="181">
        <v>1444.61</v>
      </c>
      <c r="P837" s="200">
        <f t="shared" si="124"/>
        <v>5.8856727118576906E-4</v>
      </c>
      <c r="Q837" s="200">
        <f t="shared" si="119"/>
        <v>-2.9324722926189965E-3</v>
      </c>
    </row>
    <row r="838" spans="1:17">
      <c r="A838" s="180">
        <v>39182</v>
      </c>
      <c r="B838" s="174">
        <v>573.91999999999996</v>
      </c>
      <c r="C838" s="197">
        <f t="shared" si="120"/>
        <v>5.0132422873563169E-3</v>
      </c>
      <c r="D838" s="201">
        <f t="shared" si="115"/>
        <v>-1.0018814474122936E-2</v>
      </c>
      <c r="E838" s="174">
        <v>9468.7000000000007</v>
      </c>
      <c r="F838" s="197">
        <f t="shared" si="121"/>
        <v>4.1793042171966365E-3</v>
      </c>
      <c r="G838" s="197">
        <f t="shared" si="116"/>
        <v>8.0488838037840287E-3</v>
      </c>
      <c r="H838" s="174">
        <v>1816.93</v>
      </c>
      <c r="I838" s="197">
        <f t="shared" si="122"/>
        <v>4.8219186864979866E-3</v>
      </c>
      <c r="J838" s="197">
        <f t="shared" si="117"/>
        <v>-1.5252245202180179E-3</v>
      </c>
      <c r="K838" s="174">
        <v>360.99</v>
      </c>
      <c r="L838" s="197">
        <f t="shared" si="123"/>
        <v>4.2473517942923263E-3</v>
      </c>
      <c r="M838" s="197">
        <f t="shared" si="118"/>
        <v>-4.8289162189421551E-3</v>
      </c>
      <c r="N838" s="199">
        <v>39182</v>
      </c>
      <c r="O838" s="181">
        <v>1448.39</v>
      </c>
      <c r="P838" s="200">
        <f t="shared" si="124"/>
        <v>2.6132057733051894E-3</v>
      </c>
      <c r="Q838" s="200">
        <f t="shared" si="119"/>
        <v>-3.7379604987158631E-3</v>
      </c>
    </row>
    <row r="839" spans="1:17">
      <c r="A839" s="180">
        <v>39183</v>
      </c>
      <c r="B839" s="174">
        <v>568.99</v>
      </c>
      <c r="C839" s="197">
        <f t="shared" si="120"/>
        <v>-8.6271545045210809E-3</v>
      </c>
      <c r="D839" s="201">
        <f t="shared" si="115"/>
        <v>-9.7964354885997466E-3</v>
      </c>
      <c r="E839" s="174">
        <v>9413.6299999999992</v>
      </c>
      <c r="F839" s="197">
        <f t="shared" si="121"/>
        <v>-5.8329831265852179E-3</v>
      </c>
      <c r="G839" s="197">
        <f t="shared" si="116"/>
        <v>1.3092398017888019E-2</v>
      </c>
      <c r="H839" s="174">
        <v>1798.09</v>
      </c>
      <c r="I839" s="197">
        <f t="shared" si="122"/>
        <v>-1.042327321660836E-2</v>
      </c>
      <c r="J839" s="197">
        <f t="shared" si="117"/>
        <v>3.5231203067645528E-3</v>
      </c>
      <c r="K839" s="174">
        <v>360.64</v>
      </c>
      <c r="L839" s="197">
        <f t="shared" si="123"/>
        <v>-9.7002626676946885E-4</v>
      </c>
      <c r="M839" s="197">
        <f t="shared" si="118"/>
        <v>1.8577316069095864E-3</v>
      </c>
      <c r="N839" s="199">
        <v>39183</v>
      </c>
      <c r="O839" s="181">
        <v>1438.87</v>
      </c>
      <c r="P839" s="200">
        <f t="shared" si="124"/>
        <v>-6.5945114053618595E-3</v>
      </c>
      <c r="Q839" s="200">
        <f t="shared" si="119"/>
        <v>5.5235267732775453E-5</v>
      </c>
    </row>
    <row r="840" spans="1:17">
      <c r="A840" s="180">
        <v>39184</v>
      </c>
      <c r="B840" s="174">
        <v>573.84</v>
      </c>
      <c r="C840" s="197">
        <f t="shared" si="120"/>
        <v>8.4877525387276765E-3</v>
      </c>
      <c r="D840" s="201">
        <f t="shared" si="115"/>
        <v>-6.7784994845843417E-3</v>
      </c>
      <c r="E840" s="174">
        <v>9477.76</v>
      </c>
      <c r="F840" s="197">
        <f t="shared" si="121"/>
        <v>6.7893623858841989E-3</v>
      </c>
      <c r="G840" s="197">
        <f t="shared" si="116"/>
        <v>1.3042491652471608E-2</v>
      </c>
      <c r="H840" s="174">
        <v>1813.49</v>
      </c>
      <c r="I840" s="197">
        <f t="shared" si="122"/>
        <v>8.5281751125135963E-3</v>
      </c>
      <c r="J840" s="197">
        <f t="shared" si="117"/>
        <v>7.0097004865849501E-3</v>
      </c>
      <c r="K840" s="174">
        <v>361.46</v>
      </c>
      <c r="L840" s="197">
        <f t="shared" si="123"/>
        <v>2.2711545560811282E-3</v>
      </c>
      <c r="M840" s="197">
        <f t="shared" si="118"/>
        <v>-6.577698314420617E-3</v>
      </c>
      <c r="N840" s="199">
        <v>39184</v>
      </c>
      <c r="O840" s="181">
        <v>1447.8</v>
      </c>
      <c r="P840" s="200">
        <f t="shared" si="124"/>
        <v>6.1870795668692979E-3</v>
      </c>
      <c r="Q840" s="200">
        <f t="shared" si="119"/>
        <v>5.6310026410320933E-4</v>
      </c>
    </row>
    <row r="841" spans="1:17">
      <c r="A841" s="180">
        <v>39185</v>
      </c>
      <c r="B841" s="174">
        <v>576.45000000000005</v>
      </c>
      <c r="C841" s="197">
        <f t="shared" si="120"/>
        <v>4.5379938607835709E-3</v>
      </c>
      <c r="D841" s="201">
        <f t="shared" si="115"/>
        <v>5.7147506564998399E-3</v>
      </c>
      <c r="E841" s="174">
        <v>9522.86</v>
      </c>
      <c r="F841" s="197">
        <f t="shared" si="121"/>
        <v>4.7472224272916809E-3</v>
      </c>
      <c r="G841" s="197">
        <f t="shared" si="116"/>
        <v>2.3425394714414495E-2</v>
      </c>
      <c r="H841" s="174">
        <v>1816.85</v>
      </c>
      <c r="I841" s="197">
        <f t="shared" si="122"/>
        <v>1.8510668198600264E-3</v>
      </c>
      <c r="J841" s="197">
        <f t="shared" si="117"/>
        <v>1.952783585806335E-2</v>
      </c>
      <c r="K841" s="174">
        <v>358.15</v>
      </c>
      <c r="L841" s="197">
        <f t="shared" si="123"/>
        <v>-9.1994923470323352E-3</v>
      </c>
      <c r="M841" s="197">
        <f t="shared" si="118"/>
        <v>-5.2426929497562018E-3</v>
      </c>
      <c r="N841" s="199">
        <v>39185</v>
      </c>
      <c r="O841" s="181">
        <v>1452.85</v>
      </c>
      <c r="P841" s="200">
        <f t="shared" si="124"/>
        <v>3.4819816953198814E-3</v>
      </c>
      <c r="Q841" s="200">
        <f t="shared" si="119"/>
        <v>1.0016847777346618E-2</v>
      </c>
    </row>
    <row r="842" spans="1:17">
      <c r="A842" s="180">
        <v>39188</v>
      </c>
      <c r="B842" s="174">
        <v>582.59</v>
      </c>
      <c r="C842" s="197">
        <f t="shared" si="120"/>
        <v>1.0595074263770779E-2</v>
      </c>
      <c r="D842" s="201">
        <f t="shared" si="115"/>
        <v>5.2178568684312877E-3</v>
      </c>
      <c r="E842" s="174">
        <v>9625.5300000000007</v>
      </c>
      <c r="F842" s="197">
        <f t="shared" si="121"/>
        <v>1.0723719738656655E-2</v>
      </c>
      <c r="G842" s="197">
        <f t="shared" si="116"/>
        <v>1.8174505949419873E-2</v>
      </c>
      <c r="H842" s="174">
        <v>1833.96</v>
      </c>
      <c r="I842" s="197">
        <f t="shared" si="122"/>
        <v>9.3733309991941311E-3</v>
      </c>
      <c r="J842" s="197">
        <f t="shared" si="117"/>
        <v>1.8347100140013867E-2</v>
      </c>
      <c r="K842" s="174">
        <v>360.93</v>
      </c>
      <c r="L842" s="197">
        <f t="shared" si="123"/>
        <v>7.732140653082707E-3</v>
      </c>
      <c r="M842" s="197">
        <f t="shared" si="118"/>
        <v>-1.8411074158456017E-3</v>
      </c>
      <c r="N842" s="199">
        <v>39188</v>
      </c>
      <c r="O842" s="181">
        <v>1468.47</v>
      </c>
      <c r="P842" s="200">
        <f t="shared" si="124"/>
        <v>1.069389786644563E-2</v>
      </c>
      <c r="Q842" s="200">
        <f t="shared" si="119"/>
        <v>5.9300649079557276E-3</v>
      </c>
    </row>
    <row r="843" spans="1:17">
      <c r="A843" s="180">
        <v>39189</v>
      </c>
      <c r="B843" s="174">
        <v>583.73</v>
      </c>
      <c r="C843" s="197">
        <f t="shared" si="120"/>
        <v>1.9548672114738114E-3</v>
      </c>
      <c r="D843" s="201">
        <f t="shared" si="115"/>
        <v>-1.6121843439767004E-3</v>
      </c>
      <c r="E843" s="174">
        <v>9631.69</v>
      </c>
      <c r="F843" s="197">
        <f t="shared" si="121"/>
        <v>6.3976007025980564E-4</v>
      </c>
      <c r="G843" s="197">
        <f t="shared" si="116"/>
        <v>2.0808147450967596E-2</v>
      </c>
      <c r="H843" s="174">
        <v>1834.91</v>
      </c>
      <c r="I843" s="197">
        <f t="shared" si="122"/>
        <v>5.1787063658932729E-4</v>
      </c>
      <c r="J843" s="197">
        <f t="shared" si="117"/>
        <v>1.0403114973253469E-2</v>
      </c>
      <c r="K843" s="174">
        <v>361.69</v>
      </c>
      <c r="L843" s="197">
        <f t="shared" si="123"/>
        <v>2.1034576408636104E-3</v>
      </c>
      <c r="M843" s="197">
        <f t="shared" si="118"/>
        <v>9.6046172003512419E-3</v>
      </c>
      <c r="N843" s="199">
        <v>39189</v>
      </c>
      <c r="O843" s="181">
        <v>1471.48</v>
      </c>
      <c r="P843" s="200">
        <f t="shared" si="124"/>
        <v>2.0476545871299916E-3</v>
      </c>
      <c r="Q843" s="200">
        <f t="shared" si="119"/>
        <v>9.0089775015261397E-3</v>
      </c>
    </row>
    <row r="844" spans="1:17">
      <c r="A844" s="180">
        <v>39190</v>
      </c>
      <c r="B844" s="174">
        <v>582.88</v>
      </c>
      <c r="C844" s="197">
        <f t="shared" si="120"/>
        <v>-1.4572138939536225E-3</v>
      </c>
      <c r="D844" s="201">
        <f t="shared" si="115"/>
        <v>-5.3477433762491328E-3</v>
      </c>
      <c r="E844" s="174">
        <v>9634.8700000000008</v>
      </c>
      <c r="F844" s="197">
        <f t="shared" si="121"/>
        <v>3.3010563680048807E-4</v>
      </c>
      <c r="G844" s="197">
        <f t="shared" si="116"/>
        <v>2.063676438527973E-2</v>
      </c>
      <c r="H844" s="174">
        <v>1832.39</v>
      </c>
      <c r="I844" s="197">
        <f t="shared" si="122"/>
        <v>-1.3743082903672453E-3</v>
      </c>
      <c r="J844" s="197">
        <f t="shared" si="117"/>
        <v>6.287059568397509E-3</v>
      </c>
      <c r="K844" s="174">
        <v>364.57</v>
      </c>
      <c r="L844" s="197">
        <f t="shared" si="123"/>
        <v>7.9310855519855433E-3</v>
      </c>
      <c r="M844" s="197">
        <f t="shared" si="118"/>
        <v>9.3052349826543354E-3</v>
      </c>
      <c r="N844" s="199">
        <v>39190</v>
      </c>
      <c r="O844" s="181">
        <v>1472.5</v>
      </c>
      <c r="P844" s="200">
        <f t="shared" si="124"/>
        <v>6.9293951780517705E-4</v>
      </c>
      <c r="Q844" s="200">
        <f t="shared" si="119"/>
        <v>1.001958325785657E-2</v>
      </c>
    </row>
    <row r="845" spans="1:17">
      <c r="A845" s="180">
        <v>39191</v>
      </c>
      <c r="B845" s="174">
        <v>580.91</v>
      </c>
      <c r="C845" s="197">
        <f t="shared" si="120"/>
        <v>-3.3854937430413917E-3</v>
      </c>
      <c r="D845" s="201">
        <f t="shared" si="115"/>
        <v>-5.1848609038397447E-3</v>
      </c>
      <c r="E845" s="174">
        <v>9601.69</v>
      </c>
      <c r="F845" s="197">
        <f t="shared" si="121"/>
        <v>-3.4496846530139152E-3</v>
      </c>
      <c r="G845" s="197">
        <f t="shared" si="116"/>
        <v>2.1130106081924123E-2</v>
      </c>
      <c r="H845" s="174">
        <v>1832.47</v>
      </c>
      <c r="I845" s="197">
        <f t="shared" si="122"/>
        <v>4.3657875068981373E-5</v>
      </c>
      <c r="J845" s="197">
        <f t="shared" si="117"/>
        <v>5.9662782212040657E-3</v>
      </c>
      <c r="K845" s="174">
        <v>365.78</v>
      </c>
      <c r="L845" s="197">
        <f t="shared" si="123"/>
        <v>3.3134828700375463E-3</v>
      </c>
      <c r="M845" s="197">
        <f t="shared" si="118"/>
        <v>2.9943020792453211E-3</v>
      </c>
      <c r="N845" s="199">
        <v>39191</v>
      </c>
      <c r="O845" s="181">
        <v>1470.73</v>
      </c>
      <c r="P845" s="200">
        <f t="shared" si="124"/>
        <v>-1.2027603778014199E-3</v>
      </c>
      <c r="Q845" s="200">
        <f t="shared" si="119"/>
        <v>1.1584670752725772E-2</v>
      </c>
    </row>
    <row r="846" spans="1:17">
      <c r="A846" s="180">
        <v>39192</v>
      </c>
      <c r="B846" s="174">
        <v>583</v>
      </c>
      <c r="C846" s="197">
        <f t="shared" si="120"/>
        <v>3.5913468332801615E-3</v>
      </c>
      <c r="D846" s="201">
        <f t="shared" si="115"/>
        <v>-1.2369175279336926E-2</v>
      </c>
      <c r="E846" s="174">
        <v>9697.34</v>
      </c>
      <c r="F846" s="197">
        <f t="shared" si="121"/>
        <v>9.9124964512266947E-3</v>
      </c>
      <c r="G846" s="197">
        <f t="shared" si="116"/>
        <v>1.5508596576632262E-2</v>
      </c>
      <c r="H846" s="174">
        <v>1845.89</v>
      </c>
      <c r="I846" s="197">
        <f t="shared" si="122"/>
        <v>7.2967624392830119E-3</v>
      </c>
      <c r="J846" s="197">
        <f t="shared" si="117"/>
        <v>-6.7645344597598003E-4</v>
      </c>
      <c r="K846" s="174">
        <v>364.89</v>
      </c>
      <c r="L846" s="197">
        <f t="shared" si="123"/>
        <v>-2.4361214779748969E-3</v>
      </c>
      <c r="M846" s="197">
        <f t="shared" si="118"/>
        <v>2.1073093089617688E-3</v>
      </c>
      <c r="N846" s="199">
        <v>39192</v>
      </c>
      <c r="O846" s="181">
        <v>1484.35</v>
      </c>
      <c r="P846" s="200">
        <f t="shared" si="124"/>
        <v>9.2180898279725764E-3</v>
      </c>
      <c r="Q846" s="200">
        <f t="shared" si="119"/>
        <v>7.5416425507762808E-3</v>
      </c>
    </row>
    <row r="847" spans="1:17">
      <c r="A847" s="180">
        <v>39195</v>
      </c>
      <c r="B847" s="174">
        <v>582.1</v>
      </c>
      <c r="C847" s="197">
        <f t="shared" si="120"/>
        <v>-1.5449320728025001E-3</v>
      </c>
      <c r="D847" s="201">
        <f t="shared" si="115"/>
        <v>-6.479818191665934E-3</v>
      </c>
      <c r="E847" s="174">
        <v>9660.56</v>
      </c>
      <c r="F847" s="197">
        <f t="shared" si="121"/>
        <v>-3.800003539502978E-3</v>
      </c>
      <c r="G847" s="197">
        <f t="shared" si="116"/>
        <v>2.758125727786663E-2</v>
      </c>
      <c r="H847" s="174">
        <v>1850.18</v>
      </c>
      <c r="I847" s="197">
        <f t="shared" si="122"/>
        <v>2.3213856482733504E-3</v>
      </c>
      <c r="J847" s="197">
        <f t="shared" si="117"/>
        <v>3.6689122897470075E-3</v>
      </c>
      <c r="K847" s="174">
        <v>364.64</v>
      </c>
      <c r="L847" s="197">
        <f t="shared" si="123"/>
        <v>-6.8537280108054246E-4</v>
      </c>
      <c r="M847" s="197">
        <f t="shared" si="118"/>
        <v>3.1291198127520025E-3</v>
      </c>
      <c r="N847" s="199">
        <v>39195</v>
      </c>
      <c r="O847" s="181">
        <v>1480.93</v>
      </c>
      <c r="P847" s="200">
        <f t="shared" si="124"/>
        <v>-2.3066971863989105E-3</v>
      </c>
      <c r="Q847" s="200">
        <f t="shared" si="119"/>
        <v>1.8165136903755423E-2</v>
      </c>
    </row>
    <row r="848" spans="1:17">
      <c r="A848" s="180">
        <v>39196</v>
      </c>
      <c r="B848" s="174">
        <v>587.29</v>
      </c>
      <c r="C848" s="197">
        <f t="shared" si="120"/>
        <v>8.8764810327754164E-3</v>
      </c>
      <c r="D848" s="201">
        <f t="shared" si="115"/>
        <v>-1.2394948096868202E-2</v>
      </c>
      <c r="E848" s="174">
        <v>9648.5</v>
      </c>
      <c r="F848" s="197">
        <f t="shared" si="121"/>
        <v>-1.2491547043914637E-3</v>
      </c>
      <c r="G848" s="197">
        <f t="shared" si="116"/>
        <v>2.3831077262391909E-2</v>
      </c>
      <c r="H848" s="174">
        <v>1858.87</v>
      </c>
      <c r="I848" s="197">
        <f t="shared" si="122"/>
        <v>4.6858445696997351E-3</v>
      </c>
      <c r="J848" s="197">
        <f t="shared" si="117"/>
        <v>2.0776305180523549E-3</v>
      </c>
      <c r="K848" s="174">
        <v>367.54</v>
      </c>
      <c r="L848" s="197">
        <f t="shared" si="123"/>
        <v>7.9215907699042402E-3</v>
      </c>
      <c r="M848" s="197">
        <f t="shared" si="118"/>
        <v>-1.8083683038630199E-3</v>
      </c>
      <c r="N848" s="199">
        <v>39196</v>
      </c>
      <c r="O848" s="181">
        <v>1480.41</v>
      </c>
      <c r="P848" s="200">
        <f t="shared" si="124"/>
        <v>-3.5119236922782053E-4</v>
      </c>
      <c r="Q848" s="200">
        <f t="shared" si="119"/>
        <v>1.6716364073601126E-2</v>
      </c>
    </row>
    <row r="849" spans="1:17">
      <c r="A849" s="180">
        <v>39197</v>
      </c>
      <c r="B849" s="174">
        <v>598.6</v>
      </c>
      <c r="C849" s="197">
        <f t="shared" si="120"/>
        <v>1.9074860108133265E-2</v>
      </c>
      <c r="D849" s="201">
        <f t="shared" si="115"/>
        <v>-2.5338641359917719E-3</v>
      </c>
      <c r="E849" s="174">
        <v>9746.57</v>
      </c>
      <c r="F849" s="197">
        <f t="shared" si="121"/>
        <v>1.0112965389355081E-2</v>
      </c>
      <c r="G849" s="197">
        <f t="shared" si="116"/>
        <v>2.3946143068880283E-2</v>
      </c>
      <c r="H849" s="174">
        <v>1881.33</v>
      </c>
      <c r="I849" s="197">
        <f t="shared" si="122"/>
        <v>1.2010197303678216E-2</v>
      </c>
      <c r="J849" s="197">
        <f t="shared" si="117"/>
        <v>1.0328212416412316E-2</v>
      </c>
      <c r="K849" s="174">
        <v>366.32</v>
      </c>
      <c r="L849" s="197">
        <f t="shared" si="123"/>
        <v>-3.3248879184383908E-3</v>
      </c>
      <c r="M849" s="197">
        <f t="shared" si="118"/>
        <v>7.7296390314658394E-3</v>
      </c>
      <c r="N849" s="199">
        <v>39197</v>
      </c>
      <c r="O849" s="181">
        <v>1495.42</v>
      </c>
      <c r="P849" s="200">
        <f t="shared" si="124"/>
        <v>1.0088027404093753E-2</v>
      </c>
      <c r="Q849" s="200">
        <f t="shared" si="119"/>
        <v>1.9935166932108717E-2</v>
      </c>
    </row>
    <row r="850" spans="1:17">
      <c r="A850" s="180">
        <v>39198</v>
      </c>
      <c r="B850" s="174">
        <v>601.75</v>
      </c>
      <c r="C850" s="197">
        <f t="shared" si="120"/>
        <v>5.2484812445827058E-3</v>
      </c>
      <c r="D850" s="201">
        <f t="shared" ref="D850:D913" si="125">SUM(C809:C849)</f>
        <v>2.2862097225545719E-2</v>
      </c>
      <c r="E850" s="174">
        <v>9715.49</v>
      </c>
      <c r="F850" s="197">
        <f t="shared" si="121"/>
        <v>-3.1939092183181752E-3</v>
      </c>
      <c r="G850" s="197">
        <f t="shared" ref="G850:G913" si="126">SUM(F809:F849)</f>
        <v>3.3927485096172431E-2</v>
      </c>
      <c r="H850" s="174">
        <v>1889.57</v>
      </c>
      <c r="I850" s="197">
        <f t="shared" si="122"/>
        <v>4.3703164311436173E-3</v>
      </c>
      <c r="J850" s="197">
        <f t="shared" ref="J850:J913" si="127">SUM(I809:I849)</f>
        <v>2.7340654264040823E-2</v>
      </c>
      <c r="K850" s="174">
        <v>369.15</v>
      </c>
      <c r="L850" s="197">
        <f t="shared" si="123"/>
        <v>7.6957971563345884E-3</v>
      </c>
      <c r="M850" s="197">
        <f t="shared" ref="M850:M913" si="128">SUM(L809:L849)</f>
        <v>6.8269640412839568E-4</v>
      </c>
      <c r="N850" s="199">
        <v>39198</v>
      </c>
      <c r="O850" s="181">
        <v>1494.25</v>
      </c>
      <c r="P850" s="200">
        <f t="shared" si="124"/>
        <v>-7.8269512001638336E-4</v>
      </c>
      <c r="Q850" s="200">
        <f t="shared" ref="Q850:Q913" si="129">SUM(P809:P849)</f>
        <v>3.1278124583363251E-2</v>
      </c>
    </row>
    <row r="851" spans="1:17">
      <c r="A851" s="180">
        <v>39199</v>
      </c>
      <c r="B851" s="174">
        <v>600.54</v>
      </c>
      <c r="C851" s="197">
        <f t="shared" si="120"/>
        <v>-2.0128262041989374E-3</v>
      </c>
      <c r="D851" s="201">
        <f t="shared" si="125"/>
        <v>6.8286847411275484E-2</v>
      </c>
      <c r="E851" s="174">
        <v>9705.36</v>
      </c>
      <c r="F851" s="197">
        <f t="shared" si="121"/>
        <v>-1.0432088110141984E-3</v>
      </c>
      <c r="G851" s="197">
        <f t="shared" si="126"/>
        <v>6.7712306496837224E-2</v>
      </c>
      <c r="H851" s="174">
        <v>1891.06</v>
      </c>
      <c r="I851" s="197">
        <f t="shared" si="122"/>
        <v>7.8822845776766153E-4</v>
      </c>
      <c r="J851" s="197">
        <f t="shared" si="127"/>
        <v>7.3316489523087641E-2</v>
      </c>
      <c r="K851" s="174">
        <v>372.88</v>
      </c>
      <c r="L851" s="197">
        <f t="shared" si="123"/>
        <v>1.0053586559311021E-2</v>
      </c>
      <c r="M851" s="197">
        <f t="shared" si="128"/>
        <v>1.1305711922682872E-2</v>
      </c>
      <c r="N851" s="199">
        <v>39199</v>
      </c>
      <c r="O851" s="181">
        <v>1494.07</v>
      </c>
      <c r="P851" s="200">
        <f t="shared" si="124"/>
        <v>-1.2046902622057603E-4</v>
      </c>
      <c r="Q851" s="200">
        <f t="shared" si="129"/>
        <v>6.5838121596299287E-2</v>
      </c>
    </row>
    <row r="852" spans="1:17">
      <c r="A852" s="180">
        <v>39202</v>
      </c>
      <c r="B852" s="174">
        <v>593.41999999999996</v>
      </c>
      <c r="C852" s="197">
        <f t="shared" si="120"/>
        <v>-1.1926839092037256E-2</v>
      </c>
      <c r="D852" s="201">
        <f t="shared" si="125"/>
        <v>6.1942012657031593E-2</v>
      </c>
      <c r="E852" s="174">
        <v>9627.73</v>
      </c>
      <c r="F852" s="197">
        <f t="shared" si="121"/>
        <v>-8.0308338940006784E-3</v>
      </c>
      <c r="G852" s="197">
        <f t="shared" si="126"/>
        <v>6.171082297532051E-2</v>
      </c>
      <c r="H852" s="174">
        <v>1867.75</v>
      </c>
      <c r="I852" s="197">
        <f t="shared" si="122"/>
        <v>-1.2403020542971403E-2</v>
      </c>
      <c r="J852" s="197">
        <f t="shared" si="127"/>
        <v>7.0886648545344252E-2</v>
      </c>
      <c r="K852" s="174">
        <v>373.57</v>
      </c>
      <c r="L852" s="197">
        <f t="shared" si="123"/>
        <v>1.8487512801343511E-3</v>
      </c>
      <c r="M852" s="197">
        <f t="shared" si="128"/>
        <v>2.6082765274789765E-2</v>
      </c>
      <c r="N852" s="199">
        <v>39202</v>
      </c>
      <c r="O852" s="181">
        <v>1482.37</v>
      </c>
      <c r="P852" s="200">
        <f t="shared" si="124"/>
        <v>-7.8617813645522894E-3</v>
      </c>
      <c r="Q852" s="200">
        <f t="shared" si="129"/>
        <v>6.0172101517443607E-2</v>
      </c>
    </row>
    <row r="853" spans="1:17">
      <c r="A853" s="180">
        <v>39203</v>
      </c>
      <c r="B853" s="174">
        <v>596.16999999999996</v>
      </c>
      <c r="C853" s="197">
        <f t="shared" si="120"/>
        <v>4.6234499259933393E-3</v>
      </c>
      <c r="D853" s="201">
        <f t="shared" si="125"/>
        <v>5.4222641358915864E-2</v>
      </c>
      <c r="E853" s="174">
        <v>9639.7900000000009</v>
      </c>
      <c r="F853" s="197">
        <f t="shared" si="121"/>
        <v>1.2518478325139839E-3</v>
      </c>
      <c r="G853" s="197">
        <f t="shared" si="126"/>
        <v>5.9204540176263643E-2</v>
      </c>
      <c r="H853" s="174">
        <v>1873.43</v>
      </c>
      <c r="I853" s="197">
        <f t="shared" si="122"/>
        <v>3.0364774558963689E-3</v>
      </c>
      <c r="J853" s="197">
        <f t="shared" si="127"/>
        <v>6.3149222081992903E-2</v>
      </c>
      <c r="K853" s="174">
        <v>375.04</v>
      </c>
      <c r="L853" s="197">
        <f t="shared" si="123"/>
        <v>3.9272836039733524E-3</v>
      </c>
      <c r="M853" s="197">
        <f t="shared" si="128"/>
        <v>6.8119444722341979E-2</v>
      </c>
      <c r="N853" s="199">
        <v>39203</v>
      </c>
      <c r="O853" s="181">
        <v>1486.3</v>
      </c>
      <c r="P853" s="200">
        <f t="shared" si="124"/>
        <v>2.6476518412585975E-3</v>
      </c>
      <c r="Q853" s="200">
        <f t="shared" si="129"/>
        <v>5.4908195627755965E-2</v>
      </c>
    </row>
    <row r="854" spans="1:17">
      <c r="A854" s="180">
        <v>39204</v>
      </c>
      <c r="B854" s="174">
        <v>601</v>
      </c>
      <c r="C854" s="197">
        <f t="shared" si="120"/>
        <v>8.0690732422691314E-3</v>
      </c>
      <c r="D854" s="201">
        <f t="shared" si="125"/>
        <v>7.5855256914220792E-2</v>
      </c>
      <c r="E854" s="174">
        <v>9718</v>
      </c>
      <c r="F854" s="197">
        <f t="shared" si="121"/>
        <v>8.0805118309018615E-3</v>
      </c>
      <c r="G854" s="197">
        <f t="shared" si="126"/>
        <v>7.3355685335131218E-2</v>
      </c>
      <c r="H854" s="174">
        <v>1889.73</v>
      </c>
      <c r="I854" s="197">
        <f t="shared" si="122"/>
        <v>8.6629863939704232E-3</v>
      </c>
      <c r="J854" s="197">
        <f t="shared" si="127"/>
        <v>8.1947001591212112E-2</v>
      </c>
      <c r="K854" s="174">
        <v>371.38</v>
      </c>
      <c r="L854" s="197">
        <f t="shared" si="123"/>
        <v>-9.8068897761435982E-3</v>
      </c>
      <c r="M854" s="197">
        <f t="shared" si="128"/>
        <v>6.7843179150430033E-2</v>
      </c>
      <c r="N854" s="199">
        <v>39204</v>
      </c>
      <c r="O854" s="181">
        <v>1495.92</v>
      </c>
      <c r="P854" s="200">
        <f t="shared" si="124"/>
        <v>6.4515920138555971E-3</v>
      </c>
      <c r="Q854" s="200">
        <f t="shared" si="129"/>
        <v>6.9024109660001512E-2</v>
      </c>
    </row>
    <row r="855" spans="1:17">
      <c r="A855" s="180">
        <v>39205</v>
      </c>
      <c r="B855" s="174">
        <v>604.80999999999995</v>
      </c>
      <c r="C855" s="197">
        <f t="shared" si="120"/>
        <v>6.3194245849583896E-3</v>
      </c>
      <c r="D855" s="201">
        <f t="shared" si="125"/>
        <v>9.3652652431832947E-2</v>
      </c>
      <c r="E855" s="174">
        <v>9753.94</v>
      </c>
      <c r="F855" s="197">
        <f t="shared" si="121"/>
        <v>3.6914699626959245E-3</v>
      </c>
      <c r="G855" s="197">
        <f t="shared" si="126"/>
        <v>9.4922623714054341E-2</v>
      </c>
      <c r="H855" s="174">
        <v>1895.64</v>
      </c>
      <c r="I855" s="197">
        <f t="shared" si="122"/>
        <v>3.1225506632288911E-3</v>
      </c>
      <c r="J855" s="197">
        <f t="shared" si="127"/>
        <v>9.8222769264793841E-2</v>
      </c>
      <c r="K855" s="174">
        <v>373.12</v>
      </c>
      <c r="L855" s="197">
        <f t="shared" si="123"/>
        <v>4.6742865496233405E-3</v>
      </c>
      <c r="M855" s="197">
        <f t="shared" si="128"/>
        <v>6.1208762989829642E-2</v>
      </c>
      <c r="N855" s="199">
        <v>39205</v>
      </c>
      <c r="O855" s="181">
        <v>1502.39</v>
      </c>
      <c r="P855" s="200">
        <f t="shared" si="124"/>
        <v>4.3157712461028242E-3</v>
      </c>
      <c r="Q855" s="200">
        <f t="shared" si="129"/>
        <v>8.4927875955456686E-2</v>
      </c>
    </row>
    <row r="856" spans="1:17">
      <c r="A856" s="180">
        <v>39206</v>
      </c>
      <c r="B856" s="174">
        <v>608.17999999999995</v>
      </c>
      <c r="C856" s="197">
        <f t="shared" si="120"/>
        <v>5.5565316626469989E-3</v>
      </c>
      <c r="D856" s="201">
        <f t="shared" si="125"/>
        <v>8.0788398792119673E-2</v>
      </c>
      <c r="E856" s="174">
        <v>9793</v>
      </c>
      <c r="F856" s="197">
        <f t="shared" si="121"/>
        <v>3.9965387922502402E-3</v>
      </c>
      <c r="G856" s="197">
        <f t="shared" si="126"/>
        <v>7.9779173696780323E-2</v>
      </c>
      <c r="H856" s="174">
        <v>1895.7</v>
      </c>
      <c r="I856" s="197">
        <f t="shared" si="122"/>
        <v>3.1651078513201453E-5</v>
      </c>
      <c r="J856" s="197">
        <f t="shared" si="127"/>
        <v>8.3891375148186564E-2</v>
      </c>
      <c r="K856" s="174">
        <v>375.51</v>
      </c>
      <c r="L856" s="197">
        <f t="shared" si="123"/>
        <v>6.3850182859689205E-3</v>
      </c>
      <c r="M856" s="197">
        <f t="shared" si="128"/>
        <v>8.1171220848859152E-2</v>
      </c>
      <c r="N856" s="199">
        <v>39206</v>
      </c>
      <c r="O856" s="181">
        <v>1505.62</v>
      </c>
      <c r="P856" s="200">
        <f t="shared" si="124"/>
        <v>2.147600068780669E-3</v>
      </c>
      <c r="Q856" s="200">
        <f t="shared" si="129"/>
        <v>7.386889453145154E-2</v>
      </c>
    </row>
    <row r="857" spans="1:17">
      <c r="A857" s="180">
        <v>39209</v>
      </c>
      <c r="B857" s="174">
        <v>605.91</v>
      </c>
      <c r="C857" s="197">
        <f t="shared" si="120"/>
        <v>-3.7394305944063407E-3</v>
      </c>
      <c r="D857" s="201">
        <f t="shared" si="125"/>
        <v>9.5945061821482505E-2</v>
      </c>
      <c r="E857" s="174">
        <v>9825.09</v>
      </c>
      <c r="F857" s="197">
        <f t="shared" si="121"/>
        <v>3.2714732800556232E-3</v>
      </c>
      <c r="G857" s="197">
        <f t="shared" si="126"/>
        <v>8.4532160242178689E-2</v>
      </c>
      <c r="H857" s="174">
        <v>1895.96</v>
      </c>
      <c r="I857" s="197">
        <f t="shared" si="122"/>
        <v>1.3714309848849503E-4</v>
      </c>
      <c r="J857" s="197">
        <f t="shared" si="127"/>
        <v>8.7946945199616738E-2</v>
      </c>
      <c r="K857" s="174">
        <v>377.62</v>
      </c>
      <c r="L857" s="197">
        <f t="shared" si="123"/>
        <v>5.6032969623444236E-3</v>
      </c>
      <c r="M857" s="197">
        <f t="shared" si="128"/>
        <v>9.1955051850050595E-2</v>
      </c>
      <c r="N857" s="199">
        <v>39209</v>
      </c>
      <c r="O857" s="181">
        <v>1509.48</v>
      </c>
      <c r="P857" s="200">
        <f t="shared" si="124"/>
        <v>2.5604471551929587E-3</v>
      </c>
      <c r="Q857" s="200">
        <f t="shared" si="129"/>
        <v>7.8484763545603103E-2</v>
      </c>
    </row>
    <row r="858" spans="1:17">
      <c r="A858" s="180">
        <v>39210</v>
      </c>
      <c r="B858" s="174">
        <v>608.45000000000005</v>
      </c>
      <c r="C858" s="197">
        <f t="shared" si="120"/>
        <v>4.183279594402534E-3</v>
      </c>
      <c r="D858" s="201">
        <f t="shared" si="125"/>
        <v>8.3699542816507114E-2</v>
      </c>
      <c r="E858" s="174">
        <v>9788.0300000000007</v>
      </c>
      <c r="F858" s="197">
        <f t="shared" si="121"/>
        <v>-3.7791074654613963E-3</v>
      </c>
      <c r="G858" s="197">
        <f t="shared" si="126"/>
        <v>7.9013814873339625E-2</v>
      </c>
      <c r="H858" s="174">
        <v>1899.83</v>
      </c>
      <c r="I858" s="197">
        <f t="shared" si="122"/>
        <v>2.039101921304614E-3</v>
      </c>
      <c r="J858" s="197">
        <f t="shared" si="127"/>
        <v>8.2151602262673054E-2</v>
      </c>
      <c r="K858" s="174">
        <v>378.58</v>
      </c>
      <c r="L858" s="197">
        <f t="shared" si="123"/>
        <v>2.5390122076872864E-3</v>
      </c>
      <c r="M858" s="197">
        <f t="shared" si="128"/>
        <v>7.9561740081038598E-2</v>
      </c>
      <c r="N858" s="199">
        <v>39210</v>
      </c>
      <c r="O858" s="181">
        <v>1507.72</v>
      </c>
      <c r="P858" s="200">
        <f t="shared" si="124"/>
        <v>-1.1666447034482518E-3</v>
      </c>
      <c r="Q858" s="200">
        <f t="shared" si="129"/>
        <v>7.3943894466135682E-2</v>
      </c>
    </row>
    <row r="859" spans="1:17">
      <c r="A859" s="180">
        <v>39211</v>
      </c>
      <c r="B859" s="174">
        <v>610.69000000000005</v>
      </c>
      <c r="C859" s="197">
        <f t="shared" si="120"/>
        <v>3.6747256601752415E-3</v>
      </c>
      <c r="D859" s="201">
        <f t="shared" si="125"/>
        <v>8.8600877947452875E-2</v>
      </c>
      <c r="E859" s="174">
        <v>9827.93</v>
      </c>
      <c r="F859" s="197">
        <f t="shared" si="121"/>
        <v>4.068121573193347E-3</v>
      </c>
      <c r="G859" s="197">
        <f t="shared" si="126"/>
        <v>7.3436498088993704E-2</v>
      </c>
      <c r="H859" s="174">
        <v>1905.65</v>
      </c>
      <c r="I859" s="197">
        <f t="shared" si="122"/>
        <v>3.0587492445807597E-3</v>
      </c>
      <c r="J859" s="197">
        <f t="shared" si="127"/>
        <v>8.5158861066631342E-2</v>
      </c>
      <c r="K859" s="174">
        <v>379.03</v>
      </c>
      <c r="L859" s="197">
        <f t="shared" si="123"/>
        <v>1.1879464445312057E-3</v>
      </c>
      <c r="M859" s="197">
        <f t="shared" si="128"/>
        <v>8.736203086662718E-2</v>
      </c>
      <c r="N859" s="199">
        <v>39211</v>
      </c>
      <c r="O859" s="181">
        <v>1512.58</v>
      </c>
      <c r="P859" s="200">
        <f t="shared" si="124"/>
        <v>3.2182261328847312E-3</v>
      </c>
      <c r="Q859" s="200">
        <f t="shared" si="129"/>
        <v>7.2092694304791718E-2</v>
      </c>
    </row>
    <row r="860" spans="1:17">
      <c r="A860" s="180">
        <v>39212</v>
      </c>
      <c r="B860" s="174">
        <v>600.75</v>
      </c>
      <c r="C860" s="197">
        <f t="shared" si="120"/>
        <v>-1.6410590826406096E-2</v>
      </c>
      <c r="D860" s="201">
        <f t="shared" si="125"/>
        <v>8.7027752043872905E-2</v>
      </c>
      <c r="E860" s="174">
        <v>9669.3700000000008</v>
      </c>
      <c r="F860" s="197">
        <f t="shared" si="121"/>
        <v>-1.6265174731885761E-2</v>
      </c>
      <c r="G860" s="197">
        <f t="shared" si="126"/>
        <v>7.4656559554957674E-2</v>
      </c>
      <c r="H860" s="174">
        <v>1875.2</v>
      </c>
      <c r="I860" s="197">
        <f t="shared" si="122"/>
        <v>-1.610783732919974E-2</v>
      </c>
      <c r="J860" s="197">
        <f t="shared" si="127"/>
        <v>8.1545511161354584E-2</v>
      </c>
      <c r="K860" s="174">
        <v>380.75</v>
      </c>
      <c r="L860" s="197">
        <f t="shared" si="123"/>
        <v>4.5276341526667282E-3</v>
      </c>
      <c r="M860" s="197">
        <f t="shared" si="128"/>
        <v>8.4924491381092149E-2</v>
      </c>
      <c r="N860" s="199">
        <v>39212</v>
      </c>
      <c r="O860" s="181">
        <v>1491.47</v>
      </c>
      <c r="P860" s="200">
        <f t="shared" si="124"/>
        <v>-1.4054591294918805E-2</v>
      </c>
      <c r="Q860" s="200">
        <f t="shared" si="129"/>
        <v>7.264135719429976E-2</v>
      </c>
    </row>
    <row r="861" spans="1:17">
      <c r="A861" s="180">
        <v>39213</v>
      </c>
      <c r="B861" s="174">
        <v>609.70000000000005</v>
      </c>
      <c r="C861" s="197">
        <f t="shared" si="120"/>
        <v>1.4788158297192261E-2</v>
      </c>
      <c r="D861" s="201">
        <f t="shared" si="125"/>
        <v>9.2889474955618348E-2</v>
      </c>
      <c r="E861" s="174">
        <v>9787.0300000000007</v>
      </c>
      <c r="F861" s="197">
        <f t="shared" si="121"/>
        <v>1.2094882335116953E-2</v>
      </c>
      <c r="G861" s="197">
        <f t="shared" si="126"/>
        <v>7.9896207653540663E-2</v>
      </c>
      <c r="H861" s="174">
        <v>1898.79</v>
      </c>
      <c r="I861" s="197">
        <f t="shared" si="122"/>
        <v>1.2501520796506332E-2</v>
      </c>
      <c r="J861" s="197">
        <f t="shared" si="127"/>
        <v>8.4950207592767391E-2</v>
      </c>
      <c r="K861" s="174">
        <v>380.93</v>
      </c>
      <c r="L861" s="197">
        <f t="shared" si="123"/>
        <v>4.7263943742989272E-4</v>
      </c>
      <c r="M861" s="197">
        <f t="shared" si="128"/>
        <v>9.0400387842427085E-2</v>
      </c>
      <c r="N861" s="199">
        <v>39213</v>
      </c>
      <c r="O861" s="181">
        <v>1505.85</v>
      </c>
      <c r="P861" s="200">
        <f t="shared" si="124"/>
        <v>9.59531203234632E-3</v>
      </c>
      <c r="Q861" s="200">
        <f t="shared" si="129"/>
        <v>7.9165323328238946E-2</v>
      </c>
    </row>
    <row r="862" spans="1:17">
      <c r="A862" s="180">
        <v>39216</v>
      </c>
      <c r="B862" s="174">
        <v>607.09</v>
      </c>
      <c r="C862" s="197">
        <f t="shared" si="120"/>
        <v>-4.289982663990023E-3</v>
      </c>
      <c r="D862" s="201">
        <f t="shared" si="125"/>
        <v>9.681368772491214E-2</v>
      </c>
      <c r="E862" s="174">
        <v>9765.3799999999992</v>
      </c>
      <c r="F862" s="197">
        <f t="shared" si="121"/>
        <v>-2.2145616676558905E-3</v>
      </c>
      <c r="G862" s="197">
        <f t="shared" si="126"/>
        <v>8.8442958705921657E-2</v>
      </c>
      <c r="H862" s="174">
        <v>1888.08</v>
      </c>
      <c r="I862" s="197">
        <f t="shared" si="122"/>
        <v>-5.6564014901030477E-3</v>
      </c>
      <c r="J862" s="197">
        <f t="shared" si="127"/>
        <v>8.5523019842207323E-2</v>
      </c>
      <c r="K862" s="174">
        <v>376.86</v>
      </c>
      <c r="L862" s="197">
        <f t="shared" si="123"/>
        <v>-1.0741865518356776E-2</v>
      </c>
      <c r="M862" s="197">
        <f t="shared" si="128"/>
        <v>8.2655960073325027E-2</v>
      </c>
      <c r="N862" s="199">
        <v>39216</v>
      </c>
      <c r="O862" s="181">
        <v>1503.15</v>
      </c>
      <c r="P862" s="200">
        <f t="shared" si="124"/>
        <v>-1.7946166331975536E-3</v>
      </c>
      <c r="Q862" s="200">
        <f t="shared" si="129"/>
        <v>8.2091822310797299E-2</v>
      </c>
    </row>
    <row r="863" spans="1:17">
      <c r="A863" s="180">
        <v>39217</v>
      </c>
      <c r="B863" s="174">
        <v>601.13</v>
      </c>
      <c r="C863" s="197">
        <f t="shared" si="120"/>
        <v>-9.8658329489705945E-3</v>
      </c>
      <c r="D863" s="201">
        <f t="shared" si="125"/>
        <v>9.0862755049178942E-2</v>
      </c>
      <c r="E863" s="174">
        <v>9764.73</v>
      </c>
      <c r="F863" s="197">
        <f t="shared" si="121"/>
        <v>-6.6563885225410992E-5</v>
      </c>
      <c r="G863" s="197">
        <f t="shared" si="126"/>
        <v>8.1035737465220831E-2</v>
      </c>
      <c r="H863" s="174">
        <v>1871.79</v>
      </c>
      <c r="I863" s="197">
        <f t="shared" si="122"/>
        <v>-8.6652474313281616E-3</v>
      </c>
      <c r="J863" s="197">
        <f t="shared" si="127"/>
        <v>7.8880385395060648E-2</v>
      </c>
      <c r="K863" s="174">
        <v>381.79</v>
      </c>
      <c r="L863" s="197">
        <f t="shared" si="123"/>
        <v>1.2996953530878388E-2</v>
      </c>
      <c r="M863" s="197">
        <f t="shared" si="128"/>
        <v>9.1522848256124278E-2</v>
      </c>
      <c r="N863" s="199">
        <v>39217</v>
      </c>
      <c r="O863" s="181">
        <v>1501.19</v>
      </c>
      <c r="P863" s="200">
        <f t="shared" si="124"/>
        <v>-1.3047792713652155E-3</v>
      </c>
      <c r="Q863" s="200">
        <f t="shared" si="129"/>
        <v>7.6620215080628454E-2</v>
      </c>
    </row>
    <row r="864" spans="1:17">
      <c r="A864" s="180">
        <v>39218</v>
      </c>
      <c r="B864" s="174">
        <v>607.92999999999995</v>
      </c>
      <c r="C864" s="197">
        <f t="shared" si="120"/>
        <v>1.1248526458260617E-2</v>
      </c>
      <c r="D864" s="201">
        <f t="shared" si="125"/>
        <v>8.3851124951914519E-2</v>
      </c>
      <c r="E864" s="174">
        <v>9825.43</v>
      </c>
      <c r="F864" s="197">
        <f t="shared" si="121"/>
        <v>6.1970085241386001E-3</v>
      </c>
      <c r="G864" s="197">
        <f t="shared" si="126"/>
        <v>8.3441898716497043E-2</v>
      </c>
      <c r="H864" s="174">
        <v>1891.57</v>
      </c>
      <c r="I864" s="197">
        <f t="shared" si="122"/>
        <v>1.0511979796422219E-2</v>
      </c>
      <c r="J864" s="197">
        <f t="shared" si="127"/>
        <v>7.1729290413839825E-2</v>
      </c>
      <c r="K864" s="174">
        <v>379.96</v>
      </c>
      <c r="L864" s="197">
        <f t="shared" si="123"/>
        <v>-4.8047352032410595E-3</v>
      </c>
      <c r="M864" s="197">
        <f t="shared" si="128"/>
        <v>9.1347273230463918E-2</v>
      </c>
      <c r="N864" s="199">
        <v>39218</v>
      </c>
      <c r="O864" s="181">
        <v>1514.14</v>
      </c>
      <c r="P864" s="200">
        <f t="shared" si="124"/>
        <v>8.5894940986099948E-3</v>
      </c>
      <c r="Q864" s="200">
        <f t="shared" si="129"/>
        <v>7.9151035262708849E-2</v>
      </c>
    </row>
    <row r="865" spans="1:17">
      <c r="A865" s="180">
        <v>39219</v>
      </c>
      <c r="B865" s="174">
        <v>604.22</v>
      </c>
      <c r="C865" s="197">
        <f t="shared" si="120"/>
        <v>-6.1213737323660778E-3</v>
      </c>
      <c r="D865" s="201">
        <f t="shared" si="125"/>
        <v>9.1632316697881785E-2</v>
      </c>
      <c r="E865" s="174">
        <v>9818.98</v>
      </c>
      <c r="F865" s="197">
        <f t="shared" si="121"/>
        <v>-6.5667538315311027E-4</v>
      </c>
      <c r="G865" s="197">
        <f t="shared" si="126"/>
        <v>7.7689009561212871E-2</v>
      </c>
      <c r="H865" s="174">
        <v>1884.68</v>
      </c>
      <c r="I865" s="197">
        <f t="shared" si="122"/>
        <v>-3.6491268563650478E-3</v>
      </c>
      <c r="J865" s="197">
        <f t="shared" si="127"/>
        <v>7.3099550877438288E-2</v>
      </c>
      <c r="K865" s="174">
        <v>377.03</v>
      </c>
      <c r="L865" s="197">
        <f t="shared" si="123"/>
        <v>-7.7412241431237747E-3</v>
      </c>
      <c r="M865" s="197">
        <f t="shared" si="128"/>
        <v>8.7231520083529551E-2</v>
      </c>
      <c r="N865" s="199">
        <v>39219</v>
      </c>
      <c r="O865" s="181">
        <v>1512.75</v>
      </c>
      <c r="P865" s="200">
        <f t="shared" si="124"/>
        <v>-9.1843449726153315E-4</v>
      </c>
      <c r="Q865" s="200">
        <f t="shared" si="129"/>
        <v>7.6905037315173924E-2</v>
      </c>
    </row>
    <row r="866" spans="1:17">
      <c r="A866" s="180">
        <v>39220</v>
      </c>
      <c r="B866" s="174">
        <v>609.86</v>
      </c>
      <c r="C866" s="197">
        <f t="shared" si="120"/>
        <v>9.2910526028946276E-3</v>
      </c>
      <c r="D866" s="201">
        <f t="shared" si="125"/>
        <v>8.0188912352070901E-2</v>
      </c>
      <c r="E866" s="174">
        <v>9893.74</v>
      </c>
      <c r="F866" s="197">
        <f t="shared" si="121"/>
        <v>7.5849865897909419E-3</v>
      </c>
      <c r="G866" s="197">
        <f t="shared" si="126"/>
        <v>6.965995109773275E-2</v>
      </c>
      <c r="H866" s="174">
        <v>1896.93</v>
      </c>
      <c r="I866" s="197">
        <f t="shared" si="122"/>
        <v>6.4787446873495547E-3</v>
      </c>
      <c r="J866" s="197">
        <f t="shared" si="127"/>
        <v>6.4333379146762418E-2</v>
      </c>
      <c r="K866" s="174">
        <v>380.95</v>
      </c>
      <c r="L866" s="197">
        <f t="shared" si="123"/>
        <v>1.0343373040160782E-2</v>
      </c>
      <c r="M866" s="197">
        <f t="shared" si="128"/>
        <v>8.0467167157293795E-2</v>
      </c>
      <c r="N866" s="199">
        <v>39220</v>
      </c>
      <c r="O866" s="181">
        <v>1522.75</v>
      </c>
      <c r="P866" s="200">
        <f t="shared" si="124"/>
        <v>6.5887242141631124E-3</v>
      </c>
      <c r="Q866" s="200">
        <f t="shared" si="129"/>
        <v>6.9673037587056494E-2</v>
      </c>
    </row>
    <row r="867" spans="1:17">
      <c r="A867" s="180">
        <v>39223</v>
      </c>
      <c r="B867" s="174">
        <v>613.74</v>
      </c>
      <c r="C867" s="197">
        <f t="shared" si="120"/>
        <v>6.3419630673719994E-3</v>
      </c>
      <c r="D867" s="201">
        <f t="shared" si="125"/>
        <v>6.8101963199181215E-2</v>
      </c>
      <c r="E867" s="174">
        <v>9897.4599999999991</v>
      </c>
      <c r="F867" s="197">
        <f t="shared" si="121"/>
        <v>3.7592465780834163E-4</v>
      </c>
      <c r="G867" s="197">
        <f t="shared" si="126"/>
        <v>5.9983197107929133E-2</v>
      </c>
      <c r="H867" s="174">
        <v>1911.16</v>
      </c>
      <c r="I867" s="197">
        <f t="shared" si="122"/>
        <v>7.4735976483004153E-3</v>
      </c>
      <c r="J867" s="197">
        <f t="shared" si="127"/>
        <v>4.8928555235126049E-2</v>
      </c>
      <c r="K867" s="174">
        <v>379.72</v>
      </c>
      <c r="L867" s="197">
        <f t="shared" si="123"/>
        <v>-3.2339939054207771E-3</v>
      </c>
      <c r="M867" s="197">
        <f t="shared" si="128"/>
        <v>8.3393022118991716E-2</v>
      </c>
      <c r="N867" s="199">
        <v>39223</v>
      </c>
      <c r="O867" s="181">
        <v>1525.1</v>
      </c>
      <c r="P867" s="200">
        <f t="shared" si="124"/>
        <v>1.5420709455439237E-3</v>
      </c>
      <c r="Q867" s="200">
        <f t="shared" si="129"/>
        <v>5.9325187346901183E-2</v>
      </c>
    </row>
    <row r="868" spans="1:17">
      <c r="A868" s="180">
        <v>39224</v>
      </c>
      <c r="B868" s="174">
        <v>616.32000000000005</v>
      </c>
      <c r="C868" s="197">
        <f t="shared" si="120"/>
        <v>4.1949234727350617E-3</v>
      </c>
      <c r="D868" s="201">
        <f t="shared" si="125"/>
        <v>8.4765391962675504E-2</v>
      </c>
      <c r="E868" s="174">
        <v>9900.9599999999991</v>
      </c>
      <c r="F868" s="197">
        <f t="shared" si="121"/>
        <v>3.5356357087699698E-4</v>
      </c>
      <c r="G868" s="197">
        <f t="shared" si="126"/>
        <v>6.0778839938127868E-2</v>
      </c>
      <c r="H868" s="174">
        <v>1916.45</v>
      </c>
      <c r="I868" s="197">
        <f t="shared" si="122"/>
        <v>2.7641287216543641E-3</v>
      </c>
      <c r="J868" s="197">
        <f t="shared" si="127"/>
        <v>6.0062621184063553E-2</v>
      </c>
      <c r="K868" s="174">
        <v>382.16</v>
      </c>
      <c r="L868" s="197">
        <f t="shared" si="123"/>
        <v>6.4052300681087457E-3</v>
      </c>
      <c r="M868" s="197">
        <f t="shared" si="128"/>
        <v>7.6371306710140405E-2</v>
      </c>
      <c r="N868" s="199">
        <v>39224</v>
      </c>
      <c r="O868" s="181">
        <v>1524.12</v>
      </c>
      <c r="P868" s="200">
        <f t="shared" si="124"/>
        <v>-6.4278735790969973E-4</v>
      </c>
      <c r="Q868" s="200">
        <f t="shared" si="129"/>
        <v>6.1215741349240918E-2</v>
      </c>
    </row>
    <row r="869" spans="1:17">
      <c r="A869" s="180">
        <v>39225</v>
      </c>
      <c r="B869" s="174">
        <v>613.80999999999995</v>
      </c>
      <c r="C869" s="197">
        <f t="shared" si="120"/>
        <v>-4.0808751650070179E-3</v>
      </c>
      <c r="D869" s="201">
        <f t="shared" si="125"/>
        <v>9.449113576938846E-2</v>
      </c>
      <c r="E869" s="174">
        <v>9913.66</v>
      </c>
      <c r="F869" s="197">
        <f t="shared" si="121"/>
        <v>1.2818819375870914E-3</v>
      </c>
      <c r="G869" s="197">
        <f t="shared" si="126"/>
        <v>5.8496790779940647E-2</v>
      </c>
      <c r="H869" s="174">
        <v>1904.41</v>
      </c>
      <c r="I869" s="197">
        <f t="shared" si="122"/>
        <v>-6.3022669508631685E-3</v>
      </c>
      <c r="J869" s="197">
        <f t="shared" si="127"/>
        <v>6.6004456340917395E-2</v>
      </c>
      <c r="K869" s="174">
        <v>383.84</v>
      </c>
      <c r="L869" s="197">
        <f t="shared" si="123"/>
        <v>4.3864300096779782E-3</v>
      </c>
      <c r="M869" s="197">
        <f t="shared" si="128"/>
        <v>6.31578544328813E-2</v>
      </c>
      <c r="N869" s="199">
        <v>39225</v>
      </c>
      <c r="O869" s="181">
        <v>1522.28</v>
      </c>
      <c r="P869" s="200">
        <f t="shared" si="124"/>
        <v>-1.2079833401703894E-3</v>
      </c>
      <c r="Q869" s="200">
        <f t="shared" si="129"/>
        <v>5.9479124958508024E-2</v>
      </c>
    </row>
    <row r="870" spans="1:17">
      <c r="A870" s="180">
        <v>39226</v>
      </c>
      <c r="B870" s="174">
        <v>603.22</v>
      </c>
      <c r="C870" s="197">
        <f t="shared" si="120"/>
        <v>-1.7403461361943543E-2</v>
      </c>
      <c r="D870" s="201">
        <f t="shared" si="125"/>
        <v>8.3266865383688021E-2</v>
      </c>
      <c r="E870" s="174">
        <v>9812.51</v>
      </c>
      <c r="F870" s="197">
        <f t="shared" si="121"/>
        <v>-1.0255501857556045E-2</v>
      </c>
      <c r="G870" s="197">
        <f t="shared" si="126"/>
        <v>5.9461752154867875E-2</v>
      </c>
      <c r="H870" s="174">
        <v>1874.6</v>
      </c>
      <c r="I870" s="197">
        <f t="shared" si="122"/>
        <v>-1.5776945991881442E-2</v>
      </c>
      <c r="J870" s="197">
        <f t="shared" si="127"/>
        <v>5.4748037043990214E-2</v>
      </c>
      <c r="K870" s="174">
        <v>384.73</v>
      </c>
      <c r="L870" s="197">
        <f t="shared" si="123"/>
        <v>2.315990470135568E-3</v>
      </c>
      <c r="M870" s="197">
        <f t="shared" si="128"/>
        <v>7.2770168595270454E-2</v>
      </c>
      <c r="N870" s="199">
        <v>39226</v>
      </c>
      <c r="O870" s="181">
        <v>1507.51</v>
      </c>
      <c r="P870" s="200">
        <f t="shared" si="124"/>
        <v>-9.7499278855481611E-3</v>
      </c>
      <c r="Q870" s="200">
        <f t="shared" si="129"/>
        <v>5.7303717292552549E-2</v>
      </c>
    </row>
    <row r="871" spans="1:17">
      <c r="A871" s="180">
        <v>39227</v>
      </c>
      <c r="B871" s="174">
        <v>608.41999999999996</v>
      </c>
      <c r="C871" s="197">
        <f t="shared" si="120"/>
        <v>8.5834603118694428E-3</v>
      </c>
      <c r="D871" s="201">
        <f t="shared" si="125"/>
        <v>6.9624207446749506E-2</v>
      </c>
      <c r="E871" s="174">
        <v>9876.11</v>
      </c>
      <c r="F871" s="197">
        <f t="shared" si="121"/>
        <v>6.4606073172131292E-3</v>
      </c>
      <c r="G871" s="197">
        <f t="shared" si="126"/>
        <v>5.4849805451534221E-2</v>
      </c>
      <c r="H871" s="174">
        <v>1889.25</v>
      </c>
      <c r="I871" s="197">
        <f t="shared" si="122"/>
        <v>7.7846215884438833E-3</v>
      </c>
      <c r="J871" s="197">
        <f t="shared" si="127"/>
        <v>4.6218790387501638E-2</v>
      </c>
      <c r="K871" s="174">
        <v>381.51</v>
      </c>
      <c r="L871" s="197">
        <f t="shared" si="123"/>
        <v>-8.4047268607548905E-3</v>
      </c>
      <c r="M871" s="197">
        <f t="shared" si="128"/>
        <v>7.7414448824997109E-2</v>
      </c>
      <c r="N871" s="199">
        <v>39227</v>
      </c>
      <c r="O871" s="181">
        <v>1515.73</v>
      </c>
      <c r="P871" s="200">
        <f t="shared" si="124"/>
        <v>5.4378879982196647E-3</v>
      </c>
      <c r="Q871" s="200">
        <f t="shared" si="129"/>
        <v>5.3757339522133955E-2</v>
      </c>
    </row>
    <row r="872" spans="1:17">
      <c r="A872" s="180">
        <v>39231</v>
      </c>
      <c r="B872" s="174">
        <v>610.87</v>
      </c>
      <c r="C872" s="197">
        <f t="shared" si="120"/>
        <v>4.0187376216360114E-3</v>
      </c>
      <c r="D872" s="201">
        <f t="shared" si="125"/>
        <v>8.8515656094213968E-2</v>
      </c>
      <c r="E872" s="174">
        <v>9892.49</v>
      </c>
      <c r="F872" s="197">
        <f t="shared" si="121"/>
        <v>1.6571738766119439E-3</v>
      </c>
      <c r="G872" s="197">
        <f t="shared" si="126"/>
        <v>6.8903120684947125E-2</v>
      </c>
      <c r="H872" s="174">
        <v>1899.79</v>
      </c>
      <c r="I872" s="197">
        <f t="shared" si="122"/>
        <v>5.563428829429653E-3</v>
      </c>
      <c r="J872" s="197">
        <f t="shared" si="127"/>
        <v>6.4895340116079892E-2</v>
      </c>
      <c r="K872" s="174">
        <v>375.05</v>
      </c>
      <c r="L872" s="197">
        <f t="shared" si="123"/>
        <v>-1.7077712285119742E-2</v>
      </c>
      <c r="M872" s="197">
        <f t="shared" si="128"/>
        <v>6.3324785696378658E-2</v>
      </c>
      <c r="N872" s="199">
        <v>39231</v>
      </c>
      <c r="O872" s="181">
        <v>1518.11</v>
      </c>
      <c r="P872" s="200">
        <f t="shared" si="124"/>
        <v>1.5689690215897512E-3</v>
      </c>
      <c r="Q872" s="200">
        <f t="shared" si="129"/>
        <v>6.7192908808192037E-2</v>
      </c>
    </row>
    <row r="873" spans="1:17">
      <c r="A873" s="180">
        <v>39232</v>
      </c>
      <c r="B873" s="174">
        <v>613.61</v>
      </c>
      <c r="C873" s="197">
        <f t="shared" si="120"/>
        <v>4.4753766060464835E-3</v>
      </c>
      <c r="D873" s="201">
        <f t="shared" si="125"/>
        <v>9.3450630025175452E-2</v>
      </c>
      <c r="E873" s="174">
        <v>9963.61</v>
      </c>
      <c r="F873" s="197">
        <f t="shared" si="121"/>
        <v>7.1635723165295682E-3</v>
      </c>
      <c r="G873" s="197">
        <f t="shared" si="126"/>
        <v>6.4013479457528014E-2</v>
      </c>
      <c r="H873" s="174">
        <v>1918.08</v>
      </c>
      <c r="I873" s="197">
        <f t="shared" si="122"/>
        <v>9.5813319579847647E-3</v>
      </c>
      <c r="J873" s="197">
        <f t="shared" si="127"/>
        <v>6.9792527594706347E-2</v>
      </c>
      <c r="K873" s="174">
        <v>378.77</v>
      </c>
      <c r="L873" s="197">
        <f t="shared" si="123"/>
        <v>9.8698102943118749E-3</v>
      </c>
      <c r="M873" s="197">
        <f t="shared" si="128"/>
        <v>5.2409557899499137E-2</v>
      </c>
      <c r="N873" s="199">
        <v>39232</v>
      </c>
      <c r="O873" s="181">
        <v>1530.23</v>
      </c>
      <c r="P873" s="200">
        <f t="shared" si="124"/>
        <v>7.9519107876068664E-3</v>
      </c>
      <c r="Q873" s="200">
        <f t="shared" si="129"/>
        <v>6.5029163689284963E-2</v>
      </c>
    </row>
    <row r="874" spans="1:17">
      <c r="A874" s="180">
        <v>39233</v>
      </c>
      <c r="B874" s="174">
        <v>615.94000000000005</v>
      </c>
      <c r="C874" s="197">
        <f t="shared" si="120"/>
        <v>3.7900090098687026E-3</v>
      </c>
      <c r="D874" s="201">
        <f t="shared" si="125"/>
        <v>9.7836142415990743E-2</v>
      </c>
      <c r="E874" s="174">
        <v>9978.64</v>
      </c>
      <c r="F874" s="197">
        <f t="shared" si="121"/>
        <v>1.5073527656929487E-3</v>
      </c>
      <c r="G874" s="197">
        <f t="shared" si="126"/>
        <v>7.3038882104392813E-2</v>
      </c>
      <c r="H874" s="174">
        <v>1928.19</v>
      </c>
      <c r="I874" s="197">
        <f t="shared" si="122"/>
        <v>5.2570533445823247E-3</v>
      </c>
      <c r="J874" s="197">
        <f t="shared" si="127"/>
        <v>7.9012693886590574E-2</v>
      </c>
      <c r="K874" s="174">
        <v>378.77</v>
      </c>
      <c r="L874" s="197">
        <f t="shared" si="123"/>
        <v>0</v>
      </c>
      <c r="M874" s="197">
        <f t="shared" si="128"/>
        <v>7.1424740730180444E-2</v>
      </c>
      <c r="N874" s="199">
        <v>39233</v>
      </c>
      <c r="O874" s="181">
        <v>1530.62</v>
      </c>
      <c r="P874" s="200">
        <f t="shared" si="124"/>
        <v>2.5483117572593078E-4</v>
      </c>
      <c r="Q874" s="200">
        <f t="shared" si="129"/>
        <v>7.4155728809940757E-2</v>
      </c>
    </row>
    <row r="875" spans="1:17">
      <c r="A875" s="180">
        <v>39234</v>
      </c>
      <c r="B875" s="174">
        <v>617.20000000000005</v>
      </c>
      <c r="C875" s="197">
        <f t="shared" si="120"/>
        <v>2.0435642968296423E-3</v>
      </c>
      <c r="D875" s="201">
        <f t="shared" si="125"/>
        <v>9.2288480945734788E-2</v>
      </c>
      <c r="E875" s="174">
        <v>10042.6</v>
      </c>
      <c r="F875" s="197">
        <f t="shared" si="121"/>
        <v>6.3892363892479754E-3</v>
      </c>
      <c r="G875" s="197">
        <f t="shared" si="126"/>
        <v>6.9835812138482903E-2</v>
      </c>
      <c r="H875" s="174">
        <v>1928.26</v>
      </c>
      <c r="I875" s="197">
        <f t="shared" si="122"/>
        <v>3.6302817361864016E-5</v>
      </c>
      <c r="J875" s="197">
        <f t="shared" si="127"/>
        <v>8.3722604066260642E-2</v>
      </c>
      <c r="K875" s="174">
        <v>381.06</v>
      </c>
      <c r="L875" s="197">
        <f t="shared" si="123"/>
        <v>6.0276823329814379E-3</v>
      </c>
      <c r="M875" s="197">
        <f t="shared" si="128"/>
        <v>7.2616399262459538E-2</v>
      </c>
      <c r="N875" s="199">
        <v>39234</v>
      </c>
      <c r="O875" s="181">
        <v>1536.34</v>
      </c>
      <c r="P875" s="200">
        <f t="shared" si="124"/>
        <v>3.7300823174132988E-3</v>
      </c>
      <c r="Q875" s="200">
        <f t="shared" si="129"/>
        <v>7.181690770458081E-2</v>
      </c>
    </row>
    <row r="876" spans="1:17">
      <c r="A876" s="180">
        <v>39237</v>
      </c>
      <c r="B876" s="174">
        <v>618.96</v>
      </c>
      <c r="C876" s="197">
        <f t="shared" si="120"/>
        <v>2.8475297521932553E-3</v>
      </c>
      <c r="D876" s="201">
        <f t="shared" si="125"/>
        <v>8.3881889035871751E-2</v>
      </c>
      <c r="E876" s="174">
        <v>10064.049999999999</v>
      </c>
      <c r="F876" s="197">
        <f t="shared" si="121"/>
        <v>2.1336232676573974E-3</v>
      </c>
      <c r="G876" s="197">
        <f t="shared" si="126"/>
        <v>6.8100643655875162E-2</v>
      </c>
      <c r="H876" s="174">
        <v>1933.73</v>
      </c>
      <c r="I876" s="197">
        <f t="shared" si="122"/>
        <v>2.8327383850251971E-3</v>
      </c>
      <c r="J876" s="197">
        <f t="shared" si="127"/>
        <v>7.0883481092062939E-2</v>
      </c>
      <c r="K876" s="174">
        <v>384.25</v>
      </c>
      <c r="L876" s="197">
        <f t="shared" si="123"/>
        <v>8.3365393757668434E-3</v>
      </c>
      <c r="M876" s="197">
        <f t="shared" si="128"/>
        <v>7.8360224543945228E-2</v>
      </c>
      <c r="N876" s="199">
        <v>39237</v>
      </c>
      <c r="O876" s="181">
        <v>1539.18</v>
      </c>
      <c r="P876" s="200">
        <f t="shared" si="124"/>
        <v>1.8468426849634985E-3</v>
      </c>
      <c r="Q876" s="200">
        <f t="shared" si="129"/>
        <v>6.6309662257714272E-2</v>
      </c>
    </row>
    <row r="877" spans="1:17">
      <c r="A877" s="180">
        <v>39238</v>
      </c>
      <c r="B877" s="174">
        <v>619.87</v>
      </c>
      <c r="C877" s="197">
        <f t="shared" si="120"/>
        <v>1.4691283931998456E-3</v>
      </c>
      <c r="D877" s="201">
        <f t="shared" si="125"/>
        <v>8.2123627047583761E-2</v>
      </c>
      <c r="E877" s="174">
        <v>10001.469999999999</v>
      </c>
      <c r="F877" s="197">
        <f t="shared" si="121"/>
        <v>-6.237585958636385E-3</v>
      </c>
      <c r="G877" s="197">
        <f t="shared" si="126"/>
        <v>6.8413182097659161E-2</v>
      </c>
      <c r="H877" s="174">
        <v>1932.35</v>
      </c>
      <c r="I877" s="197">
        <f t="shared" si="122"/>
        <v>-7.1390144984606033E-4</v>
      </c>
      <c r="J877" s="197">
        <f t="shared" si="127"/>
        <v>7.0697915605632183E-2</v>
      </c>
      <c r="K877" s="174">
        <v>385.78</v>
      </c>
      <c r="L877" s="197">
        <f t="shared" si="123"/>
        <v>3.9738763773888835E-3</v>
      </c>
      <c r="M877" s="197">
        <f t="shared" si="128"/>
        <v>8.35230576570552E-2</v>
      </c>
      <c r="N877" s="199">
        <v>39238</v>
      </c>
      <c r="O877" s="181">
        <v>1530.95</v>
      </c>
      <c r="P877" s="200">
        <f t="shared" si="124"/>
        <v>-5.3613493328488557E-3</v>
      </c>
      <c r="Q877" s="200">
        <f t="shared" si="129"/>
        <v>6.704428922503021E-2</v>
      </c>
    </row>
    <row r="878" spans="1:17">
      <c r="A878" s="180">
        <v>39239</v>
      </c>
      <c r="B878" s="174">
        <v>614.05999999999995</v>
      </c>
      <c r="C878" s="197">
        <f t="shared" si="120"/>
        <v>-9.4171353918253101E-3</v>
      </c>
      <c r="D878" s="201">
        <f t="shared" si="125"/>
        <v>7.8990621240916034E-2</v>
      </c>
      <c r="E878" s="174">
        <v>9895.01</v>
      </c>
      <c r="F878" s="197">
        <f t="shared" si="121"/>
        <v>-1.070149252516602E-2</v>
      </c>
      <c r="G878" s="197">
        <f t="shared" si="126"/>
        <v>5.9199784479809364E-2</v>
      </c>
      <c r="H878" s="174">
        <v>1914.85</v>
      </c>
      <c r="I878" s="197">
        <f t="shared" si="122"/>
        <v>-9.0975882202186387E-3</v>
      </c>
      <c r="J878" s="197">
        <f t="shared" si="127"/>
        <v>6.378704189695375E-2</v>
      </c>
      <c r="K878" s="174">
        <v>386.39</v>
      </c>
      <c r="L878" s="197">
        <f t="shared" si="123"/>
        <v>1.5799632901938093E-3</v>
      </c>
      <c r="M878" s="197">
        <f t="shared" si="128"/>
        <v>7.6551565130106941E-2</v>
      </c>
      <c r="N878" s="199">
        <v>39239</v>
      </c>
      <c r="O878" s="181">
        <v>1517.38</v>
      </c>
      <c r="P878" s="200">
        <f t="shared" si="124"/>
        <v>-8.9032943542946812E-3</v>
      </c>
      <c r="Q878" s="200">
        <f t="shared" si="129"/>
        <v>5.8637636078137288E-2</v>
      </c>
    </row>
    <row r="879" spans="1:17">
      <c r="A879" s="180">
        <v>39240</v>
      </c>
      <c r="B879" s="174">
        <v>602.38</v>
      </c>
      <c r="C879" s="197">
        <f t="shared" si="120"/>
        <v>-1.9204167839248255E-2</v>
      </c>
      <c r="D879" s="201">
        <f t="shared" si="125"/>
        <v>7.2615871745957516E-2</v>
      </c>
      <c r="E879" s="174">
        <v>9720.94</v>
      </c>
      <c r="F879" s="197">
        <f t="shared" si="121"/>
        <v>-1.7748268050060172E-2</v>
      </c>
      <c r="G879" s="197">
        <f t="shared" si="126"/>
        <v>4.8218271714987472E-2</v>
      </c>
      <c r="H879" s="174">
        <v>1882.17</v>
      </c>
      <c r="I879" s="197">
        <f t="shared" si="122"/>
        <v>-1.721392406251172E-2</v>
      </c>
      <c r="J879" s="197">
        <f t="shared" si="127"/>
        <v>5.7312945638860649E-2</v>
      </c>
      <c r="K879" s="174">
        <v>387.48</v>
      </c>
      <c r="L879" s="197">
        <f t="shared" si="123"/>
        <v>2.8170124718963634E-3</v>
      </c>
      <c r="M879" s="197">
        <f t="shared" si="128"/>
        <v>7.2244316762400271E-2</v>
      </c>
      <c r="N879" s="199">
        <v>39240</v>
      </c>
      <c r="O879" s="181">
        <v>1490.72</v>
      </c>
      <c r="P879" s="200">
        <f t="shared" si="124"/>
        <v>-1.7725938674770216E-2</v>
      </c>
      <c r="Q879" s="200">
        <f t="shared" si="129"/>
        <v>4.9145774452656825E-2</v>
      </c>
    </row>
    <row r="880" spans="1:17">
      <c r="A880" s="180">
        <v>39241</v>
      </c>
      <c r="B880" s="174">
        <v>612.07000000000005</v>
      </c>
      <c r="C880" s="197">
        <f t="shared" si="120"/>
        <v>1.5958179653179201E-2</v>
      </c>
      <c r="D880" s="201">
        <f t="shared" si="125"/>
        <v>4.8398461619352927E-2</v>
      </c>
      <c r="E880" s="174">
        <v>9826.07</v>
      </c>
      <c r="F880" s="197">
        <f t="shared" si="121"/>
        <v>1.075673606255232E-2</v>
      </c>
      <c r="G880" s="197">
        <f t="shared" si="126"/>
        <v>2.6290699447730655E-2</v>
      </c>
      <c r="H880" s="174">
        <v>1906.26</v>
      </c>
      <c r="I880" s="197">
        <f t="shared" si="122"/>
        <v>1.2717840740965002E-2</v>
      </c>
      <c r="J880" s="197">
        <f t="shared" si="127"/>
        <v>3.5277102889850948E-2</v>
      </c>
      <c r="K880" s="174">
        <v>386.96</v>
      </c>
      <c r="L880" s="197">
        <f t="shared" si="123"/>
        <v>-1.3429060434565388E-3</v>
      </c>
      <c r="M880" s="197">
        <f t="shared" si="128"/>
        <v>7.0813977440004311E-2</v>
      </c>
      <c r="N880" s="199">
        <v>39241</v>
      </c>
      <c r="O880" s="181">
        <v>1507.67</v>
      </c>
      <c r="P880" s="200">
        <f t="shared" si="124"/>
        <v>1.1306188027129122E-2</v>
      </c>
      <c r="Q880" s="200">
        <f t="shared" si="129"/>
        <v>2.8806630004581425E-2</v>
      </c>
    </row>
    <row r="881" spans="1:17">
      <c r="A881" s="180">
        <v>39244</v>
      </c>
      <c r="B881" s="174">
        <v>610.88</v>
      </c>
      <c r="C881" s="197">
        <f t="shared" si="120"/>
        <v>-1.9461145191219415E-3</v>
      </c>
      <c r="D881" s="201">
        <f t="shared" si="125"/>
        <v>7.2983795777053204E-2</v>
      </c>
      <c r="E881" s="174">
        <v>9841.73</v>
      </c>
      <c r="F881" s="197">
        <f t="shared" si="121"/>
        <v>1.5924509410660905E-3</v>
      </c>
      <c r="G881" s="197">
        <f t="shared" si="126"/>
        <v>4.2880418636868194E-2</v>
      </c>
      <c r="H881" s="174">
        <v>1901.96</v>
      </c>
      <c r="I881" s="197">
        <f t="shared" si="122"/>
        <v>-2.2582738536263054E-3</v>
      </c>
      <c r="J881" s="197">
        <f t="shared" si="127"/>
        <v>5.8418216847424306E-2</v>
      </c>
      <c r="K881" s="174">
        <v>383.18</v>
      </c>
      <c r="L881" s="197">
        <f t="shared" si="123"/>
        <v>-9.8164758468814051E-3</v>
      </c>
      <c r="M881" s="197">
        <f t="shared" si="128"/>
        <v>7.0441097663317243E-2</v>
      </c>
      <c r="N881" s="199">
        <v>39244</v>
      </c>
      <c r="O881" s="181">
        <v>1509.12</v>
      </c>
      <c r="P881" s="200">
        <f t="shared" si="124"/>
        <v>9.6128673965282044E-4</v>
      </c>
      <c r="Q881" s="200">
        <f t="shared" si="129"/>
        <v>4.6707329437072405E-2</v>
      </c>
    </row>
    <row r="882" spans="1:17">
      <c r="A882" s="180">
        <v>39245</v>
      </c>
      <c r="B882" s="174">
        <v>603.83000000000004</v>
      </c>
      <c r="C882" s="197">
        <f t="shared" si="120"/>
        <v>-1.1607839172652297E-2</v>
      </c>
      <c r="D882" s="201">
        <f t="shared" si="125"/>
        <v>6.254992871920359E-2</v>
      </c>
      <c r="E882" s="174">
        <v>9724.49</v>
      </c>
      <c r="F882" s="197">
        <f t="shared" si="121"/>
        <v>-1.1984062649007591E-2</v>
      </c>
      <c r="G882" s="197">
        <f t="shared" si="126"/>
        <v>3.7683507192050082E-2</v>
      </c>
      <c r="H882" s="174">
        <v>1890.67</v>
      </c>
      <c r="I882" s="197">
        <f t="shared" si="122"/>
        <v>-5.9536698011309966E-3</v>
      </c>
      <c r="J882" s="197">
        <f t="shared" si="127"/>
        <v>4.7631767881284405E-2</v>
      </c>
      <c r="K882" s="174">
        <v>376.66</v>
      </c>
      <c r="L882" s="197">
        <f t="shared" si="123"/>
        <v>-1.716192890124512E-2</v>
      </c>
      <c r="M882" s="197">
        <f t="shared" si="128"/>
        <v>5.8353467260354688E-2</v>
      </c>
      <c r="N882" s="199">
        <v>39245</v>
      </c>
      <c r="O882" s="181">
        <v>1493</v>
      </c>
      <c r="P882" s="200">
        <f t="shared" si="124"/>
        <v>-1.0739180929706308E-2</v>
      </c>
      <c r="Q882" s="200">
        <f t="shared" si="129"/>
        <v>4.1481536609855922E-2</v>
      </c>
    </row>
    <row r="883" spans="1:17">
      <c r="A883" s="180">
        <v>39246</v>
      </c>
      <c r="B883" s="174">
        <v>612.05999999999995</v>
      </c>
      <c r="C883" s="197">
        <f t="shared" si="120"/>
        <v>1.3537615557751854E-2</v>
      </c>
      <c r="D883" s="201">
        <f t="shared" si="125"/>
        <v>4.640409568576772E-2</v>
      </c>
      <c r="E883" s="174">
        <v>9863.5</v>
      </c>
      <c r="F883" s="197">
        <f t="shared" si="121"/>
        <v>1.4193629231797747E-2</v>
      </c>
      <c r="G883" s="197">
        <f t="shared" si="126"/>
        <v>2.0952222115750808E-2</v>
      </c>
      <c r="H883" s="174">
        <v>1913.87</v>
      </c>
      <c r="I883" s="197">
        <f t="shared" si="122"/>
        <v>1.2196106532186219E-2</v>
      </c>
      <c r="J883" s="197">
        <f t="shared" si="127"/>
        <v>3.9827031260293397E-2</v>
      </c>
      <c r="K883" s="174">
        <v>382.54</v>
      </c>
      <c r="L883" s="197">
        <f t="shared" si="123"/>
        <v>1.5490299195786915E-2</v>
      </c>
      <c r="M883" s="197">
        <f t="shared" si="128"/>
        <v>5.0391030706141919E-2</v>
      </c>
      <c r="N883" s="199">
        <v>39246</v>
      </c>
      <c r="O883" s="181">
        <v>1515.67</v>
      </c>
      <c r="P883" s="200">
        <f t="shared" si="124"/>
        <v>1.5070066867546436E-2</v>
      </c>
      <c r="Q883" s="200">
        <f t="shared" si="129"/>
        <v>2.7260373984829736E-2</v>
      </c>
    </row>
    <row r="884" spans="1:17">
      <c r="A884" s="180">
        <v>39247</v>
      </c>
      <c r="B884" s="174">
        <v>616.74</v>
      </c>
      <c r="C884" s="197">
        <f t="shared" si="120"/>
        <v>7.6172243304031082E-3</v>
      </c>
      <c r="D884" s="201">
        <f t="shared" si="125"/>
        <v>4.9346636979748802E-2</v>
      </c>
      <c r="E884" s="174">
        <v>9926.7900000000009</v>
      </c>
      <c r="F884" s="197">
        <f t="shared" si="121"/>
        <v>6.3960877547208405E-3</v>
      </c>
      <c r="G884" s="197">
        <f t="shared" si="126"/>
        <v>2.4422131608891912E-2</v>
      </c>
      <c r="H884" s="174">
        <v>1924.54</v>
      </c>
      <c r="I884" s="197">
        <f t="shared" si="122"/>
        <v>5.5596080061551482E-3</v>
      </c>
      <c r="J884" s="197">
        <f t="shared" si="127"/>
        <v>4.2649806793285477E-2</v>
      </c>
      <c r="K884" s="174">
        <v>381.65</v>
      </c>
      <c r="L884" s="197">
        <f t="shared" si="123"/>
        <v>-2.3292647179087552E-3</v>
      </c>
      <c r="M884" s="197">
        <f t="shared" si="128"/>
        <v>5.8149189248846121E-2</v>
      </c>
      <c r="N884" s="199">
        <v>39247</v>
      </c>
      <c r="O884" s="181">
        <v>1522.97</v>
      </c>
      <c r="P884" s="200">
        <f t="shared" si="124"/>
        <v>4.8047903298739786E-3</v>
      </c>
      <c r="Q884" s="200">
        <f t="shared" si="129"/>
        <v>3.1636542985930549E-2</v>
      </c>
    </row>
    <row r="885" spans="1:17">
      <c r="A885" s="180">
        <v>39248</v>
      </c>
      <c r="B885" s="174">
        <v>623.21</v>
      </c>
      <c r="C885" s="197">
        <f t="shared" si="120"/>
        <v>1.0435999388007544E-2</v>
      </c>
      <c r="D885" s="201">
        <f t="shared" si="125"/>
        <v>5.5008994098678099E-2</v>
      </c>
      <c r="E885" s="174">
        <v>10013.93</v>
      </c>
      <c r="F885" s="197">
        <f t="shared" si="121"/>
        <v>8.7399607131132314E-3</v>
      </c>
      <c r="G885" s="197">
        <f t="shared" si="126"/>
        <v>3.0178459293352951E-2</v>
      </c>
      <c r="H885" s="174">
        <v>1942.41</v>
      </c>
      <c r="I885" s="197">
        <f t="shared" si="122"/>
        <v>9.2424919949229273E-3</v>
      </c>
      <c r="J885" s="197">
        <f t="shared" si="127"/>
        <v>4.7691544162851297E-2</v>
      </c>
      <c r="K885" s="174">
        <v>378.41</v>
      </c>
      <c r="L885" s="197">
        <f t="shared" si="123"/>
        <v>-8.5256943546339042E-3</v>
      </c>
      <c r="M885" s="197">
        <f t="shared" si="128"/>
        <v>5.3716466890073748E-2</v>
      </c>
      <c r="N885" s="199">
        <v>39248</v>
      </c>
      <c r="O885" s="181">
        <v>1532.91</v>
      </c>
      <c r="P885" s="200">
        <f t="shared" si="124"/>
        <v>6.5055139969241163E-3</v>
      </c>
      <c r="Q885" s="200">
        <f t="shared" si="129"/>
        <v>3.4393678728674534E-2</v>
      </c>
    </row>
    <row r="886" spans="1:17">
      <c r="A886" s="180">
        <v>39251</v>
      </c>
      <c r="B886" s="174">
        <v>625.83000000000004</v>
      </c>
      <c r="C886" s="197">
        <f t="shared" si="120"/>
        <v>4.1952280834115291E-3</v>
      </c>
      <c r="D886" s="201">
        <f t="shared" si="125"/>
        <v>6.6902207380639275E-2</v>
      </c>
      <c r="E886" s="174">
        <v>10005.469999999999</v>
      </c>
      <c r="F886" s="197">
        <f t="shared" si="121"/>
        <v>-8.4518022554158666E-4</v>
      </c>
      <c r="G886" s="197">
        <f t="shared" si="126"/>
        <v>3.8588314369665692E-2</v>
      </c>
      <c r="H886" s="174">
        <v>1944.37</v>
      </c>
      <c r="I886" s="197">
        <f t="shared" si="122"/>
        <v>1.0085470060756147E-3</v>
      </c>
      <c r="J886" s="197">
        <f t="shared" si="127"/>
        <v>5.8308344448141473E-2</v>
      </c>
      <c r="K886" s="174">
        <v>383.62</v>
      </c>
      <c r="L886" s="197">
        <f t="shared" si="123"/>
        <v>1.3674215403696547E-2</v>
      </c>
      <c r="M886" s="197">
        <f t="shared" si="128"/>
        <v>3.7259686983454304E-2</v>
      </c>
      <c r="N886" s="199">
        <v>39251</v>
      </c>
      <c r="O886" s="181">
        <v>1531.05</v>
      </c>
      <c r="P886" s="200">
        <f t="shared" si="124"/>
        <v>-1.2141152159179064E-3</v>
      </c>
      <c r="Q886" s="200">
        <f t="shared" si="129"/>
        <v>4.0206253207793474E-2</v>
      </c>
    </row>
    <row r="887" spans="1:17">
      <c r="A887" s="180">
        <v>39252</v>
      </c>
      <c r="B887" s="174">
        <v>624.58000000000004</v>
      </c>
      <c r="C887" s="197">
        <f t="shared" si="120"/>
        <v>-1.9993448811089559E-3</v>
      </c>
      <c r="D887" s="201">
        <f t="shared" si="125"/>
        <v>7.448292920709218E-2</v>
      </c>
      <c r="E887" s="174">
        <v>10026.52</v>
      </c>
      <c r="F887" s="197">
        <f t="shared" si="121"/>
        <v>2.101639202890652E-3</v>
      </c>
      <c r="G887" s="197">
        <f t="shared" si="126"/>
        <v>4.1192818797138021E-2</v>
      </c>
      <c r="H887" s="174">
        <v>1941.75</v>
      </c>
      <c r="I887" s="197">
        <f t="shared" si="122"/>
        <v>-1.3483888284269315E-3</v>
      </c>
      <c r="J887" s="197">
        <f t="shared" si="127"/>
        <v>5.9273233579148113E-2</v>
      </c>
      <c r="K887" s="174">
        <v>386.36</v>
      </c>
      <c r="L887" s="197">
        <f t="shared" si="123"/>
        <v>7.1170980175531435E-3</v>
      </c>
      <c r="M887" s="197">
        <f t="shared" si="128"/>
        <v>4.7620419517113308E-2</v>
      </c>
      <c r="N887" s="199">
        <v>39252</v>
      </c>
      <c r="O887" s="181">
        <v>1533.7</v>
      </c>
      <c r="P887" s="200">
        <f t="shared" si="124"/>
        <v>1.7293421391170744E-3</v>
      </c>
      <c r="Q887" s="200">
        <f t="shared" si="129"/>
        <v>4.0194898369676997E-2</v>
      </c>
    </row>
    <row r="888" spans="1:17">
      <c r="A888" s="180">
        <v>39253</v>
      </c>
      <c r="B888" s="174">
        <v>618.89</v>
      </c>
      <c r="C888" s="197">
        <f t="shared" si="120"/>
        <v>-9.1518729275606447E-3</v>
      </c>
      <c r="D888" s="201">
        <f t="shared" si="125"/>
        <v>6.8892237492703068E-2</v>
      </c>
      <c r="E888" s="174">
        <v>9905.08</v>
      </c>
      <c r="F888" s="197">
        <f t="shared" si="121"/>
        <v>-1.2185825800147296E-2</v>
      </c>
      <c r="G888" s="197">
        <f t="shared" si="126"/>
        <v>3.3381961548801964E-2</v>
      </c>
      <c r="H888" s="174">
        <v>1922.12</v>
      </c>
      <c r="I888" s="197">
        <f t="shared" si="122"/>
        <v>-1.0160884754920579E-2</v>
      </c>
      <c r="J888" s="197">
        <f t="shared" si="127"/>
        <v>5.0628082311438144E-2</v>
      </c>
      <c r="K888" s="174">
        <v>390</v>
      </c>
      <c r="L888" s="197">
        <f t="shared" si="123"/>
        <v>9.3771618125970055E-3</v>
      </c>
      <c r="M888" s="197">
        <f t="shared" si="128"/>
        <v>5.7173639012641338E-2</v>
      </c>
      <c r="N888" s="199">
        <v>39253</v>
      </c>
      <c r="O888" s="181">
        <v>1512.84</v>
      </c>
      <c r="P888" s="200">
        <f t="shared" si="124"/>
        <v>-1.3694437625555845E-2</v>
      </c>
      <c r="Q888" s="200">
        <f t="shared" si="129"/>
        <v>3.2706150680821486E-2</v>
      </c>
    </row>
    <row r="889" spans="1:17">
      <c r="A889" s="180">
        <v>39254</v>
      </c>
      <c r="B889" s="174">
        <v>627.49</v>
      </c>
      <c r="C889" s="197">
        <f t="shared" si="120"/>
        <v>1.3800183708340309E-2</v>
      </c>
      <c r="D889" s="201">
        <f t="shared" si="125"/>
        <v>6.1285296637944922E-2</v>
      </c>
      <c r="E889" s="174">
        <v>9960.7900000000009</v>
      </c>
      <c r="F889" s="197">
        <f t="shared" si="121"/>
        <v>5.6086288733125308E-3</v>
      </c>
      <c r="G889" s="197">
        <f t="shared" si="126"/>
        <v>2.4996139288157655E-2</v>
      </c>
      <c r="H889" s="174">
        <v>1941.32</v>
      </c>
      <c r="I889" s="197">
        <f t="shared" si="122"/>
        <v>9.9394105081221703E-3</v>
      </c>
      <c r="J889" s="197">
        <f t="shared" si="127"/>
        <v>3.8145811908244218E-2</v>
      </c>
      <c r="K889" s="174">
        <v>391.1</v>
      </c>
      <c r="L889" s="197">
        <f t="shared" si="123"/>
        <v>2.8165426377764909E-3</v>
      </c>
      <c r="M889" s="197">
        <f t="shared" si="128"/>
        <v>6.7236173626318896E-2</v>
      </c>
      <c r="N889" s="199">
        <v>39254</v>
      </c>
      <c r="O889" s="181">
        <v>1522.19</v>
      </c>
      <c r="P889" s="200">
        <f t="shared" si="124"/>
        <v>6.1614083415642467E-3</v>
      </c>
      <c r="Q889" s="200">
        <f t="shared" si="129"/>
        <v>2.1318410241664545E-2</v>
      </c>
    </row>
    <row r="890" spans="1:17">
      <c r="A890" s="180">
        <v>39255</v>
      </c>
      <c r="B890" s="174">
        <v>623.49</v>
      </c>
      <c r="C890" s="197">
        <f t="shared" si="120"/>
        <v>-6.3950081248840144E-3</v>
      </c>
      <c r="D890" s="201">
        <f t="shared" si="125"/>
        <v>6.6208999313509806E-2</v>
      </c>
      <c r="E890" s="174">
        <v>9848.9699999999993</v>
      </c>
      <c r="F890" s="197">
        <f t="shared" si="121"/>
        <v>-1.1289504531726006E-2</v>
      </c>
      <c r="G890" s="197">
        <f t="shared" si="126"/>
        <v>3.1853922865861653E-2</v>
      </c>
      <c r="H890" s="174">
        <v>1921.94</v>
      </c>
      <c r="I890" s="197">
        <f t="shared" si="122"/>
        <v>-1.0033061491785979E-2</v>
      </c>
      <c r="J890" s="197">
        <f t="shared" si="127"/>
        <v>4.3399377846666649E-2</v>
      </c>
      <c r="K890" s="174">
        <v>390.95</v>
      </c>
      <c r="L890" s="197">
        <f t="shared" si="123"/>
        <v>-3.8360719094550702E-4</v>
      </c>
      <c r="M890" s="197">
        <f t="shared" si="128"/>
        <v>6.2131125494191142E-2</v>
      </c>
      <c r="N890" s="199">
        <v>39255</v>
      </c>
      <c r="O890" s="181">
        <v>1502.56</v>
      </c>
      <c r="P890" s="200">
        <f t="shared" si="124"/>
        <v>-1.2979767316439047E-2</v>
      </c>
      <c r="Q890" s="200">
        <f t="shared" si="129"/>
        <v>2.7831010952456613E-2</v>
      </c>
    </row>
    <row r="891" spans="1:17">
      <c r="A891" s="180">
        <v>39258</v>
      </c>
      <c r="B891" s="174">
        <v>619.41999999999996</v>
      </c>
      <c r="C891" s="197">
        <f t="shared" si="120"/>
        <v>-6.5491701690400424E-3</v>
      </c>
      <c r="D891" s="201">
        <f t="shared" si="125"/>
        <v>4.0739131080492541E-2</v>
      </c>
      <c r="E891" s="174">
        <v>9807.18</v>
      </c>
      <c r="F891" s="197">
        <f t="shared" si="121"/>
        <v>-4.2521107098930271E-3</v>
      </c>
      <c r="G891" s="197">
        <f t="shared" si="126"/>
        <v>1.0451452944780552E-2</v>
      </c>
      <c r="H891" s="174">
        <v>1912.9</v>
      </c>
      <c r="I891" s="197">
        <f t="shared" si="122"/>
        <v>-4.7146774025643139E-3</v>
      </c>
      <c r="J891" s="197">
        <f t="shared" si="127"/>
        <v>2.1356119051202476E-2</v>
      </c>
      <c r="K891" s="174">
        <v>386.957223</v>
      </c>
      <c r="L891" s="197">
        <f t="shared" si="123"/>
        <v>-1.0265522533892568E-2</v>
      </c>
      <c r="M891" s="197">
        <f t="shared" si="128"/>
        <v>6.5072406221684032E-2</v>
      </c>
      <c r="N891" s="199">
        <v>39258</v>
      </c>
      <c r="O891" s="181">
        <v>1497.74</v>
      </c>
      <c r="P891" s="200">
        <f t="shared" si="124"/>
        <v>-3.2130147962474665E-3</v>
      </c>
      <c r="Q891" s="200">
        <f t="shared" si="129"/>
        <v>4.7632162319238194E-3</v>
      </c>
    </row>
    <row r="892" spans="1:17">
      <c r="A892" s="180">
        <v>39259</v>
      </c>
      <c r="B892" s="174">
        <v>617.91999999999996</v>
      </c>
      <c r="C892" s="197">
        <f t="shared" si="120"/>
        <v>-2.4245570899017722E-3</v>
      </c>
      <c r="D892" s="201">
        <f t="shared" si="125"/>
        <v>2.8941479666869791E-2</v>
      </c>
      <c r="E892" s="174">
        <v>9774.2900000000009</v>
      </c>
      <c r="F892" s="197">
        <f t="shared" si="121"/>
        <v>-3.359301516182584E-3</v>
      </c>
      <c r="G892" s="197">
        <f t="shared" si="126"/>
        <v>9.3932514532057039E-3</v>
      </c>
      <c r="H892" s="174">
        <v>1908.64</v>
      </c>
      <c r="I892" s="197">
        <f t="shared" si="122"/>
        <v>-2.2294686249722203E-3</v>
      </c>
      <c r="J892" s="197">
        <f t="shared" si="127"/>
        <v>1.2271125217494528E-2</v>
      </c>
      <c r="K892" s="174">
        <v>391.49</v>
      </c>
      <c r="L892" s="197">
        <f t="shared" si="123"/>
        <v>1.1645820283841484E-2</v>
      </c>
      <c r="M892" s="197">
        <f t="shared" si="128"/>
        <v>4.7111086531456875E-2</v>
      </c>
      <c r="N892" s="199">
        <v>39259</v>
      </c>
      <c r="O892" s="181">
        <v>1492.89</v>
      </c>
      <c r="P892" s="200">
        <f t="shared" si="124"/>
        <v>-3.243466595241122E-3</v>
      </c>
      <c r="Q892" s="200">
        <f t="shared" si="129"/>
        <v>2.3328965556927385E-3</v>
      </c>
    </row>
    <row r="893" spans="1:17">
      <c r="A893" s="180">
        <v>39260</v>
      </c>
      <c r="B893" s="174">
        <v>625.94000000000005</v>
      </c>
      <c r="C893" s="197">
        <f t="shared" si="120"/>
        <v>1.2895520620998321E-2</v>
      </c>
      <c r="D893" s="201">
        <f t="shared" si="125"/>
        <v>2.8529748781166958E-2</v>
      </c>
      <c r="E893" s="174">
        <v>9848.91</v>
      </c>
      <c r="F893" s="197">
        <f t="shared" si="121"/>
        <v>7.6053201999286583E-3</v>
      </c>
      <c r="G893" s="197">
        <f t="shared" si="126"/>
        <v>7.077158748037317E-3</v>
      </c>
      <c r="H893" s="174">
        <v>1933.06</v>
      </c>
      <c r="I893" s="197">
        <f t="shared" si="122"/>
        <v>1.2713293027423724E-2</v>
      </c>
      <c r="J893" s="197">
        <f t="shared" si="127"/>
        <v>9.2534281347546495E-3</v>
      </c>
      <c r="K893" s="174">
        <v>386.63</v>
      </c>
      <c r="L893" s="197">
        <f t="shared" si="123"/>
        <v>-1.2491808970797909E-2</v>
      </c>
      <c r="M893" s="197">
        <f t="shared" si="128"/>
        <v>4.870332025598733E-2</v>
      </c>
      <c r="N893" s="199">
        <v>39260</v>
      </c>
      <c r="O893" s="181">
        <v>1506.34</v>
      </c>
      <c r="P893" s="200">
        <f t="shared" si="124"/>
        <v>8.9690288264724811E-3</v>
      </c>
      <c r="Q893" s="200">
        <f t="shared" si="129"/>
        <v>-7.9010101332781116E-4</v>
      </c>
    </row>
    <row r="894" spans="1:17">
      <c r="A894" s="180">
        <v>39261</v>
      </c>
      <c r="B894" s="174">
        <v>625.53</v>
      </c>
      <c r="C894" s="197">
        <f t="shared" si="120"/>
        <v>-6.5522947360892975E-4</v>
      </c>
      <c r="D894" s="201">
        <f t="shared" si="125"/>
        <v>5.3352108494202528E-2</v>
      </c>
      <c r="E894" s="174">
        <v>9865.77</v>
      </c>
      <c r="F894" s="197">
        <f t="shared" si="121"/>
        <v>1.7104009915746613E-3</v>
      </c>
      <c r="G894" s="197">
        <f t="shared" si="126"/>
        <v>2.2713312841966666E-2</v>
      </c>
      <c r="H894" s="174">
        <v>1931.67</v>
      </c>
      <c r="I894" s="197">
        <f t="shared" si="122"/>
        <v>-7.1932583126664952E-4</v>
      </c>
      <c r="J894" s="197">
        <f t="shared" si="127"/>
        <v>3.4369741705149781E-2</v>
      </c>
      <c r="K894" s="174">
        <v>385.6</v>
      </c>
      <c r="L894" s="197">
        <f t="shared" si="123"/>
        <v>-2.6676006132833586E-3</v>
      </c>
      <c r="M894" s="197">
        <f t="shared" si="128"/>
        <v>3.436276000505508E-2</v>
      </c>
      <c r="N894" s="199">
        <v>39261</v>
      </c>
      <c r="O894" s="181">
        <v>1505.71</v>
      </c>
      <c r="P894" s="200">
        <f t="shared" si="124"/>
        <v>-4.1831975510828911E-4</v>
      </c>
      <c r="Q894" s="200">
        <f t="shared" si="129"/>
        <v>1.6040709177696955E-2</v>
      </c>
    </row>
    <row r="895" spans="1:17">
      <c r="A895" s="180">
        <v>39262</v>
      </c>
      <c r="B895" s="174">
        <v>622.63</v>
      </c>
      <c r="C895" s="197">
        <f t="shared" si="120"/>
        <v>-4.6468485103753586E-3</v>
      </c>
      <c r="D895" s="201">
        <f t="shared" si="125"/>
        <v>4.8073429094600259E-2</v>
      </c>
      <c r="E895" s="174">
        <v>9873.02</v>
      </c>
      <c r="F895" s="197">
        <f t="shared" si="121"/>
        <v>7.3459420015374729E-4</v>
      </c>
      <c r="G895" s="197">
        <f t="shared" si="126"/>
        <v>2.3171866001027337E-2</v>
      </c>
      <c r="H895" s="174">
        <v>1934.1</v>
      </c>
      <c r="I895" s="197">
        <f t="shared" si="122"/>
        <v>1.2571882548913533E-3</v>
      </c>
      <c r="J895" s="197">
        <f t="shared" si="127"/>
        <v>3.061393841798676E-2</v>
      </c>
      <c r="K895" s="174">
        <v>384.79</v>
      </c>
      <c r="L895" s="197">
        <f t="shared" si="123"/>
        <v>-2.1028318085082468E-3</v>
      </c>
      <c r="M895" s="197">
        <f t="shared" si="128"/>
        <v>2.7767875787798376E-2</v>
      </c>
      <c r="N895" s="199">
        <v>39262</v>
      </c>
      <c r="O895" s="181">
        <v>1503.35</v>
      </c>
      <c r="P895" s="200">
        <f t="shared" si="124"/>
        <v>-1.568596494518186E-3</v>
      </c>
      <c r="Q895" s="200">
        <f t="shared" si="129"/>
        <v>1.2974737581330069E-2</v>
      </c>
    </row>
    <row r="896" spans="1:17">
      <c r="A896" s="180">
        <v>39265</v>
      </c>
      <c r="B896" s="174">
        <v>628.05999999999995</v>
      </c>
      <c r="C896" s="197">
        <f t="shared" si="120"/>
        <v>8.6832614285197486E-3</v>
      </c>
      <c r="D896" s="201">
        <f t="shared" si="125"/>
        <v>3.5357507341955766E-2</v>
      </c>
      <c r="E896" s="174">
        <v>9997.43</v>
      </c>
      <c r="F896" s="197">
        <f t="shared" si="121"/>
        <v>1.2522275609896067E-2</v>
      </c>
      <c r="G896" s="197">
        <f t="shared" si="126"/>
        <v>1.5825948370279223E-2</v>
      </c>
      <c r="H896" s="174">
        <v>1954.12</v>
      </c>
      <c r="I896" s="197">
        <f t="shared" si="122"/>
        <v>1.0297862219580126E-2</v>
      </c>
      <c r="J896" s="197">
        <f t="shared" si="127"/>
        <v>2.3208140278907687E-2</v>
      </c>
      <c r="K896" s="174">
        <v>389.43</v>
      </c>
      <c r="L896" s="197">
        <f t="shared" si="123"/>
        <v>1.198640064513044E-2</v>
      </c>
      <c r="M896" s="197">
        <f t="shared" si="128"/>
        <v>3.547193375543372E-2</v>
      </c>
      <c r="N896" s="199">
        <v>39265</v>
      </c>
      <c r="O896" s="181">
        <v>1519.43</v>
      </c>
      <c r="P896" s="200">
        <f t="shared" si="124"/>
        <v>1.0639313268578126E-2</v>
      </c>
      <c r="Q896" s="200">
        <f t="shared" si="129"/>
        <v>4.9545490729562902E-3</v>
      </c>
    </row>
    <row r="897" spans="1:17">
      <c r="A897" s="180">
        <v>39266</v>
      </c>
      <c r="B897" s="174">
        <v>631.51</v>
      </c>
      <c r="C897" s="197">
        <f t="shared" si="120"/>
        <v>5.4780736722324589E-3</v>
      </c>
      <c r="D897" s="201">
        <f t="shared" si="125"/>
        <v>3.7721344185517126E-2</v>
      </c>
      <c r="E897" s="174">
        <v>10032.61</v>
      </c>
      <c r="F897" s="197">
        <f t="shared" si="121"/>
        <v>3.5127275007511842E-3</v>
      </c>
      <c r="G897" s="197">
        <f t="shared" si="126"/>
        <v>2.4656754017479358E-2</v>
      </c>
      <c r="H897" s="174">
        <v>1965.2</v>
      </c>
      <c r="I897" s="197">
        <f t="shared" si="122"/>
        <v>5.6540570902290374E-3</v>
      </c>
      <c r="J897" s="197">
        <f t="shared" si="127"/>
        <v>3.038345183525893E-2</v>
      </c>
      <c r="K897" s="174">
        <v>389.51</v>
      </c>
      <c r="L897" s="197">
        <f t="shared" si="123"/>
        <v>2.0540734917007432E-4</v>
      </c>
      <c r="M897" s="197">
        <f t="shared" si="128"/>
        <v>4.2784047850940823E-2</v>
      </c>
      <c r="N897" s="199">
        <v>39266</v>
      </c>
      <c r="O897" s="181">
        <v>1524.87</v>
      </c>
      <c r="P897" s="200">
        <f t="shared" si="124"/>
        <v>3.5738959959952079E-3</v>
      </c>
      <c r="Q897" s="200">
        <f t="shared" si="129"/>
        <v>1.1278091095431594E-2</v>
      </c>
    </row>
    <row r="898" spans="1:17">
      <c r="A898" s="180">
        <v>39268</v>
      </c>
      <c r="B898" s="174">
        <v>634.66999999999996</v>
      </c>
      <c r="C898" s="197">
        <f t="shared" si="120"/>
        <v>4.9914017923330077E-3</v>
      </c>
      <c r="D898" s="201">
        <f t="shared" si="125"/>
        <v>3.7642886195102587E-2</v>
      </c>
      <c r="E898" s="174">
        <v>10026.24</v>
      </c>
      <c r="F898" s="197">
        <f t="shared" si="121"/>
        <v>-6.3513114801044259E-4</v>
      </c>
      <c r="G898" s="197">
        <f t="shared" si="126"/>
        <v>2.41729427259803E-2</v>
      </c>
      <c r="H898" s="174">
        <v>1981.06</v>
      </c>
      <c r="I898" s="197">
        <f t="shared" si="122"/>
        <v>8.0380336788616162E-3</v>
      </c>
      <c r="J898" s="197">
        <f t="shared" si="127"/>
        <v>3.6005857846974763E-2</v>
      </c>
      <c r="K898" s="174">
        <v>388.21</v>
      </c>
      <c r="L898" s="197">
        <f t="shared" si="123"/>
        <v>-3.3431086014857896E-3</v>
      </c>
      <c r="M898" s="197">
        <f t="shared" si="128"/>
        <v>3.6604436914141981E-2</v>
      </c>
      <c r="N898" s="199">
        <v>39268</v>
      </c>
      <c r="O898" s="181">
        <v>1525.4</v>
      </c>
      <c r="P898" s="200">
        <f t="shared" si="124"/>
        <v>3.4751022390395846E-4</v>
      </c>
      <c r="Q898" s="200">
        <f t="shared" si="129"/>
        <v>1.2704387022646133E-2</v>
      </c>
    </row>
    <row r="899" spans="1:17">
      <c r="A899" s="180">
        <v>39269</v>
      </c>
      <c r="B899" s="174">
        <v>637.22</v>
      </c>
      <c r="C899" s="197">
        <f t="shared" si="120"/>
        <v>4.0097860925958463E-3</v>
      </c>
      <c r="D899" s="201">
        <f t="shared" si="125"/>
        <v>4.637371858184193E-2</v>
      </c>
      <c r="E899" s="174">
        <v>10075.39</v>
      </c>
      <c r="F899" s="197">
        <f t="shared" si="121"/>
        <v>4.8901604443385652E-3</v>
      </c>
      <c r="G899" s="197">
        <f t="shared" si="126"/>
        <v>2.0266338297914237E-2</v>
      </c>
      <c r="H899" s="174">
        <v>1988.31</v>
      </c>
      <c r="I899" s="197">
        <f t="shared" si="122"/>
        <v>3.6529767001527579E-3</v>
      </c>
      <c r="J899" s="197">
        <f t="shared" si="127"/>
        <v>4.3906748427347889E-2</v>
      </c>
      <c r="K899" s="174">
        <v>391.4</v>
      </c>
      <c r="L899" s="197">
        <f t="shared" si="123"/>
        <v>8.1836246412787025E-3</v>
      </c>
      <c r="M899" s="197">
        <f t="shared" si="128"/>
        <v>2.7658031350311776E-2</v>
      </c>
      <c r="N899" s="199">
        <v>39269</v>
      </c>
      <c r="O899" s="181">
        <v>1530.44</v>
      </c>
      <c r="P899" s="200">
        <f t="shared" si="124"/>
        <v>3.2986050119985879E-3</v>
      </c>
      <c r="Q899" s="200">
        <f t="shared" si="129"/>
        <v>1.0491450091357126E-2</v>
      </c>
    </row>
    <row r="900" spans="1:17">
      <c r="A900" s="180">
        <v>39272</v>
      </c>
      <c r="B900" s="174">
        <v>638.97</v>
      </c>
      <c r="C900" s="197">
        <f t="shared" ref="C900:C963" si="130">LN(B900/B899)</f>
        <v>2.7425400557739383E-3</v>
      </c>
      <c r="D900" s="201">
        <f t="shared" si="125"/>
        <v>4.620022508003524E-2</v>
      </c>
      <c r="E900" s="174">
        <v>10099.6</v>
      </c>
      <c r="F900" s="197">
        <f t="shared" ref="F900:F963" si="131">LN(E900/E899)</f>
        <v>2.4000023415944333E-3</v>
      </c>
      <c r="G900" s="197">
        <f t="shared" si="126"/>
        <v>2.8935606207714196E-2</v>
      </c>
      <c r="H900" s="174">
        <v>1989.2</v>
      </c>
      <c r="I900" s="197">
        <f t="shared" ref="I900:I963" si="132">LN(H900/H899)</f>
        <v>4.4751616707603315E-4</v>
      </c>
      <c r="J900" s="197">
        <f t="shared" si="127"/>
        <v>4.5520623206196029E-2</v>
      </c>
      <c r="K900" s="174">
        <v>394.28</v>
      </c>
      <c r="L900" s="197">
        <f t="shared" ref="L900:L963" si="133">LN(K900/K899)</f>
        <v>7.3312618352622573E-3</v>
      </c>
      <c r="M900" s="197">
        <f t="shared" si="128"/>
        <v>3.3302643783903199E-2</v>
      </c>
      <c r="N900" s="199">
        <v>39272</v>
      </c>
      <c r="O900" s="181">
        <v>1531.85</v>
      </c>
      <c r="P900" s="200">
        <f t="shared" ref="P900:P963" si="134">LN(O900/O899)</f>
        <v>9.2087953762835112E-4</v>
      </c>
      <c r="Q900" s="200">
        <f t="shared" si="129"/>
        <v>1.4956699806803966E-2</v>
      </c>
    </row>
    <row r="901" spans="1:17">
      <c r="A901" s="180">
        <v>39273</v>
      </c>
      <c r="B901" s="174">
        <v>633.45000000000005</v>
      </c>
      <c r="C901" s="197">
        <f t="shared" si="130"/>
        <v>-8.6764348705563443E-3</v>
      </c>
      <c r="D901" s="201">
        <f t="shared" si="125"/>
        <v>4.5268039475633952E-2</v>
      </c>
      <c r="E901" s="174">
        <v>9953.57</v>
      </c>
      <c r="F901" s="197">
        <f t="shared" si="131"/>
        <v>-1.4564538313373874E-2</v>
      </c>
      <c r="G901" s="197">
        <f t="shared" si="126"/>
        <v>2.7267486976115279E-2</v>
      </c>
      <c r="H901" s="174">
        <v>1971.89</v>
      </c>
      <c r="I901" s="197">
        <f t="shared" si="132"/>
        <v>-8.7400741668797587E-3</v>
      </c>
      <c r="J901" s="197">
        <f t="shared" si="127"/>
        <v>4.2909390128691306E-2</v>
      </c>
      <c r="K901" s="174">
        <v>397.05</v>
      </c>
      <c r="L901" s="197">
        <f t="shared" si="133"/>
        <v>7.000900543981765E-3</v>
      </c>
      <c r="M901" s="197">
        <f t="shared" si="128"/>
        <v>3.944595917463424E-2</v>
      </c>
      <c r="N901" s="199">
        <v>39273</v>
      </c>
      <c r="O901" s="181">
        <v>1510.12</v>
      </c>
      <c r="P901" s="200">
        <f t="shared" si="134"/>
        <v>-1.4287037429708917E-2</v>
      </c>
      <c r="Q901" s="200">
        <f t="shared" si="129"/>
        <v>1.2659353211547583E-2</v>
      </c>
    </row>
    <row r="902" spans="1:17">
      <c r="A902" s="180">
        <v>39274</v>
      </c>
      <c r="B902" s="174">
        <v>636.88</v>
      </c>
      <c r="C902" s="197">
        <f t="shared" si="130"/>
        <v>5.400184732260482E-3</v>
      </c>
      <c r="D902" s="201">
        <f t="shared" si="125"/>
        <v>5.3002195431483691E-2</v>
      </c>
      <c r="E902" s="174">
        <v>10014.68</v>
      </c>
      <c r="F902" s="197">
        <f t="shared" si="131"/>
        <v>6.1207357462249147E-3</v>
      </c>
      <c r="G902" s="197">
        <f t="shared" si="126"/>
        <v>2.8968123394627173E-2</v>
      </c>
      <c r="H902" s="174">
        <v>1984.08</v>
      </c>
      <c r="I902" s="197">
        <f t="shared" si="132"/>
        <v>6.1628569388261188E-3</v>
      </c>
      <c r="J902" s="197">
        <f t="shared" si="127"/>
        <v>5.0277153291011283E-2</v>
      </c>
      <c r="K902" s="174">
        <v>398.46</v>
      </c>
      <c r="L902" s="197">
        <f t="shared" si="133"/>
        <v>3.544899439457194E-3</v>
      </c>
      <c r="M902" s="197">
        <f t="shared" si="128"/>
        <v>4.1919225565949278E-2</v>
      </c>
      <c r="N902" s="199">
        <v>39274</v>
      </c>
      <c r="O902" s="181">
        <v>1518.76</v>
      </c>
      <c r="P902" s="200">
        <f t="shared" si="134"/>
        <v>5.7050945792651488E-3</v>
      </c>
      <c r="Q902" s="200">
        <f t="shared" si="129"/>
        <v>1.2426907076757476E-2</v>
      </c>
    </row>
    <row r="903" spans="1:17">
      <c r="A903" s="180">
        <v>39275</v>
      </c>
      <c r="B903" s="174">
        <v>649.41999999999996</v>
      </c>
      <c r="C903" s="197">
        <f t="shared" si="130"/>
        <v>1.9498402073562477E-2</v>
      </c>
      <c r="D903" s="201">
        <f t="shared" si="125"/>
        <v>4.3614221866551922E-2</v>
      </c>
      <c r="E903" s="174">
        <v>10197.69</v>
      </c>
      <c r="F903" s="197">
        <f t="shared" si="131"/>
        <v>1.8109207518242906E-2</v>
      </c>
      <c r="G903" s="197">
        <f t="shared" si="126"/>
        <v>2.2993976805735131E-2</v>
      </c>
      <c r="H903" s="174">
        <v>2021.03</v>
      </c>
      <c r="I903" s="197">
        <f t="shared" si="132"/>
        <v>1.8451951817484148E-2</v>
      </c>
      <c r="J903" s="197">
        <f t="shared" si="127"/>
        <v>4.3938489433331063E-2</v>
      </c>
      <c r="K903" s="174">
        <v>398.35</v>
      </c>
      <c r="L903" s="197">
        <f t="shared" si="133"/>
        <v>-2.7610095430215416E-4</v>
      </c>
      <c r="M903" s="197">
        <f t="shared" si="128"/>
        <v>4.499148556797658E-2</v>
      </c>
      <c r="N903" s="199">
        <v>39275</v>
      </c>
      <c r="O903" s="181">
        <v>1547.7</v>
      </c>
      <c r="P903" s="200">
        <f t="shared" si="134"/>
        <v>1.8875745489392165E-2</v>
      </c>
      <c r="Q903" s="200">
        <f t="shared" si="129"/>
        <v>8.5366896236763034E-3</v>
      </c>
    </row>
    <row r="904" spans="1:17">
      <c r="A904" s="180">
        <v>39276</v>
      </c>
      <c r="B904" s="174">
        <v>649.46</v>
      </c>
      <c r="C904" s="197">
        <f t="shared" si="130"/>
        <v>6.1591525025739302E-5</v>
      </c>
      <c r="D904" s="201">
        <f t="shared" si="125"/>
        <v>6.7402606604104409E-2</v>
      </c>
      <c r="E904" s="174">
        <v>10220.67</v>
      </c>
      <c r="F904" s="197">
        <f t="shared" si="131"/>
        <v>2.2509163030316566E-3</v>
      </c>
      <c r="G904" s="197">
        <f t="shared" si="126"/>
        <v>4.3317745991633932E-2</v>
      </c>
      <c r="H904" s="174">
        <v>2032.16</v>
      </c>
      <c r="I904" s="197">
        <f t="shared" si="132"/>
        <v>5.4919843259955059E-3</v>
      </c>
      <c r="J904" s="197">
        <f t="shared" si="127"/>
        <v>6.8046842740918254E-2</v>
      </c>
      <c r="K904" s="174">
        <v>395.57</v>
      </c>
      <c r="L904" s="197">
        <f t="shared" si="133"/>
        <v>-7.0032531293098207E-3</v>
      </c>
      <c r="M904" s="197">
        <f t="shared" si="128"/>
        <v>5.5457250132031205E-2</v>
      </c>
      <c r="N904" s="199">
        <v>39276</v>
      </c>
      <c r="O904" s="181">
        <v>1552.5</v>
      </c>
      <c r="P904" s="200">
        <f t="shared" si="134"/>
        <v>3.0965768889199313E-3</v>
      </c>
      <c r="Q904" s="200">
        <f t="shared" si="129"/>
        <v>2.9207051746266026E-2</v>
      </c>
    </row>
    <row r="905" spans="1:17">
      <c r="A905" s="180">
        <v>39279</v>
      </c>
      <c r="B905" s="174">
        <v>649.24</v>
      </c>
      <c r="C905" s="197">
        <f t="shared" si="130"/>
        <v>-3.3880034204111705E-4</v>
      </c>
      <c r="D905" s="201">
        <f t="shared" si="125"/>
        <v>7.7330031078100742E-2</v>
      </c>
      <c r="E905" s="174">
        <v>10188.18</v>
      </c>
      <c r="F905" s="197">
        <f t="shared" si="131"/>
        <v>-3.1839155510265211E-3</v>
      </c>
      <c r="G905" s="197">
        <f t="shared" si="126"/>
        <v>4.5635226179890999E-2</v>
      </c>
      <c r="H905" s="174">
        <v>2028.02</v>
      </c>
      <c r="I905" s="197">
        <f t="shared" si="132"/>
        <v>-2.0393191606252639E-3</v>
      </c>
      <c r="J905" s="197">
        <f t="shared" si="127"/>
        <v>8.2204074498241922E-2</v>
      </c>
      <c r="K905" s="174">
        <v>397.53</v>
      </c>
      <c r="L905" s="197">
        <f t="shared" si="133"/>
        <v>4.9426402475891704E-3</v>
      </c>
      <c r="M905" s="197">
        <f t="shared" si="128"/>
        <v>3.5457043471842996E-2</v>
      </c>
      <c r="N905" s="199">
        <v>39279</v>
      </c>
      <c r="O905" s="181">
        <v>1549.52</v>
      </c>
      <c r="P905" s="200">
        <f t="shared" si="134"/>
        <v>-1.9213292736500157E-3</v>
      </c>
      <c r="Q905" s="200">
        <f t="shared" si="129"/>
        <v>3.3608407906551174E-2</v>
      </c>
    </row>
    <row r="906" spans="1:17">
      <c r="A906" s="180">
        <v>39280</v>
      </c>
      <c r="B906" s="174">
        <v>653.41</v>
      </c>
      <c r="C906" s="197">
        <f t="shared" si="130"/>
        <v>6.4023555737454446E-3</v>
      </c>
      <c r="D906" s="201">
        <f t="shared" si="125"/>
        <v>6.5742704277799019E-2</v>
      </c>
      <c r="E906" s="174">
        <v>10170.36</v>
      </c>
      <c r="F906" s="197">
        <f t="shared" si="131"/>
        <v>-1.7506171416044375E-3</v>
      </c>
      <c r="G906" s="197">
        <f t="shared" si="126"/>
        <v>3.6254302104725869E-2</v>
      </c>
      <c r="H906" s="174">
        <v>2041.78</v>
      </c>
      <c r="I906" s="197">
        <f t="shared" si="132"/>
        <v>6.7620288128811927E-3</v>
      </c>
      <c r="J906" s="197">
        <f t="shared" si="127"/>
        <v>6.9652775541194437E-2</v>
      </c>
      <c r="K906" s="174">
        <v>406.32</v>
      </c>
      <c r="L906" s="197">
        <f t="shared" si="133"/>
        <v>2.1870623548335053E-2</v>
      </c>
      <c r="M906" s="197">
        <f t="shared" si="128"/>
        <v>4.5204418922673219E-2</v>
      </c>
      <c r="N906" s="199">
        <v>39280</v>
      </c>
      <c r="O906" s="181">
        <v>1549.37</v>
      </c>
      <c r="P906" s="200">
        <f t="shared" si="134"/>
        <v>-9.6808857440734719E-5</v>
      </c>
      <c r="Q906" s="200">
        <f t="shared" si="129"/>
        <v>2.3097584534291157E-2</v>
      </c>
    </row>
    <row r="907" spans="1:17">
      <c r="A907" s="180">
        <v>39281</v>
      </c>
      <c r="B907" s="174">
        <v>649.08000000000004</v>
      </c>
      <c r="C907" s="197">
        <f t="shared" si="130"/>
        <v>-6.6488279392792511E-3</v>
      </c>
      <c r="D907" s="201">
        <f t="shared" si="125"/>
        <v>7.8266433583910527E-2</v>
      </c>
      <c r="E907" s="174">
        <v>10148.280000000001</v>
      </c>
      <c r="F907" s="197">
        <f t="shared" si="131"/>
        <v>-2.1733746639878027E-3</v>
      </c>
      <c r="G907" s="197">
        <f t="shared" si="126"/>
        <v>3.5160360346274545E-2</v>
      </c>
      <c r="H907" s="174">
        <v>2037.98</v>
      </c>
      <c r="I907" s="197">
        <f t="shared" si="132"/>
        <v>-1.8628552164372543E-3</v>
      </c>
      <c r="J907" s="197">
        <f t="shared" si="127"/>
        <v>8.0063931210440684E-2</v>
      </c>
      <c r="K907" s="174">
        <v>406.1</v>
      </c>
      <c r="L907" s="197">
        <f t="shared" si="133"/>
        <v>-5.4159180073735198E-4</v>
      </c>
      <c r="M907" s="197">
        <f t="shared" si="128"/>
        <v>7.4816266614132057E-2</v>
      </c>
      <c r="N907" s="199">
        <v>39281</v>
      </c>
      <c r="O907" s="181">
        <v>1546.17</v>
      </c>
      <c r="P907" s="200">
        <f t="shared" si="134"/>
        <v>-2.0674913842960428E-3</v>
      </c>
      <c r="Q907" s="200">
        <f t="shared" si="129"/>
        <v>2.3919210174111957E-2</v>
      </c>
    </row>
    <row r="908" spans="1:17">
      <c r="A908" s="180">
        <v>39282</v>
      </c>
      <c r="B908" s="174">
        <v>659.95</v>
      </c>
      <c r="C908" s="197">
        <f t="shared" si="130"/>
        <v>1.6608098903627702E-2</v>
      </c>
      <c r="D908" s="201">
        <f t="shared" si="125"/>
        <v>6.2326553041736663E-2</v>
      </c>
      <c r="E908" s="174">
        <v>10194.01</v>
      </c>
      <c r="F908" s="197">
        <f t="shared" si="131"/>
        <v>4.4960598864997635E-3</v>
      </c>
      <c r="G908" s="197">
        <f t="shared" si="126"/>
        <v>2.5401999092495811E-2</v>
      </c>
      <c r="H908" s="174">
        <v>2052.9899999999998</v>
      </c>
      <c r="I908" s="197">
        <f t="shared" si="132"/>
        <v>7.3381458946382965E-3</v>
      </c>
      <c r="J908" s="197">
        <f t="shared" si="127"/>
        <v>7.1722331306653869E-2</v>
      </c>
      <c r="K908" s="174">
        <v>406.83</v>
      </c>
      <c r="L908" s="197">
        <f t="shared" si="133"/>
        <v>1.7959730757113211E-3</v>
      </c>
      <c r="M908" s="197">
        <f t="shared" si="128"/>
        <v>6.3931301773233931E-2</v>
      </c>
      <c r="N908" s="199">
        <v>39282</v>
      </c>
      <c r="O908" s="181">
        <v>1553.08</v>
      </c>
      <c r="P908" s="200">
        <f t="shared" si="134"/>
        <v>4.4591507299383236E-3</v>
      </c>
      <c r="Q908" s="200">
        <f t="shared" si="129"/>
        <v>1.5262994575652807E-2</v>
      </c>
    </row>
    <row r="909" spans="1:17">
      <c r="A909" s="180">
        <v>39283</v>
      </c>
      <c r="B909" s="174">
        <v>653.23</v>
      </c>
      <c r="C909" s="197">
        <f t="shared" si="130"/>
        <v>-1.0234786792944792E-2</v>
      </c>
      <c r="D909" s="201">
        <f t="shared" si="125"/>
        <v>7.2592688877992362E-2</v>
      </c>
      <c r="E909" s="174">
        <v>10072.93</v>
      </c>
      <c r="F909" s="197">
        <f t="shared" si="131"/>
        <v>-1.1948665220495248E-2</v>
      </c>
      <c r="G909" s="197">
        <f t="shared" si="126"/>
        <v>2.9522134321187232E-2</v>
      </c>
      <c r="H909" s="174">
        <v>2035.88</v>
      </c>
      <c r="I909" s="197">
        <f t="shared" si="132"/>
        <v>-8.3691092492970444E-3</v>
      </c>
      <c r="J909" s="197">
        <f t="shared" si="127"/>
        <v>7.1586879552991756E-2</v>
      </c>
      <c r="K909" s="174">
        <v>409.67</v>
      </c>
      <c r="L909" s="197">
        <f t="shared" si="133"/>
        <v>6.9565497933601513E-3</v>
      </c>
      <c r="M909" s="197">
        <f t="shared" si="128"/>
        <v>6.896126875436602E-2</v>
      </c>
      <c r="N909" s="199">
        <v>39283</v>
      </c>
      <c r="O909" s="181">
        <v>1534.1</v>
      </c>
      <c r="P909" s="200">
        <f t="shared" si="134"/>
        <v>-1.2296166171457571E-2</v>
      </c>
      <c r="Q909" s="200">
        <f t="shared" si="129"/>
        <v>1.8180074360047212E-2</v>
      </c>
    </row>
    <row r="910" spans="1:17">
      <c r="A910" s="180">
        <v>39286</v>
      </c>
      <c r="B910" s="174">
        <v>654.5</v>
      </c>
      <c r="C910" s="197">
        <f t="shared" si="130"/>
        <v>1.9422975679357446E-3</v>
      </c>
      <c r="D910" s="201">
        <f t="shared" si="125"/>
        <v>5.816297861231251E-2</v>
      </c>
      <c r="E910" s="174">
        <v>10121.58</v>
      </c>
      <c r="F910" s="197">
        <f t="shared" si="131"/>
        <v>4.818150488990855E-3</v>
      </c>
      <c r="G910" s="197">
        <f t="shared" si="126"/>
        <v>1.7219905529814984E-2</v>
      </c>
      <c r="H910" s="174">
        <v>2036.33</v>
      </c>
      <c r="I910" s="197">
        <f t="shared" si="132"/>
        <v>2.2101021402712794E-4</v>
      </c>
      <c r="J910" s="197">
        <f t="shared" si="127"/>
        <v>6.0453641582040349E-2</v>
      </c>
      <c r="K910" s="174">
        <v>406.62</v>
      </c>
      <c r="L910" s="197">
        <f t="shared" si="133"/>
        <v>-7.472869185247007E-3</v>
      </c>
      <c r="M910" s="197">
        <f t="shared" si="128"/>
        <v>6.9512588479617415E-2</v>
      </c>
      <c r="N910" s="199">
        <v>39286</v>
      </c>
      <c r="O910" s="181">
        <v>1541.57</v>
      </c>
      <c r="P910" s="200">
        <f t="shared" si="134"/>
        <v>4.8574877590889017E-3</v>
      </c>
      <c r="Q910" s="200">
        <f t="shared" si="129"/>
        <v>6.5266955464993413E-3</v>
      </c>
    </row>
    <row r="911" spans="1:17">
      <c r="A911" s="180">
        <v>39287</v>
      </c>
      <c r="B911" s="174">
        <v>642.41</v>
      </c>
      <c r="C911" s="197">
        <f t="shared" si="130"/>
        <v>-1.8644856213405732E-2</v>
      </c>
      <c r="D911" s="201">
        <f t="shared" si="125"/>
        <v>6.418615134525528E-2</v>
      </c>
      <c r="E911" s="174">
        <v>9909.9500000000007</v>
      </c>
      <c r="F911" s="197">
        <f t="shared" si="131"/>
        <v>-2.1130475234571643E-2</v>
      </c>
      <c r="G911" s="197">
        <f t="shared" si="126"/>
        <v>2.0756174081218749E-2</v>
      </c>
      <c r="H911" s="174">
        <v>2000.55</v>
      </c>
      <c r="I911" s="197">
        <f t="shared" si="132"/>
        <v>-1.7727025314683287E-2</v>
      </c>
      <c r="J911" s="197">
        <f t="shared" si="127"/>
        <v>6.6976918746930639E-2</v>
      </c>
      <c r="K911" s="174">
        <v>411.85</v>
      </c>
      <c r="L911" s="197">
        <f t="shared" si="133"/>
        <v>1.2780117011181183E-2</v>
      </c>
      <c r="M911" s="197">
        <f t="shared" si="128"/>
        <v>5.7653289284692433E-2</v>
      </c>
      <c r="N911" s="199">
        <v>39287</v>
      </c>
      <c r="O911" s="181">
        <v>1511.04</v>
      </c>
      <c r="P911" s="200">
        <f t="shared" si="134"/>
        <v>-2.0003222152723078E-2</v>
      </c>
      <c r="Q911" s="200">
        <f t="shared" si="129"/>
        <v>1.2592166645758631E-2</v>
      </c>
    </row>
    <row r="912" spans="1:17">
      <c r="A912" s="180">
        <v>39288</v>
      </c>
      <c r="B912" s="174">
        <v>652.16999999999996</v>
      </c>
      <c r="C912" s="197">
        <f t="shared" si="130"/>
        <v>1.5078535000648487E-2</v>
      </c>
      <c r="D912" s="201">
        <f t="shared" si="125"/>
        <v>6.294475649379308E-2</v>
      </c>
      <c r="E912" s="174">
        <v>9930.36</v>
      </c>
      <c r="F912" s="197">
        <f t="shared" si="131"/>
        <v>2.0574282558735394E-3</v>
      </c>
      <c r="G912" s="197">
        <f t="shared" si="126"/>
        <v>9.8812007042031504E-3</v>
      </c>
      <c r="H912" s="174">
        <v>2011.14</v>
      </c>
      <c r="I912" s="197">
        <f t="shared" si="132"/>
        <v>5.2795827188980918E-3</v>
      </c>
      <c r="J912" s="197">
        <f t="shared" si="127"/>
        <v>6.5026839424128804E-2</v>
      </c>
      <c r="K912" s="174">
        <v>407.6</v>
      </c>
      <c r="L912" s="197">
        <f t="shared" si="133"/>
        <v>-1.0372904038687989E-2</v>
      </c>
      <c r="M912" s="197">
        <f t="shared" si="128"/>
        <v>6.8117415825738062E-2</v>
      </c>
      <c r="N912" s="199">
        <v>39288</v>
      </c>
      <c r="O912" s="181">
        <v>1518.09</v>
      </c>
      <c r="P912" s="200">
        <f t="shared" si="134"/>
        <v>4.6548102785352206E-3</v>
      </c>
      <c r="Q912" s="200">
        <f t="shared" si="129"/>
        <v>2.3388723785837048E-3</v>
      </c>
    </row>
    <row r="913" spans="1:17">
      <c r="A913" s="180">
        <v>39289</v>
      </c>
      <c r="B913" s="174">
        <v>641.96</v>
      </c>
      <c r="C913" s="197">
        <f t="shared" si="130"/>
        <v>-1.5779267684241843E-2</v>
      </c>
      <c r="D913" s="201">
        <f t="shared" si="125"/>
        <v>6.9439831182572131E-2</v>
      </c>
      <c r="E913" s="174">
        <v>9654.3799999999992</v>
      </c>
      <c r="F913" s="197">
        <f t="shared" si="131"/>
        <v>-2.8185032790203981E-2</v>
      </c>
      <c r="G913" s="197">
        <f t="shared" si="126"/>
        <v>5.4780216428635658E-3</v>
      </c>
      <c r="H913" s="174">
        <v>1986.6</v>
      </c>
      <c r="I913" s="197">
        <f t="shared" si="132"/>
        <v>-1.2277090674155711E-2</v>
      </c>
      <c r="J913" s="197">
        <f t="shared" si="127"/>
        <v>6.2521800554583007E-2</v>
      </c>
      <c r="K913" s="174">
        <v>408.87</v>
      </c>
      <c r="L913" s="197">
        <f t="shared" si="133"/>
        <v>3.1109557589614231E-3</v>
      </c>
      <c r="M913" s="197">
        <f t="shared" si="128"/>
        <v>6.6149238647804962E-2</v>
      </c>
      <c r="N913" s="199">
        <v>39289</v>
      </c>
      <c r="O913" s="181">
        <v>1482.66</v>
      </c>
      <c r="P913" s="200">
        <f t="shared" si="134"/>
        <v>-2.3615193886306632E-2</v>
      </c>
      <c r="Q913" s="200">
        <f t="shared" si="129"/>
        <v>1.5557946588992564E-3</v>
      </c>
    </row>
    <row r="914" spans="1:17">
      <c r="A914" s="180">
        <v>39290</v>
      </c>
      <c r="B914" s="174">
        <v>633.58000000000004</v>
      </c>
      <c r="C914" s="197">
        <f t="shared" si="130"/>
        <v>-1.3139722107510823E-2</v>
      </c>
      <c r="D914" s="201">
        <f t="shared" ref="D914:D977" si="135">SUM(C873:C913)</f>
        <v>4.9641825876694287E-2</v>
      </c>
      <c r="E914" s="174">
        <v>9508.23</v>
      </c>
      <c r="F914" s="197">
        <f t="shared" si="131"/>
        <v>-1.5253959025131358E-2</v>
      </c>
      <c r="G914" s="197">
        <f t="shared" ref="G914:G977" si="136">SUM(F873:F913)</f>
        <v>-2.4364185023952364E-2</v>
      </c>
      <c r="H914" s="174">
        <v>1956.19</v>
      </c>
      <c r="I914" s="197">
        <f t="shared" si="132"/>
        <v>-1.5425930889672255E-2</v>
      </c>
      <c r="J914" s="197">
        <f t="shared" ref="J914:J977" si="137">SUM(I873:I913)</f>
        <v>4.468128105099764E-2</v>
      </c>
      <c r="K914" s="174">
        <v>402.74</v>
      </c>
      <c r="L914" s="197">
        <f t="shared" si="133"/>
        <v>-1.510606465727196E-2</v>
      </c>
      <c r="M914" s="197">
        <f t="shared" ref="M914:M977" si="138">SUM(L873:L913)</f>
        <v>8.6337906691886124E-2</v>
      </c>
      <c r="N914" s="199">
        <v>39290</v>
      </c>
      <c r="O914" s="181">
        <v>1458.95</v>
      </c>
      <c r="P914" s="200">
        <f t="shared" si="134"/>
        <v>-1.6120772961745987E-2</v>
      </c>
      <c r="Q914" s="200">
        <f t="shared" ref="Q914:Q977" si="139">SUM(P873:P913)</f>
        <v>-2.3628368248997122E-2</v>
      </c>
    </row>
    <row r="915" spans="1:17">
      <c r="A915" s="180">
        <v>39293</v>
      </c>
      <c r="B915" s="174">
        <v>639.23</v>
      </c>
      <c r="C915" s="197">
        <f t="shared" si="130"/>
        <v>8.878052672353965E-3</v>
      </c>
      <c r="D915" s="201">
        <f t="shared" si="135"/>
        <v>3.2026727163136967E-2</v>
      </c>
      <c r="E915" s="174">
        <v>9623.18</v>
      </c>
      <c r="F915" s="197">
        <f t="shared" si="131"/>
        <v>1.2017032023788433E-2</v>
      </c>
      <c r="G915" s="197">
        <f t="shared" si="136"/>
        <v>-4.6781716365613291E-2</v>
      </c>
      <c r="H915" s="174">
        <v>1973.93</v>
      </c>
      <c r="I915" s="197">
        <f t="shared" si="132"/>
        <v>9.0277754801799184E-3</v>
      </c>
      <c r="J915" s="197">
        <f t="shared" si="137"/>
        <v>1.9674018203340637E-2</v>
      </c>
      <c r="K915" s="174">
        <v>403.03</v>
      </c>
      <c r="L915" s="197">
        <f t="shared" si="133"/>
        <v>7.1980841312351983E-4</v>
      </c>
      <c r="M915" s="197">
        <f t="shared" si="138"/>
        <v>6.1362031740302289E-2</v>
      </c>
      <c r="N915" s="199">
        <v>39293</v>
      </c>
      <c r="O915" s="181">
        <v>1473.91</v>
      </c>
      <c r="P915" s="200">
        <f t="shared" si="134"/>
        <v>1.0201734652928925E-2</v>
      </c>
      <c r="Q915" s="200">
        <f t="shared" si="139"/>
        <v>-4.7701051998349973E-2</v>
      </c>
    </row>
    <row r="916" spans="1:17">
      <c r="A916" s="180">
        <v>39294</v>
      </c>
      <c r="B916" s="174">
        <v>625.41999999999996</v>
      </c>
      <c r="C916" s="197">
        <f t="shared" si="130"/>
        <v>-2.1840902972293443E-2</v>
      </c>
      <c r="D916" s="201">
        <f t="shared" si="135"/>
        <v>3.7114770825622222E-2</v>
      </c>
      <c r="E916" s="174">
        <v>9554.5</v>
      </c>
      <c r="F916" s="197">
        <f t="shared" si="131"/>
        <v>-7.1625236855281382E-3</v>
      </c>
      <c r="G916" s="197">
        <f t="shared" si="136"/>
        <v>-3.6272037107517807E-2</v>
      </c>
      <c r="H916" s="174">
        <v>1932.06</v>
      </c>
      <c r="I916" s="197">
        <f t="shared" si="132"/>
        <v>-2.1439688180903381E-2</v>
      </c>
      <c r="J916" s="197">
        <f t="shared" si="137"/>
        <v>2.3444740338938237E-2</v>
      </c>
      <c r="K916" s="174">
        <v>397.62</v>
      </c>
      <c r="L916" s="197">
        <f t="shared" si="133"/>
        <v>-1.3514225535192386E-2</v>
      </c>
      <c r="M916" s="197">
        <f t="shared" si="138"/>
        <v>6.2081840153425806E-2</v>
      </c>
      <c r="N916" s="199">
        <v>39294</v>
      </c>
      <c r="O916" s="181">
        <v>1455.27</v>
      </c>
      <c r="P916" s="200">
        <f t="shared" si="134"/>
        <v>-1.2727283140030712E-2</v>
      </c>
      <c r="Q916" s="200">
        <f t="shared" si="139"/>
        <v>-3.7754148521146981E-2</v>
      </c>
    </row>
    <row r="917" spans="1:17">
      <c r="A917" s="180">
        <v>39295</v>
      </c>
      <c r="B917" s="174">
        <v>630.27</v>
      </c>
      <c r="C917" s="197">
        <f t="shared" si="130"/>
        <v>7.7248749581403167E-3</v>
      </c>
      <c r="D917" s="201">
        <f t="shared" si="135"/>
        <v>1.3230303556499137E-2</v>
      </c>
      <c r="E917" s="174">
        <v>9573.0499999999993</v>
      </c>
      <c r="F917" s="197">
        <f t="shared" si="131"/>
        <v>1.9396112743729683E-3</v>
      </c>
      <c r="G917" s="197">
        <f t="shared" si="136"/>
        <v>-4.9823797182293919E-2</v>
      </c>
      <c r="H917" s="174">
        <v>1945.08</v>
      </c>
      <c r="I917" s="197">
        <f t="shared" si="132"/>
        <v>6.7163161212244185E-3</v>
      </c>
      <c r="J917" s="197">
        <f t="shared" si="137"/>
        <v>1.9687493406729956E-3</v>
      </c>
      <c r="K917" s="174">
        <v>390.96</v>
      </c>
      <c r="L917" s="197">
        <f t="shared" si="133"/>
        <v>-1.6891522366291135E-2</v>
      </c>
      <c r="M917" s="197">
        <f t="shared" si="138"/>
        <v>4.2539932285251977E-2</v>
      </c>
      <c r="N917" s="199">
        <v>39295</v>
      </c>
      <c r="O917" s="181">
        <v>1465.81</v>
      </c>
      <c r="P917" s="200">
        <f t="shared" si="134"/>
        <v>7.2165402811302515E-3</v>
      </c>
      <c r="Q917" s="200">
        <f t="shared" si="139"/>
        <v>-5.4211513978590989E-2</v>
      </c>
    </row>
    <row r="918" spans="1:17">
      <c r="A918" s="180">
        <v>39296</v>
      </c>
      <c r="B918" s="174">
        <v>636.52</v>
      </c>
      <c r="C918" s="197">
        <f t="shared" si="130"/>
        <v>9.8675403383374129E-3</v>
      </c>
      <c r="D918" s="201">
        <f t="shared" si="135"/>
        <v>1.81076487624462E-2</v>
      </c>
      <c r="E918" s="174">
        <v>9619.33</v>
      </c>
      <c r="F918" s="197">
        <f t="shared" si="131"/>
        <v>4.822756708871714E-3</v>
      </c>
      <c r="G918" s="197">
        <f t="shared" si="136"/>
        <v>-5.0017809175578347E-2</v>
      </c>
      <c r="H918" s="174">
        <v>1966.6</v>
      </c>
      <c r="I918" s="197">
        <f t="shared" si="132"/>
        <v>1.1003056033971489E-2</v>
      </c>
      <c r="J918" s="197">
        <f t="shared" si="137"/>
        <v>5.8523270768722066E-3</v>
      </c>
      <c r="K918" s="174">
        <v>393.34</v>
      </c>
      <c r="L918" s="197">
        <f t="shared" si="133"/>
        <v>6.069124838608512E-3</v>
      </c>
      <c r="M918" s="197">
        <f t="shared" si="138"/>
        <v>1.7311870543194004E-2</v>
      </c>
      <c r="N918" s="199">
        <v>39296</v>
      </c>
      <c r="O918" s="181">
        <v>1472.2</v>
      </c>
      <c r="P918" s="200">
        <f t="shared" si="134"/>
        <v>4.3498899430010098E-3</v>
      </c>
      <c r="Q918" s="200">
        <f t="shared" si="139"/>
        <v>-4.8841816382424241E-2</v>
      </c>
    </row>
    <row r="919" spans="1:17">
      <c r="A919" s="180">
        <v>39297</v>
      </c>
      <c r="B919" s="174">
        <v>617.80999999999995</v>
      </c>
      <c r="C919" s="197">
        <f t="shared" si="130"/>
        <v>-2.983487252038871E-2</v>
      </c>
      <c r="D919" s="201">
        <f t="shared" si="135"/>
        <v>2.6506060707583781E-2</v>
      </c>
      <c r="E919" s="174">
        <v>9370.6</v>
      </c>
      <c r="F919" s="197">
        <f t="shared" si="131"/>
        <v>-2.6197487330754048E-2</v>
      </c>
      <c r="G919" s="197">
        <f t="shared" si="136"/>
        <v>-3.8957466508070242E-2</v>
      </c>
      <c r="H919" s="174">
        <v>1918.56</v>
      </c>
      <c r="I919" s="197">
        <f t="shared" si="132"/>
        <v>-2.4731258714932793E-2</v>
      </c>
      <c r="J919" s="197">
        <f t="shared" si="137"/>
        <v>1.7569284560689763E-2</v>
      </c>
      <c r="K919" s="174">
        <v>386.44</v>
      </c>
      <c r="L919" s="197">
        <f t="shared" si="133"/>
        <v>-1.7697761151198959E-2</v>
      </c>
      <c r="M919" s="197">
        <f t="shared" si="138"/>
        <v>1.940711900441363E-2</v>
      </c>
      <c r="N919" s="199">
        <v>39297</v>
      </c>
      <c r="O919" s="181">
        <v>1433.06</v>
      </c>
      <c r="P919" s="200">
        <f t="shared" si="134"/>
        <v>-2.6945862470593614E-2</v>
      </c>
      <c r="Q919" s="200">
        <f t="shared" si="139"/>
        <v>-3.9130577106574374E-2</v>
      </c>
    </row>
    <row r="920" spans="1:17">
      <c r="A920" s="180">
        <v>39300</v>
      </c>
      <c r="B920" s="174">
        <v>628.98</v>
      </c>
      <c r="C920" s="197">
        <f t="shared" si="130"/>
        <v>1.7918492870941872E-2</v>
      </c>
      <c r="D920" s="201">
        <f t="shared" si="135"/>
        <v>6.0883235790203799E-3</v>
      </c>
      <c r="E920" s="174">
        <v>9553.77</v>
      </c>
      <c r="F920" s="197">
        <f t="shared" si="131"/>
        <v>1.935871263980064E-2</v>
      </c>
      <c r="G920" s="197">
        <f t="shared" si="136"/>
        <v>-5.4453461313658275E-2</v>
      </c>
      <c r="H920" s="174">
        <v>1954.37</v>
      </c>
      <c r="I920" s="197">
        <f t="shared" si="132"/>
        <v>1.849298621506211E-2</v>
      </c>
      <c r="J920" s="197">
        <f t="shared" si="137"/>
        <v>1.9356140659755952E-3</v>
      </c>
      <c r="K920" s="174">
        <v>390.34</v>
      </c>
      <c r="L920" s="197">
        <f t="shared" si="133"/>
        <v>1.0041537553746966E-2</v>
      </c>
      <c r="M920" s="197">
        <f t="shared" si="138"/>
        <v>1.2939456302085359E-4</v>
      </c>
      <c r="N920" s="199">
        <v>39300</v>
      </c>
      <c r="O920" s="181">
        <v>1467.67</v>
      </c>
      <c r="P920" s="200">
        <f t="shared" si="134"/>
        <v>2.3864091109794747E-2</v>
      </c>
      <c r="Q920" s="200">
        <f t="shared" si="139"/>
        <v>-5.7173145222873312E-2</v>
      </c>
    </row>
    <row r="921" spans="1:17">
      <c r="A921" s="180">
        <v>39301</v>
      </c>
      <c r="B921" s="174">
        <v>628.44000000000005</v>
      </c>
      <c r="C921" s="197">
        <f t="shared" si="130"/>
        <v>-8.5890161313960736E-4</v>
      </c>
      <c r="D921" s="201">
        <f t="shared" si="135"/>
        <v>4.3210984289210497E-2</v>
      </c>
      <c r="E921" s="174">
        <v>9606.07</v>
      </c>
      <c r="F921" s="197">
        <f t="shared" si="131"/>
        <v>5.4593493367229122E-3</v>
      </c>
      <c r="G921" s="197">
        <f t="shared" si="136"/>
        <v>-1.7346480623797459E-2</v>
      </c>
      <c r="H921" s="174">
        <v>1961.64</v>
      </c>
      <c r="I921" s="197">
        <f t="shared" si="132"/>
        <v>3.7129672049318334E-3</v>
      </c>
      <c r="J921" s="197">
        <f t="shared" si="137"/>
        <v>3.7642524343549442E-2</v>
      </c>
      <c r="K921" s="174">
        <v>393.87</v>
      </c>
      <c r="L921" s="197">
        <f t="shared" si="133"/>
        <v>9.0027514110729359E-3</v>
      </c>
      <c r="M921" s="197">
        <f t="shared" si="138"/>
        <v>7.3539196448714431E-3</v>
      </c>
      <c r="N921" s="199">
        <v>39301</v>
      </c>
      <c r="O921" s="181">
        <v>1476.71</v>
      </c>
      <c r="P921" s="200">
        <f t="shared" si="134"/>
        <v>6.1405310491583079E-3</v>
      </c>
      <c r="Q921" s="200">
        <f t="shared" si="139"/>
        <v>-1.5583115438308343E-2</v>
      </c>
    </row>
    <row r="922" spans="1:17">
      <c r="A922" s="180">
        <v>39302</v>
      </c>
      <c r="B922" s="174">
        <v>638.38</v>
      </c>
      <c r="C922" s="197">
        <f t="shared" si="130"/>
        <v>1.5693159244658195E-2</v>
      </c>
      <c r="D922" s="201">
        <f t="shared" si="135"/>
        <v>2.6393903022891699E-2</v>
      </c>
      <c r="E922" s="174">
        <v>9746.2000000000007</v>
      </c>
      <c r="F922" s="197">
        <f t="shared" si="131"/>
        <v>1.4482275121936342E-2</v>
      </c>
      <c r="G922" s="197">
        <f t="shared" si="136"/>
        <v>-2.2643867349626881E-2</v>
      </c>
      <c r="H922" s="174">
        <v>1987.34</v>
      </c>
      <c r="I922" s="197">
        <f t="shared" si="132"/>
        <v>1.3016203092163803E-2</v>
      </c>
      <c r="J922" s="197">
        <f t="shared" si="137"/>
        <v>2.8637650807516242E-2</v>
      </c>
      <c r="K922" s="174">
        <v>384.77</v>
      </c>
      <c r="L922" s="197">
        <f t="shared" si="133"/>
        <v>-2.3375152439779667E-2</v>
      </c>
      <c r="M922" s="197">
        <f t="shared" si="138"/>
        <v>1.7699577099400912E-2</v>
      </c>
      <c r="N922" s="199">
        <v>39302</v>
      </c>
      <c r="O922" s="181">
        <v>1497.49</v>
      </c>
      <c r="P922" s="200">
        <f t="shared" si="134"/>
        <v>1.3973732858015566E-2</v>
      </c>
      <c r="Q922" s="200">
        <f t="shared" si="139"/>
        <v>-2.0748772416279149E-2</v>
      </c>
    </row>
    <row r="923" spans="1:17">
      <c r="A923" s="180">
        <v>39303</v>
      </c>
      <c r="B923" s="174">
        <v>622.88</v>
      </c>
      <c r="C923" s="197">
        <f t="shared" si="130"/>
        <v>-2.4579833461909371E-2</v>
      </c>
      <c r="D923" s="201">
        <f t="shared" si="135"/>
        <v>4.4033176786671832E-2</v>
      </c>
      <c r="E923" s="174">
        <v>9449.31</v>
      </c>
      <c r="F923" s="197">
        <f t="shared" si="131"/>
        <v>-3.0935742483392831E-2</v>
      </c>
      <c r="G923" s="197">
        <f t="shared" si="136"/>
        <v>-9.7540431687566202E-3</v>
      </c>
      <c r="H923" s="174">
        <v>1936.76</v>
      </c>
      <c r="I923" s="197">
        <f t="shared" si="132"/>
        <v>-2.5780587355583504E-2</v>
      </c>
      <c r="J923" s="197">
        <f t="shared" si="137"/>
        <v>4.3912127753306357E-2</v>
      </c>
      <c r="K923" s="174">
        <v>390.61</v>
      </c>
      <c r="L923" s="197">
        <f t="shared" si="133"/>
        <v>1.5063866579018077E-2</v>
      </c>
      <c r="M923" s="197">
        <f t="shared" si="138"/>
        <v>4.140900506502676E-3</v>
      </c>
      <c r="N923" s="199">
        <v>39303</v>
      </c>
      <c r="O923" s="181">
        <v>1453.09</v>
      </c>
      <c r="P923" s="200">
        <f t="shared" si="134"/>
        <v>-3.0098049706837764E-2</v>
      </c>
      <c r="Q923" s="200">
        <f t="shared" si="139"/>
        <v>-7.7363262979164137E-3</v>
      </c>
    </row>
    <row r="924" spans="1:17">
      <c r="A924" s="180">
        <v>39304</v>
      </c>
      <c r="B924" s="174">
        <v>621.14</v>
      </c>
      <c r="C924" s="197">
        <f t="shared" si="130"/>
        <v>-2.7973845029454145E-3</v>
      </c>
      <c r="D924" s="201">
        <f t="shared" si="135"/>
        <v>3.1061182497414758E-2</v>
      </c>
      <c r="E924" s="174">
        <v>9435.0400000000009</v>
      </c>
      <c r="F924" s="197">
        <f t="shared" si="131"/>
        <v>-1.5113046216686972E-3</v>
      </c>
      <c r="G924" s="197">
        <f t="shared" si="136"/>
        <v>-2.8705723003141857E-2</v>
      </c>
      <c r="H924" s="174">
        <v>1925.14</v>
      </c>
      <c r="I924" s="197">
        <f t="shared" si="132"/>
        <v>-6.0177814375851971E-3</v>
      </c>
      <c r="J924" s="197">
        <f t="shared" si="137"/>
        <v>2.4085210198853842E-2</v>
      </c>
      <c r="K924" s="174">
        <v>390.42</v>
      </c>
      <c r="L924" s="197">
        <f t="shared" si="133"/>
        <v>-4.8653701841932118E-4</v>
      </c>
      <c r="M924" s="197">
        <f t="shared" si="138"/>
        <v>3.6366695986765875E-2</v>
      </c>
      <c r="N924" s="199">
        <v>39304</v>
      </c>
      <c r="O924" s="181">
        <v>1453.64</v>
      </c>
      <c r="P924" s="200">
        <f t="shared" si="134"/>
        <v>3.7843212583485024E-4</v>
      </c>
      <c r="Q924" s="200">
        <f t="shared" si="139"/>
        <v>-2.7095195075047866E-2</v>
      </c>
    </row>
    <row r="925" spans="1:17">
      <c r="A925" s="180">
        <v>39307</v>
      </c>
      <c r="B925" s="174">
        <v>623.73</v>
      </c>
      <c r="C925" s="197">
        <f t="shared" si="130"/>
        <v>4.1610830642065163E-3</v>
      </c>
      <c r="D925" s="201">
        <f t="shared" si="135"/>
        <v>1.4726182436717489E-2</v>
      </c>
      <c r="E925" s="174">
        <v>9428.86</v>
      </c>
      <c r="F925" s="197">
        <f t="shared" si="131"/>
        <v>-6.5521978181570654E-4</v>
      </c>
      <c r="G925" s="197">
        <f t="shared" si="136"/>
        <v>-4.4410656856608305E-2</v>
      </c>
      <c r="H925" s="174">
        <v>1934.41</v>
      </c>
      <c r="I925" s="197">
        <f t="shared" si="132"/>
        <v>4.8036780586752301E-3</v>
      </c>
      <c r="J925" s="197">
        <f t="shared" si="137"/>
        <v>5.8713222290824492E-3</v>
      </c>
      <c r="K925" s="174">
        <v>397.17</v>
      </c>
      <c r="L925" s="197">
        <f t="shared" si="133"/>
        <v>1.714131788272746E-2</v>
      </c>
      <c r="M925" s="197">
        <f t="shared" si="138"/>
        <v>2.0389859772559634E-2</v>
      </c>
      <c r="N925" s="199">
        <v>39307</v>
      </c>
      <c r="O925" s="181">
        <v>1452.92</v>
      </c>
      <c r="P925" s="200">
        <f t="shared" si="134"/>
        <v>-4.9543103512549502E-4</v>
      </c>
      <c r="Q925" s="200">
        <f t="shared" si="139"/>
        <v>-4.1786829816759463E-2</v>
      </c>
    </row>
    <row r="926" spans="1:17">
      <c r="A926" s="180">
        <v>39308</v>
      </c>
      <c r="B926" s="174">
        <v>613.49</v>
      </c>
      <c r="C926" s="197">
        <f t="shared" si="130"/>
        <v>-1.6553618323786122E-2</v>
      </c>
      <c r="D926" s="201">
        <f t="shared" si="135"/>
        <v>1.1270041170520899E-2</v>
      </c>
      <c r="E926" s="174">
        <v>9254.27</v>
      </c>
      <c r="F926" s="197">
        <f t="shared" si="131"/>
        <v>-1.8690131931889432E-2</v>
      </c>
      <c r="G926" s="197">
        <f t="shared" si="136"/>
        <v>-5.1461964393144835E-2</v>
      </c>
      <c r="H926" s="174">
        <v>1901.32</v>
      </c>
      <c r="I926" s="197">
        <f t="shared" si="132"/>
        <v>-1.7253988630074598E-2</v>
      </c>
      <c r="J926" s="197">
        <f t="shared" si="137"/>
        <v>5.1153922816025398E-3</v>
      </c>
      <c r="K926" s="174">
        <v>386.62</v>
      </c>
      <c r="L926" s="197">
        <f t="shared" si="133"/>
        <v>-2.6922102124129509E-2</v>
      </c>
      <c r="M926" s="197">
        <f t="shared" si="138"/>
        <v>3.9860442373195852E-2</v>
      </c>
      <c r="N926" s="199">
        <v>39308</v>
      </c>
      <c r="O926" s="181">
        <v>1426.54</v>
      </c>
      <c r="P926" s="200">
        <f t="shared" si="134"/>
        <v>-1.8323392635474025E-2</v>
      </c>
      <c r="Q926" s="200">
        <f t="shared" si="139"/>
        <v>-4.7087051181758932E-2</v>
      </c>
    </row>
    <row r="927" spans="1:17">
      <c r="A927" s="180">
        <v>39309</v>
      </c>
      <c r="B927" s="174">
        <v>602.15</v>
      </c>
      <c r="C927" s="197">
        <f t="shared" si="130"/>
        <v>-1.865738039313174E-2</v>
      </c>
      <c r="D927" s="201">
        <f t="shared" si="135"/>
        <v>-1.5719576541272769E-2</v>
      </c>
      <c r="E927" s="174">
        <v>9089.0400000000009</v>
      </c>
      <c r="F927" s="197">
        <f t="shared" si="131"/>
        <v>-1.8015774580329543E-2</v>
      </c>
      <c r="G927" s="197">
        <f t="shared" si="136"/>
        <v>-7.8892057038147501E-2</v>
      </c>
      <c r="H927" s="174">
        <v>1864.92</v>
      </c>
      <c r="I927" s="197">
        <f t="shared" si="132"/>
        <v>-1.9330225063191729E-2</v>
      </c>
      <c r="J927" s="197">
        <f t="shared" si="137"/>
        <v>-2.1381088343394999E-2</v>
      </c>
      <c r="K927" s="174">
        <v>386.31</v>
      </c>
      <c r="L927" s="197">
        <f t="shared" si="133"/>
        <v>-8.0214253974365574E-4</v>
      </c>
      <c r="M927" s="197">
        <f t="shared" si="138"/>
        <v>2.1464034603700256E-2</v>
      </c>
      <c r="N927" s="199">
        <v>39309</v>
      </c>
      <c r="O927" s="181">
        <v>1406.7</v>
      </c>
      <c r="P927" s="200">
        <f t="shared" si="134"/>
        <v>-1.4005396155727918E-2</v>
      </c>
      <c r="Q927" s="200">
        <f t="shared" si="139"/>
        <v>-7.1915957814157064E-2</v>
      </c>
    </row>
    <row r="928" spans="1:17">
      <c r="A928" s="180">
        <v>39310</v>
      </c>
      <c r="B928" s="174">
        <v>598.92999999999995</v>
      </c>
      <c r="C928" s="197">
        <f t="shared" si="130"/>
        <v>-5.3618538555954449E-3</v>
      </c>
      <c r="D928" s="201">
        <f t="shared" si="135"/>
        <v>-3.8572185017816049E-2</v>
      </c>
      <c r="E928" s="174">
        <v>9087.1</v>
      </c>
      <c r="F928" s="197">
        <f t="shared" si="131"/>
        <v>-2.1346666645035667E-4</v>
      </c>
      <c r="G928" s="197">
        <f t="shared" si="136"/>
        <v>-9.6062651392935461E-2</v>
      </c>
      <c r="H928" s="174">
        <v>1846.09</v>
      </c>
      <c r="I928" s="197">
        <f t="shared" si="132"/>
        <v>-1.0148267778325597E-2</v>
      </c>
      <c r="J928" s="197">
        <f t="shared" si="137"/>
        <v>-4.1719860412662339E-2</v>
      </c>
      <c r="K928" s="174">
        <v>388.1</v>
      </c>
      <c r="L928" s="197">
        <f t="shared" si="133"/>
        <v>4.6228824210585657E-3</v>
      </c>
      <c r="M928" s="197">
        <f t="shared" si="138"/>
        <v>6.9876766602600419E-3</v>
      </c>
      <c r="N928" s="199">
        <v>39310</v>
      </c>
      <c r="O928" s="181">
        <v>1411.27</v>
      </c>
      <c r="P928" s="200">
        <f t="shared" si="134"/>
        <v>3.2434724332828335E-3</v>
      </c>
      <c r="Q928" s="200">
        <f t="shared" si="139"/>
        <v>-8.4707238753967101E-2</v>
      </c>
    </row>
    <row r="929" spans="1:17">
      <c r="A929" s="180">
        <v>39311</v>
      </c>
      <c r="B929" s="174">
        <v>611.01</v>
      </c>
      <c r="C929" s="197">
        <f t="shared" si="130"/>
        <v>1.9968595798881657E-2</v>
      </c>
      <c r="D929" s="201">
        <f t="shared" si="135"/>
        <v>-4.1934693992302527E-2</v>
      </c>
      <c r="E929" s="174">
        <v>9314.99</v>
      </c>
      <c r="F929" s="197">
        <f t="shared" si="131"/>
        <v>2.4769105130976944E-2</v>
      </c>
      <c r="G929" s="197">
        <f t="shared" si="136"/>
        <v>-9.8377757262276488E-2</v>
      </c>
      <c r="H929" s="174">
        <v>1888.78</v>
      </c>
      <c r="I929" s="197">
        <f t="shared" si="132"/>
        <v>2.2861229044459377E-2</v>
      </c>
      <c r="J929" s="197">
        <f t="shared" si="137"/>
        <v>-5.0519739362561003E-2</v>
      </c>
      <c r="K929" s="174">
        <v>381.66</v>
      </c>
      <c r="L929" s="197">
        <f t="shared" si="133"/>
        <v>-1.6732878456092705E-2</v>
      </c>
      <c r="M929" s="197">
        <f t="shared" si="138"/>
        <v>4.4934610637654485E-3</v>
      </c>
      <c r="N929" s="199">
        <v>39311</v>
      </c>
      <c r="O929" s="181">
        <v>1445.94</v>
      </c>
      <c r="P929" s="200">
        <f t="shared" si="134"/>
        <v>2.4269620884952617E-2</v>
      </c>
      <c r="Q929" s="200">
        <f t="shared" si="139"/>
        <v>-8.3193108459801338E-2</v>
      </c>
    </row>
    <row r="930" spans="1:17">
      <c r="A930" s="180">
        <v>39314</v>
      </c>
      <c r="B930" s="174">
        <v>610.84</v>
      </c>
      <c r="C930" s="197">
        <f t="shared" si="130"/>
        <v>-2.7826656479428317E-4</v>
      </c>
      <c r="D930" s="201">
        <f t="shared" si="135"/>
        <v>-1.2814225265860225E-2</v>
      </c>
      <c r="E930" s="174">
        <v>9326.2099999999991</v>
      </c>
      <c r="F930" s="197">
        <f t="shared" si="131"/>
        <v>1.2037853094121764E-3</v>
      </c>
      <c r="G930" s="197">
        <f t="shared" si="136"/>
        <v>-6.1422826331152251E-2</v>
      </c>
      <c r="H930" s="174">
        <v>1893.05</v>
      </c>
      <c r="I930" s="197">
        <f t="shared" si="132"/>
        <v>2.2581669797464982E-3</v>
      </c>
      <c r="J930" s="197">
        <f t="shared" si="137"/>
        <v>-1.7497625563181046E-2</v>
      </c>
      <c r="K930" s="174">
        <v>374.95</v>
      </c>
      <c r="L930" s="197">
        <f t="shared" si="133"/>
        <v>-1.7737476171369605E-2</v>
      </c>
      <c r="M930" s="197">
        <f t="shared" si="138"/>
        <v>-2.1616579204924265E-2</v>
      </c>
      <c r="N930" s="199">
        <v>39314</v>
      </c>
      <c r="O930" s="181">
        <v>1445.55</v>
      </c>
      <c r="P930" s="200">
        <f t="shared" si="134"/>
        <v>-2.6975711647980548E-4</v>
      </c>
      <c r="Q930" s="200">
        <f t="shared" si="139"/>
        <v>-4.522904994929286E-2</v>
      </c>
    </row>
    <row r="931" spans="1:17">
      <c r="A931" s="180">
        <v>39315</v>
      </c>
      <c r="B931" s="174">
        <v>615.29</v>
      </c>
      <c r="C931" s="197">
        <f t="shared" si="130"/>
        <v>7.2586422947124194E-3</v>
      </c>
      <c r="D931" s="201">
        <f t="shared" si="135"/>
        <v>-2.6892675538994819E-2</v>
      </c>
      <c r="E931" s="174">
        <v>9332.5400000000009</v>
      </c>
      <c r="F931" s="197">
        <f t="shared" si="131"/>
        <v>6.7850206930739434E-4</v>
      </c>
      <c r="G931" s="197">
        <f t="shared" si="136"/>
        <v>-6.5827669895052593E-2</v>
      </c>
      <c r="H931" s="174">
        <v>1910.99</v>
      </c>
      <c r="I931" s="197">
        <f t="shared" si="132"/>
        <v>9.4321474028047133E-3</v>
      </c>
      <c r="J931" s="197">
        <f t="shared" si="137"/>
        <v>-2.5178869091556713E-2</v>
      </c>
      <c r="K931" s="174">
        <v>371.81</v>
      </c>
      <c r="L931" s="197">
        <f t="shared" si="133"/>
        <v>-8.4097126410081231E-3</v>
      </c>
      <c r="M931" s="197">
        <f t="shared" si="138"/>
        <v>-4.217059801407036E-2</v>
      </c>
      <c r="N931" s="199">
        <v>39315</v>
      </c>
      <c r="O931" s="181">
        <v>1447.12</v>
      </c>
      <c r="P931" s="200">
        <f t="shared" si="134"/>
        <v>1.0855024279734103E-3</v>
      </c>
      <c r="Q931" s="200">
        <f t="shared" si="139"/>
        <v>-5.1660215407336924E-2</v>
      </c>
    </row>
    <row r="932" spans="1:17">
      <c r="A932" s="180">
        <v>39316</v>
      </c>
      <c r="B932" s="174">
        <v>622.76</v>
      </c>
      <c r="C932" s="197">
        <f t="shared" si="130"/>
        <v>1.2067510441780383E-2</v>
      </c>
      <c r="D932" s="201">
        <f t="shared" si="135"/>
        <v>-1.3239025119398385E-2</v>
      </c>
      <c r="E932" s="174">
        <v>9477.1299999999992</v>
      </c>
      <c r="F932" s="197">
        <f t="shared" si="131"/>
        <v>1.5374309920710054E-2</v>
      </c>
      <c r="G932" s="197">
        <f t="shared" si="136"/>
        <v>-5.3859663294019186E-2</v>
      </c>
      <c r="H932" s="174">
        <v>1936.77</v>
      </c>
      <c r="I932" s="197">
        <f t="shared" si="132"/>
        <v>1.3400204672517532E-2</v>
      </c>
      <c r="J932" s="197">
        <f t="shared" si="137"/>
        <v>-5.7136601969660309E-3</v>
      </c>
      <c r="K932" s="174">
        <v>379.37</v>
      </c>
      <c r="L932" s="197">
        <f t="shared" si="133"/>
        <v>2.0129011048857261E-2</v>
      </c>
      <c r="M932" s="197">
        <f t="shared" si="138"/>
        <v>-5.0196703464132977E-2</v>
      </c>
      <c r="N932" s="199">
        <v>39316</v>
      </c>
      <c r="O932" s="181">
        <v>1464.07</v>
      </c>
      <c r="P932" s="200">
        <f t="shared" si="134"/>
        <v>1.1644854192464795E-2</v>
      </c>
      <c r="Q932" s="200">
        <f t="shared" si="139"/>
        <v>-3.7594945662924456E-2</v>
      </c>
    </row>
    <row r="933" spans="1:17">
      <c r="A933" s="180">
        <v>39317</v>
      </c>
      <c r="B933" s="174">
        <v>622.27</v>
      </c>
      <c r="C933" s="197">
        <f t="shared" si="130"/>
        <v>-7.8712966803895902E-4</v>
      </c>
      <c r="D933" s="201">
        <f t="shared" si="135"/>
        <v>5.3776554914220362E-3</v>
      </c>
      <c r="E933" s="174">
        <v>9478.6200000000008</v>
      </c>
      <c r="F933" s="197">
        <f t="shared" si="131"/>
        <v>1.5720823529217316E-4</v>
      </c>
      <c r="G933" s="197">
        <f t="shared" si="136"/>
        <v>-3.4233242663416111E-2</v>
      </c>
      <c r="H933" s="174">
        <v>1931.88</v>
      </c>
      <c r="I933" s="197">
        <f t="shared" si="132"/>
        <v>-2.5280149945200812E-3</v>
      </c>
      <c r="J933" s="197">
        <f t="shared" si="137"/>
        <v>1.2401221878115803E-2</v>
      </c>
      <c r="K933" s="174">
        <v>379.27</v>
      </c>
      <c r="L933" s="197">
        <f t="shared" si="133"/>
        <v>-2.6362965459025297E-4</v>
      </c>
      <c r="M933" s="197">
        <f t="shared" si="138"/>
        <v>-1.9802169881383148E-2</v>
      </c>
      <c r="N933" s="199">
        <v>39317</v>
      </c>
      <c r="O933" s="181">
        <v>1462.5</v>
      </c>
      <c r="P933" s="200">
        <f t="shared" si="134"/>
        <v>-1.0729284798328043E-3</v>
      </c>
      <c r="Q933" s="200">
        <f t="shared" si="139"/>
        <v>-2.2737076674212195E-2</v>
      </c>
    </row>
    <row r="934" spans="1:17">
      <c r="A934" s="180">
        <v>39318</v>
      </c>
      <c r="B934" s="174">
        <v>629.74</v>
      </c>
      <c r="C934" s="197">
        <f t="shared" si="130"/>
        <v>1.1932953636017589E-2</v>
      </c>
      <c r="D934" s="201">
        <f t="shared" si="135"/>
        <v>7.0150829132848546E-3</v>
      </c>
      <c r="E934" s="174">
        <v>9607.0400000000009</v>
      </c>
      <c r="F934" s="197">
        <f t="shared" si="131"/>
        <v>1.3457426999227853E-2</v>
      </c>
      <c r="G934" s="197">
        <f t="shared" si="136"/>
        <v>-3.0716732911941359E-2</v>
      </c>
      <c r="H934" s="174">
        <v>1961.38</v>
      </c>
      <c r="I934" s="197">
        <f t="shared" si="132"/>
        <v>1.5154685065823556E-2</v>
      </c>
      <c r="J934" s="197">
        <f t="shared" si="137"/>
        <v>1.2102675508567947E-2</v>
      </c>
      <c r="K934" s="174">
        <v>380.9</v>
      </c>
      <c r="L934" s="197">
        <f t="shared" si="133"/>
        <v>4.2885209839010506E-3</v>
      </c>
      <c r="M934" s="197">
        <f t="shared" si="138"/>
        <v>-3.1711619819814879E-2</v>
      </c>
      <c r="N934" s="199">
        <v>39318</v>
      </c>
      <c r="O934" s="181">
        <v>1479.37</v>
      </c>
      <c r="P934" s="200">
        <f t="shared" si="134"/>
        <v>1.1469021350864046E-2</v>
      </c>
      <c r="Q934" s="200">
        <f t="shared" si="139"/>
        <v>-2.0566538558803891E-2</v>
      </c>
    </row>
    <row r="935" spans="1:17">
      <c r="A935" s="180">
        <v>39321</v>
      </c>
      <c r="B935" s="174">
        <v>625.69000000000005</v>
      </c>
      <c r="C935" s="197">
        <f t="shared" si="130"/>
        <v>-6.4519950128977249E-3</v>
      </c>
      <c r="D935" s="201">
        <f t="shared" si="135"/>
        <v>6.052515928304125E-3</v>
      </c>
      <c r="E935" s="174">
        <v>9528.93</v>
      </c>
      <c r="F935" s="197">
        <f t="shared" si="131"/>
        <v>-8.1637287069823289E-3</v>
      </c>
      <c r="G935" s="197">
        <f t="shared" si="136"/>
        <v>-2.486462611264216E-2</v>
      </c>
      <c r="H935" s="174">
        <v>1947.49</v>
      </c>
      <c r="I935" s="197">
        <f t="shared" si="132"/>
        <v>-7.10694316449663E-3</v>
      </c>
      <c r="J935" s="197">
        <f t="shared" si="137"/>
        <v>1.45440675469678E-2</v>
      </c>
      <c r="K935" s="174">
        <v>385.07</v>
      </c>
      <c r="L935" s="197">
        <f t="shared" si="133"/>
        <v>1.0888262458121608E-2</v>
      </c>
      <c r="M935" s="197">
        <f t="shared" si="138"/>
        <v>-1.4931289865115913E-2</v>
      </c>
      <c r="N935" s="199">
        <v>39321</v>
      </c>
      <c r="O935" s="181">
        <v>1466.79</v>
      </c>
      <c r="P935" s="200">
        <f t="shared" si="134"/>
        <v>-8.5399818449841073E-3</v>
      </c>
      <c r="Q935" s="200">
        <f t="shared" si="139"/>
        <v>-1.8066546034412316E-2</v>
      </c>
    </row>
    <row r="936" spans="1:17">
      <c r="A936" s="180">
        <v>39322</v>
      </c>
      <c r="B936" s="174">
        <v>610.63</v>
      </c>
      <c r="C936" s="197">
        <f t="shared" si="130"/>
        <v>-2.4363829681404457E-2</v>
      </c>
      <c r="D936" s="201">
        <f t="shared" si="135"/>
        <v>2.5575038901532333E-4</v>
      </c>
      <c r="E936" s="174">
        <v>9289.49</v>
      </c>
      <c r="F936" s="197">
        <f t="shared" si="131"/>
        <v>-2.5448780763331114E-2</v>
      </c>
      <c r="G936" s="197">
        <f t="shared" si="136"/>
        <v>-3.473875581119916E-2</v>
      </c>
      <c r="H936" s="174">
        <v>1899.24</v>
      </c>
      <c r="I936" s="197">
        <f t="shared" si="132"/>
        <v>-2.5087557810338192E-2</v>
      </c>
      <c r="J936" s="197">
        <f t="shared" si="137"/>
        <v>8.1564502137378148E-3</v>
      </c>
      <c r="K936" s="174">
        <v>385.78</v>
      </c>
      <c r="L936" s="197">
        <f t="shared" si="133"/>
        <v>1.8421228534139693E-3</v>
      </c>
      <c r="M936" s="197">
        <f t="shared" si="138"/>
        <v>-1.375426793710945E-3</v>
      </c>
      <c r="N936" s="199">
        <v>39322</v>
      </c>
      <c r="O936" s="181">
        <v>1432.36</v>
      </c>
      <c r="P936" s="200">
        <f t="shared" si="134"/>
        <v>-2.3752906038098095E-2</v>
      </c>
      <c r="Q936" s="200">
        <f t="shared" si="139"/>
        <v>-2.6188208124288126E-2</v>
      </c>
    </row>
    <row r="937" spans="1:17">
      <c r="A937" s="180">
        <v>39323</v>
      </c>
      <c r="B937" s="174">
        <v>626.77</v>
      </c>
      <c r="C937" s="197">
        <f t="shared" si="130"/>
        <v>2.6088436084297874E-2</v>
      </c>
      <c r="D937" s="201">
        <f t="shared" si="135"/>
        <v>-1.9461230782013769E-2</v>
      </c>
      <c r="E937" s="174">
        <v>9508.92</v>
      </c>
      <c r="F937" s="197">
        <f t="shared" si="131"/>
        <v>2.3346651860267822E-2</v>
      </c>
      <c r="G937" s="197">
        <f t="shared" si="136"/>
        <v>-6.0922130774684002E-2</v>
      </c>
      <c r="H937" s="174">
        <v>1954.85</v>
      </c>
      <c r="I937" s="197">
        <f t="shared" si="132"/>
        <v>2.8859657999946577E-2</v>
      </c>
      <c r="J937" s="197">
        <f t="shared" si="137"/>
        <v>-1.8188295851491728E-2</v>
      </c>
      <c r="K937" s="174">
        <v>391.58</v>
      </c>
      <c r="L937" s="197">
        <f t="shared" si="133"/>
        <v>1.4922578033032961E-2</v>
      </c>
      <c r="M937" s="197">
        <f t="shared" si="138"/>
        <v>2.569527868211267E-3</v>
      </c>
      <c r="N937" s="199">
        <v>39323</v>
      </c>
      <c r="O937" s="181">
        <v>1463.76</v>
      </c>
      <c r="P937" s="200">
        <f t="shared" si="134"/>
        <v>2.1685034082517176E-2</v>
      </c>
      <c r="Q937" s="200">
        <f t="shared" si="139"/>
        <v>-4.8372517667868029E-2</v>
      </c>
    </row>
    <row r="938" spans="1:17">
      <c r="A938" s="180">
        <v>39324</v>
      </c>
      <c r="B938" s="174">
        <v>628.48</v>
      </c>
      <c r="C938" s="197">
        <f t="shared" si="130"/>
        <v>2.7245585465982334E-3</v>
      </c>
      <c r="D938" s="201">
        <f t="shared" si="135"/>
        <v>-2.0560561262356405E-3</v>
      </c>
      <c r="E938" s="174">
        <v>9456.64</v>
      </c>
      <c r="F938" s="197">
        <f t="shared" si="131"/>
        <v>-5.5131651710547411E-3</v>
      </c>
      <c r="G938" s="197">
        <f t="shared" si="136"/>
        <v>-5.0097754524312268E-2</v>
      </c>
      <c r="H938" s="174">
        <v>1963.75</v>
      </c>
      <c r="I938" s="197">
        <f t="shared" si="132"/>
        <v>4.5424464366921637E-3</v>
      </c>
      <c r="J938" s="197">
        <f t="shared" si="137"/>
        <v>3.7349992887471609E-4</v>
      </c>
      <c r="K938" s="174">
        <v>389.16</v>
      </c>
      <c r="L938" s="197">
        <f t="shared" si="133"/>
        <v>-6.1992667218999063E-3</v>
      </c>
      <c r="M938" s="197">
        <f t="shared" si="138"/>
        <v>5.5057052561137809E-3</v>
      </c>
      <c r="N938" s="199">
        <v>39324</v>
      </c>
      <c r="O938" s="181">
        <v>1457.64</v>
      </c>
      <c r="P938" s="200">
        <f t="shared" si="134"/>
        <v>-4.1897781561307237E-3</v>
      </c>
      <c r="Q938" s="200">
        <f t="shared" si="139"/>
        <v>-3.7326796853929006E-2</v>
      </c>
    </row>
    <row r="939" spans="1:17">
      <c r="A939" s="180">
        <v>39325</v>
      </c>
      <c r="B939" s="174">
        <v>636.04</v>
      </c>
      <c r="C939" s="197">
        <f t="shared" si="130"/>
        <v>1.1957248718149823E-2</v>
      </c>
      <c r="D939" s="201">
        <f t="shared" si="135"/>
        <v>-4.8095712518698638E-3</v>
      </c>
      <c r="E939" s="174">
        <v>9596.98</v>
      </c>
      <c r="F939" s="197">
        <f t="shared" si="131"/>
        <v>1.4731325380221268E-2</v>
      </c>
      <c r="G939" s="197">
        <f t="shared" si="136"/>
        <v>-5.9123647196118193E-2</v>
      </c>
      <c r="H939" s="174">
        <v>1988.73</v>
      </c>
      <c r="I939" s="197">
        <f t="shared" si="132"/>
        <v>1.2640333463401951E-2</v>
      </c>
      <c r="J939" s="197">
        <f t="shared" si="137"/>
        <v>-7.3811072466215683E-4</v>
      </c>
      <c r="K939" s="174">
        <v>380.75</v>
      </c>
      <c r="L939" s="197">
        <f t="shared" si="133"/>
        <v>-2.1847578331955744E-2</v>
      </c>
      <c r="M939" s="197">
        <f t="shared" si="138"/>
        <v>-8.98968814956198E-4</v>
      </c>
      <c r="N939" s="199">
        <v>39325</v>
      </c>
      <c r="O939" s="181">
        <v>1473.99</v>
      </c>
      <c r="P939" s="200">
        <f t="shared" si="134"/>
        <v>1.1154319965573249E-2</v>
      </c>
      <c r="Q939" s="200">
        <f t="shared" si="139"/>
        <v>-4.5090471006054927E-2</v>
      </c>
    </row>
    <row r="940" spans="1:17">
      <c r="A940" s="180">
        <v>39329</v>
      </c>
      <c r="B940" s="174">
        <v>647.32000000000005</v>
      </c>
      <c r="C940" s="197">
        <f t="shared" si="130"/>
        <v>1.7579308204488546E-2</v>
      </c>
      <c r="D940" s="201">
        <f t="shared" si="135"/>
        <v>2.1562756739469478E-3</v>
      </c>
      <c r="E940" s="174">
        <v>9698.68</v>
      </c>
      <c r="F940" s="197">
        <f t="shared" si="131"/>
        <v>1.0541328126309762E-2</v>
      </c>
      <c r="G940" s="197">
        <f t="shared" si="136"/>
        <v>-4.3757190667886477E-2</v>
      </c>
      <c r="H940" s="174">
        <v>2020.51</v>
      </c>
      <c r="I940" s="197">
        <f t="shared" si="132"/>
        <v>1.5853710743030443E-2</v>
      </c>
      <c r="J940" s="197">
        <f t="shared" si="137"/>
        <v>3.8641890598781811E-3</v>
      </c>
      <c r="K940" s="174">
        <v>391.03</v>
      </c>
      <c r="L940" s="197">
        <f t="shared" si="133"/>
        <v>2.6641291609490129E-2</v>
      </c>
      <c r="M940" s="197">
        <f t="shared" si="138"/>
        <v>-1.9403438545426151E-2</v>
      </c>
      <c r="N940" s="199">
        <v>39329</v>
      </c>
      <c r="O940" s="181">
        <v>1489.42</v>
      </c>
      <c r="P940" s="200">
        <f t="shared" si="134"/>
        <v>1.0413772946765544E-2</v>
      </c>
      <c r="Q940" s="200">
        <f t="shared" si="139"/>
        <v>-3.4283661264385638E-2</v>
      </c>
    </row>
    <row r="941" spans="1:17">
      <c r="A941" s="180">
        <v>39330</v>
      </c>
      <c r="B941" s="174">
        <v>642.45000000000005</v>
      </c>
      <c r="C941" s="197">
        <f t="shared" si="130"/>
        <v>-7.5517699191950446E-3</v>
      </c>
      <c r="D941" s="201">
        <f t="shared" si="135"/>
        <v>1.5725797785839636E-2</v>
      </c>
      <c r="E941" s="174">
        <v>9583.17</v>
      </c>
      <c r="F941" s="197">
        <f t="shared" si="131"/>
        <v>-1.1981358823303173E-2</v>
      </c>
      <c r="G941" s="197">
        <f t="shared" si="136"/>
        <v>-3.8106022985915283E-2</v>
      </c>
      <c r="H941" s="174">
        <v>1994.38</v>
      </c>
      <c r="I941" s="197">
        <f t="shared" si="132"/>
        <v>-1.3016729695816971E-2</v>
      </c>
      <c r="J941" s="197">
        <f t="shared" si="137"/>
        <v>1.6064923102755854E-2</v>
      </c>
      <c r="K941" s="174">
        <v>392.49</v>
      </c>
      <c r="L941" s="197">
        <f t="shared" si="133"/>
        <v>3.7267758061330443E-3</v>
      </c>
      <c r="M941" s="197">
        <f t="shared" si="138"/>
        <v>-9.457715772147185E-4</v>
      </c>
      <c r="N941" s="199">
        <v>39330</v>
      </c>
      <c r="O941" s="181">
        <v>1472.29</v>
      </c>
      <c r="P941" s="200">
        <f t="shared" si="134"/>
        <v>-1.1567770658224874E-2</v>
      </c>
      <c r="Q941" s="200">
        <f t="shared" si="139"/>
        <v>-2.7168493329618675E-2</v>
      </c>
    </row>
    <row r="942" spans="1:17">
      <c r="A942" s="180">
        <v>39331</v>
      </c>
      <c r="B942" s="174">
        <v>645.55999999999995</v>
      </c>
      <c r="C942" s="197">
        <f t="shared" si="130"/>
        <v>4.8291644381318437E-3</v>
      </c>
      <c r="D942" s="201">
        <f t="shared" si="135"/>
        <v>5.4314878108706645E-3</v>
      </c>
      <c r="E942" s="174">
        <v>9637.5499999999993</v>
      </c>
      <c r="F942" s="197">
        <f t="shared" si="131"/>
        <v>5.6584919916876026E-3</v>
      </c>
      <c r="G942" s="197">
        <f t="shared" si="136"/>
        <v>-5.2487384150812902E-2</v>
      </c>
      <c r="H942" s="174">
        <v>1998.67</v>
      </c>
      <c r="I942" s="197">
        <f t="shared" si="132"/>
        <v>2.1487342510604929E-3</v>
      </c>
      <c r="J942" s="197">
        <f t="shared" si="137"/>
        <v>2.6006772398628527E-3</v>
      </c>
      <c r="K942" s="174">
        <v>397.04</v>
      </c>
      <c r="L942" s="197">
        <f t="shared" si="133"/>
        <v>1.1525972088291023E-2</v>
      </c>
      <c r="M942" s="197">
        <f t="shared" si="138"/>
        <v>-4.5502576063439493E-3</v>
      </c>
      <c r="N942" s="199">
        <v>39331</v>
      </c>
      <c r="O942" s="181">
        <v>1478.55</v>
      </c>
      <c r="P942" s="200">
        <f t="shared" si="134"/>
        <v>4.2428660252638653E-3</v>
      </c>
      <c r="Q942" s="200">
        <f t="shared" si="139"/>
        <v>-3.9657143525471894E-2</v>
      </c>
    </row>
    <row r="943" spans="1:17">
      <c r="A943" s="180">
        <v>39332</v>
      </c>
      <c r="B943" s="174">
        <v>632.84</v>
      </c>
      <c r="C943" s="197">
        <f t="shared" si="130"/>
        <v>-1.9900531586758356E-2</v>
      </c>
      <c r="D943" s="201">
        <f t="shared" si="135"/>
        <v>1.8937087119558847E-2</v>
      </c>
      <c r="E943" s="174">
        <v>9486.44</v>
      </c>
      <c r="F943" s="197">
        <f t="shared" si="131"/>
        <v>-1.5803516418699957E-2</v>
      </c>
      <c r="G943" s="197">
        <f t="shared" si="136"/>
        <v>-3.2264353845751416E-2</v>
      </c>
      <c r="H943" s="174">
        <v>1958.35</v>
      </c>
      <c r="I943" s="197">
        <f t="shared" si="132"/>
        <v>-2.0379677385174357E-2</v>
      </c>
      <c r="J943" s="197">
        <f t="shared" si="137"/>
        <v>1.3489485657803122E-2</v>
      </c>
      <c r="K943" s="174">
        <v>403.23</v>
      </c>
      <c r="L943" s="197">
        <f t="shared" si="133"/>
        <v>1.5470087471981329E-2</v>
      </c>
      <c r="M943" s="197">
        <f t="shared" si="138"/>
        <v>-2.5186062034665557E-5</v>
      </c>
      <c r="N943" s="199">
        <v>39332</v>
      </c>
      <c r="O943" s="181">
        <v>1453.55</v>
      </c>
      <c r="P943" s="200">
        <f t="shared" si="134"/>
        <v>-1.7053037647481801E-2</v>
      </c>
      <c r="Q943" s="200">
        <f t="shared" si="139"/>
        <v>-2.1127240070499115E-2</v>
      </c>
    </row>
    <row r="944" spans="1:17">
      <c r="A944" s="180">
        <v>39335</v>
      </c>
      <c r="B944" s="174">
        <v>632.79999999999995</v>
      </c>
      <c r="C944" s="197">
        <f t="shared" si="130"/>
        <v>-6.3209127419179805E-5</v>
      </c>
      <c r="D944" s="201">
        <f t="shared" si="135"/>
        <v>-6.3636291994599945E-3</v>
      </c>
      <c r="E944" s="174">
        <v>9457.64</v>
      </c>
      <c r="F944" s="197">
        <f t="shared" si="131"/>
        <v>-3.0405300429023436E-3</v>
      </c>
      <c r="G944" s="197">
        <f t="shared" si="136"/>
        <v>-5.418860601067628E-2</v>
      </c>
      <c r="H944" s="174">
        <v>1960.2</v>
      </c>
      <c r="I944" s="197">
        <f t="shared" si="132"/>
        <v>9.4422688874704053E-4</v>
      </c>
      <c r="J944" s="197">
        <f t="shared" si="137"/>
        <v>-1.3053048666197357E-2</v>
      </c>
      <c r="K944" s="174">
        <v>399.75</v>
      </c>
      <c r="L944" s="197">
        <f t="shared" si="133"/>
        <v>-8.667767037103008E-3</v>
      </c>
      <c r="M944" s="197">
        <f t="shared" si="138"/>
        <v>1.1900001970489467E-2</v>
      </c>
      <c r="N944" s="199">
        <v>39335</v>
      </c>
      <c r="O944" s="181">
        <v>1451.7</v>
      </c>
      <c r="P944" s="200">
        <f t="shared" si="134"/>
        <v>-1.2735566646932381E-3</v>
      </c>
      <c r="Q944" s="200">
        <f t="shared" si="139"/>
        <v>-4.3885372297246067E-2</v>
      </c>
    </row>
    <row r="945" spans="1:17">
      <c r="A945" s="180">
        <v>39336</v>
      </c>
      <c r="B945" s="174">
        <v>643.38</v>
      </c>
      <c r="C945" s="197">
        <f t="shared" si="130"/>
        <v>1.6581113006665222E-2</v>
      </c>
      <c r="D945" s="201">
        <f t="shared" si="135"/>
        <v>-2.5925240400441654E-2</v>
      </c>
      <c r="E945" s="174">
        <v>9597.61</v>
      </c>
      <c r="F945" s="197">
        <f t="shared" si="131"/>
        <v>1.4691228663354589E-2</v>
      </c>
      <c r="G945" s="197">
        <f t="shared" si="136"/>
        <v>-7.5338343571821537E-2</v>
      </c>
      <c r="H945" s="174">
        <v>1988.98</v>
      </c>
      <c r="I945" s="197">
        <f t="shared" si="132"/>
        <v>1.4575435664164754E-2</v>
      </c>
      <c r="J945" s="197">
        <f t="shared" si="137"/>
        <v>-3.0560773594934476E-2</v>
      </c>
      <c r="K945" s="174">
        <v>400.88</v>
      </c>
      <c r="L945" s="197">
        <f t="shared" si="133"/>
        <v>2.8227789374055193E-3</v>
      </c>
      <c r="M945" s="197">
        <f t="shared" si="138"/>
        <v>3.5083358876886114E-3</v>
      </c>
      <c r="N945" s="199">
        <v>39336</v>
      </c>
      <c r="O945" s="181">
        <v>1471.49</v>
      </c>
      <c r="P945" s="200">
        <f t="shared" si="134"/>
        <v>1.3540209396441103E-2</v>
      </c>
      <c r="Q945" s="200">
        <f t="shared" si="139"/>
        <v>-6.4034674451331486E-2</v>
      </c>
    </row>
    <row r="946" spans="1:17">
      <c r="A946" s="180">
        <v>39337</v>
      </c>
      <c r="B946" s="174">
        <v>642.46</v>
      </c>
      <c r="C946" s="197">
        <f t="shared" si="130"/>
        <v>-1.4309714381084315E-3</v>
      </c>
      <c r="D946" s="201">
        <f t="shared" si="135"/>
        <v>-9.4057189188021771E-3</v>
      </c>
      <c r="E946" s="174">
        <v>9598.73</v>
      </c>
      <c r="F946" s="197">
        <f t="shared" si="131"/>
        <v>1.1668891062263361E-4</v>
      </c>
      <c r="G946" s="197">
        <f t="shared" si="136"/>
        <v>-6.2898031211498617E-2</v>
      </c>
      <c r="H946" s="174">
        <v>1988.96</v>
      </c>
      <c r="I946" s="197">
        <f t="shared" si="132"/>
        <v>-1.0055455839020287E-5</v>
      </c>
      <c r="J946" s="197">
        <f t="shared" si="137"/>
        <v>-2.1477322256765234E-2</v>
      </c>
      <c r="K946" s="174">
        <v>392.77</v>
      </c>
      <c r="L946" s="197">
        <f t="shared" si="133"/>
        <v>-2.043793183327533E-2</v>
      </c>
      <c r="M946" s="197">
        <f t="shared" si="138"/>
        <v>1.3334367954403945E-2</v>
      </c>
      <c r="N946" s="199">
        <v>39337</v>
      </c>
      <c r="O946" s="181">
        <v>1471.56</v>
      </c>
      <c r="P946" s="200">
        <f t="shared" si="134"/>
        <v>4.7569698111270389E-5</v>
      </c>
      <c r="Q946" s="200">
        <f t="shared" si="139"/>
        <v>-5.3591041943810314E-2</v>
      </c>
    </row>
    <row r="947" spans="1:17">
      <c r="A947" s="180">
        <v>39338</v>
      </c>
      <c r="B947" s="174">
        <v>642.1</v>
      </c>
      <c r="C947" s="197">
        <f t="shared" si="130"/>
        <v>-5.6050322199810085E-4</v>
      </c>
      <c r="D947" s="201">
        <f t="shared" si="135"/>
        <v>-1.049789001486949E-2</v>
      </c>
      <c r="E947" s="174">
        <v>9678.1200000000008</v>
      </c>
      <c r="F947" s="197">
        <f t="shared" si="131"/>
        <v>8.236869494491891E-3</v>
      </c>
      <c r="G947" s="197">
        <f t="shared" si="136"/>
        <v>-5.9597426749849421E-2</v>
      </c>
      <c r="H947" s="174">
        <v>1998.63</v>
      </c>
      <c r="I947" s="197">
        <f t="shared" si="132"/>
        <v>4.8500567789822565E-3</v>
      </c>
      <c r="J947" s="197">
        <f t="shared" si="137"/>
        <v>-1.9448058551978981E-2</v>
      </c>
      <c r="K947" s="174">
        <v>393.1</v>
      </c>
      <c r="L947" s="197">
        <f t="shared" si="133"/>
        <v>8.3983360962075135E-4</v>
      </c>
      <c r="M947" s="197">
        <f t="shared" si="138"/>
        <v>-1.2046204126460555E-2</v>
      </c>
      <c r="N947" s="199">
        <v>39338</v>
      </c>
      <c r="O947" s="181">
        <v>1483.95</v>
      </c>
      <c r="P947" s="200">
        <f t="shared" si="134"/>
        <v>8.3843888754062592E-3</v>
      </c>
      <c r="Q947" s="200">
        <f t="shared" si="139"/>
        <v>-5.1622142972049027E-2</v>
      </c>
    </row>
    <row r="948" spans="1:17">
      <c r="A948" s="180">
        <v>39339</v>
      </c>
      <c r="B948" s="174">
        <v>640.63</v>
      </c>
      <c r="C948" s="197">
        <f t="shared" si="130"/>
        <v>-2.2919876256388924E-3</v>
      </c>
      <c r="D948" s="201">
        <f t="shared" si="135"/>
        <v>-1.7460748810613044E-2</v>
      </c>
      <c r="E948" s="174">
        <v>9673.65</v>
      </c>
      <c r="F948" s="197">
        <f t="shared" si="131"/>
        <v>-4.6197325407441669E-4</v>
      </c>
      <c r="G948" s="197">
        <f t="shared" si="136"/>
        <v>-4.9609940113753123E-2</v>
      </c>
      <c r="H948" s="174">
        <v>2000.82</v>
      </c>
      <c r="I948" s="197">
        <f t="shared" si="132"/>
        <v>1.0951506926613816E-3</v>
      </c>
      <c r="J948" s="197">
        <f t="shared" si="137"/>
        <v>-2.1360030585877949E-2</v>
      </c>
      <c r="K948" s="174">
        <v>398.72</v>
      </c>
      <c r="L948" s="197">
        <f t="shared" si="133"/>
        <v>1.4195383731218952E-2</v>
      </c>
      <c r="M948" s="197">
        <f t="shared" si="138"/>
        <v>-3.3076994065174878E-2</v>
      </c>
      <c r="N948" s="199">
        <v>39339</v>
      </c>
      <c r="O948" s="181">
        <v>1484.25</v>
      </c>
      <c r="P948" s="200">
        <f t="shared" si="134"/>
        <v>2.0214271344355664E-4</v>
      </c>
      <c r="Q948" s="200">
        <f t="shared" si="139"/>
        <v>-4.3140945239202033E-2</v>
      </c>
    </row>
    <row r="949" spans="1:17">
      <c r="A949" s="180">
        <v>39342</v>
      </c>
      <c r="B949" s="174">
        <v>635.96</v>
      </c>
      <c r="C949" s="197">
        <f t="shared" si="130"/>
        <v>-7.3163988938555235E-3</v>
      </c>
      <c r="D949" s="201">
        <f t="shared" si="135"/>
        <v>-1.3103908496972674E-2</v>
      </c>
      <c r="E949" s="174">
        <v>9607.75</v>
      </c>
      <c r="F949" s="197">
        <f t="shared" si="131"/>
        <v>-6.8356298404173843E-3</v>
      </c>
      <c r="G949" s="197">
        <f t="shared" si="136"/>
        <v>-4.7898538703839727E-2</v>
      </c>
      <c r="H949" s="174">
        <v>1983.08</v>
      </c>
      <c r="I949" s="197">
        <f t="shared" si="132"/>
        <v>-8.9059048942308743E-3</v>
      </c>
      <c r="J949" s="197">
        <f t="shared" si="137"/>
        <v>-1.8402024676779313E-2</v>
      </c>
      <c r="K949" s="174">
        <v>396.29</v>
      </c>
      <c r="L949" s="197">
        <f t="shared" si="133"/>
        <v>-6.1131496900457376E-3</v>
      </c>
      <c r="M949" s="197">
        <f t="shared" si="138"/>
        <v>-1.834001853321858E-2</v>
      </c>
      <c r="N949" s="199">
        <v>39342</v>
      </c>
      <c r="O949" s="181">
        <v>1476.65</v>
      </c>
      <c r="P949" s="200">
        <f t="shared" si="134"/>
        <v>-5.1335855251237869E-3</v>
      </c>
      <c r="Q949" s="200">
        <f t="shared" si="139"/>
        <v>-4.0871311141462432E-2</v>
      </c>
    </row>
    <row r="950" spans="1:17">
      <c r="A950" s="180">
        <v>39343</v>
      </c>
      <c r="B950" s="174">
        <v>651.96</v>
      </c>
      <c r="C950" s="197">
        <f t="shared" si="130"/>
        <v>2.4847542070923649E-2</v>
      </c>
      <c r="D950" s="201">
        <f t="shared" si="135"/>
        <v>-3.7028406294455918E-2</v>
      </c>
      <c r="E950" s="174">
        <v>9909.0300000000007</v>
      </c>
      <c r="F950" s="197">
        <f t="shared" si="131"/>
        <v>3.0876398167081213E-2</v>
      </c>
      <c r="G950" s="197">
        <f t="shared" si="136"/>
        <v>-5.9230228430756898E-2</v>
      </c>
      <c r="H950" s="174">
        <v>2035.37</v>
      </c>
      <c r="I950" s="197">
        <f t="shared" si="132"/>
        <v>2.6026428910773093E-2</v>
      </c>
      <c r="J950" s="197">
        <f t="shared" si="137"/>
        <v>-3.4646075465648483E-2</v>
      </c>
      <c r="K950" s="174">
        <v>396.5</v>
      </c>
      <c r="L950" s="197">
        <f t="shared" si="133"/>
        <v>5.2977460591463422E-4</v>
      </c>
      <c r="M950" s="197">
        <f t="shared" si="138"/>
        <v>-2.6249141298975622E-2</v>
      </c>
      <c r="N950" s="199">
        <v>39343</v>
      </c>
      <c r="O950" s="181">
        <v>1519.78</v>
      </c>
      <c r="P950" s="200">
        <f t="shared" si="134"/>
        <v>2.8789578897168232E-2</v>
      </c>
      <c r="Q950" s="200">
        <f t="shared" si="139"/>
        <v>-5.0464047396524547E-2</v>
      </c>
    </row>
    <row r="951" spans="1:17">
      <c r="A951" s="180">
        <v>39344</v>
      </c>
      <c r="B951" s="174">
        <v>653.29</v>
      </c>
      <c r="C951" s="197">
        <f t="shared" si="130"/>
        <v>2.0379244747073407E-3</v>
      </c>
      <c r="D951" s="201">
        <f t="shared" si="135"/>
        <v>-1.9460774305874763E-3</v>
      </c>
      <c r="E951" s="174">
        <v>9970.9</v>
      </c>
      <c r="F951" s="197">
        <f t="shared" si="131"/>
        <v>6.2243880891288718E-3</v>
      </c>
      <c r="G951" s="197">
        <f t="shared" si="136"/>
        <v>-1.6405165043180427E-2</v>
      </c>
      <c r="H951" s="174">
        <v>2041.36</v>
      </c>
      <c r="I951" s="197">
        <f t="shared" si="132"/>
        <v>2.9386318498315469E-3</v>
      </c>
      <c r="J951" s="197">
        <f t="shared" si="137"/>
        <v>-2.5053730557834941E-4</v>
      </c>
      <c r="K951" s="174">
        <v>395.32</v>
      </c>
      <c r="L951" s="197">
        <f t="shared" si="133"/>
        <v>-2.9804775669195153E-3</v>
      </c>
      <c r="M951" s="197">
        <f t="shared" si="138"/>
        <v>-3.2675916486421125E-2</v>
      </c>
      <c r="N951" s="199">
        <v>39344</v>
      </c>
      <c r="O951" s="181">
        <v>1529.03</v>
      </c>
      <c r="P951" s="200">
        <f t="shared" si="134"/>
        <v>6.0679598808529942E-3</v>
      </c>
      <c r="Q951" s="200">
        <f t="shared" si="139"/>
        <v>-9.3783023278987479E-3</v>
      </c>
    </row>
    <row r="952" spans="1:17">
      <c r="A952" s="180">
        <v>39345</v>
      </c>
      <c r="B952" s="174">
        <v>652.95000000000005</v>
      </c>
      <c r="C952" s="197">
        <f t="shared" si="130"/>
        <v>-5.2057815972301298E-4</v>
      </c>
      <c r="D952" s="201">
        <f t="shared" si="135"/>
        <v>-1.8504505238158713E-3</v>
      </c>
      <c r="E952" s="174">
        <v>9936.4699999999993</v>
      </c>
      <c r="F952" s="197">
        <f t="shared" si="131"/>
        <v>-3.4590239021158832E-3</v>
      </c>
      <c r="G952" s="197">
        <f t="shared" si="136"/>
        <v>-1.499892744304241E-2</v>
      </c>
      <c r="H952" s="174">
        <v>2032.61</v>
      </c>
      <c r="I952" s="197">
        <f t="shared" si="132"/>
        <v>-4.2955708827152189E-3</v>
      </c>
      <c r="J952" s="197">
        <f t="shared" si="137"/>
        <v>2.4670843302260744E-3</v>
      </c>
      <c r="K952" s="174">
        <v>393.3</v>
      </c>
      <c r="L952" s="197">
        <f t="shared" si="133"/>
        <v>-5.1228840702192057E-3</v>
      </c>
      <c r="M952" s="197">
        <f t="shared" si="138"/>
        <v>-2.8183524868093661E-2</v>
      </c>
      <c r="N952" s="199">
        <v>39345</v>
      </c>
      <c r="O952" s="181">
        <v>1518.75</v>
      </c>
      <c r="P952" s="200">
        <f t="shared" si="134"/>
        <v>-6.745919314823638E-3</v>
      </c>
      <c r="Q952" s="200">
        <f t="shared" si="139"/>
        <v>-8.1678302061346502E-3</v>
      </c>
    </row>
    <row r="953" spans="1:17">
      <c r="A953" s="180">
        <v>39346</v>
      </c>
      <c r="B953" s="174">
        <v>657.28</v>
      </c>
      <c r="C953" s="197">
        <f t="shared" si="130"/>
        <v>6.6095506337222713E-3</v>
      </c>
      <c r="D953" s="201">
        <f t="shared" si="135"/>
        <v>1.6273827529866877E-2</v>
      </c>
      <c r="E953" s="174">
        <v>9981.83</v>
      </c>
      <c r="F953" s="197">
        <f t="shared" si="131"/>
        <v>4.5546134373111533E-3</v>
      </c>
      <c r="G953" s="197">
        <f t="shared" si="136"/>
        <v>2.6725238894133663E-3</v>
      </c>
      <c r="H953" s="174">
        <v>2049.48</v>
      </c>
      <c r="I953" s="197">
        <f t="shared" si="132"/>
        <v>8.2654209203931062E-3</v>
      </c>
      <c r="J953" s="197">
        <f t="shared" si="137"/>
        <v>1.589853876219418E-2</v>
      </c>
      <c r="K953" s="174">
        <v>401.27</v>
      </c>
      <c r="L953" s="197">
        <f t="shared" si="133"/>
        <v>2.0061838001039136E-2</v>
      </c>
      <c r="M953" s="197">
        <f t="shared" si="138"/>
        <v>-4.6086525949494042E-2</v>
      </c>
      <c r="N953" s="199">
        <v>39346</v>
      </c>
      <c r="O953" s="181">
        <v>1525.75</v>
      </c>
      <c r="P953" s="200">
        <f t="shared" si="134"/>
        <v>4.5984643357457437E-3</v>
      </c>
      <c r="Q953" s="200">
        <f t="shared" si="139"/>
        <v>5.0894726317648109E-3</v>
      </c>
    </row>
    <row r="954" spans="1:17">
      <c r="A954" s="180">
        <v>39349</v>
      </c>
      <c r="B954" s="174">
        <v>658.39</v>
      </c>
      <c r="C954" s="197">
        <f t="shared" si="130"/>
        <v>1.6873536120188936E-3</v>
      </c>
      <c r="D954" s="201">
        <f t="shared" si="135"/>
        <v>7.8048431629406338E-3</v>
      </c>
      <c r="E954" s="174">
        <v>9946.42</v>
      </c>
      <c r="F954" s="197">
        <f t="shared" si="131"/>
        <v>-3.5537528148769705E-3</v>
      </c>
      <c r="G954" s="197">
        <f t="shared" si="136"/>
        <v>5.1697090708509924E-3</v>
      </c>
      <c r="H954" s="174">
        <v>2057.25</v>
      </c>
      <c r="I954" s="197">
        <f t="shared" si="132"/>
        <v>3.7840370667216795E-3</v>
      </c>
      <c r="J954" s="197">
        <f t="shared" si="137"/>
        <v>1.8884376963689178E-2</v>
      </c>
      <c r="K954" s="174">
        <v>402.61</v>
      </c>
      <c r="L954" s="197">
        <f t="shared" si="133"/>
        <v>3.3338340078452678E-3</v>
      </c>
      <c r="M954" s="197">
        <f t="shared" si="138"/>
        <v>-1.565178390976692E-2</v>
      </c>
      <c r="N954" s="199">
        <v>39349</v>
      </c>
      <c r="O954" s="181">
        <v>1517.73</v>
      </c>
      <c r="P954" s="200">
        <f t="shared" si="134"/>
        <v>-5.2702949016412886E-3</v>
      </c>
      <c r="Q954" s="200">
        <f t="shared" si="139"/>
        <v>5.0331266889753297E-3</v>
      </c>
    </row>
    <row r="955" spans="1:17">
      <c r="A955" s="180">
        <v>39350</v>
      </c>
      <c r="B955" s="174">
        <v>663.48</v>
      </c>
      <c r="C955" s="197">
        <f t="shared" si="130"/>
        <v>7.7012492256842788E-3</v>
      </c>
      <c r="D955" s="201">
        <f t="shared" si="135"/>
        <v>2.52714644592014E-2</v>
      </c>
      <c r="E955" s="174">
        <v>9933.82</v>
      </c>
      <c r="F955" s="197">
        <f t="shared" si="131"/>
        <v>-1.2675905006302949E-3</v>
      </c>
      <c r="G955" s="197">
        <f t="shared" si="136"/>
        <v>2.9800989046177985E-2</v>
      </c>
      <c r="H955" s="174">
        <v>2076.83</v>
      </c>
      <c r="I955" s="197">
        <f t="shared" si="132"/>
        <v>9.4725532200784016E-3</v>
      </c>
      <c r="J955" s="197">
        <f t="shared" si="137"/>
        <v>3.4945504704566581E-2</v>
      </c>
      <c r="K955" s="174">
        <v>402.91</v>
      </c>
      <c r="L955" s="197">
        <f t="shared" si="133"/>
        <v>7.4486049724507863E-4</v>
      </c>
      <c r="M955" s="197">
        <f t="shared" si="138"/>
        <v>-1.5428905660883074E-2</v>
      </c>
      <c r="N955" s="199">
        <v>39350</v>
      </c>
      <c r="O955" s="181">
        <v>1517.21</v>
      </c>
      <c r="P955" s="200">
        <f t="shared" si="134"/>
        <v>-3.42675641092418E-4</v>
      </c>
      <c r="Q955" s="200">
        <f t="shared" si="139"/>
        <v>2.3378025673640678E-2</v>
      </c>
    </row>
    <row r="956" spans="1:17">
      <c r="A956" s="180">
        <v>39351</v>
      </c>
      <c r="B956" s="174">
        <v>664.29</v>
      </c>
      <c r="C956" s="197">
        <f t="shared" si="130"/>
        <v>1.2200909803383266E-3</v>
      </c>
      <c r="D956" s="201">
        <f t="shared" si="135"/>
        <v>4.6112435792396496E-2</v>
      </c>
      <c r="E956" s="174">
        <v>9980.1200000000008</v>
      </c>
      <c r="F956" s="197">
        <f t="shared" si="131"/>
        <v>4.650017367472949E-3</v>
      </c>
      <c r="G956" s="197">
        <f t="shared" si="136"/>
        <v>4.3787357570679059E-2</v>
      </c>
      <c r="H956" s="174">
        <v>2088.38</v>
      </c>
      <c r="I956" s="197">
        <f t="shared" si="132"/>
        <v>5.545953075197097E-3</v>
      </c>
      <c r="J956" s="197">
        <f t="shared" si="137"/>
        <v>5.9843988814317232E-2</v>
      </c>
      <c r="K956" s="174">
        <v>405.96</v>
      </c>
      <c r="L956" s="197">
        <f t="shared" si="133"/>
        <v>7.5414206367240772E-3</v>
      </c>
      <c r="M956" s="197">
        <f t="shared" si="138"/>
        <v>4.2201949363398117E-4</v>
      </c>
      <c r="N956" s="199">
        <v>39351</v>
      </c>
      <c r="O956" s="181">
        <v>1525.42</v>
      </c>
      <c r="P956" s="200">
        <f t="shared" si="134"/>
        <v>5.3966600773800331E-3</v>
      </c>
      <c r="Q956" s="200">
        <f t="shared" si="139"/>
        <v>3.9156122994294239E-2</v>
      </c>
    </row>
    <row r="957" spans="1:17">
      <c r="A957" s="180">
        <v>39352</v>
      </c>
      <c r="B957" s="174">
        <v>667.13</v>
      </c>
      <c r="C957" s="197">
        <f t="shared" si="130"/>
        <v>4.2661283551349198E-3</v>
      </c>
      <c r="D957" s="201">
        <f t="shared" si="135"/>
        <v>3.8454474100380852E-2</v>
      </c>
      <c r="E957" s="174">
        <v>10056.950000000001</v>
      </c>
      <c r="F957" s="197">
        <f t="shared" si="131"/>
        <v>7.6688234892747379E-3</v>
      </c>
      <c r="G957" s="197">
        <f t="shared" si="136"/>
        <v>3.6420342914363565E-2</v>
      </c>
      <c r="H957" s="174">
        <v>2096.39</v>
      </c>
      <c r="I957" s="197">
        <f t="shared" si="132"/>
        <v>3.8281720534910262E-3</v>
      </c>
      <c r="J957" s="197">
        <f t="shared" si="137"/>
        <v>5.6362166409334426E-2</v>
      </c>
      <c r="K957" s="174">
        <v>407.12</v>
      </c>
      <c r="L957" s="197">
        <f t="shared" si="133"/>
        <v>2.853349699959967E-3</v>
      </c>
      <c r="M957" s="197">
        <f t="shared" si="138"/>
        <v>7.2436317172345343E-3</v>
      </c>
      <c r="N957" s="199">
        <v>39352</v>
      </c>
      <c r="O957" s="181">
        <v>1531.38</v>
      </c>
      <c r="P957" s="200">
        <f t="shared" si="134"/>
        <v>3.8995076893425552E-3</v>
      </c>
      <c r="Q957" s="200">
        <f t="shared" si="139"/>
        <v>3.4351048418745346E-2</v>
      </c>
    </row>
    <row r="958" spans="1:17">
      <c r="A958" s="180">
        <v>39353</v>
      </c>
      <c r="B958" s="174">
        <v>667.98</v>
      </c>
      <c r="C958" s="197">
        <f t="shared" si="130"/>
        <v>1.2733034953557321E-3</v>
      </c>
      <c r="D958" s="201">
        <f t="shared" si="135"/>
        <v>6.456150542780921E-2</v>
      </c>
      <c r="E958" s="174">
        <v>10039.280000000001</v>
      </c>
      <c r="F958" s="197">
        <f t="shared" si="131"/>
        <v>-1.7585392437932121E-3</v>
      </c>
      <c r="G958" s="197">
        <f t="shared" si="136"/>
        <v>5.1251690089166441E-2</v>
      </c>
      <c r="H958" s="174">
        <v>2091.11</v>
      </c>
      <c r="I958" s="197">
        <f t="shared" si="132"/>
        <v>-2.5217923812067815E-3</v>
      </c>
      <c r="J958" s="197">
        <f t="shared" si="137"/>
        <v>8.1630026643728801E-2</v>
      </c>
      <c r="K958" s="174">
        <v>411.3</v>
      </c>
      <c r="L958" s="197">
        <f t="shared" si="133"/>
        <v>1.021489295580112E-2</v>
      </c>
      <c r="M958" s="197">
        <f t="shared" si="138"/>
        <v>2.3611206952386894E-2</v>
      </c>
      <c r="N958" s="199">
        <v>39353</v>
      </c>
      <c r="O958" s="181">
        <v>1526.75</v>
      </c>
      <c r="P958" s="200">
        <f t="shared" si="134"/>
        <v>-3.0279965453488948E-3</v>
      </c>
      <c r="Q958" s="200">
        <f t="shared" si="139"/>
        <v>5.097783924811862E-2</v>
      </c>
    </row>
    <row r="959" spans="1:17">
      <c r="A959" s="180">
        <v>39356</v>
      </c>
      <c r="B959" s="174">
        <v>677.06</v>
      </c>
      <c r="C959" s="197">
        <f t="shared" si="130"/>
        <v>1.3501662308992964E-2</v>
      </c>
      <c r="D959" s="201">
        <f t="shared" si="135"/>
        <v>5.8109933965024625E-2</v>
      </c>
      <c r="E959" s="174">
        <v>10184.5</v>
      </c>
      <c r="F959" s="197">
        <f t="shared" si="131"/>
        <v>1.436155812739595E-2</v>
      </c>
      <c r="G959" s="197">
        <f t="shared" si="136"/>
        <v>4.7553539571000267E-2</v>
      </c>
      <c r="H959" s="174">
        <v>2116.9699999999998</v>
      </c>
      <c r="I959" s="197">
        <f t="shared" si="132"/>
        <v>1.2290795584379956E-2</v>
      </c>
      <c r="J959" s="197">
        <f t="shared" si="137"/>
        <v>7.2391918141297598E-2</v>
      </c>
      <c r="K959" s="174">
        <v>412.16</v>
      </c>
      <c r="L959" s="197">
        <f t="shared" si="133"/>
        <v>2.088748239555664E-3</v>
      </c>
      <c r="M959" s="197">
        <f t="shared" si="138"/>
        <v>5.0717622274479159E-2</v>
      </c>
      <c r="N959" s="199">
        <v>39356</v>
      </c>
      <c r="O959" s="181">
        <v>1547.04</v>
      </c>
      <c r="P959" s="200">
        <f t="shared" si="134"/>
        <v>1.3202134631993177E-2</v>
      </c>
      <c r="Q959" s="200">
        <f t="shared" si="139"/>
        <v>4.0733302421639472E-2</v>
      </c>
    </row>
    <row r="960" spans="1:17">
      <c r="A960" s="180">
        <v>39357</v>
      </c>
      <c r="B960" s="174">
        <v>676.42</v>
      </c>
      <c r="C960" s="197">
        <f t="shared" si="130"/>
        <v>-9.4571038759292932E-4</v>
      </c>
      <c r="D960" s="201">
        <f t="shared" si="135"/>
        <v>6.1744055935680178E-2</v>
      </c>
      <c r="E960" s="174">
        <v>10175.84</v>
      </c>
      <c r="F960" s="197">
        <f t="shared" si="131"/>
        <v>-8.5067346834394081E-4</v>
      </c>
      <c r="G960" s="197">
        <f t="shared" si="136"/>
        <v>5.7092340989524495E-2</v>
      </c>
      <c r="H960" s="174">
        <v>2115.89</v>
      </c>
      <c r="I960" s="197">
        <f t="shared" si="132"/>
        <v>-5.102932879593818E-4</v>
      </c>
      <c r="J960" s="197">
        <f t="shared" si="137"/>
        <v>7.3679657691706077E-2</v>
      </c>
      <c r="K960" s="174">
        <v>412.7</v>
      </c>
      <c r="L960" s="197">
        <f t="shared" si="133"/>
        <v>1.3093132826020502E-3</v>
      </c>
      <c r="M960" s="197">
        <f t="shared" si="138"/>
        <v>4.6737245675426302E-2</v>
      </c>
      <c r="N960" s="199">
        <v>39357</v>
      </c>
      <c r="O960" s="181">
        <v>1546.63</v>
      </c>
      <c r="P960" s="200">
        <f t="shared" si="134"/>
        <v>-2.6505736061067426E-4</v>
      </c>
      <c r="Q960" s="200">
        <f t="shared" si="139"/>
        <v>4.958554711063163E-2</v>
      </c>
    </row>
    <row r="961" spans="1:17">
      <c r="A961" s="180">
        <v>39358</v>
      </c>
      <c r="B961" s="174">
        <v>671.54</v>
      </c>
      <c r="C961" s="197">
        <f t="shared" si="130"/>
        <v>-7.2406025698395259E-3</v>
      </c>
      <c r="D961" s="201">
        <f t="shared" si="135"/>
        <v>9.0633218068475963E-2</v>
      </c>
      <c r="E961" s="174">
        <v>10101.030000000001</v>
      </c>
      <c r="F961" s="197">
        <f t="shared" si="131"/>
        <v>-7.3788843581074296E-3</v>
      </c>
      <c r="G961" s="197">
        <f t="shared" si="136"/>
        <v>8.2439154851934607E-2</v>
      </c>
      <c r="H961" s="174">
        <v>2103.0100000000002</v>
      </c>
      <c r="I961" s="197">
        <f t="shared" si="132"/>
        <v>-6.1058759466632445E-3</v>
      </c>
      <c r="J961" s="197">
        <f t="shared" si="137"/>
        <v>9.7900623118679447E-2</v>
      </c>
      <c r="K961" s="174">
        <v>411.97</v>
      </c>
      <c r="L961" s="197">
        <f t="shared" si="133"/>
        <v>-1.7704055941699156E-3</v>
      </c>
      <c r="M961" s="197">
        <f t="shared" si="138"/>
        <v>6.5744320109227317E-2</v>
      </c>
      <c r="N961" s="199">
        <v>39358</v>
      </c>
      <c r="O961" s="181">
        <v>1539.59</v>
      </c>
      <c r="P961" s="200">
        <f t="shared" si="134"/>
        <v>-4.5622231796863611E-3</v>
      </c>
      <c r="Q961" s="200">
        <f t="shared" si="139"/>
        <v>7.6266352220614578E-2</v>
      </c>
    </row>
    <row r="962" spans="1:17">
      <c r="A962" s="180">
        <v>39359</v>
      </c>
      <c r="B962" s="174">
        <v>670.66</v>
      </c>
      <c r="C962" s="197">
        <f t="shared" si="130"/>
        <v>-1.3112801759699313E-3</v>
      </c>
      <c r="D962" s="201">
        <f t="shared" si="135"/>
        <v>6.5474122627694559E-2</v>
      </c>
      <c r="E962" s="174">
        <v>10142.93</v>
      </c>
      <c r="F962" s="197">
        <f t="shared" si="131"/>
        <v>4.1395122131885976E-3</v>
      </c>
      <c r="G962" s="197">
        <f t="shared" si="136"/>
        <v>5.5701557854026536E-2</v>
      </c>
      <c r="H962" s="174">
        <v>2105.56</v>
      </c>
      <c r="I962" s="197">
        <f t="shared" si="132"/>
        <v>1.2118131869277111E-3</v>
      </c>
      <c r="J962" s="197">
        <f t="shared" si="137"/>
        <v>7.3301760956954121E-2</v>
      </c>
      <c r="K962" s="174">
        <v>417.57</v>
      </c>
      <c r="L962" s="197">
        <f t="shared" si="133"/>
        <v>1.350166374305275E-2</v>
      </c>
      <c r="M962" s="197">
        <f t="shared" si="138"/>
        <v>5.3932376961310438E-2</v>
      </c>
      <c r="N962" s="199">
        <v>39359</v>
      </c>
      <c r="O962" s="181">
        <v>1542.84</v>
      </c>
      <c r="P962" s="200">
        <f t="shared" si="134"/>
        <v>2.1087266892174717E-3</v>
      </c>
      <c r="Q962" s="200">
        <f t="shared" si="139"/>
        <v>4.7840037931133471E-2</v>
      </c>
    </row>
    <row r="963" spans="1:17">
      <c r="A963" s="180">
        <v>39360</v>
      </c>
      <c r="B963" s="174">
        <v>679.13</v>
      </c>
      <c r="C963" s="197">
        <f t="shared" si="130"/>
        <v>1.2550265115195166E-2</v>
      </c>
      <c r="D963" s="201">
        <f t="shared" si="135"/>
        <v>6.5021744064864231E-2</v>
      </c>
      <c r="E963" s="174">
        <v>10247.93</v>
      </c>
      <c r="F963" s="197">
        <f t="shared" si="131"/>
        <v>1.0298822911216197E-2</v>
      </c>
      <c r="G963" s="197">
        <f t="shared" si="136"/>
        <v>5.4381720730492217E-2</v>
      </c>
      <c r="H963" s="174">
        <v>2149.67</v>
      </c>
      <c r="I963" s="197">
        <f t="shared" si="132"/>
        <v>2.0732876979002661E-2</v>
      </c>
      <c r="J963" s="197">
        <f t="shared" si="137"/>
        <v>7.0800606938950003E-2</v>
      </c>
      <c r="K963" s="174">
        <v>418.04</v>
      </c>
      <c r="L963" s="197">
        <f t="shared" si="133"/>
        <v>1.1249268188842474E-3</v>
      </c>
      <c r="M963" s="197">
        <f t="shared" si="138"/>
        <v>5.8431289293290244E-2</v>
      </c>
      <c r="N963" s="199">
        <v>39360</v>
      </c>
      <c r="O963" s="181">
        <v>1557.59</v>
      </c>
      <c r="P963" s="200">
        <f t="shared" si="134"/>
        <v>9.514881019684316E-3</v>
      </c>
      <c r="Q963" s="200">
        <f t="shared" si="139"/>
        <v>4.3808233571192623E-2</v>
      </c>
    </row>
    <row r="964" spans="1:17">
      <c r="A964" s="180">
        <v>39363</v>
      </c>
      <c r="B964" s="174">
        <v>682.94</v>
      </c>
      <c r="C964" s="197">
        <f t="shared" ref="C964:C1027" si="140">LN(B964/B963)</f>
        <v>5.5944407218950932E-3</v>
      </c>
      <c r="D964" s="201">
        <f t="shared" si="135"/>
        <v>6.1878849935401208E-2</v>
      </c>
      <c r="E964" s="174">
        <v>10186.43</v>
      </c>
      <c r="F964" s="197">
        <f t="shared" ref="F964:F1027" si="141">LN(E964/E963)</f>
        <v>-6.0192915939846544E-3</v>
      </c>
      <c r="G964" s="197">
        <f t="shared" si="136"/>
        <v>5.0198268519772063E-2</v>
      </c>
      <c r="H964" s="174">
        <v>2163.2600000000002</v>
      </c>
      <c r="I964" s="197">
        <f t="shared" ref="I964:I1027" si="142">LN(H964/H963)</f>
        <v>6.3020011813109209E-3</v>
      </c>
      <c r="J964" s="197">
        <f t="shared" si="137"/>
        <v>7.8517280825788877E-2</v>
      </c>
      <c r="K964" s="174">
        <v>414.05</v>
      </c>
      <c r="L964" s="197">
        <f t="shared" ref="L964:L1027" si="143">LN(K964/K963)</f>
        <v>-9.5903822465939152E-3</v>
      </c>
      <c r="M964" s="197">
        <f t="shared" si="138"/>
        <v>8.2931368551954168E-2</v>
      </c>
      <c r="N964" s="199">
        <v>39363</v>
      </c>
      <c r="O964" s="181">
        <v>1552.58</v>
      </c>
      <c r="P964" s="200">
        <f t="shared" ref="P964:P1027" si="144">LN(O964/O963)</f>
        <v>-3.2216916331619838E-3</v>
      </c>
      <c r="Q964" s="200">
        <f t="shared" si="139"/>
        <v>3.9349381732861385E-2</v>
      </c>
    </row>
    <row r="965" spans="1:17">
      <c r="A965" s="180">
        <v>39364</v>
      </c>
      <c r="B965" s="174">
        <v>687.08</v>
      </c>
      <c r="C965" s="197">
        <f t="shared" si="140"/>
        <v>6.0437257874726962E-3</v>
      </c>
      <c r="D965" s="201">
        <f t="shared" si="135"/>
        <v>9.2053124119205687E-2</v>
      </c>
      <c r="E965" s="174">
        <v>10280.31</v>
      </c>
      <c r="F965" s="197">
        <f t="shared" si="141"/>
        <v>9.1739728383432619E-3</v>
      </c>
      <c r="G965" s="197">
        <f t="shared" si="136"/>
        <v>7.5114719409180256E-2</v>
      </c>
      <c r="H965" s="174">
        <v>2171.21</v>
      </c>
      <c r="I965" s="197">
        <f t="shared" si="142"/>
        <v>3.668272667591033E-3</v>
      </c>
      <c r="J965" s="197">
        <f t="shared" si="137"/>
        <v>0.11059986936268328</v>
      </c>
      <c r="K965" s="174">
        <v>413.57</v>
      </c>
      <c r="L965" s="197">
        <f t="shared" si="143"/>
        <v>-1.1599527653261882E-3</v>
      </c>
      <c r="M965" s="197">
        <f t="shared" si="138"/>
        <v>5.827711972634219E-2</v>
      </c>
      <c r="N965" s="199">
        <v>39364</v>
      </c>
      <c r="O965" s="181">
        <v>1565.15</v>
      </c>
      <c r="P965" s="200">
        <f t="shared" si="144"/>
        <v>8.0636027559448514E-3</v>
      </c>
      <c r="Q965" s="200">
        <f t="shared" si="139"/>
        <v>6.622573980653719E-2</v>
      </c>
    </row>
    <row r="966" spans="1:17">
      <c r="A966" s="180">
        <v>39365</v>
      </c>
      <c r="B966" s="174">
        <v>689.4</v>
      </c>
      <c r="C966" s="197">
        <f t="shared" si="140"/>
        <v>3.3709203139402474E-3</v>
      </c>
      <c r="D966" s="201">
        <f t="shared" si="135"/>
        <v>0.10089423440962379</v>
      </c>
      <c r="E966" s="174">
        <v>10264.5</v>
      </c>
      <c r="F966" s="197">
        <f t="shared" si="141"/>
        <v>-1.5390751358450253E-3</v>
      </c>
      <c r="G966" s="197">
        <f t="shared" si="136"/>
        <v>8.5799996869192222E-2</v>
      </c>
      <c r="H966" s="174">
        <v>2176.98</v>
      </c>
      <c r="I966" s="197">
        <f t="shared" si="142"/>
        <v>2.6539794198507244E-3</v>
      </c>
      <c r="J966" s="197">
        <f t="shared" si="137"/>
        <v>0.1202859234678595</v>
      </c>
      <c r="K966" s="174">
        <v>418.82</v>
      </c>
      <c r="L966" s="197">
        <f t="shared" si="143"/>
        <v>1.2614446633623126E-2</v>
      </c>
      <c r="M966" s="197">
        <f t="shared" si="138"/>
        <v>5.7603703979435317E-2</v>
      </c>
      <c r="N966" s="199">
        <v>39365</v>
      </c>
      <c r="O966" s="181">
        <v>1562.47</v>
      </c>
      <c r="P966" s="200">
        <f t="shared" si="144"/>
        <v>-1.7137636003905794E-3</v>
      </c>
      <c r="Q966" s="200">
        <f t="shared" si="139"/>
        <v>7.3910910436647173E-2</v>
      </c>
    </row>
    <row r="967" spans="1:17">
      <c r="A967" s="180">
        <v>39366</v>
      </c>
      <c r="B967" s="174">
        <v>677.68</v>
      </c>
      <c r="C967" s="197">
        <f t="shared" si="140"/>
        <v>-1.7146453959469513E-2</v>
      </c>
      <c r="D967" s="201">
        <f t="shared" si="135"/>
        <v>0.10010407165935752</v>
      </c>
      <c r="E967" s="174">
        <v>10245.25</v>
      </c>
      <c r="F967" s="197">
        <f t="shared" si="141"/>
        <v>-1.8771565380005281E-3</v>
      </c>
      <c r="G967" s="197">
        <f t="shared" si="136"/>
        <v>8.4916141515162899E-2</v>
      </c>
      <c r="H967" s="174">
        <v>2140.92</v>
      </c>
      <c r="I967" s="197">
        <f t="shared" si="142"/>
        <v>-1.6702952063210201E-2</v>
      </c>
      <c r="J967" s="197">
        <f t="shared" si="137"/>
        <v>0.11813622482903502</v>
      </c>
      <c r="K967" s="174">
        <v>422</v>
      </c>
      <c r="L967" s="197">
        <f t="shared" si="143"/>
        <v>7.5640806880055882E-3</v>
      </c>
      <c r="M967" s="197">
        <f t="shared" si="138"/>
        <v>5.3076832730330974E-2</v>
      </c>
      <c r="N967" s="199">
        <v>39366</v>
      </c>
      <c r="O967" s="181">
        <v>1554.41</v>
      </c>
      <c r="P967" s="200">
        <f t="shared" si="144"/>
        <v>-5.1718500332087721E-3</v>
      </c>
      <c r="Q967" s="200">
        <f t="shared" si="139"/>
        <v>7.26925778713821E-2</v>
      </c>
    </row>
    <row r="968" spans="1:17">
      <c r="A968" s="180">
        <v>39367</v>
      </c>
      <c r="B968" s="174">
        <v>688.88</v>
      </c>
      <c r="C968" s="197">
        <f t="shared" si="140"/>
        <v>1.6391890264614288E-2</v>
      </c>
      <c r="D968" s="201">
        <f t="shared" si="135"/>
        <v>9.9511236023674135E-2</v>
      </c>
      <c r="E968" s="174">
        <v>10301.49</v>
      </c>
      <c r="F968" s="197">
        <f t="shared" si="141"/>
        <v>5.4743614269635189E-3</v>
      </c>
      <c r="G968" s="197">
        <f t="shared" si="136"/>
        <v>0.1017291169090518</v>
      </c>
      <c r="H968" s="174">
        <v>2177.9899999999998</v>
      </c>
      <c r="I968" s="197">
        <f t="shared" si="142"/>
        <v>1.7166789939525261E-2</v>
      </c>
      <c r="J968" s="197">
        <f t="shared" si="137"/>
        <v>0.11868726139589941</v>
      </c>
      <c r="K968" s="174">
        <v>424.31</v>
      </c>
      <c r="L968" s="197">
        <f t="shared" si="143"/>
        <v>5.4590061245668748E-3</v>
      </c>
      <c r="M968" s="197">
        <f t="shared" si="138"/>
        <v>8.756301554246608E-2</v>
      </c>
      <c r="N968" s="199">
        <v>39367</v>
      </c>
      <c r="O968" s="181">
        <v>1561.8</v>
      </c>
      <c r="P968" s="200">
        <f t="shared" si="144"/>
        <v>4.7429498355492407E-3</v>
      </c>
      <c r="Q968" s="200">
        <f t="shared" si="139"/>
        <v>8.584412047364734E-2</v>
      </c>
    </row>
    <row r="969" spans="1:17">
      <c r="A969" s="180">
        <v>39370</v>
      </c>
      <c r="B969" s="174">
        <v>682.04</v>
      </c>
      <c r="C969" s="197">
        <f t="shared" si="140"/>
        <v>-9.9787832379589873E-3</v>
      </c>
      <c r="D969" s="201">
        <f t="shared" si="135"/>
        <v>0.13456050668142017</v>
      </c>
      <c r="E969" s="174">
        <v>10216.290000000001</v>
      </c>
      <c r="F969" s="197">
        <f t="shared" si="141"/>
        <v>-8.3050397959824242E-3</v>
      </c>
      <c r="G969" s="197">
        <f t="shared" si="136"/>
        <v>0.12521925291634486</v>
      </c>
      <c r="H969" s="174">
        <v>2158.92</v>
      </c>
      <c r="I969" s="197">
        <f t="shared" si="142"/>
        <v>-8.7943364776091413E-3</v>
      </c>
      <c r="J969" s="197">
        <f t="shared" si="137"/>
        <v>0.15518427639861643</v>
      </c>
      <c r="K969" s="174">
        <v>425.59</v>
      </c>
      <c r="L969" s="197">
        <f t="shared" si="143"/>
        <v>3.0121213502133214E-3</v>
      </c>
      <c r="M969" s="197">
        <f t="shared" si="138"/>
        <v>9.3824164206776611E-2</v>
      </c>
      <c r="N969" s="199">
        <v>39370</v>
      </c>
      <c r="O969" s="181">
        <v>1548.71</v>
      </c>
      <c r="P969" s="200">
        <f t="shared" si="144"/>
        <v>-8.4166758988170002E-3</v>
      </c>
      <c r="Q969" s="200">
        <f t="shared" si="139"/>
        <v>0.10459246646492448</v>
      </c>
    </row>
    <row r="970" spans="1:17">
      <c r="A970" s="180">
        <v>39371</v>
      </c>
      <c r="B970" s="174">
        <v>672.36</v>
      </c>
      <c r="C970" s="197">
        <f t="shared" si="140"/>
        <v>-1.4294395784757363E-2</v>
      </c>
      <c r="D970" s="201">
        <f t="shared" si="135"/>
        <v>0.12994357729905665</v>
      </c>
      <c r="E970" s="174">
        <v>10125.4</v>
      </c>
      <c r="F970" s="197">
        <f t="shared" si="141"/>
        <v>-8.9363867864113988E-3</v>
      </c>
      <c r="G970" s="197">
        <f t="shared" si="136"/>
        <v>0.11712767978681278</v>
      </c>
      <c r="H970" s="174">
        <v>2151.14</v>
      </c>
      <c r="I970" s="197">
        <f t="shared" si="142"/>
        <v>-3.6101624802920714E-3</v>
      </c>
      <c r="J970" s="197">
        <f t="shared" si="137"/>
        <v>0.15653820769933285</v>
      </c>
      <c r="K970" s="174">
        <v>420.07</v>
      </c>
      <c r="L970" s="197">
        <f t="shared" si="143"/>
        <v>-1.3055077454057354E-2</v>
      </c>
      <c r="M970" s="197">
        <f t="shared" si="138"/>
        <v>9.2213403135931349E-2</v>
      </c>
      <c r="N970" s="199">
        <v>39371</v>
      </c>
      <c r="O970" s="181">
        <v>1538.53</v>
      </c>
      <c r="P970" s="200">
        <f t="shared" si="144"/>
        <v>-6.5949112452620348E-3</v>
      </c>
      <c r="Q970" s="200">
        <f t="shared" si="139"/>
        <v>9.2932318132824626E-2</v>
      </c>
    </row>
    <row r="971" spans="1:17">
      <c r="A971" s="180">
        <v>39372</v>
      </c>
      <c r="B971" s="174">
        <v>683.53</v>
      </c>
      <c r="C971" s="197">
        <f t="shared" si="140"/>
        <v>1.647663556932014E-2</v>
      </c>
      <c r="D971" s="201">
        <f t="shared" si="135"/>
        <v>9.5680585715417613E-2</v>
      </c>
      <c r="E971" s="174">
        <v>10165.299999999999</v>
      </c>
      <c r="F971" s="197">
        <f t="shared" si="141"/>
        <v>3.932841294638556E-3</v>
      </c>
      <c r="G971" s="197">
        <f t="shared" si="136"/>
        <v>8.3422187869424444E-2</v>
      </c>
      <c r="H971" s="174">
        <v>2179.14</v>
      </c>
      <c r="I971" s="197">
        <f t="shared" si="142"/>
        <v>1.2932369380268125E-2</v>
      </c>
      <c r="J971" s="197">
        <f t="shared" si="137"/>
        <v>0.13006681617458135</v>
      </c>
      <c r="K971" s="174">
        <v>424.77</v>
      </c>
      <c r="L971" s="197">
        <f t="shared" si="143"/>
        <v>1.1126481908254267E-2</v>
      </c>
      <c r="M971" s="197">
        <f t="shared" si="138"/>
        <v>9.5891204137966715E-2</v>
      </c>
      <c r="N971" s="199">
        <v>39372</v>
      </c>
      <c r="O971" s="181">
        <v>1541.24</v>
      </c>
      <c r="P971" s="200">
        <f t="shared" si="144"/>
        <v>1.7598721329448038E-3</v>
      </c>
      <c r="Q971" s="200">
        <f t="shared" si="139"/>
        <v>6.2067786002609988E-2</v>
      </c>
    </row>
    <row r="972" spans="1:17">
      <c r="A972" s="180">
        <v>39373</v>
      </c>
      <c r="B972" s="174">
        <v>682.27</v>
      </c>
      <c r="C972" s="197">
        <f t="shared" si="140"/>
        <v>-1.8450730084212678E-3</v>
      </c>
      <c r="D972" s="201">
        <f t="shared" si="135"/>
        <v>0.11243548784953201</v>
      </c>
      <c r="E972" s="174">
        <v>10174.61</v>
      </c>
      <c r="F972" s="197">
        <f t="shared" si="141"/>
        <v>9.154416760128436E-4</v>
      </c>
      <c r="G972" s="197">
        <f t="shared" si="136"/>
        <v>8.6151243854650825E-2</v>
      </c>
      <c r="H972" s="174">
        <v>2187.52</v>
      </c>
      <c r="I972" s="197">
        <f t="shared" si="142"/>
        <v>3.83817851061215E-3</v>
      </c>
      <c r="J972" s="197">
        <f t="shared" si="137"/>
        <v>0.14074101857510302</v>
      </c>
      <c r="K972" s="174">
        <v>421.76</v>
      </c>
      <c r="L972" s="197">
        <f t="shared" si="143"/>
        <v>-7.111414090901407E-3</v>
      </c>
      <c r="M972" s="197">
        <f t="shared" si="138"/>
        <v>0.1247551622175906</v>
      </c>
      <c r="N972" s="199">
        <v>39373</v>
      </c>
      <c r="O972" s="181">
        <v>1540.08</v>
      </c>
      <c r="P972" s="200">
        <f t="shared" si="144"/>
        <v>-7.5292410707091429E-4</v>
      </c>
      <c r="Q972" s="200">
        <f t="shared" si="139"/>
        <v>6.4097415252034606E-2</v>
      </c>
    </row>
    <row r="973" spans="1:17">
      <c r="A973" s="180">
        <v>39374</v>
      </c>
      <c r="B973" s="174">
        <v>665.26</v>
      </c>
      <c r="C973" s="197">
        <f t="shared" si="140"/>
        <v>-2.5247532238393874E-2</v>
      </c>
      <c r="D973" s="201">
        <f t="shared" si="135"/>
        <v>0.10333177254639835</v>
      </c>
      <c r="E973" s="174">
        <v>9920.27</v>
      </c>
      <c r="F973" s="197">
        <f t="shared" si="141"/>
        <v>-2.5315262687424581E-2</v>
      </c>
      <c r="G973" s="197">
        <f t="shared" si="136"/>
        <v>8.6388183461356294E-2</v>
      </c>
      <c r="H973" s="174">
        <v>2131.08</v>
      </c>
      <c r="I973" s="197">
        <f t="shared" si="142"/>
        <v>-2.6139588592612648E-2</v>
      </c>
      <c r="J973" s="197">
        <f t="shared" si="137"/>
        <v>0.13514704968291044</v>
      </c>
      <c r="K973" s="174">
        <v>420.27</v>
      </c>
      <c r="L973" s="197">
        <f t="shared" si="143"/>
        <v>-3.5390699979555222E-3</v>
      </c>
      <c r="M973" s="197">
        <f t="shared" si="138"/>
        <v>0.1260534607676973</v>
      </c>
      <c r="N973" s="199">
        <v>39374</v>
      </c>
      <c r="O973" s="181">
        <v>1500.63</v>
      </c>
      <c r="P973" s="200">
        <f t="shared" si="144"/>
        <v>-2.594934319537974E-2</v>
      </c>
      <c r="Q973" s="200">
        <f t="shared" si="139"/>
        <v>6.2258988716990281E-2</v>
      </c>
    </row>
    <row r="974" spans="1:17">
      <c r="A974" s="180">
        <v>39377</v>
      </c>
      <c r="B974" s="174">
        <v>671.92</v>
      </c>
      <c r="C974" s="197">
        <f t="shared" si="140"/>
        <v>9.9613441296729065E-3</v>
      </c>
      <c r="D974" s="201">
        <f t="shared" si="135"/>
        <v>6.6016729866224075E-2</v>
      </c>
      <c r="E974" s="174">
        <v>9930.7800000000007</v>
      </c>
      <c r="F974" s="197">
        <f t="shared" si="141"/>
        <v>1.0588861528252056E-3</v>
      </c>
      <c r="G974" s="197">
        <f t="shared" si="136"/>
        <v>4.5698610853221647E-2</v>
      </c>
      <c r="H974" s="174">
        <v>2157.4499999999998</v>
      </c>
      <c r="I974" s="197">
        <f t="shared" si="142"/>
        <v>1.2298075263503822E-2</v>
      </c>
      <c r="J974" s="197">
        <f t="shared" si="137"/>
        <v>9.5607256417780284E-2</v>
      </c>
      <c r="K974" s="174">
        <v>426.63</v>
      </c>
      <c r="L974" s="197">
        <f t="shared" si="143"/>
        <v>1.5019765176582512E-2</v>
      </c>
      <c r="M974" s="197">
        <f t="shared" si="138"/>
        <v>0.10238537972088452</v>
      </c>
      <c r="N974" s="199">
        <v>39377</v>
      </c>
      <c r="O974" s="181">
        <v>1506.33</v>
      </c>
      <c r="P974" s="200">
        <f t="shared" si="144"/>
        <v>3.7912089467763673E-3</v>
      </c>
      <c r="Q974" s="200">
        <f t="shared" si="139"/>
        <v>2.4664791329145751E-2</v>
      </c>
    </row>
    <row r="975" spans="1:17">
      <c r="A975" s="180">
        <v>39378</v>
      </c>
      <c r="B975" s="174">
        <v>684.35</v>
      </c>
      <c r="C975" s="197">
        <f t="shared" si="140"/>
        <v>1.8330196839903799E-2</v>
      </c>
      <c r="D975" s="201">
        <f t="shared" si="135"/>
        <v>7.6765203663935938E-2</v>
      </c>
      <c r="E975" s="174">
        <v>10040.99</v>
      </c>
      <c r="F975" s="197">
        <f t="shared" si="141"/>
        <v>1.1036690158915894E-2</v>
      </c>
      <c r="G975" s="197">
        <f t="shared" si="136"/>
        <v>4.6600288770754686E-2</v>
      </c>
      <c r="H975" s="174">
        <v>2205.1799999999998</v>
      </c>
      <c r="I975" s="197">
        <f t="shared" si="142"/>
        <v>2.1882169484235933E-2</v>
      </c>
      <c r="J975" s="197">
        <f t="shared" si="137"/>
        <v>0.11043334667580418</v>
      </c>
      <c r="K975" s="174">
        <v>427.22</v>
      </c>
      <c r="L975" s="197">
        <f t="shared" si="143"/>
        <v>1.3819759768140961E-3</v>
      </c>
      <c r="M975" s="197">
        <f t="shared" si="138"/>
        <v>0.11766877455205729</v>
      </c>
      <c r="N975" s="199">
        <v>39378</v>
      </c>
      <c r="O975" s="181">
        <v>1519.59</v>
      </c>
      <c r="P975" s="200">
        <f t="shared" si="144"/>
        <v>8.7643327509256564E-3</v>
      </c>
      <c r="Q975" s="200">
        <f t="shared" si="139"/>
        <v>2.952892875575493E-2</v>
      </c>
    </row>
    <row r="976" spans="1:17">
      <c r="A976" s="180">
        <v>39379</v>
      </c>
      <c r="B976" s="174">
        <v>666.94</v>
      </c>
      <c r="C976" s="197">
        <f t="shared" si="140"/>
        <v>-2.5769395810335969E-2</v>
      </c>
      <c r="D976" s="201">
        <f t="shared" si="135"/>
        <v>8.3162446867822148E-2</v>
      </c>
      <c r="E976" s="174">
        <v>10009.299999999999</v>
      </c>
      <c r="F976" s="197">
        <f t="shared" si="141"/>
        <v>-3.1610541680841971E-3</v>
      </c>
      <c r="G976" s="197">
        <f t="shared" si="136"/>
        <v>4.4179551930442727E-2</v>
      </c>
      <c r="H976" s="174">
        <v>2188.59</v>
      </c>
      <c r="I976" s="197">
        <f t="shared" si="142"/>
        <v>-7.5516373592909121E-3</v>
      </c>
      <c r="J976" s="197">
        <f t="shared" si="137"/>
        <v>0.11716083109421657</v>
      </c>
      <c r="K976" s="174">
        <v>416.04</v>
      </c>
      <c r="L976" s="197">
        <f t="shared" si="143"/>
        <v>-2.6517693544596248E-2</v>
      </c>
      <c r="M976" s="197">
        <f t="shared" si="138"/>
        <v>0.11476222954497034</v>
      </c>
      <c r="N976" s="199">
        <v>39379</v>
      </c>
      <c r="O976" s="181">
        <v>1515.88</v>
      </c>
      <c r="P976" s="200">
        <f t="shared" si="144"/>
        <v>-2.4444332161733628E-3</v>
      </c>
      <c r="Q976" s="200">
        <f t="shared" si="139"/>
        <v>2.6824240155816546E-2</v>
      </c>
    </row>
    <row r="977" spans="1:17">
      <c r="A977" s="180">
        <v>39380</v>
      </c>
      <c r="B977" s="174">
        <v>660.05</v>
      </c>
      <c r="C977" s="197">
        <f t="shared" si="140"/>
        <v>-1.0384497120170831E-2</v>
      </c>
      <c r="D977" s="201">
        <f t="shared" si="135"/>
        <v>6.384504607038391E-2</v>
      </c>
      <c r="E977" s="174">
        <v>10029.549999999999</v>
      </c>
      <c r="F977" s="197">
        <f t="shared" si="141"/>
        <v>2.0210747515953908E-3</v>
      </c>
      <c r="G977" s="197">
        <f t="shared" si="136"/>
        <v>4.9182226469340853E-2</v>
      </c>
      <c r="H977" s="174">
        <v>2161.52</v>
      </c>
      <c r="I977" s="197">
        <f t="shared" si="142"/>
        <v>-1.2445822944393285E-2</v>
      </c>
      <c r="J977" s="197">
        <f t="shared" si="137"/>
        <v>0.11671613689942227</v>
      </c>
      <c r="K977" s="174">
        <v>420</v>
      </c>
      <c r="L977" s="197">
        <f t="shared" si="143"/>
        <v>9.473301792481667E-3</v>
      </c>
      <c r="M977" s="197">
        <f t="shared" si="138"/>
        <v>7.7356273542252482E-2</v>
      </c>
      <c r="N977" s="199">
        <v>39380</v>
      </c>
      <c r="O977" s="181">
        <v>1514.4</v>
      </c>
      <c r="P977" s="200">
        <f t="shared" si="144"/>
        <v>-9.7680750140507707E-4</v>
      </c>
      <c r="Q977" s="200">
        <f t="shared" si="139"/>
        <v>3.2919788784627285E-2</v>
      </c>
    </row>
    <row r="978" spans="1:17">
      <c r="A978" s="180">
        <v>39381</v>
      </c>
      <c r="B978" s="174">
        <v>669.44</v>
      </c>
      <c r="C978" s="197">
        <f t="shared" si="140"/>
        <v>1.4125952269680202E-2</v>
      </c>
      <c r="D978" s="201">
        <f t="shared" ref="D978:D1041" si="145">SUM(C937:C977)</f>
        <v>7.7824378631617536E-2</v>
      </c>
      <c r="E978" s="174">
        <v>10189.129999999999</v>
      </c>
      <c r="F978" s="197">
        <f t="shared" si="141"/>
        <v>1.5785730204772981E-2</v>
      </c>
      <c r="G978" s="197">
        <f t="shared" ref="G978:G1041" si="146">SUM(F937:F977)</f>
        <v>7.6652081984267359E-2</v>
      </c>
      <c r="H978" s="174">
        <v>2194.59</v>
      </c>
      <c r="I978" s="197">
        <f t="shared" si="142"/>
        <v>1.518356300873475E-2</v>
      </c>
      <c r="J978" s="197">
        <f t="shared" ref="J978:J1041" si="147">SUM(I937:I977)</f>
        <v>0.1293578717653672</v>
      </c>
      <c r="K978" s="174">
        <v>425.8</v>
      </c>
      <c r="L978" s="197">
        <f t="shared" si="143"/>
        <v>1.3715041181965234E-2</v>
      </c>
      <c r="M978" s="197">
        <f t="shared" ref="M978:M1041" si="148">SUM(L937:L977)</f>
        <v>8.4987452481320169E-2</v>
      </c>
      <c r="N978" s="199">
        <v>39381</v>
      </c>
      <c r="O978" s="181">
        <v>1535.28</v>
      </c>
      <c r="P978" s="200">
        <f t="shared" si="144"/>
        <v>1.3693453914878704E-2</v>
      </c>
      <c r="Q978" s="200">
        <f t="shared" ref="Q978:Q1041" si="149">SUM(P937:P977)</f>
        <v>5.5695887321320268E-2</v>
      </c>
    </row>
    <row r="979" spans="1:17">
      <c r="A979" s="180">
        <v>39384</v>
      </c>
      <c r="B979" s="174">
        <v>673.23</v>
      </c>
      <c r="C979" s="197">
        <f t="shared" si="140"/>
        <v>5.6454826071462025E-3</v>
      </c>
      <c r="D979" s="201">
        <f t="shared" si="145"/>
        <v>6.5861894816999847E-2</v>
      </c>
      <c r="E979" s="174">
        <v>10256.219999999999</v>
      </c>
      <c r="F979" s="197">
        <f t="shared" si="141"/>
        <v>6.5628850379360268E-3</v>
      </c>
      <c r="G979" s="197">
        <f t="shared" si="146"/>
        <v>6.9091160328772522E-2</v>
      </c>
      <c r="H979" s="174">
        <v>2203.42</v>
      </c>
      <c r="I979" s="197">
        <f t="shared" si="142"/>
        <v>4.0154578386592402E-3</v>
      </c>
      <c r="J979" s="197">
        <f t="shared" si="147"/>
        <v>0.11568177677415535</v>
      </c>
      <c r="K979" s="174">
        <v>421.18</v>
      </c>
      <c r="L979" s="197">
        <f t="shared" si="143"/>
        <v>-1.0909456707746812E-2</v>
      </c>
      <c r="M979" s="197">
        <f t="shared" si="148"/>
        <v>8.3779915630252444E-2</v>
      </c>
      <c r="N979" s="199">
        <v>39384</v>
      </c>
      <c r="O979" s="181">
        <v>1540.98</v>
      </c>
      <c r="P979" s="200">
        <f t="shared" si="144"/>
        <v>3.7058028405670437E-3</v>
      </c>
      <c r="Q979" s="200">
        <f t="shared" si="149"/>
        <v>4.7704307153681826E-2</v>
      </c>
    </row>
    <row r="980" spans="1:17">
      <c r="A980" s="180">
        <v>39385</v>
      </c>
      <c r="B980" s="174">
        <v>673.32</v>
      </c>
      <c r="C980" s="197">
        <f t="shared" si="140"/>
        <v>1.336749472860504E-4</v>
      </c>
      <c r="D980" s="201">
        <f t="shared" si="145"/>
        <v>6.8782818877547822E-2</v>
      </c>
      <c r="E980" s="174">
        <v>10164.969999999999</v>
      </c>
      <c r="F980" s="197">
        <f t="shared" si="141"/>
        <v>-8.9368550338196923E-3</v>
      </c>
      <c r="G980" s="197">
        <f t="shared" si="146"/>
        <v>8.1167210537763296E-2</v>
      </c>
      <c r="H980" s="174">
        <v>2207.61</v>
      </c>
      <c r="I980" s="197">
        <f t="shared" si="142"/>
        <v>1.8997836152574792E-3</v>
      </c>
      <c r="J980" s="197">
        <f t="shared" si="147"/>
        <v>0.11515478817612246</v>
      </c>
      <c r="K980" s="174">
        <v>419.77</v>
      </c>
      <c r="L980" s="197">
        <f t="shared" si="143"/>
        <v>-3.3533535199117537E-3</v>
      </c>
      <c r="M980" s="197">
        <f t="shared" si="148"/>
        <v>7.9069725644405536E-2</v>
      </c>
      <c r="N980" s="199">
        <v>39385</v>
      </c>
      <c r="O980" s="181">
        <v>1531.02</v>
      </c>
      <c r="P980" s="200">
        <f t="shared" si="144"/>
        <v>-6.484397720917392E-3</v>
      </c>
      <c r="Q980" s="200">
        <f t="shared" si="149"/>
        <v>5.5599888150379591E-2</v>
      </c>
    </row>
    <row r="981" spans="1:17">
      <c r="A981" s="180">
        <v>39386</v>
      </c>
      <c r="B981" s="174">
        <v>682.89</v>
      </c>
      <c r="C981" s="197">
        <f t="shared" si="140"/>
        <v>1.4113092876525915E-2</v>
      </c>
      <c r="D981" s="201">
        <f t="shared" si="145"/>
        <v>5.6959245106684049E-2</v>
      </c>
      <c r="E981" s="174">
        <v>10311.61</v>
      </c>
      <c r="F981" s="197">
        <f t="shared" si="141"/>
        <v>1.4322949133713157E-2</v>
      </c>
      <c r="G981" s="197">
        <f t="shared" si="146"/>
        <v>5.7499030123722317E-2</v>
      </c>
      <c r="H981" s="174">
        <v>2238.98</v>
      </c>
      <c r="I981" s="197">
        <f t="shared" si="142"/>
        <v>1.4109922638470147E-2</v>
      </c>
      <c r="J981" s="197">
        <f t="shared" si="147"/>
        <v>0.10441423832797798</v>
      </c>
      <c r="K981" s="174">
        <v>429.67</v>
      </c>
      <c r="L981" s="197">
        <f t="shared" si="143"/>
        <v>2.3310529961165102E-2</v>
      </c>
      <c r="M981" s="197">
        <f t="shared" si="148"/>
        <v>9.7563950456449527E-2</v>
      </c>
      <c r="N981" s="199">
        <v>39386</v>
      </c>
      <c r="O981" s="181">
        <v>1549.38</v>
      </c>
      <c r="P981" s="200">
        <f t="shared" si="144"/>
        <v>1.192067096231093E-2</v>
      </c>
      <c r="Q981" s="200">
        <f t="shared" si="149"/>
        <v>3.7961170463888944E-2</v>
      </c>
    </row>
    <row r="982" spans="1:17">
      <c r="A982" s="180">
        <v>39387</v>
      </c>
      <c r="B982" s="174">
        <v>668.04</v>
      </c>
      <c r="C982" s="197">
        <f t="shared" si="140"/>
        <v>-2.1985740443990234E-2</v>
      </c>
      <c r="D982" s="201">
        <f t="shared" si="145"/>
        <v>5.3493029778721404E-2</v>
      </c>
      <c r="E982" s="174">
        <v>10022.08</v>
      </c>
      <c r="F982" s="197">
        <f t="shared" si="141"/>
        <v>-2.8479785961867187E-2</v>
      </c>
      <c r="G982" s="197">
        <f t="shared" si="146"/>
        <v>6.1280651131125699E-2</v>
      </c>
      <c r="H982" s="174">
        <v>2197.0700000000002</v>
      </c>
      <c r="I982" s="197">
        <f t="shared" si="142"/>
        <v>-1.8895750493146925E-2</v>
      </c>
      <c r="J982" s="197">
        <f t="shared" si="147"/>
        <v>0.10267045022341768</v>
      </c>
      <c r="K982" s="174">
        <v>431.41</v>
      </c>
      <c r="L982" s="197">
        <f t="shared" si="143"/>
        <v>4.04144183657946E-3</v>
      </c>
      <c r="M982" s="197">
        <f t="shared" si="148"/>
        <v>9.4233188808124493E-2</v>
      </c>
      <c r="N982" s="199">
        <v>39387</v>
      </c>
      <c r="O982" s="181">
        <v>1508.44</v>
      </c>
      <c r="P982" s="200">
        <f t="shared" si="144"/>
        <v>-2.6778846694407915E-2</v>
      </c>
      <c r="Q982" s="200">
        <f t="shared" si="149"/>
        <v>3.9468068479434348E-2</v>
      </c>
    </row>
    <row r="983" spans="1:17">
      <c r="A983" s="180">
        <v>39388</v>
      </c>
      <c r="B983" s="174">
        <v>673.41</v>
      </c>
      <c r="C983" s="197">
        <f t="shared" si="140"/>
        <v>8.0063046481470036E-3</v>
      </c>
      <c r="D983" s="201">
        <f t="shared" si="145"/>
        <v>3.905905925392622E-2</v>
      </c>
      <c r="E983" s="174">
        <v>10052.26</v>
      </c>
      <c r="F983" s="197">
        <f t="shared" si="141"/>
        <v>3.0068259019341427E-3</v>
      </c>
      <c r="G983" s="197">
        <f t="shared" si="146"/>
        <v>4.4782223992561696E-2</v>
      </c>
      <c r="H983" s="174">
        <v>2213.86</v>
      </c>
      <c r="I983" s="197">
        <f t="shared" si="142"/>
        <v>7.6129437970236628E-3</v>
      </c>
      <c r="J983" s="197">
        <f t="shared" si="147"/>
        <v>9.6791429426087733E-2</v>
      </c>
      <c r="K983" s="174">
        <v>433.95</v>
      </c>
      <c r="L983" s="197">
        <f t="shared" si="143"/>
        <v>5.8704060607886414E-3</v>
      </c>
      <c r="M983" s="197">
        <f t="shared" si="148"/>
        <v>9.4547854838570908E-2</v>
      </c>
      <c r="N983" s="199">
        <v>39388</v>
      </c>
      <c r="O983" s="181">
        <v>1509.65</v>
      </c>
      <c r="P983" s="200">
        <f t="shared" si="144"/>
        <v>8.0183166494640645E-4</v>
      </c>
      <c r="Q983" s="200">
        <f t="shared" si="149"/>
        <v>2.4256992443251302E-2</v>
      </c>
    </row>
    <row r="984" spans="1:17">
      <c r="A984" s="180">
        <v>39391</v>
      </c>
      <c r="B984" s="174">
        <v>669.2</v>
      </c>
      <c r="C984" s="197">
        <f t="shared" si="140"/>
        <v>-6.2713875188947603E-3</v>
      </c>
      <c r="D984" s="201">
        <f t="shared" si="145"/>
        <v>4.2236199463941373E-2</v>
      </c>
      <c r="E984" s="174">
        <v>9958.82</v>
      </c>
      <c r="F984" s="197">
        <f t="shared" si="141"/>
        <v>-9.3388941639044477E-3</v>
      </c>
      <c r="G984" s="197">
        <f t="shared" si="146"/>
        <v>4.213055790280823E-2</v>
      </c>
      <c r="H984" s="174">
        <v>2200.48</v>
      </c>
      <c r="I984" s="197">
        <f t="shared" si="142"/>
        <v>-6.0620799371600776E-3</v>
      </c>
      <c r="J984" s="197">
        <f t="shared" si="147"/>
        <v>0.10225563897205091</v>
      </c>
      <c r="K984" s="174">
        <v>441.36</v>
      </c>
      <c r="L984" s="197">
        <f t="shared" si="143"/>
        <v>1.6931548873921533E-2</v>
      </c>
      <c r="M984" s="197">
        <f t="shared" si="148"/>
        <v>8.8892288811068518E-2</v>
      </c>
      <c r="N984" s="199">
        <v>39391</v>
      </c>
      <c r="O984" s="181">
        <v>1502.17</v>
      </c>
      <c r="P984" s="200">
        <f t="shared" si="144"/>
        <v>-4.9671065196230093E-3</v>
      </c>
      <c r="Q984" s="200">
        <f t="shared" si="149"/>
        <v>2.081595808293385E-2</v>
      </c>
    </row>
    <row r="985" spans="1:17">
      <c r="A985" s="180">
        <v>39392</v>
      </c>
      <c r="B985" s="174">
        <v>675.98</v>
      </c>
      <c r="C985" s="197">
        <f t="shared" si="140"/>
        <v>1.0080520693810149E-2</v>
      </c>
      <c r="D985" s="201">
        <f t="shared" si="145"/>
        <v>5.5865343531804987E-2</v>
      </c>
      <c r="E985" s="174">
        <v>10102.41</v>
      </c>
      <c r="F985" s="197">
        <f t="shared" si="141"/>
        <v>1.4315418562502007E-2</v>
      </c>
      <c r="G985" s="197">
        <f t="shared" si="146"/>
        <v>4.8595180157603765E-2</v>
      </c>
      <c r="H985" s="174">
        <v>2223.9699999999998</v>
      </c>
      <c r="I985" s="197">
        <f t="shared" si="142"/>
        <v>1.0618368704461992E-2</v>
      </c>
      <c r="J985" s="197">
        <f t="shared" si="147"/>
        <v>0.11657323642006517</v>
      </c>
      <c r="K985" s="174">
        <v>433.95</v>
      </c>
      <c r="L985" s="197">
        <f t="shared" si="143"/>
        <v>-1.6931548873921554E-2</v>
      </c>
      <c r="M985" s="197">
        <f t="shared" si="148"/>
        <v>9.0353750213008746E-2</v>
      </c>
      <c r="N985" s="199">
        <v>39392</v>
      </c>
      <c r="O985" s="181">
        <v>1520.27</v>
      </c>
      <c r="P985" s="200">
        <f t="shared" si="144"/>
        <v>1.1977221301780137E-2</v>
      </c>
      <c r="Q985" s="200">
        <f t="shared" si="149"/>
        <v>3.2901889210792623E-2</v>
      </c>
    </row>
    <row r="986" spans="1:17">
      <c r="A986" s="180">
        <v>39393</v>
      </c>
      <c r="B986" s="174">
        <v>657.99</v>
      </c>
      <c r="C986" s="197">
        <f t="shared" si="140"/>
        <v>-2.6973756165035209E-2</v>
      </c>
      <c r="D986" s="201">
        <f t="shared" si="145"/>
        <v>6.6009073353034298E-2</v>
      </c>
      <c r="E986" s="174">
        <v>9830.15</v>
      </c>
      <c r="F986" s="197">
        <f t="shared" si="141"/>
        <v>-2.7319815792219312E-2</v>
      </c>
      <c r="G986" s="197">
        <f t="shared" si="146"/>
        <v>6.5951128763008099E-2</v>
      </c>
      <c r="H986" s="174">
        <v>2169.4299999999998</v>
      </c>
      <c r="I986" s="197">
        <f t="shared" si="142"/>
        <v>-2.4829426851959636E-2</v>
      </c>
      <c r="J986" s="197">
        <f t="shared" si="147"/>
        <v>0.12624737823578014</v>
      </c>
      <c r="K986" s="174">
        <v>437.5</v>
      </c>
      <c r="L986" s="197">
        <f t="shared" si="143"/>
        <v>8.1473857074152722E-3</v>
      </c>
      <c r="M986" s="197">
        <f t="shared" si="148"/>
        <v>8.2089968376190176E-2</v>
      </c>
      <c r="N986" s="199">
        <v>39393</v>
      </c>
      <c r="O986" s="181">
        <v>1475.62</v>
      </c>
      <c r="P986" s="200">
        <f t="shared" si="144"/>
        <v>-2.9809710205359812E-2</v>
      </c>
      <c r="Q986" s="200">
        <f t="shared" si="149"/>
        <v>4.6152667177266002E-2</v>
      </c>
    </row>
    <row r="987" spans="1:17">
      <c r="A987" s="180">
        <v>39394</v>
      </c>
      <c r="B987" s="174">
        <v>634.48</v>
      </c>
      <c r="C987" s="197">
        <f t="shared" si="140"/>
        <v>-3.638396786637977E-2</v>
      </c>
      <c r="D987" s="201">
        <f t="shared" si="145"/>
        <v>2.2454204181333849E-2</v>
      </c>
      <c r="E987" s="174">
        <v>9877.4699999999993</v>
      </c>
      <c r="F987" s="197">
        <f t="shared" si="141"/>
        <v>4.8022126404047545E-3</v>
      </c>
      <c r="G987" s="197">
        <f t="shared" si="146"/>
        <v>2.39400843074342E-2</v>
      </c>
      <c r="H987" s="174">
        <v>2106.16</v>
      </c>
      <c r="I987" s="197">
        <f t="shared" si="142"/>
        <v>-2.9598076001505793E-2</v>
      </c>
      <c r="J987" s="197">
        <f t="shared" si="147"/>
        <v>8.6842515719655733E-2</v>
      </c>
      <c r="K987" s="174">
        <v>435.96</v>
      </c>
      <c r="L987" s="197">
        <f t="shared" si="143"/>
        <v>-3.5262097765583126E-3</v>
      </c>
      <c r="M987" s="197">
        <f t="shared" si="148"/>
        <v>8.7414575146199935E-2</v>
      </c>
      <c r="N987" s="199">
        <v>39394</v>
      </c>
      <c r="O987" s="181">
        <v>1474.77</v>
      </c>
      <c r="P987" s="200">
        <f t="shared" si="144"/>
        <v>-5.761950274483659E-4</v>
      </c>
      <c r="Q987" s="200">
        <f t="shared" si="149"/>
        <v>2.80274757546509E-3</v>
      </c>
    </row>
    <row r="988" spans="1:17">
      <c r="A988" s="180">
        <v>39395</v>
      </c>
      <c r="B988" s="174">
        <v>616.66999999999996</v>
      </c>
      <c r="C988" s="197">
        <f t="shared" si="140"/>
        <v>-2.847173098000717E-2</v>
      </c>
      <c r="D988" s="201">
        <f t="shared" si="145"/>
        <v>-1.2498792246937465E-2</v>
      </c>
      <c r="E988" s="174">
        <v>9733.34</v>
      </c>
      <c r="F988" s="197">
        <f t="shared" si="141"/>
        <v>-1.4699300555626996E-2</v>
      </c>
      <c r="G988" s="197">
        <f t="shared" si="146"/>
        <v>2.8625608037216317E-2</v>
      </c>
      <c r="H988" s="174">
        <v>2034.3</v>
      </c>
      <c r="I988" s="197">
        <f t="shared" si="142"/>
        <v>-3.4714604859488074E-2</v>
      </c>
      <c r="J988" s="197">
        <f t="shared" si="147"/>
        <v>5.7254495173988951E-2</v>
      </c>
      <c r="K988" s="174">
        <v>440.08</v>
      </c>
      <c r="L988" s="197">
        <f t="shared" si="143"/>
        <v>9.4060325460917898E-3</v>
      </c>
      <c r="M988" s="197">
        <f t="shared" si="148"/>
        <v>0.10432629720291697</v>
      </c>
      <c r="N988" s="199">
        <v>39395</v>
      </c>
      <c r="O988" s="181">
        <v>1453.7</v>
      </c>
      <c r="P988" s="200">
        <f t="shared" si="144"/>
        <v>-1.4390014979561175E-2</v>
      </c>
      <c r="Q988" s="200">
        <f t="shared" si="149"/>
        <v>2.1789828499054636E-3</v>
      </c>
    </row>
    <row r="989" spans="1:17">
      <c r="A989" s="180">
        <v>39398</v>
      </c>
      <c r="B989" s="174">
        <v>603.69000000000005</v>
      </c>
      <c r="C989" s="197">
        <f t="shared" si="140"/>
        <v>-2.1273213648670356E-2</v>
      </c>
      <c r="D989" s="201">
        <f t="shared" si="145"/>
        <v>-4.0410020004946534E-2</v>
      </c>
      <c r="E989" s="174">
        <v>9569.9699999999993</v>
      </c>
      <c r="F989" s="197">
        <f t="shared" si="141"/>
        <v>-1.6927034873687588E-2</v>
      </c>
      <c r="G989" s="197">
        <f t="shared" si="146"/>
        <v>5.6894379870974215E-3</v>
      </c>
      <c r="H989" s="174">
        <v>1982.16</v>
      </c>
      <c r="I989" s="197">
        <f t="shared" si="142"/>
        <v>-2.5964620187334773E-2</v>
      </c>
      <c r="J989" s="197">
        <f t="shared" si="147"/>
        <v>1.7689833535518618E-2</v>
      </c>
      <c r="K989" s="174">
        <v>428.57</v>
      </c>
      <c r="L989" s="197">
        <f t="shared" si="143"/>
        <v>-2.6502443311158131E-2</v>
      </c>
      <c r="M989" s="197">
        <f t="shared" si="148"/>
        <v>0.11289249613938801</v>
      </c>
      <c r="N989" s="199">
        <v>39398</v>
      </c>
      <c r="O989" s="181">
        <v>1439.18</v>
      </c>
      <c r="P989" s="200">
        <f t="shared" si="144"/>
        <v>-1.0038523501742003E-2</v>
      </c>
      <c r="Q989" s="200">
        <f t="shared" si="149"/>
        <v>-2.0595421005061981E-2</v>
      </c>
    </row>
    <row r="990" spans="1:17">
      <c r="A990" s="180">
        <v>39399</v>
      </c>
      <c r="B990" s="174">
        <v>625.89</v>
      </c>
      <c r="C990" s="197">
        <f t="shared" si="140"/>
        <v>3.6113815663505633E-2</v>
      </c>
      <c r="D990" s="201">
        <f t="shared" si="145"/>
        <v>-5.939124602797799E-2</v>
      </c>
      <c r="E990" s="174">
        <v>9860.98</v>
      </c>
      <c r="F990" s="197">
        <f t="shared" si="141"/>
        <v>2.9955484492557249E-2</v>
      </c>
      <c r="G990" s="197">
        <f t="shared" si="146"/>
        <v>-1.0775623632515748E-2</v>
      </c>
      <c r="H990" s="174">
        <v>2066.08</v>
      </c>
      <c r="I990" s="197">
        <f t="shared" si="142"/>
        <v>4.1465932927770122E-2</v>
      </c>
      <c r="J990" s="197">
        <f t="shared" si="147"/>
        <v>-9.3699373444775177E-3</v>
      </c>
      <c r="K990" s="174">
        <v>411.93</v>
      </c>
      <c r="L990" s="197">
        <f t="shared" si="143"/>
        <v>-3.9600653254274407E-2</v>
      </c>
      <c r="M990" s="197">
        <f t="shared" si="148"/>
        <v>7.2194669097010916E-2</v>
      </c>
      <c r="N990" s="199">
        <v>39399</v>
      </c>
      <c r="O990" s="181">
        <v>1481.05</v>
      </c>
      <c r="P990" s="200">
        <f t="shared" si="144"/>
        <v>2.8677788739688601E-2</v>
      </c>
      <c r="Q990" s="200">
        <f t="shared" si="149"/>
        <v>-3.0836087220247541E-2</v>
      </c>
    </row>
    <row r="991" spans="1:17">
      <c r="A991" s="180">
        <v>39400</v>
      </c>
      <c r="B991" s="174">
        <v>616.91</v>
      </c>
      <c r="C991" s="197">
        <f t="shared" si="140"/>
        <v>-1.4451490643010004E-2</v>
      </c>
      <c r="D991" s="201">
        <f t="shared" si="145"/>
        <v>-1.5961031470616838E-2</v>
      </c>
      <c r="E991" s="174">
        <v>9809.15</v>
      </c>
      <c r="F991" s="197">
        <f t="shared" si="141"/>
        <v>-5.2699316123091047E-3</v>
      </c>
      <c r="G991" s="197">
        <f t="shared" si="146"/>
        <v>2.6015490700458888E-2</v>
      </c>
      <c r="H991" s="174">
        <v>2038.05</v>
      </c>
      <c r="I991" s="197">
        <f t="shared" si="142"/>
        <v>-1.3659623759899233E-2</v>
      </c>
      <c r="J991" s="197">
        <f t="shared" si="147"/>
        <v>4.100190047752348E-2</v>
      </c>
      <c r="K991" s="174">
        <v>398.71</v>
      </c>
      <c r="L991" s="197">
        <f t="shared" si="143"/>
        <v>-3.261909641407322E-2</v>
      </c>
      <c r="M991" s="197">
        <f t="shared" si="148"/>
        <v>3.8707165532782264E-2</v>
      </c>
      <c r="N991" s="199">
        <v>39400</v>
      </c>
      <c r="O991" s="181">
        <v>1470.58</v>
      </c>
      <c r="P991" s="200">
        <f t="shared" si="144"/>
        <v>-7.0944148917843506E-3</v>
      </c>
      <c r="Q991" s="200">
        <f t="shared" si="149"/>
        <v>2.9752870445648519E-3</v>
      </c>
    </row>
    <row r="992" spans="1:17">
      <c r="A992" s="180">
        <v>39401</v>
      </c>
      <c r="B992" s="174">
        <v>612.26</v>
      </c>
      <c r="C992" s="197">
        <f t="shared" si="140"/>
        <v>-7.5661172707670605E-3</v>
      </c>
      <c r="D992" s="201">
        <f t="shared" si="145"/>
        <v>-5.5260064184550484E-2</v>
      </c>
      <c r="E992" s="174">
        <v>9652.52</v>
      </c>
      <c r="F992" s="197">
        <f t="shared" si="141"/>
        <v>-1.6096602387779338E-2</v>
      </c>
      <c r="G992" s="197">
        <f t="shared" si="146"/>
        <v>-1.0130839078931426E-2</v>
      </c>
      <c r="H992" s="174">
        <v>2024.03</v>
      </c>
      <c r="I992" s="197">
        <f t="shared" si="142"/>
        <v>-6.9028949065454556E-3</v>
      </c>
      <c r="J992" s="197">
        <f t="shared" si="147"/>
        <v>1.3158478068511607E-3</v>
      </c>
      <c r="K992" s="174">
        <v>392.68</v>
      </c>
      <c r="L992" s="197">
        <f t="shared" si="143"/>
        <v>-1.5239304763376139E-2</v>
      </c>
      <c r="M992" s="197">
        <f t="shared" si="148"/>
        <v>5.5582945127944094E-3</v>
      </c>
      <c r="N992" s="199">
        <v>39401</v>
      </c>
      <c r="O992" s="181">
        <v>1451.15</v>
      </c>
      <c r="P992" s="200">
        <f t="shared" si="144"/>
        <v>-1.3300535255893498E-2</v>
      </c>
      <c r="Q992" s="200">
        <f t="shared" si="149"/>
        <v>-3.2908706744387728E-2</v>
      </c>
    </row>
    <row r="993" spans="1:17">
      <c r="A993" s="180">
        <v>39402</v>
      </c>
      <c r="B993" s="174">
        <v>619.47</v>
      </c>
      <c r="C993" s="197">
        <f t="shared" si="140"/>
        <v>1.1707244850376903E-2</v>
      </c>
      <c r="D993" s="201">
        <f t="shared" si="145"/>
        <v>-6.4864105930024882E-2</v>
      </c>
      <c r="E993" s="174">
        <v>9701.3799999999992</v>
      </c>
      <c r="F993" s="197">
        <f t="shared" si="141"/>
        <v>5.0491222752563833E-3</v>
      </c>
      <c r="G993" s="197">
        <f t="shared" si="146"/>
        <v>-3.2451829555839633E-2</v>
      </c>
      <c r="H993" s="174">
        <v>2048.62</v>
      </c>
      <c r="I993" s="197">
        <f t="shared" si="142"/>
        <v>1.2075822287696913E-2</v>
      </c>
      <c r="J993" s="197">
        <f t="shared" si="147"/>
        <v>-8.5256789495258452E-3</v>
      </c>
      <c r="K993" s="174">
        <v>408.29</v>
      </c>
      <c r="L993" s="197">
        <f t="shared" si="143"/>
        <v>3.898267540603198E-2</v>
      </c>
      <c r="M993" s="197">
        <f t="shared" si="148"/>
        <v>-6.7005326836622366E-3</v>
      </c>
      <c r="N993" s="199">
        <v>39402</v>
      </c>
      <c r="O993" s="181">
        <v>1458.74</v>
      </c>
      <c r="P993" s="200">
        <f t="shared" si="144"/>
        <v>5.2167038704877206E-3</v>
      </c>
      <c r="Q993" s="200">
        <f t="shared" si="149"/>
        <v>-5.2277201881134223E-2</v>
      </c>
    </row>
    <row r="994" spans="1:17">
      <c r="A994" s="180">
        <v>39405</v>
      </c>
      <c r="B994" s="174">
        <v>609.08000000000004</v>
      </c>
      <c r="C994" s="197">
        <f t="shared" si="140"/>
        <v>-1.6914651773960461E-2</v>
      </c>
      <c r="D994" s="201">
        <f t="shared" si="145"/>
        <v>-5.2636282919924962E-2</v>
      </c>
      <c r="E994" s="174">
        <v>9497.33</v>
      </c>
      <c r="F994" s="197">
        <f t="shared" si="141"/>
        <v>-2.1257436959212572E-2</v>
      </c>
      <c r="G994" s="197">
        <f t="shared" si="146"/>
        <v>-2.3943683378467376E-2</v>
      </c>
      <c r="H994" s="174">
        <v>2021.14</v>
      </c>
      <c r="I994" s="197">
        <f t="shared" si="142"/>
        <v>-1.3504687077902698E-2</v>
      </c>
      <c r="J994" s="197">
        <f t="shared" si="147"/>
        <v>7.8457142208862886E-3</v>
      </c>
      <c r="K994" s="174">
        <v>402.17</v>
      </c>
      <c r="L994" s="197">
        <f t="shared" si="143"/>
        <v>-1.5102821430095276E-2</v>
      </c>
      <c r="M994" s="197">
        <f t="shared" si="148"/>
        <v>3.7405026792588975E-2</v>
      </c>
      <c r="N994" s="199">
        <v>39405</v>
      </c>
      <c r="O994" s="181">
        <v>1433.27</v>
      </c>
      <c r="P994" s="200">
        <f t="shared" si="144"/>
        <v>-1.7614502402235385E-2</v>
      </c>
      <c r="Q994" s="200">
        <f t="shared" si="149"/>
        <v>-4.0314578695822854E-2</v>
      </c>
    </row>
    <row r="995" spans="1:17">
      <c r="A995" s="180">
        <v>39406</v>
      </c>
      <c r="B995" s="174">
        <v>605.35</v>
      </c>
      <c r="C995" s="197">
        <f t="shared" si="140"/>
        <v>-6.1428188187824485E-3</v>
      </c>
      <c r="D995" s="201">
        <f t="shared" si="145"/>
        <v>-7.6160485327607719E-2</v>
      </c>
      <c r="E995" s="174">
        <v>9575.2900000000009</v>
      </c>
      <c r="F995" s="197">
        <f t="shared" si="141"/>
        <v>8.1751153421043901E-3</v>
      </c>
      <c r="G995" s="197">
        <f t="shared" si="146"/>
        <v>-4.9755733774991096E-2</v>
      </c>
      <c r="H995" s="174">
        <v>2029.94</v>
      </c>
      <c r="I995" s="197">
        <f t="shared" si="142"/>
        <v>4.3445273070893053E-3</v>
      </c>
      <c r="J995" s="197">
        <f t="shared" si="147"/>
        <v>-1.3924393777409536E-2</v>
      </c>
      <c r="K995" s="174">
        <v>399.24</v>
      </c>
      <c r="L995" s="197">
        <f t="shared" si="143"/>
        <v>-7.3121449818716313E-3</v>
      </c>
      <c r="M995" s="197">
        <f t="shared" si="148"/>
        <v>2.2403673614545695E-3</v>
      </c>
      <c r="N995" s="199">
        <v>39406</v>
      </c>
      <c r="O995" s="181">
        <v>1439.7</v>
      </c>
      <c r="P995" s="200">
        <f t="shared" si="144"/>
        <v>4.4762115415092219E-3</v>
      </c>
      <c r="Q995" s="200">
        <f t="shared" si="149"/>
        <v>-6.2527545433803997E-2</v>
      </c>
    </row>
    <row r="996" spans="1:17">
      <c r="A996" s="180">
        <v>39407</v>
      </c>
      <c r="B996" s="174">
        <v>596.91999999999996</v>
      </c>
      <c r="C996" s="197">
        <f t="shared" si="140"/>
        <v>-1.4023702090482225E-2</v>
      </c>
      <c r="D996" s="201">
        <f t="shared" si="145"/>
        <v>-8.3990657758409054E-2</v>
      </c>
      <c r="E996" s="174">
        <v>9405.2199999999993</v>
      </c>
      <c r="F996" s="197">
        <f t="shared" si="141"/>
        <v>-1.7920967522052939E-2</v>
      </c>
      <c r="G996" s="197">
        <f t="shared" si="146"/>
        <v>-3.8026865618009741E-2</v>
      </c>
      <c r="H996" s="174">
        <v>2006.38</v>
      </c>
      <c r="I996" s="197">
        <f t="shared" si="142"/>
        <v>-1.1674132661934006E-2</v>
      </c>
      <c r="J996" s="197">
        <f t="shared" si="147"/>
        <v>-1.3363903537041904E-2</v>
      </c>
      <c r="K996" s="174">
        <v>404.7</v>
      </c>
      <c r="L996" s="197">
        <f t="shared" si="143"/>
        <v>1.3583312063434239E-2</v>
      </c>
      <c r="M996" s="197">
        <f t="shared" si="148"/>
        <v>-8.4056116282623487E-3</v>
      </c>
      <c r="N996" s="199">
        <v>39407</v>
      </c>
      <c r="O996" s="181">
        <v>1416.77</v>
      </c>
      <c r="P996" s="200">
        <f t="shared" si="144"/>
        <v>-1.6055125765564445E-2</v>
      </c>
      <c r="Q996" s="200">
        <f t="shared" si="149"/>
        <v>-5.2781038990653478E-2</v>
      </c>
    </row>
    <row r="997" spans="1:17">
      <c r="A997" s="180">
        <v>39409</v>
      </c>
      <c r="B997" s="174">
        <v>604.74</v>
      </c>
      <c r="C997" s="197">
        <f t="shared" si="140"/>
        <v>1.3015512531574474E-2</v>
      </c>
      <c r="D997" s="201">
        <f t="shared" si="145"/>
        <v>-0.10571560907457556</v>
      </c>
      <c r="E997" s="174">
        <v>9582.98</v>
      </c>
      <c r="F997" s="197">
        <f t="shared" si="141"/>
        <v>1.8723754038058239E-2</v>
      </c>
      <c r="G997" s="197">
        <f t="shared" si="146"/>
        <v>-5.4680242639432379E-2</v>
      </c>
      <c r="H997" s="174">
        <v>2028.9</v>
      </c>
      <c r="I997" s="197">
        <f t="shared" si="142"/>
        <v>1.1161670962157717E-2</v>
      </c>
      <c r="J997" s="197">
        <f t="shared" si="147"/>
        <v>-3.4510589419054306E-2</v>
      </c>
      <c r="K997" s="174">
        <v>398.65</v>
      </c>
      <c r="L997" s="197">
        <f t="shared" si="143"/>
        <v>-1.5062212933315437E-2</v>
      </c>
      <c r="M997" s="197">
        <f t="shared" si="148"/>
        <v>4.4328399379268257E-3</v>
      </c>
      <c r="N997" s="199">
        <v>39409</v>
      </c>
      <c r="O997" s="181">
        <v>1440.7</v>
      </c>
      <c r="P997" s="200">
        <f t="shared" si="144"/>
        <v>1.6749473800682077E-2</v>
      </c>
      <c r="Q997" s="200">
        <f t="shared" si="149"/>
        <v>-6.8493489115125511E-2</v>
      </c>
    </row>
    <row r="998" spans="1:17">
      <c r="A998" s="180">
        <v>39412</v>
      </c>
      <c r="B998" s="174">
        <v>590.42999999999995</v>
      </c>
      <c r="C998" s="197">
        <f t="shared" si="140"/>
        <v>-2.3947528591385984E-2</v>
      </c>
      <c r="D998" s="201">
        <f t="shared" si="145"/>
        <v>-9.392018752333943E-2</v>
      </c>
      <c r="E998" s="174">
        <v>9389.5</v>
      </c>
      <c r="F998" s="197">
        <f t="shared" si="141"/>
        <v>-2.0396564664209169E-2</v>
      </c>
      <c r="G998" s="197">
        <f t="shared" si="146"/>
        <v>-4.0606505968847087E-2</v>
      </c>
      <c r="H998" s="174">
        <v>1989.36</v>
      </c>
      <c r="I998" s="197">
        <f t="shared" si="142"/>
        <v>-1.9680795297623531E-2</v>
      </c>
      <c r="J998" s="197">
        <f t="shared" si="147"/>
        <v>-2.8894871532093701E-2</v>
      </c>
      <c r="K998" s="174">
        <v>400.41</v>
      </c>
      <c r="L998" s="197">
        <f t="shared" si="143"/>
        <v>4.4051832056654396E-3</v>
      </c>
      <c r="M998" s="197">
        <f t="shared" si="148"/>
        <v>-1.8170793632112707E-2</v>
      </c>
      <c r="N998" s="199">
        <v>39412</v>
      </c>
      <c r="O998" s="181">
        <v>1407.22</v>
      </c>
      <c r="P998" s="200">
        <f t="shared" si="144"/>
        <v>-2.3512979624269969E-2</v>
      </c>
      <c r="Q998" s="200">
        <f t="shared" si="149"/>
        <v>-5.7140675391823464E-2</v>
      </c>
    </row>
    <row r="999" spans="1:17">
      <c r="A999" s="180">
        <v>39413</v>
      </c>
      <c r="B999" s="174">
        <v>602.08000000000004</v>
      </c>
      <c r="C999" s="197">
        <f t="shared" si="140"/>
        <v>1.95392418416717E-2</v>
      </c>
      <c r="D999" s="201">
        <f t="shared" si="145"/>
        <v>-0.12213384446986031</v>
      </c>
      <c r="E999" s="174">
        <v>9521.76</v>
      </c>
      <c r="F999" s="197">
        <f t="shared" si="141"/>
        <v>1.398766199964707E-2</v>
      </c>
      <c r="G999" s="197">
        <f t="shared" si="146"/>
        <v>-6.867189412233099E-2</v>
      </c>
      <c r="H999" s="174">
        <v>2033.76</v>
      </c>
      <c r="I999" s="197">
        <f t="shared" si="142"/>
        <v>2.2073317594978381E-2</v>
      </c>
      <c r="J999" s="197">
        <f t="shared" si="147"/>
        <v>-5.2403838883208244E-2</v>
      </c>
      <c r="K999" s="174">
        <v>394.72</v>
      </c>
      <c r="L999" s="197">
        <f t="shared" si="143"/>
        <v>-1.4312369373123173E-2</v>
      </c>
      <c r="M999" s="197">
        <f t="shared" si="148"/>
        <v>-1.6618960126407237E-2</v>
      </c>
      <c r="N999" s="199">
        <v>39413</v>
      </c>
      <c r="O999" s="181">
        <v>1428.23</v>
      </c>
      <c r="P999" s="200">
        <f t="shared" si="144"/>
        <v>1.4819788412660614E-2</v>
      </c>
      <c r="Q999" s="200">
        <f t="shared" si="149"/>
        <v>-8.4553162705436002E-2</v>
      </c>
    </row>
    <row r="1000" spans="1:17">
      <c r="A1000" s="180">
        <v>39414</v>
      </c>
      <c r="B1000" s="174">
        <v>622.85</v>
      </c>
      <c r="C1000" s="197">
        <f t="shared" si="140"/>
        <v>3.3915392486974505E-2</v>
      </c>
      <c r="D1000" s="201">
        <f t="shared" si="145"/>
        <v>-0.10386790612354434</v>
      </c>
      <c r="E1000" s="174">
        <v>9791.0499999999993</v>
      </c>
      <c r="F1000" s="197">
        <f t="shared" si="141"/>
        <v>2.7888997423794918E-2</v>
      </c>
      <c r="G1000" s="197">
        <f t="shared" si="146"/>
        <v>-5.2925692878890707E-2</v>
      </c>
      <c r="H1000" s="174">
        <v>2095.39</v>
      </c>
      <c r="I1000" s="197">
        <f t="shared" si="142"/>
        <v>2.9853397002618395E-2</v>
      </c>
      <c r="J1000" s="197">
        <f t="shared" si="147"/>
        <v>-2.7808728907023073E-2</v>
      </c>
      <c r="K1000" s="174">
        <v>399.66</v>
      </c>
      <c r="L1000" s="197">
        <f t="shared" si="143"/>
        <v>1.2437532872096422E-2</v>
      </c>
      <c r="M1000" s="197">
        <f t="shared" si="148"/>
        <v>-4.1146222455331533E-2</v>
      </c>
      <c r="N1000" s="199">
        <v>39414</v>
      </c>
      <c r="O1000" s="181">
        <v>1469.02</v>
      </c>
      <c r="P1000" s="200">
        <f t="shared" si="144"/>
        <v>2.8159596429260164E-2</v>
      </c>
      <c r="Q1000" s="200">
        <f t="shared" si="149"/>
        <v>-6.6705377747426492E-2</v>
      </c>
    </row>
    <row r="1001" spans="1:17">
      <c r="A1001" s="180">
        <v>39415</v>
      </c>
      <c r="B1001" s="174">
        <v>623.07000000000005</v>
      </c>
      <c r="C1001" s="197">
        <f t="shared" si="140"/>
        <v>3.5315269405180265E-4</v>
      </c>
      <c r="D1001" s="201">
        <f t="shared" si="145"/>
        <v>-8.34541759455628E-2</v>
      </c>
      <c r="E1001" s="174">
        <v>9773.57</v>
      </c>
      <c r="F1001" s="197">
        <f t="shared" si="141"/>
        <v>-1.7868994798928141E-3</v>
      </c>
      <c r="G1001" s="197">
        <f t="shared" si="146"/>
        <v>-3.9398253582491743E-2</v>
      </c>
      <c r="H1001" s="174">
        <v>2102.42</v>
      </c>
      <c r="I1001" s="197">
        <f t="shared" si="142"/>
        <v>3.3493686336616064E-3</v>
      </c>
      <c r="J1001" s="197">
        <f t="shared" si="147"/>
        <v>-1.0246127488784638E-2</v>
      </c>
      <c r="K1001" s="174">
        <v>389.82</v>
      </c>
      <c r="L1001" s="197">
        <f t="shared" si="143"/>
        <v>-2.4929091532648488E-2</v>
      </c>
      <c r="M1001" s="197">
        <f t="shared" si="148"/>
        <v>-3.0797437822790777E-2</v>
      </c>
      <c r="N1001" s="199">
        <v>39415</v>
      </c>
      <c r="O1001" s="181">
        <v>1469.72</v>
      </c>
      <c r="P1001" s="200">
        <f t="shared" si="144"/>
        <v>4.7639465433410599E-4</v>
      </c>
      <c r="Q1001" s="200">
        <f t="shared" si="149"/>
        <v>-5.1747915950159498E-2</v>
      </c>
    </row>
    <row r="1002" spans="1:17">
      <c r="A1002" s="180">
        <v>39416</v>
      </c>
      <c r="B1002" s="174">
        <v>616.45000000000005</v>
      </c>
      <c r="C1002" s="197">
        <f t="shared" si="140"/>
        <v>-1.0681655711591683E-2</v>
      </c>
      <c r="D1002" s="201">
        <f t="shared" si="145"/>
        <v>-8.2155312863918084E-2</v>
      </c>
      <c r="E1002" s="174">
        <v>9856.85</v>
      </c>
      <c r="F1002" s="197">
        <f t="shared" si="141"/>
        <v>8.4848413459902624E-3</v>
      </c>
      <c r="G1002" s="197">
        <f t="shared" si="146"/>
        <v>-4.0334479594040615E-2</v>
      </c>
      <c r="H1002" s="174">
        <v>2089.1</v>
      </c>
      <c r="I1002" s="197">
        <f t="shared" si="142"/>
        <v>-6.3557109776352771E-3</v>
      </c>
      <c r="J1002" s="197">
        <f t="shared" si="147"/>
        <v>-6.3864655671636589E-3</v>
      </c>
      <c r="K1002" s="174">
        <v>395.77</v>
      </c>
      <c r="L1002" s="197">
        <f t="shared" si="143"/>
        <v>1.5148140318826404E-2</v>
      </c>
      <c r="M1002" s="197">
        <f t="shared" si="148"/>
        <v>-5.7035842638041311E-2</v>
      </c>
      <c r="N1002" s="199">
        <v>39416</v>
      </c>
      <c r="O1002" s="181">
        <v>1481.14</v>
      </c>
      <c r="P1002" s="200">
        <f t="shared" si="144"/>
        <v>7.7401550831240817E-3</v>
      </c>
      <c r="Q1002" s="200">
        <f t="shared" si="149"/>
        <v>-5.1006463935214727E-2</v>
      </c>
    </row>
    <row r="1003" spans="1:17">
      <c r="A1003" s="180">
        <v>39419</v>
      </c>
      <c r="B1003" s="174">
        <v>612.12</v>
      </c>
      <c r="C1003" s="197">
        <f t="shared" si="140"/>
        <v>-7.0488745917263503E-3</v>
      </c>
      <c r="D1003" s="201">
        <f t="shared" si="145"/>
        <v>-8.5596366005670221E-2</v>
      </c>
      <c r="E1003" s="174">
        <v>9811.86</v>
      </c>
      <c r="F1003" s="197">
        <f t="shared" si="141"/>
        <v>-4.5747869041807415E-3</v>
      </c>
      <c r="G1003" s="197">
        <f t="shared" si="146"/>
        <v>-2.4470753889942909E-2</v>
      </c>
      <c r="H1003" s="174">
        <v>2067.4499999999998</v>
      </c>
      <c r="I1003" s="197">
        <f t="shared" si="142"/>
        <v>-1.0417387396446183E-2</v>
      </c>
      <c r="J1003" s="197">
        <f t="shared" si="147"/>
        <v>-6.6363005981356776E-3</v>
      </c>
      <c r="K1003" s="174">
        <v>408.16</v>
      </c>
      <c r="L1003" s="197">
        <f t="shared" si="143"/>
        <v>3.0826019954180339E-2</v>
      </c>
      <c r="M1003" s="197">
        <f t="shared" si="148"/>
        <v>-4.0117296725044993E-2</v>
      </c>
      <c r="N1003" s="199">
        <v>39419</v>
      </c>
      <c r="O1003" s="181">
        <v>1472.42</v>
      </c>
      <c r="P1003" s="200">
        <f t="shared" si="144"/>
        <v>-5.9047558445050868E-3</v>
      </c>
      <c r="Q1003" s="200">
        <f t="shared" si="149"/>
        <v>-3.8704085672404291E-2</v>
      </c>
    </row>
    <row r="1004" spans="1:17">
      <c r="A1004" s="180">
        <v>39420</v>
      </c>
      <c r="B1004" s="174">
        <v>612.16</v>
      </c>
      <c r="C1004" s="197">
        <f t="shared" si="140"/>
        <v>6.5344529052537066E-5</v>
      </c>
      <c r="D1004" s="201">
        <f t="shared" si="145"/>
        <v>-9.1333960421426635E-2</v>
      </c>
      <c r="E1004" s="174">
        <v>9748.3799999999992</v>
      </c>
      <c r="F1004" s="197">
        <f t="shared" si="141"/>
        <v>-6.4907406929604495E-3</v>
      </c>
      <c r="G1004" s="197">
        <f t="shared" si="146"/>
        <v>-3.3185053007312275E-2</v>
      </c>
      <c r="H1004" s="174">
        <v>2059.06</v>
      </c>
      <c r="I1004" s="197">
        <f t="shared" si="142"/>
        <v>-4.0663958459423079E-3</v>
      </c>
      <c r="J1004" s="197">
        <f t="shared" si="147"/>
        <v>-1.8265501181509561E-2</v>
      </c>
      <c r="K1004" s="174">
        <v>409.75</v>
      </c>
      <c r="L1004" s="197">
        <f t="shared" si="143"/>
        <v>3.8879632304377209E-3</v>
      </c>
      <c r="M1004" s="197">
        <f t="shared" si="148"/>
        <v>-2.2792940513917424E-2</v>
      </c>
      <c r="N1004" s="199">
        <v>39420</v>
      </c>
      <c r="O1004" s="181">
        <v>1462.79</v>
      </c>
      <c r="P1004" s="200">
        <f t="shared" si="144"/>
        <v>-6.5617346307115035E-3</v>
      </c>
      <c r="Q1004" s="200">
        <f t="shared" si="149"/>
        <v>-4.6717568206126846E-2</v>
      </c>
    </row>
    <row r="1005" spans="1:17">
      <c r="A1005" s="180">
        <v>39421</v>
      </c>
      <c r="B1005" s="174">
        <v>626.04</v>
      </c>
      <c r="C1005" s="197">
        <f t="shared" si="140"/>
        <v>2.2420580570413615E-2</v>
      </c>
      <c r="D1005" s="201">
        <f t="shared" si="145"/>
        <v>-0.10381888100756929</v>
      </c>
      <c r="E1005" s="174">
        <v>9887.6</v>
      </c>
      <c r="F1005" s="197">
        <f t="shared" si="141"/>
        <v>1.4180329464131376E-2</v>
      </c>
      <c r="G1005" s="197">
        <f t="shared" si="146"/>
        <v>-4.9974616611488894E-2</v>
      </c>
      <c r="H1005" s="174">
        <v>2099.31</v>
      </c>
      <c r="I1005" s="197">
        <f t="shared" si="142"/>
        <v>1.9359151328908919E-2</v>
      </c>
      <c r="J1005" s="197">
        <f t="shared" si="147"/>
        <v>-4.3064774006454559E-2</v>
      </c>
      <c r="K1005" s="174">
        <v>405.64</v>
      </c>
      <c r="L1005" s="197">
        <f t="shared" si="143"/>
        <v>-1.0081150880143535E-2</v>
      </c>
      <c r="M1005" s="197">
        <f t="shared" si="148"/>
        <v>-2.0029904102363938E-2</v>
      </c>
      <c r="N1005" s="199">
        <v>39421</v>
      </c>
      <c r="O1005" s="181">
        <v>1485.01</v>
      </c>
      <c r="P1005" s="200">
        <f t="shared" si="144"/>
        <v>1.5075935173540816E-2</v>
      </c>
      <c r="Q1005" s="200">
        <f t="shared" si="149"/>
        <v>-6.2794183856522662E-2</v>
      </c>
    </row>
    <row r="1006" spans="1:17">
      <c r="A1006" s="180">
        <v>39422</v>
      </c>
      <c r="B1006" s="174">
        <v>632.52</v>
      </c>
      <c r="C1006" s="197">
        <f t="shared" si="140"/>
        <v>1.0297573832814162E-2</v>
      </c>
      <c r="D1006" s="201">
        <f t="shared" si="145"/>
        <v>-8.6992741159050771E-2</v>
      </c>
      <c r="E1006" s="174">
        <v>10030.15</v>
      </c>
      <c r="F1006" s="197">
        <f t="shared" si="141"/>
        <v>1.4314110173959857E-2</v>
      </c>
      <c r="G1006" s="197">
        <f t="shared" si="146"/>
        <v>-2.9774995553372867E-2</v>
      </c>
      <c r="H1006" s="174">
        <v>2127.65</v>
      </c>
      <c r="I1006" s="197">
        <f t="shared" si="142"/>
        <v>1.340936495852087E-2</v>
      </c>
      <c r="J1006" s="197">
        <f t="shared" si="147"/>
        <v>-3.000762385885658E-2</v>
      </c>
      <c r="K1006" s="174">
        <v>402.02</v>
      </c>
      <c r="L1006" s="197">
        <f t="shared" si="143"/>
        <v>-8.9642281185455287E-3</v>
      </c>
      <c r="M1006" s="197">
        <f t="shared" si="148"/>
        <v>-2.0520672735913556E-2</v>
      </c>
      <c r="N1006" s="199">
        <v>39422</v>
      </c>
      <c r="O1006" s="181">
        <v>1507.34</v>
      </c>
      <c r="P1006" s="200">
        <f t="shared" si="144"/>
        <v>1.4925001760924475E-2</v>
      </c>
      <c r="Q1006" s="200">
        <f t="shared" si="149"/>
        <v>-4.4496557049819849E-2</v>
      </c>
    </row>
    <row r="1007" spans="1:17">
      <c r="A1007" s="180">
        <v>39423</v>
      </c>
      <c r="B1007" s="174">
        <v>632.85</v>
      </c>
      <c r="C1007" s="197">
        <f t="shared" si="140"/>
        <v>5.2158658334167151E-4</v>
      </c>
      <c r="D1007" s="201">
        <f t="shared" si="145"/>
        <v>-8.27388931137093E-2</v>
      </c>
      <c r="E1007" s="174">
        <v>10023.58</v>
      </c>
      <c r="F1007" s="197">
        <f t="shared" si="141"/>
        <v>-6.5523972199311499E-4</v>
      </c>
      <c r="G1007" s="197">
        <f t="shared" si="146"/>
        <v>-2.4634858217756267E-2</v>
      </c>
      <c r="H1007" s="174">
        <v>2130</v>
      </c>
      <c r="I1007" s="197">
        <f t="shared" si="142"/>
        <v>1.1038954534258853E-3</v>
      </c>
      <c r="J1007" s="197">
        <f t="shared" si="147"/>
        <v>-2.0266531567926748E-2</v>
      </c>
      <c r="K1007" s="174">
        <v>400.84</v>
      </c>
      <c r="L1007" s="197">
        <f t="shared" si="143"/>
        <v>-2.9394934351220292E-3</v>
      </c>
      <c r="M1007" s="197">
        <f t="shared" si="148"/>
        <v>-2.8324948089132902E-2</v>
      </c>
      <c r="N1007" s="199">
        <v>39423</v>
      </c>
      <c r="O1007" s="181">
        <v>1504.66</v>
      </c>
      <c r="P1007" s="200">
        <f t="shared" si="144"/>
        <v>-1.7795489423974768E-3</v>
      </c>
      <c r="Q1007" s="200">
        <f t="shared" si="149"/>
        <v>-3.7635158044840224E-2</v>
      </c>
    </row>
    <row r="1008" spans="1:17">
      <c r="A1008" s="180">
        <v>39426</v>
      </c>
      <c r="B1008" s="174">
        <v>638.04999999999995</v>
      </c>
      <c r="C1008" s="197">
        <f t="shared" si="140"/>
        <v>8.1832229415278006E-3</v>
      </c>
      <c r="D1008" s="201">
        <f t="shared" si="145"/>
        <v>-8.5588226844307891E-2</v>
      </c>
      <c r="E1008" s="174">
        <v>10104.42</v>
      </c>
      <c r="F1008" s="197">
        <f t="shared" si="141"/>
        <v>8.03263460561905E-3</v>
      </c>
      <c r="G1008" s="197">
        <f t="shared" si="146"/>
        <v>-2.3751022803904353E-2</v>
      </c>
      <c r="H1008" s="174">
        <v>2134.88</v>
      </c>
      <c r="I1008" s="197">
        <f t="shared" si="142"/>
        <v>2.2884592906398391E-3</v>
      </c>
      <c r="J1008" s="197">
        <f t="shared" si="147"/>
        <v>-2.1816615534351574E-2</v>
      </c>
      <c r="K1008" s="174">
        <v>410.95</v>
      </c>
      <c r="L1008" s="197">
        <f t="shared" si="143"/>
        <v>2.4909207404381024E-2</v>
      </c>
      <c r="M1008" s="197">
        <f t="shared" si="148"/>
        <v>-4.3878888157878056E-2</v>
      </c>
      <c r="N1008" s="199">
        <v>39426</v>
      </c>
      <c r="O1008" s="181">
        <v>1515.96</v>
      </c>
      <c r="P1008" s="200">
        <f t="shared" si="144"/>
        <v>7.4819425905587661E-3</v>
      </c>
      <c r="Q1008" s="200">
        <f t="shared" si="149"/>
        <v>-3.7700943386847124E-2</v>
      </c>
    </row>
    <row r="1009" spans="1:17">
      <c r="A1009" s="180">
        <v>39427</v>
      </c>
      <c r="B1009" s="174">
        <v>627.35</v>
      </c>
      <c r="C1009" s="197">
        <f t="shared" si="140"/>
        <v>-1.6912051574276551E-2</v>
      </c>
      <c r="D1009" s="201">
        <f t="shared" si="145"/>
        <v>-6.0258549943310577E-2</v>
      </c>
      <c r="E1009" s="174">
        <v>9838.26</v>
      </c>
      <c r="F1009" s="197">
        <f t="shared" si="141"/>
        <v>-2.6694085720508194E-2</v>
      </c>
      <c r="G1009" s="197">
        <f t="shared" si="146"/>
        <v>-1.3841231660284779E-2</v>
      </c>
      <c r="H1009" s="174">
        <v>2083.7199999999998</v>
      </c>
      <c r="I1009" s="197">
        <f t="shared" si="142"/>
        <v>-2.4255681153322377E-2</v>
      </c>
      <c r="J1009" s="197">
        <f t="shared" si="147"/>
        <v>-2.8252041805015265E-3</v>
      </c>
      <c r="K1009" s="174">
        <v>416.88</v>
      </c>
      <c r="L1009" s="197">
        <f t="shared" si="143"/>
        <v>1.4326858006450238E-2</v>
      </c>
      <c r="M1009" s="197">
        <f t="shared" si="148"/>
        <v>-2.6533761441502629E-2</v>
      </c>
      <c r="N1009" s="199">
        <v>39427</v>
      </c>
      <c r="O1009" s="181">
        <v>1477.65</v>
      </c>
      <c r="P1009" s="200">
        <f t="shared" si="144"/>
        <v>-2.5595913660148489E-2</v>
      </c>
      <c r="Q1009" s="200">
        <f t="shared" si="149"/>
        <v>-2.5047150763079583E-2</v>
      </c>
    </row>
    <row r="1010" spans="1:17">
      <c r="A1010" s="180">
        <v>39428</v>
      </c>
      <c r="B1010" s="174">
        <v>633.65</v>
      </c>
      <c r="C1010" s="197">
        <f t="shared" si="140"/>
        <v>9.9921529223642811E-3</v>
      </c>
      <c r="D1010" s="201">
        <f t="shared" si="145"/>
        <v>-9.3562491782201399E-2</v>
      </c>
      <c r="E1010" s="174">
        <v>9921.64</v>
      </c>
      <c r="F1010" s="197">
        <f t="shared" si="141"/>
        <v>8.4393640534235672E-3</v>
      </c>
      <c r="G1010" s="197">
        <f t="shared" si="146"/>
        <v>-4.6009678807756506E-2</v>
      </c>
      <c r="H1010" s="174">
        <v>2101.36</v>
      </c>
      <c r="I1010" s="197">
        <f t="shared" si="142"/>
        <v>8.4299963036253266E-3</v>
      </c>
      <c r="J1010" s="197">
        <f t="shared" si="147"/>
        <v>-4.4247675273349184E-2</v>
      </c>
      <c r="K1010" s="174">
        <v>416.1</v>
      </c>
      <c r="L1010" s="197">
        <f t="shared" si="143"/>
        <v>-1.87279461206351E-3</v>
      </c>
      <c r="M1010" s="197">
        <f t="shared" si="148"/>
        <v>-1.7665909559619265E-2</v>
      </c>
      <c r="N1010" s="199">
        <v>39428</v>
      </c>
      <c r="O1010" s="181">
        <v>1486.59</v>
      </c>
      <c r="P1010" s="200">
        <f t="shared" si="144"/>
        <v>6.0319185397228825E-3</v>
      </c>
      <c r="Q1010" s="200">
        <f t="shared" si="149"/>
        <v>-5.5386014258777323E-2</v>
      </c>
    </row>
    <row r="1011" spans="1:17">
      <c r="A1011" s="180">
        <v>39429</v>
      </c>
      <c r="B1011" s="174">
        <v>631.76</v>
      </c>
      <c r="C1011" s="197">
        <f t="shared" si="140"/>
        <v>-2.9871763387476543E-3</v>
      </c>
      <c r="D1011" s="201">
        <f t="shared" si="145"/>
        <v>-7.3591555621878135E-2</v>
      </c>
      <c r="E1011" s="174">
        <v>9864.2800000000007</v>
      </c>
      <c r="F1011" s="197">
        <f t="shared" si="141"/>
        <v>-5.7980787037039327E-3</v>
      </c>
      <c r="G1011" s="197">
        <f t="shared" si="146"/>
        <v>-2.9265274958350504E-2</v>
      </c>
      <c r="H1011" s="174">
        <v>2094.6799999999998</v>
      </c>
      <c r="I1011" s="197">
        <f t="shared" si="142"/>
        <v>-3.1839570848961516E-3</v>
      </c>
      <c r="J1011" s="197">
        <f t="shared" si="147"/>
        <v>-2.702334249211466E-2</v>
      </c>
      <c r="K1011" s="174">
        <v>418.93</v>
      </c>
      <c r="L1011" s="197">
        <f t="shared" si="143"/>
        <v>6.77822553728349E-3</v>
      </c>
      <c r="M1011" s="197">
        <f t="shared" si="148"/>
        <v>-2.2550825521896085E-2</v>
      </c>
      <c r="N1011" s="199">
        <v>39429</v>
      </c>
      <c r="O1011" s="181">
        <v>1488.41</v>
      </c>
      <c r="P1011" s="200">
        <f t="shared" si="144"/>
        <v>1.2235295644025396E-3</v>
      </c>
      <c r="Q1011" s="200">
        <f t="shared" si="149"/>
        <v>-4.0937419820237436E-2</v>
      </c>
    </row>
    <row r="1012" spans="1:17">
      <c r="A1012" s="180">
        <v>39430</v>
      </c>
      <c r="B1012" s="174">
        <v>623.14</v>
      </c>
      <c r="C1012" s="197">
        <f t="shared" si="140"/>
        <v>-1.373836254630394E-2</v>
      </c>
      <c r="D1012" s="201">
        <f t="shared" si="145"/>
        <v>-6.2284336175868441E-2</v>
      </c>
      <c r="E1012" s="174">
        <v>9698.3700000000008</v>
      </c>
      <c r="F1012" s="197">
        <f t="shared" si="141"/>
        <v>-1.6962321357737602E-2</v>
      </c>
      <c r="G1012" s="197">
        <f t="shared" si="146"/>
        <v>-2.6126966875643039E-2</v>
      </c>
      <c r="H1012" s="174">
        <v>2072.11</v>
      </c>
      <c r="I1012" s="197">
        <f t="shared" si="142"/>
        <v>-1.0833385286215491E-2</v>
      </c>
      <c r="J1012" s="197">
        <f t="shared" si="147"/>
        <v>-2.6597137096718789E-2</v>
      </c>
      <c r="K1012" s="174">
        <v>410.91</v>
      </c>
      <c r="L1012" s="197">
        <f t="shared" si="143"/>
        <v>-1.9329629111339407E-2</v>
      </c>
      <c r="M1012" s="197">
        <f t="shared" si="148"/>
        <v>-2.7175225305552482E-3</v>
      </c>
      <c r="N1012" s="199">
        <v>39430</v>
      </c>
      <c r="O1012" s="181">
        <v>1467.95</v>
      </c>
      <c r="P1012" s="200">
        <f t="shared" si="144"/>
        <v>-1.3841566425019707E-2</v>
      </c>
      <c r="Q1012" s="200">
        <f t="shared" si="149"/>
        <v>-3.3118979010572869E-2</v>
      </c>
    </row>
    <row r="1013" spans="1:17">
      <c r="A1013" s="180">
        <v>39433</v>
      </c>
      <c r="B1013" s="174">
        <v>608.12</v>
      </c>
      <c r="C1013" s="197">
        <f t="shared" si="140"/>
        <v>-2.4398981730386328E-2</v>
      </c>
      <c r="D1013" s="201">
        <f t="shared" si="145"/>
        <v>-9.2499334291492499E-2</v>
      </c>
      <c r="E1013" s="174">
        <v>9528.67</v>
      </c>
      <c r="F1013" s="197">
        <f t="shared" si="141"/>
        <v>-1.7652681511369603E-2</v>
      </c>
      <c r="G1013" s="197">
        <f t="shared" si="146"/>
        <v>-4.7022129528019221E-2</v>
      </c>
      <c r="H1013" s="174">
        <v>2020.8</v>
      </c>
      <c r="I1013" s="197">
        <f t="shared" si="142"/>
        <v>-2.5073939177075313E-2</v>
      </c>
      <c r="J1013" s="197">
        <f t="shared" si="147"/>
        <v>-5.0362891763202404E-2</v>
      </c>
      <c r="K1013" s="174">
        <v>415.44</v>
      </c>
      <c r="L1013" s="197">
        <f t="shared" si="143"/>
        <v>1.0963987121223952E-2</v>
      </c>
      <c r="M1013" s="197">
        <f t="shared" si="148"/>
        <v>-3.3173633550148927E-2</v>
      </c>
      <c r="N1013" s="199">
        <v>39433</v>
      </c>
      <c r="O1013" s="181">
        <v>1445.9</v>
      </c>
      <c r="P1013" s="200">
        <f t="shared" si="144"/>
        <v>-1.5134904614823051E-2</v>
      </c>
      <c r="Q1013" s="200">
        <f t="shared" si="149"/>
        <v>-4.8720417568537379E-2</v>
      </c>
    </row>
    <row r="1014" spans="1:17">
      <c r="A1014" s="180">
        <v>39434</v>
      </c>
      <c r="B1014" s="174">
        <v>612.33000000000004</v>
      </c>
      <c r="C1014" s="197">
        <f t="shared" si="140"/>
        <v>6.8991219614258368E-3</v>
      </c>
      <c r="D1014" s="201">
        <f t="shared" si="145"/>
        <v>-0.11505324301345757</v>
      </c>
      <c r="E1014" s="174">
        <v>9602.5499999999993</v>
      </c>
      <c r="F1014" s="197">
        <f t="shared" si="141"/>
        <v>7.7235395613725801E-3</v>
      </c>
      <c r="G1014" s="197">
        <f t="shared" si="146"/>
        <v>-6.5590252715401642E-2</v>
      </c>
      <c r="H1014" s="174">
        <v>2029.49</v>
      </c>
      <c r="I1014" s="197">
        <f t="shared" si="142"/>
        <v>4.2910573485861001E-3</v>
      </c>
      <c r="J1014" s="197">
        <f t="shared" si="147"/>
        <v>-7.9275009450889874E-2</v>
      </c>
      <c r="K1014" s="174">
        <v>416.1</v>
      </c>
      <c r="L1014" s="197">
        <f t="shared" si="143"/>
        <v>1.5874164528321155E-3</v>
      </c>
      <c r="M1014" s="197">
        <f t="shared" si="148"/>
        <v>-1.5098232338023567E-2</v>
      </c>
      <c r="N1014" s="199">
        <v>39434</v>
      </c>
      <c r="O1014" s="181">
        <v>1454.98</v>
      </c>
      <c r="P1014" s="200">
        <f t="shared" si="144"/>
        <v>6.2601897725718877E-3</v>
      </c>
      <c r="Q1014" s="200">
        <f t="shared" si="149"/>
        <v>-6.3102398076289506E-2</v>
      </c>
    </row>
    <row r="1015" spans="1:17">
      <c r="A1015" s="180">
        <v>39435</v>
      </c>
      <c r="B1015" s="174">
        <v>615.58000000000004</v>
      </c>
      <c r="C1015" s="197">
        <f t="shared" si="140"/>
        <v>5.2935599339164995E-3</v>
      </c>
      <c r="D1015" s="201">
        <f t="shared" si="145"/>
        <v>-8.2906588813637855E-2</v>
      </c>
      <c r="E1015" s="174">
        <v>9586.07</v>
      </c>
      <c r="F1015" s="197">
        <f t="shared" si="141"/>
        <v>-1.717685175061129E-3</v>
      </c>
      <c r="G1015" s="197">
        <f t="shared" si="146"/>
        <v>-3.255145046660448E-2</v>
      </c>
      <c r="H1015" s="174">
        <v>2031</v>
      </c>
      <c r="I1015" s="197">
        <f t="shared" si="142"/>
        <v>7.4375263557197252E-4</v>
      </c>
      <c r="J1015" s="197">
        <f t="shared" si="147"/>
        <v>-4.8844363509691076E-2</v>
      </c>
      <c r="K1015" s="174">
        <v>411.41</v>
      </c>
      <c r="L1015" s="197">
        <f t="shared" si="143"/>
        <v>-1.133533182189644E-2</v>
      </c>
      <c r="M1015" s="197">
        <f t="shared" si="148"/>
        <v>-9.9717458872359225E-3</v>
      </c>
      <c r="N1015" s="199">
        <v>39435</v>
      </c>
      <c r="O1015" s="181">
        <v>1453</v>
      </c>
      <c r="P1015" s="200">
        <f t="shared" si="144"/>
        <v>-1.3617702363695643E-3</v>
      </c>
      <c r="Q1015" s="200">
        <f t="shared" si="149"/>
        <v>-3.0892865108337879E-2</v>
      </c>
    </row>
    <row r="1016" spans="1:17">
      <c r="A1016" s="180">
        <v>39436</v>
      </c>
      <c r="B1016" s="174">
        <v>626.03</v>
      </c>
      <c r="C1016" s="197">
        <f t="shared" si="140"/>
        <v>1.6833380466518996E-2</v>
      </c>
      <c r="D1016" s="201">
        <f t="shared" si="145"/>
        <v>-8.7574373009394246E-2</v>
      </c>
      <c r="E1016" s="174">
        <v>9622.27</v>
      </c>
      <c r="F1016" s="197">
        <f t="shared" si="141"/>
        <v>3.7692005511554207E-3</v>
      </c>
      <c r="G1016" s="197">
        <f t="shared" si="146"/>
        <v>-3.5328021794490815E-2</v>
      </c>
      <c r="H1016" s="174">
        <v>2069.6799999999998</v>
      </c>
      <c r="I1016" s="197">
        <f t="shared" si="142"/>
        <v>1.8865723356880675E-2</v>
      </c>
      <c r="J1016" s="197">
        <f t="shared" si="147"/>
        <v>-6.0398686137622927E-2</v>
      </c>
      <c r="K1016" s="174">
        <v>402.57</v>
      </c>
      <c r="L1016" s="197">
        <f t="shared" si="143"/>
        <v>-2.1721289386023038E-2</v>
      </c>
      <c r="M1016" s="197">
        <f t="shared" si="148"/>
        <v>-3.6326842885714875E-2</v>
      </c>
      <c r="N1016" s="199">
        <v>39436</v>
      </c>
      <c r="O1016" s="181">
        <v>1460.12</v>
      </c>
      <c r="P1016" s="200">
        <f t="shared" si="144"/>
        <v>4.8882395353618043E-3</v>
      </c>
      <c r="Q1016" s="200">
        <f t="shared" si="149"/>
        <v>-3.604584429148381E-2</v>
      </c>
    </row>
    <row r="1017" spans="1:17">
      <c r="A1017" s="180">
        <v>39437</v>
      </c>
      <c r="B1017" s="174">
        <v>632.37</v>
      </c>
      <c r="C1017" s="197">
        <f t="shared" si="140"/>
        <v>1.0076372605416582E-2</v>
      </c>
      <c r="D1017" s="201">
        <f t="shared" si="145"/>
        <v>-8.9071189382779054E-2</v>
      </c>
      <c r="E1017" s="174">
        <v>9787.93</v>
      </c>
      <c r="F1017" s="197">
        <f t="shared" si="141"/>
        <v>1.706979036282039E-2</v>
      </c>
      <c r="G1017" s="197">
        <f t="shared" si="146"/>
        <v>-4.2595511402251304E-2</v>
      </c>
      <c r="H1017" s="174">
        <v>2111.77</v>
      </c>
      <c r="I1017" s="197">
        <f t="shared" si="142"/>
        <v>2.0132452443534506E-2</v>
      </c>
      <c r="J1017" s="197">
        <f t="shared" si="147"/>
        <v>-6.3415132264978205E-2</v>
      </c>
      <c r="K1017" s="174">
        <v>404.72</v>
      </c>
      <c r="L1017" s="197">
        <f t="shared" si="143"/>
        <v>5.3264752027046202E-3</v>
      </c>
      <c r="M1017" s="197">
        <f t="shared" si="148"/>
        <v>-5.9430108248551994E-2</v>
      </c>
      <c r="N1017" s="199">
        <v>39437</v>
      </c>
      <c r="O1017" s="181">
        <v>1484.46</v>
      </c>
      <c r="P1017" s="200">
        <f t="shared" si="144"/>
        <v>1.6532445635784168E-2</v>
      </c>
      <c r="Q1017" s="200">
        <f t="shared" si="149"/>
        <v>-3.9921937507047665E-2</v>
      </c>
    </row>
    <row r="1018" spans="1:17">
      <c r="A1018" s="180">
        <v>39440</v>
      </c>
      <c r="B1018" s="174">
        <v>636.86</v>
      </c>
      <c r="C1018" s="197">
        <f t="shared" si="140"/>
        <v>7.0751853172584421E-3</v>
      </c>
      <c r="D1018" s="201">
        <f t="shared" si="145"/>
        <v>-5.322542096702651E-2</v>
      </c>
      <c r="E1018" s="174">
        <v>9873.48</v>
      </c>
      <c r="F1018" s="197">
        <f t="shared" si="141"/>
        <v>8.7023809483993114E-3</v>
      </c>
      <c r="G1018" s="197">
        <f t="shared" si="146"/>
        <v>-2.2364666871346705E-2</v>
      </c>
      <c r="H1018" s="174">
        <v>2128.62</v>
      </c>
      <c r="I1018" s="197">
        <f t="shared" si="142"/>
        <v>7.9474240290387608E-3</v>
      </c>
      <c r="J1018" s="197">
        <f t="shared" si="147"/>
        <v>-3.5731042462152793E-2</v>
      </c>
      <c r="K1018" s="174">
        <v>405.85</v>
      </c>
      <c r="L1018" s="197">
        <f t="shared" si="143"/>
        <v>2.7881632235040809E-3</v>
      </c>
      <c r="M1018" s="197">
        <f t="shared" si="148"/>
        <v>-2.7585939501251142E-2</v>
      </c>
      <c r="N1018" s="199">
        <v>39440</v>
      </c>
      <c r="O1018" s="181">
        <v>1496.45</v>
      </c>
      <c r="P1018" s="200">
        <f t="shared" si="144"/>
        <v>8.0445667001382264E-3</v>
      </c>
      <c r="Q1018" s="200">
        <f t="shared" si="149"/>
        <v>-2.094505865509013E-2</v>
      </c>
    </row>
    <row r="1019" spans="1:17">
      <c r="A1019" s="180">
        <v>39442</v>
      </c>
      <c r="B1019" s="174">
        <v>638.91999999999996</v>
      </c>
      <c r="C1019" s="197">
        <f t="shared" si="140"/>
        <v>3.2293997245845629E-3</v>
      </c>
      <c r="D1019" s="201">
        <f t="shared" si="145"/>
        <v>-3.5765738529597232E-2</v>
      </c>
      <c r="E1019" s="174">
        <v>9894.15</v>
      </c>
      <c r="F1019" s="197">
        <f t="shared" si="141"/>
        <v>2.0912985050209076E-3</v>
      </c>
      <c r="G1019" s="197">
        <f t="shared" si="146"/>
        <v>-1.5683360674542804E-2</v>
      </c>
      <c r="H1019" s="174">
        <v>2136.94</v>
      </c>
      <c r="I1019" s="197">
        <f t="shared" si="142"/>
        <v>3.9010167720519729E-3</v>
      </c>
      <c r="J1019" s="197">
        <f t="shared" si="147"/>
        <v>-1.5337795488720754E-2</v>
      </c>
      <c r="K1019" s="174">
        <v>412.43</v>
      </c>
      <c r="L1019" s="197">
        <f t="shared" si="143"/>
        <v>1.6082861197693962E-2</v>
      </c>
      <c r="M1019" s="197">
        <f t="shared" si="148"/>
        <v>-3.4271078070228715E-2</v>
      </c>
      <c r="N1019" s="199">
        <v>39442</v>
      </c>
      <c r="O1019" s="181">
        <v>1497.66</v>
      </c>
      <c r="P1019" s="200">
        <f t="shared" si="144"/>
        <v>8.0825358178008883E-4</v>
      </c>
      <c r="Q1019" s="200">
        <f t="shared" si="149"/>
        <v>-1.1923684453546831E-2</v>
      </c>
    </row>
    <row r="1020" spans="1:17">
      <c r="A1020" s="180">
        <v>39443</v>
      </c>
      <c r="B1020" s="174">
        <v>628.77</v>
      </c>
      <c r="C1020" s="197">
        <f t="shared" si="140"/>
        <v>-1.6013720868577781E-2</v>
      </c>
      <c r="D1020" s="201">
        <f t="shared" si="145"/>
        <v>-4.6662291074692865E-2</v>
      </c>
      <c r="E1020" s="174">
        <v>9779.2999999999993</v>
      </c>
      <c r="F1020" s="197">
        <f t="shared" si="141"/>
        <v>-1.167576655103893E-2</v>
      </c>
      <c r="G1020" s="197">
        <f t="shared" si="146"/>
        <v>-2.9377792374294869E-2</v>
      </c>
      <c r="H1020" s="174">
        <v>2106.09</v>
      </c>
      <c r="I1020" s="197">
        <f t="shared" si="142"/>
        <v>-1.4541751358350662E-2</v>
      </c>
      <c r="J1020" s="197">
        <f t="shared" si="147"/>
        <v>-2.6620341725403528E-2</v>
      </c>
      <c r="K1020" s="174">
        <v>418.66</v>
      </c>
      <c r="L1020" s="197">
        <f t="shared" si="143"/>
        <v>1.4992640261495256E-2</v>
      </c>
      <c r="M1020" s="197">
        <f t="shared" si="148"/>
        <v>-3.1903258054500006E-2</v>
      </c>
      <c r="N1020" s="199">
        <v>39443</v>
      </c>
      <c r="O1020" s="181">
        <v>1476.37</v>
      </c>
      <c r="P1020" s="200">
        <f t="shared" si="144"/>
        <v>-1.4317517770510687E-2</v>
      </c>
      <c r="Q1020" s="200">
        <f t="shared" si="149"/>
        <v>-2.4808884786645436E-2</v>
      </c>
    </row>
    <row r="1021" spans="1:17">
      <c r="A1021" s="180">
        <v>39444</v>
      </c>
      <c r="B1021" s="174">
        <v>629.29999999999995</v>
      </c>
      <c r="C1021" s="197">
        <f t="shared" si="140"/>
        <v>8.4256047970982862E-4</v>
      </c>
      <c r="D1021" s="201">
        <f t="shared" si="145"/>
        <v>-6.8321494550416875E-2</v>
      </c>
      <c r="E1021" s="174">
        <v>9803.89</v>
      </c>
      <c r="F1021" s="197">
        <f t="shared" si="141"/>
        <v>2.5113388496695978E-3</v>
      </c>
      <c r="G1021" s="197">
        <f t="shared" si="146"/>
        <v>-4.7616443963269806E-2</v>
      </c>
      <c r="H1021" s="174">
        <v>2107.0500000000002</v>
      </c>
      <c r="I1021" s="197">
        <f t="shared" si="142"/>
        <v>4.5571712148852173E-4</v>
      </c>
      <c r="J1021" s="197">
        <f t="shared" si="147"/>
        <v>-4.5177550922413413E-2</v>
      </c>
      <c r="K1021" s="174">
        <v>422.23</v>
      </c>
      <c r="L1021" s="197">
        <f t="shared" si="143"/>
        <v>8.4910545948497559E-3</v>
      </c>
      <c r="M1021" s="197">
        <f t="shared" si="148"/>
        <v>-6.0011610852579392E-3</v>
      </c>
      <c r="N1021" s="199">
        <v>39444</v>
      </c>
      <c r="O1021" s="181">
        <v>1478.49</v>
      </c>
      <c r="P1021" s="200">
        <f t="shared" si="144"/>
        <v>1.4349244050534771E-3</v>
      </c>
      <c r="Q1021" s="200">
        <f t="shared" si="149"/>
        <v>-4.2832205397723165E-2</v>
      </c>
    </row>
    <row r="1022" spans="1:17">
      <c r="A1022" s="180">
        <v>39447</v>
      </c>
      <c r="B1022" s="174">
        <v>622.5</v>
      </c>
      <c r="C1022" s="197">
        <f t="shared" si="140"/>
        <v>-1.0864462194025133E-2</v>
      </c>
      <c r="D1022" s="201">
        <f t="shared" si="145"/>
        <v>-6.7612609017993069E-2</v>
      </c>
      <c r="E1022" s="174">
        <v>9740.32</v>
      </c>
      <c r="F1022" s="197">
        <f t="shared" si="141"/>
        <v>-6.5052743684800764E-3</v>
      </c>
      <c r="G1022" s="197">
        <f t="shared" si="146"/>
        <v>-3.6168250079780542E-2</v>
      </c>
      <c r="H1022" s="174">
        <v>2084.9299999999998</v>
      </c>
      <c r="I1022" s="197">
        <f t="shared" si="142"/>
        <v>-1.0553583417204179E-2</v>
      </c>
      <c r="J1022" s="197">
        <f t="shared" si="147"/>
        <v>-4.6621617416182405E-2</v>
      </c>
      <c r="K1022" s="174">
        <v>423.15</v>
      </c>
      <c r="L1022" s="197">
        <f t="shared" si="143"/>
        <v>2.1765368548910492E-3</v>
      </c>
      <c r="M1022" s="197">
        <f t="shared" si="148"/>
        <v>5.8432470295035725E-3</v>
      </c>
      <c r="N1022" s="199">
        <v>39447</v>
      </c>
      <c r="O1022" s="181">
        <v>1468.36</v>
      </c>
      <c r="P1022" s="200">
        <f t="shared" si="144"/>
        <v>-6.8751649401552397E-3</v>
      </c>
      <c r="Q1022" s="200">
        <f t="shared" si="149"/>
        <v>-3.4912883271752314E-2</v>
      </c>
    </row>
    <row r="1023" spans="1:17">
      <c r="A1023" s="180">
        <v>39449</v>
      </c>
      <c r="B1023" s="174">
        <v>611.85</v>
      </c>
      <c r="C1023" s="197">
        <f t="shared" si="140"/>
        <v>-1.7256473907185526E-2</v>
      </c>
      <c r="D1023" s="201">
        <f t="shared" si="145"/>
        <v>-9.2590164088544119E-2</v>
      </c>
      <c r="E1023" s="174">
        <v>9647.5</v>
      </c>
      <c r="F1023" s="197">
        <f t="shared" si="141"/>
        <v>-9.5751568945648246E-3</v>
      </c>
      <c r="G1023" s="197">
        <f t="shared" si="146"/>
        <v>-5.6996473581973746E-2</v>
      </c>
      <c r="H1023" s="174">
        <v>2049.71</v>
      </c>
      <c r="I1023" s="197">
        <f t="shared" si="142"/>
        <v>-1.7036961816897213E-2</v>
      </c>
      <c r="J1023" s="197">
        <f t="shared" si="147"/>
        <v>-7.1285123471856726E-2</v>
      </c>
      <c r="K1023" s="174">
        <v>416.26</v>
      </c>
      <c r="L1023" s="197">
        <f t="shared" si="143"/>
        <v>-1.6416661086009612E-2</v>
      </c>
      <c r="M1023" s="197">
        <f t="shared" si="148"/>
        <v>-1.5290746076770483E-2</v>
      </c>
      <c r="N1023" s="199">
        <v>39449</v>
      </c>
      <c r="O1023" s="181">
        <v>1447.16</v>
      </c>
      <c r="P1023" s="200">
        <f t="shared" si="144"/>
        <v>-1.4543116598507804E-2</v>
      </c>
      <c r="Q1023" s="200">
        <f t="shared" si="149"/>
        <v>-5.3708719174218482E-2</v>
      </c>
    </row>
    <row r="1024" spans="1:17">
      <c r="A1024" s="180">
        <v>39450</v>
      </c>
      <c r="B1024" s="174">
        <v>610.66</v>
      </c>
      <c r="C1024" s="197">
        <f t="shared" si="140"/>
        <v>-1.9468149558702591E-3</v>
      </c>
      <c r="D1024" s="201">
        <f t="shared" si="145"/>
        <v>-8.7860897551739425E-2</v>
      </c>
      <c r="E1024" s="174">
        <v>9656</v>
      </c>
      <c r="F1024" s="197">
        <f t="shared" si="141"/>
        <v>8.8066936559370499E-4</v>
      </c>
      <c r="G1024" s="197">
        <f t="shared" si="146"/>
        <v>-3.8091844514671395E-2</v>
      </c>
      <c r="H1024" s="174">
        <v>2051.7600000000002</v>
      </c>
      <c r="I1024" s="197">
        <f t="shared" si="142"/>
        <v>9.9964167516098561E-4</v>
      </c>
      <c r="J1024" s="197">
        <f t="shared" si="147"/>
        <v>-6.9426334795607003E-2</v>
      </c>
      <c r="K1024" s="174">
        <v>416.49</v>
      </c>
      <c r="L1024" s="197">
        <f t="shared" si="143"/>
        <v>5.5238668471532424E-4</v>
      </c>
      <c r="M1024" s="197">
        <f t="shared" si="148"/>
        <v>-3.5748848999359553E-2</v>
      </c>
      <c r="N1024" s="199">
        <v>39450</v>
      </c>
      <c r="O1024" s="181">
        <v>1447.16</v>
      </c>
      <c r="P1024" s="200">
        <f t="shared" si="144"/>
        <v>0</v>
      </c>
      <c r="Q1024" s="200">
        <f t="shared" si="149"/>
        <v>-4.1472989078318367E-2</v>
      </c>
    </row>
    <row r="1025" spans="1:17">
      <c r="A1025" s="180">
        <v>39451</v>
      </c>
      <c r="B1025" s="174">
        <v>583.5</v>
      </c>
      <c r="C1025" s="197">
        <f t="shared" si="140"/>
        <v>-4.5495887749196245E-2</v>
      </c>
      <c r="D1025" s="201">
        <f t="shared" si="145"/>
        <v>-9.7814017155756688E-2</v>
      </c>
      <c r="E1025" s="174">
        <v>9432.0300000000007</v>
      </c>
      <c r="F1025" s="197">
        <f t="shared" si="141"/>
        <v>-2.3468139903641234E-2</v>
      </c>
      <c r="G1025" s="197">
        <f t="shared" si="146"/>
        <v>-4.0218001051011851E-2</v>
      </c>
      <c r="H1025" s="174">
        <v>1963.52</v>
      </c>
      <c r="I1025" s="197">
        <f t="shared" si="142"/>
        <v>-4.3959180527360794E-2</v>
      </c>
      <c r="J1025" s="197">
        <f t="shared" si="147"/>
        <v>-7.6039636917469691E-2</v>
      </c>
      <c r="K1025" s="174">
        <v>411.62</v>
      </c>
      <c r="L1025" s="197">
        <f t="shared" si="143"/>
        <v>-1.1761858070506576E-2</v>
      </c>
      <c r="M1025" s="197">
        <f t="shared" si="148"/>
        <v>-4.1066868375432844E-2</v>
      </c>
      <c r="N1025" s="199">
        <v>39451</v>
      </c>
      <c r="O1025" s="181">
        <v>1411.63</v>
      </c>
      <c r="P1025" s="200">
        <f t="shared" si="144"/>
        <v>-2.48579500644866E-2</v>
      </c>
      <c r="Q1025" s="200">
        <f t="shared" si="149"/>
        <v>-4.2274820743264774E-2</v>
      </c>
    </row>
    <row r="1026" spans="1:17">
      <c r="A1026" s="180">
        <v>39454</v>
      </c>
      <c r="B1026" s="174">
        <v>575.98</v>
      </c>
      <c r="C1026" s="197">
        <f t="shared" si="140"/>
        <v>-1.2971513855771943E-2</v>
      </c>
      <c r="D1026" s="201">
        <f t="shared" si="145"/>
        <v>-0.13703851738605818</v>
      </c>
      <c r="E1026" s="174">
        <v>9462.24</v>
      </c>
      <c r="F1026" s="197">
        <f t="shared" si="141"/>
        <v>3.1977976120509143E-3</v>
      </c>
      <c r="G1026" s="197">
        <f t="shared" si="146"/>
        <v>-5.4347246790748621E-2</v>
      </c>
      <c r="H1026" s="174">
        <v>1957.44</v>
      </c>
      <c r="I1026" s="197">
        <f t="shared" si="142"/>
        <v>-3.101283804527248E-3</v>
      </c>
      <c r="J1026" s="197">
        <f t="shared" si="147"/>
        <v>-0.11393673750767037</v>
      </c>
      <c r="K1026" s="174">
        <v>403.21</v>
      </c>
      <c r="L1026" s="197">
        <f t="shared" si="143"/>
        <v>-2.0643075607408003E-2</v>
      </c>
      <c r="M1026" s="197">
        <f t="shared" si="148"/>
        <v>-6.9760275319860968E-2</v>
      </c>
      <c r="N1026" s="199">
        <v>39454</v>
      </c>
      <c r="O1026" s="181">
        <v>1416.18</v>
      </c>
      <c r="P1026" s="200">
        <f t="shared" si="144"/>
        <v>3.2180407641025214E-3</v>
      </c>
      <c r="Q1026" s="200">
        <f t="shared" si="149"/>
        <v>-6.2165664288128364E-2</v>
      </c>
    </row>
    <row r="1027" spans="1:17">
      <c r="A1027" s="180">
        <v>39455</v>
      </c>
      <c r="B1027" s="174">
        <v>564.33000000000004</v>
      </c>
      <c r="C1027" s="197">
        <f t="shared" si="140"/>
        <v>-2.0433751097799768E-2</v>
      </c>
      <c r="D1027" s="201">
        <f t="shared" si="145"/>
        <v>-0.16009055193564029</v>
      </c>
      <c r="E1027" s="174">
        <v>9326.08</v>
      </c>
      <c r="F1027" s="197">
        <f t="shared" si="141"/>
        <v>-1.4494364985742195E-2</v>
      </c>
      <c r="G1027" s="197">
        <f t="shared" si="146"/>
        <v>-6.5464867741199723E-2</v>
      </c>
      <c r="H1027" s="174">
        <v>1910.33</v>
      </c>
      <c r="I1027" s="197">
        <f t="shared" si="142"/>
        <v>-2.4361495068273308E-2</v>
      </c>
      <c r="J1027" s="197">
        <f t="shared" si="147"/>
        <v>-0.12765639001665963</v>
      </c>
      <c r="K1027" s="174">
        <v>402.34</v>
      </c>
      <c r="L1027" s="197">
        <f t="shared" si="143"/>
        <v>-2.1600157364803914E-3</v>
      </c>
      <c r="M1027" s="197">
        <f t="shared" si="148"/>
        <v>-7.3471802053347413E-2</v>
      </c>
      <c r="N1027" s="199">
        <v>39455</v>
      </c>
      <c r="O1027" s="181">
        <v>1390.19</v>
      </c>
      <c r="P1027" s="200">
        <f t="shared" si="144"/>
        <v>-1.8522677387938526E-2</v>
      </c>
      <c r="Q1027" s="200">
        <f t="shared" si="149"/>
        <v>-7.092484482580598E-2</v>
      </c>
    </row>
    <row r="1028" spans="1:17">
      <c r="A1028" s="180">
        <v>39456</v>
      </c>
      <c r="B1028" s="174">
        <v>570.82000000000005</v>
      </c>
      <c r="C1028" s="197">
        <f t="shared" ref="C1028:C1091" si="150">LN(B1028/B1027)</f>
        <v>1.14347367582037E-2</v>
      </c>
      <c r="D1028" s="201">
        <f t="shared" si="145"/>
        <v>-0.15355054686840483</v>
      </c>
      <c r="E1028" s="174">
        <v>9424.69</v>
      </c>
      <c r="F1028" s="197">
        <f t="shared" ref="F1028:F1091" si="151">LN(E1028/E1027)</f>
        <v>1.0518065028563473E-2</v>
      </c>
      <c r="G1028" s="197">
        <f t="shared" si="146"/>
        <v>-5.2639416934722613E-2</v>
      </c>
      <c r="H1028" s="174">
        <v>1949.2</v>
      </c>
      <c r="I1028" s="197">
        <f t="shared" ref="I1028:I1091" si="152">LN(H1028/H1027)</f>
        <v>2.0143029983424324E-2</v>
      </c>
      <c r="J1028" s="197">
        <f t="shared" si="147"/>
        <v>-0.12718845823297331</v>
      </c>
      <c r="K1028" s="174">
        <v>384.18</v>
      </c>
      <c r="L1028" s="197">
        <f t="shared" ref="L1028:L1091" si="153">LN(K1028/K1027)</f>
        <v>-4.6186309541659872E-2</v>
      </c>
      <c r="M1028" s="197">
        <f t="shared" si="148"/>
        <v>-8.3779203497243104E-2</v>
      </c>
      <c r="N1028" s="199">
        <v>39456</v>
      </c>
      <c r="O1028" s="181">
        <v>1409.13</v>
      </c>
      <c r="P1028" s="200">
        <f t="shared" ref="P1028:P1091" si="154">LN(O1028/O1027)</f>
        <v>1.3532064228746948E-2</v>
      </c>
      <c r="Q1028" s="200">
        <f t="shared" si="149"/>
        <v>-5.963781200838468E-2</v>
      </c>
    </row>
    <row r="1029" spans="1:17">
      <c r="A1029" s="180">
        <v>39457</v>
      </c>
      <c r="B1029" s="174">
        <v>574.28</v>
      </c>
      <c r="C1029" s="197">
        <f t="shared" si="150"/>
        <v>6.0431587282504693E-3</v>
      </c>
      <c r="D1029" s="201">
        <f t="shared" si="145"/>
        <v>-0.10573184224382132</v>
      </c>
      <c r="E1029" s="174">
        <v>9490.76</v>
      </c>
      <c r="F1029" s="197">
        <f t="shared" si="151"/>
        <v>6.9858521680613173E-3</v>
      </c>
      <c r="G1029" s="197">
        <f t="shared" si="146"/>
        <v>-4.6923564546563871E-2</v>
      </c>
      <c r="H1029" s="174">
        <v>1953.64</v>
      </c>
      <c r="I1029" s="197">
        <f t="shared" si="152"/>
        <v>2.2752671979536865E-3</v>
      </c>
      <c r="J1029" s="197">
        <f t="shared" si="147"/>
        <v>-7.7447352248043166E-2</v>
      </c>
      <c r="K1029" s="174">
        <v>381.25</v>
      </c>
      <c r="L1029" s="197">
        <f t="shared" si="153"/>
        <v>-7.65586483714451E-3</v>
      </c>
      <c r="M1029" s="197">
        <f t="shared" si="148"/>
        <v>-0.12643930326234462</v>
      </c>
      <c r="N1029" s="199">
        <v>39457</v>
      </c>
      <c r="O1029" s="181">
        <v>1420.33</v>
      </c>
      <c r="P1029" s="200">
        <f t="shared" si="154"/>
        <v>7.9167463024648072E-3</v>
      </c>
      <c r="Q1029" s="200">
        <f t="shared" si="149"/>
        <v>-4.5529552752189367E-2</v>
      </c>
    </row>
    <row r="1030" spans="1:17">
      <c r="A1030" s="180">
        <v>39458</v>
      </c>
      <c r="B1030" s="174">
        <v>559.36</v>
      </c>
      <c r="C1030" s="197">
        <f t="shared" si="150"/>
        <v>-2.6323809232377149E-2</v>
      </c>
      <c r="D1030" s="201">
        <f t="shared" si="145"/>
        <v>-7.1216952535563718E-2</v>
      </c>
      <c r="E1030" s="174">
        <v>9347.4699999999993</v>
      </c>
      <c r="F1030" s="197">
        <f t="shared" si="151"/>
        <v>-1.5212975264823072E-2</v>
      </c>
      <c r="G1030" s="197">
        <f t="shared" si="146"/>
        <v>-2.5238411822875569E-2</v>
      </c>
      <c r="H1030" s="174">
        <v>1912.81</v>
      </c>
      <c r="I1030" s="197">
        <f t="shared" si="152"/>
        <v>-2.1120934098754422E-2</v>
      </c>
      <c r="J1030" s="197">
        <f t="shared" si="147"/>
        <v>-4.0457480190601421E-2</v>
      </c>
      <c r="K1030" s="174">
        <v>370.61</v>
      </c>
      <c r="L1030" s="197">
        <f t="shared" si="153"/>
        <v>-2.8305031164031415E-2</v>
      </c>
      <c r="M1030" s="197">
        <f t="shared" si="148"/>
        <v>-0.14350120064558095</v>
      </c>
      <c r="N1030" s="199">
        <v>39458</v>
      </c>
      <c r="O1030" s="181">
        <v>1401.02</v>
      </c>
      <c r="P1030" s="200">
        <f t="shared" si="154"/>
        <v>-1.3688696209515521E-2</v>
      </c>
      <c r="Q1030" s="200">
        <f t="shared" si="149"/>
        <v>-2.3222791470163387E-2</v>
      </c>
    </row>
    <row r="1031" spans="1:17">
      <c r="A1031" s="180">
        <v>39461</v>
      </c>
      <c r="B1031" s="174">
        <v>573.89</v>
      </c>
      <c r="C1031" s="197">
        <f t="shared" si="150"/>
        <v>2.5644467296951287E-2</v>
      </c>
      <c r="D1031" s="201">
        <f t="shared" si="145"/>
        <v>-7.6267548119270528E-2</v>
      </c>
      <c r="E1031" s="174">
        <v>9439.34</v>
      </c>
      <c r="F1031" s="197">
        <f t="shared" si="151"/>
        <v>9.7803440092872167E-3</v>
      </c>
      <c r="G1031" s="197">
        <f t="shared" si="146"/>
        <v>-2.352435221401105E-2</v>
      </c>
      <c r="H1031" s="174">
        <v>1949.15</v>
      </c>
      <c r="I1031" s="197">
        <f t="shared" si="152"/>
        <v>1.8820015022440382E-2</v>
      </c>
      <c r="J1031" s="197">
        <f t="shared" si="147"/>
        <v>-3.5613794102021062E-2</v>
      </c>
      <c r="K1031" s="174">
        <v>378.82</v>
      </c>
      <c r="L1031" s="197">
        <f t="shared" si="153"/>
        <v>2.1910861471005509E-2</v>
      </c>
      <c r="M1031" s="197">
        <f t="shared" si="148"/>
        <v>-0.14530378849845421</v>
      </c>
      <c r="N1031" s="199">
        <v>39461</v>
      </c>
      <c r="O1031" s="181">
        <v>1416.25</v>
      </c>
      <c r="P1031" s="200">
        <f t="shared" si="154"/>
        <v>1.0811990589615702E-2</v>
      </c>
      <c r="Q1031" s="200">
        <f t="shared" si="149"/>
        <v>-2.6872964177936897E-2</v>
      </c>
    </row>
    <row r="1032" spans="1:17">
      <c r="A1032" s="180">
        <v>39462</v>
      </c>
      <c r="B1032" s="174">
        <v>559.5</v>
      </c>
      <c r="C1032" s="197">
        <f t="shared" si="150"/>
        <v>-2.5394212572087436E-2</v>
      </c>
      <c r="D1032" s="201">
        <f t="shared" si="145"/>
        <v>-8.6736896485824846E-2</v>
      </c>
      <c r="E1032" s="174">
        <v>9172.17</v>
      </c>
      <c r="F1032" s="197">
        <f t="shared" si="151"/>
        <v>-2.8712162964356552E-2</v>
      </c>
      <c r="G1032" s="197">
        <f t="shared" si="146"/>
        <v>-4.3699492697281087E-2</v>
      </c>
      <c r="H1032" s="174">
        <v>1894.09</v>
      </c>
      <c r="I1032" s="197">
        <f t="shared" si="152"/>
        <v>-2.8654867994526011E-2</v>
      </c>
      <c r="J1032" s="197">
        <f t="shared" si="147"/>
        <v>-5.825971200735082E-2</v>
      </c>
      <c r="K1032" s="174">
        <v>380.04</v>
      </c>
      <c r="L1032" s="197">
        <f t="shared" si="153"/>
        <v>3.2153521099533549E-3</v>
      </c>
      <c r="M1032" s="197">
        <f t="shared" si="148"/>
        <v>-8.3792273773174275E-2</v>
      </c>
      <c r="N1032" s="199">
        <v>39462</v>
      </c>
      <c r="O1032" s="181">
        <v>1380.95</v>
      </c>
      <c r="P1032" s="200">
        <f t="shared" si="154"/>
        <v>-2.5240865236445295E-2</v>
      </c>
      <c r="Q1032" s="200">
        <f t="shared" si="149"/>
        <v>-4.4738762328009815E-2</v>
      </c>
    </row>
    <row r="1033" spans="1:17">
      <c r="A1033" s="180">
        <v>39463</v>
      </c>
      <c r="B1033" s="174">
        <v>553.23</v>
      </c>
      <c r="C1033" s="197">
        <f t="shared" si="150"/>
        <v>-1.1269699496842393E-2</v>
      </c>
      <c r="D1033" s="201">
        <f t="shared" si="145"/>
        <v>-9.7679618414902275E-2</v>
      </c>
      <c r="E1033" s="174">
        <v>9073.43</v>
      </c>
      <c r="F1033" s="197">
        <f t="shared" si="151"/>
        <v>-1.082353706523935E-2</v>
      </c>
      <c r="G1033" s="197">
        <f t="shared" si="146"/>
        <v>-6.7141724049328541E-2</v>
      </c>
      <c r="H1033" s="174">
        <v>1872.29</v>
      </c>
      <c r="I1033" s="197">
        <f t="shared" si="152"/>
        <v>-1.157623152702982E-2</v>
      </c>
      <c r="J1033" s="197">
        <f t="shared" si="147"/>
        <v>-7.3254956241977587E-2</v>
      </c>
      <c r="K1033" s="174">
        <v>372.41</v>
      </c>
      <c r="L1033" s="197">
        <f t="shared" si="153"/>
        <v>-2.0281112449766242E-2</v>
      </c>
      <c r="M1033" s="197">
        <f t="shared" si="148"/>
        <v>-4.7957825249147747E-2</v>
      </c>
      <c r="N1033" s="199">
        <v>39463</v>
      </c>
      <c r="O1033" s="181">
        <v>1373.2</v>
      </c>
      <c r="P1033" s="200">
        <f t="shared" si="154"/>
        <v>-5.6278855222337484E-3</v>
      </c>
      <c r="Q1033" s="200">
        <f t="shared" si="149"/>
        <v>-6.2885212672670762E-2</v>
      </c>
    </row>
    <row r="1034" spans="1:17">
      <c r="A1034" s="180">
        <v>39464</v>
      </c>
      <c r="B1034" s="174">
        <v>545.83000000000004</v>
      </c>
      <c r="C1034" s="197">
        <f t="shared" si="150"/>
        <v>-1.3466256302716129E-2</v>
      </c>
      <c r="D1034" s="201">
        <f t="shared" si="145"/>
        <v>-0.10138320064097761</v>
      </c>
      <c r="E1034" s="174">
        <v>8818.9500000000007</v>
      </c>
      <c r="F1034" s="197">
        <f t="shared" si="151"/>
        <v>-2.8447547116468654E-2</v>
      </c>
      <c r="G1034" s="197">
        <f t="shared" si="146"/>
        <v>-6.1868658726788553E-2</v>
      </c>
      <c r="H1034" s="174">
        <v>1842.1</v>
      </c>
      <c r="I1034" s="197">
        <f t="shared" si="152"/>
        <v>-1.6256055411263778E-2</v>
      </c>
      <c r="J1034" s="197">
        <f t="shared" si="147"/>
        <v>-7.7928292862461959E-2</v>
      </c>
      <c r="K1034" s="174">
        <v>382.17</v>
      </c>
      <c r="L1034" s="197">
        <f t="shared" si="153"/>
        <v>2.5870137901022654E-2</v>
      </c>
      <c r="M1034" s="197">
        <f t="shared" si="148"/>
        <v>-5.299963293553784E-2</v>
      </c>
      <c r="N1034" s="199">
        <v>39464</v>
      </c>
      <c r="O1034" s="181">
        <v>1333.25</v>
      </c>
      <c r="P1034" s="200">
        <f t="shared" si="154"/>
        <v>-2.9524212102825451E-2</v>
      </c>
      <c r="Q1034" s="200">
        <f t="shared" si="149"/>
        <v>-5.5212562939011008E-2</v>
      </c>
    </row>
    <row r="1035" spans="1:17">
      <c r="A1035" s="180">
        <v>39465</v>
      </c>
      <c r="B1035" s="174">
        <v>547.39</v>
      </c>
      <c r="C1035" s="197">
        <f t="shared" si="150"/>
        <v>2.8539563104561004E-3</v>
      </c>
      <c r="D1035" s="201">
        <f t="shared" si="145"/>
        <v>-0.12655670179407066</v>
      </c>
      <c r="E1035" s="174">
        <v>8794.86</v>
      </c>
      <c r="F1035" s="197">
        <f t="shared" si="151"/>
        <v>-2.7353553853996051E-3</v>
      </c>
      <c r="G1035" s="197">
        <f t="shared" si="146"/>
        <v>-9.5365328118513587E-2</v>
      </c>
      <c r="H1035" s="174">
        <v>1844.09</v>
      </c>
      <c r="I1035" s="197">
        <f t="shared" si="152"/>
        <v>1.0797057087793853E-3</v>
      </c>
      <c r="J1035" s="197">
        <f t="shared" si="147"/>
        <v>-0.10626017056142265</v>
      </c>
      <c r="K1035" s="174">
        <v>373.19</v>
      </c>
      <c r="L1035" s="197">
        <f t="shared" si="153"/>
        <v>-2.3777862459646474E-2</v>
      </c>
      <c r="M1035" s="197">
        <f t="shared" si="148"/>
        <v>-6.6112170440547152E-2</v>
      </c>
      <c r="N1035" s="199">
        <v>39465</v>
      </c>
      <c r="O1035" s="181">
        <v>1325.19</v>
      </c>
      <c r="P1035" s="200">
        <f t="shared" si="154"/>
        <v>-6.063725114229976E-3</v>
      </c>
      <c r="Q1035" s="200">
        <f t="shared" si="149"/>
        <v>-8.9953478912324164E-2</v>
      </c>
    </row>
    <row r="1036" spans="1:17">
      <c r="A1036" s="180">
        <v>39469</v>
      </c>
      <c r="B1036" s="174">
        <v>529.4</v>
      </c>
      <c r="C1036" s="197">
        <f t="shared" si="150"/>
        <v>-3.3417238469876674E-2</v>
      </c>
      <c r="D1036" s="201">
        <f t="shared" si="145"/>
        <v>-0.1067880937096541</v>
      </c>
      <c r="E1036" s="174">
        <v>8661.17</v>
      </c>
      <c r="F1036" s="197">
        <f t="shared" si="151"/>
        <v>-1.5317642552795236E-2</v>
      </c>
      <c r="G1036" s="197">
        <f t="shared" si="146"/>
        <v>-7.6843246544700622E-2</v>
      </c>
      <c r="H1036" s="174">
        <v>1795.61</v>
      </c>
      <c r="I1036" s="197">
        <f t="shared" si="152"/>
        <v>-2.6641133805601513E-2</v>
      </c>
      <c r="J1036" s="197">
        <f t="shared" si="147"/>
        <v>-9.1675777774740563E-2</v>
      </c>
      <c r="K1036" s="174">
        <v>365.13</v>
      </c>
      <c r="L1036" s="197">
        <f t="shared" si="153"/>
        <v>-2.1834218775583464E-2</v>
      </c>
      <c r="M1036" s="197">
        <f t="shared" si="148"/>
        <v>-7.4787211470098355E-2</v>
      </c>
      <c r="N1036" s="199">
        <v>39469</v>
      </c>
      <c r="O1036" s="181">
        <v>1310.5</v>
      </c>
      <c r="P1036" s="200">
        <f t="shared" si="154"/>
        <v>-1.114710160302055E-2</v>
      </c>
      <c r="Q1036" s="200">
        <f t="shared" si="149"/>
        <v>-7.8402701624318769E-2</v>
      </c>
    </row>
    <row r="1037" spans="1:17">
      <c r="A1037" s="180">
        <v>39470</v>
      </c>
      <c r="B1037" s="174">
        <v>527.20000000000005</v>
      </c>
      <c r="C1037" s="197">
        <f t="shared" si="150"/>
        <v>-4.164306604703287E-3</v>
      </c>
      <c r="D1037" s="201">
        <f t="shared" si="145"/>
        <v>-0.13406251336074834</v>
      </c>
      <c r="E1037" s="174">
        <v>8805.68</v>
      </c>
      <c r="F1037" s="197">
        <f t="shared" si="151"/>
        <v>1.6547150438694182E-2</v>
      </c>
      <c r="G1037" s="197">
        <f t="shared" si="146"/>
        <v>-0.10033600443960024</v>
      </c>
      <c r="H1037" s="174">
        <v>1789.53</v>
      </c>
      <c r="I1037" s="197">
        <f t="shared" si="152"/>
        <v>-3.391781536444561E-3</v>
      </c>
      <c r="J1037" s="197">
        <f t="shared" si="147"/>
        <v>-0.12266143888743139</v>
      </c>
      <c r="K1037" s="174">
        <v>359.32</v>
      </c>
      <c r="L1037" s="197">
        <f t="shared" si="153"/>
        <v>-1.6040098193569399E-2</v>
      </c>
      <c r="M1037" s="197">
        <f t="shared" si="148"/>
        <v>-8.9309285263810212E-2</v>
      </c>
      <c r="N1037" s="199">
        <v>39470</v>
      </c>
      <c r="O1037" s="181">
        <v>1338.6</v>
      </c>
      <c r="P1037" s="200">
        <f t="shared" si="154"/>
        <v>2.121554790308066E-2</v>
      </c>
      <c r="Q1037" s="200">
        <f t="shared" si="149"/>
        <v>-9.4026014768848531E-2</v>
      </c>
    </row>
    <row r="1038" spans="1:17">
      <c r="A1038" s="180">
        <v>39471</v>
      </c>
      <c r="B1038" s="174">
        <v>542.39</v>
      </c>
      <c r="C1038" s="197">
        <f t="shared" si="150"/>
        <v>2.8405316689761456E-2</v>
      </c>
      <c r="D1038" s="201">
        <f t="shared" si="145"/>
        <v>-0.12420311787496938</v>
      </c>
      <c r="E1038" s="174">
        <v>8942.25</v>
      </c>
      <c r="F1038" s="197">
        <f t="shared" si="151"/>
        <v>1.5390267558792437E-2</v>
      </c>
      <c r="G1038" s="197">
        <f t="shared" si="146"/>
        <v>-6.5867886478853138E-2</v>
      </c>
      <c r="H1038" s="174">
        <v>1826.92</v>
      </c>
      <c r="I1038" s="197">
        <f t="shared" si="152"/>
        <v>2.0678473264401233E-2</v>
      </c>
      <c r="J1038" s="197">
        <f t="shared" si="147"/>
        <v>-0.11437908776194192</v>
      </c>
      <c r="K1038" s="174">
        <v>360.77</v>
      </c>
      <c r="L1038" s="197">
        <f t="shared" si="153"/>
        <v>4.0272798116712596E-3</v>
      </c>
      <c r="M1038" s="197">
        <f t="shared" si="148"/>
        <v>-0.11893269552081383</v>
      </c>
      <c r="N1038" s="199">
        <v>39471</v>
      </c>
      <c r="O1038" s="181">
        <v>1352.07</v>
      </c>
      <c r="P1038" s="200">
        <f t="shared" si="154"/>
        <v>1.0012459744009897E-2</v>
      </c>
      <c r="Q1038" s="200">
        <f t="shared" si="149"/>
        <v>-5.6755341100203451E-2</v>
      </c>
    </row>
    <row r="1039" spans="1:17">
      <c r="A1039" s="180">
        <v>39472</v>
      </c>
      <c r="B1039" s="174">
        <v>535.22</v>
      </c>
      <c r="C1039" s="197">
        <f t="shared" si="150"/>
        <v>-1.3307422554478839E-2</v>
      </c>
      <c r="D1039" s="201">
        <f t="shared" si="145"/>
        <v>-0.10881331371678241</v>
      </c>
      <c r="E1039" s="174">
        <v>8827.5</v>
      </c>
      <c r="F1039" s="197">
        <f t="shared" si="151"/>
        <v>-1.2915386551809512E-2</v>
      </c>
      <c r="G1039" s="197">
        <f t="shared" si="146"/>
        <v>-6.9201372958118929E-2</v>
      </c>
      <c r="H1039" s="174">
        <v>1789.17</v>
      </c>
      <c r="I1039" s="197">
        <f t="shared" si="152"/>
        <v>-2.0879663641473485E-2</v>
      </c>
      <c r="J1039" s="197">
        <f t="shared" si="147"/>
        <v>-0.10486228545969842</v>
      </c>
      <c r="K1039" s="174">
        <v>349.69</v>
      </c>
      <c r="L1039" s="197">
        <f t="shared" si="153"/>
        <v>-3.1193588451595363E-2</v>
      </c>
      <c r="M1039" s="197">
        <f t="shared" si="148"/>
        <v>-9.9843202775827145E-2</v>
      </c>
      <c r="N1039" s="199">
        <v>39472</v>
      </c>
      <c r="O1039" s="181">
        <v>1330.61</v>
      </c>
      <c r="P1039" s="200">
        <f t="shared" si="154"/>
        <v>-1.5999267724421628E-2</v>
      </c>
      <c r="Q1039" s="200">
        <f t="shared" si="149"/>
        <v>-6.349235515687561E-2</v>
      </c>
    </row>
    <row r="1040" spans="1:17">
      <c r="A1040" s="180">
        <v>39475</v>
      </c>
      <c r="B1040" s="174">
        <v>539.04</v>
      </c>
      <c r="C1040" s="197">
        <f t="shared" si="150"/>
        <v>7.1119023346625466E-3</v>
      </c>
      <c r="D1040" s="201">
        <f t="shared" si="145"/>
        <v>-9.8173207679875196E-2</v>
      </c>
      <c r="E1040" s="174">
        <v>8978.41</v>
      </c>
      <c r="F1040" s="197">
        <f t="shared" si="151"/>
        <v>1.6950957683077486E-2</v>
      </c>
      <c r="G1040" s="197">
        <f t="shared" si="146"/>
        <v>-6.1720194845719278E-2</v>
      </c>
      <c r="H1040" s="174">
        <v>1805.08</v>
      </c>
      <c r="I1040" s="197">
        <f t="shared" si="152"/>
        <v>8.8530869666275294E-3</v>
      </c>
      <c r="J1040" s="197">
        <f t="shared" si="147"/>
        <v>-0.10606115380354836</v>
      </c>
      <c r="K1040" s="174">
        <v>349.32</v>
      </c>
      <c r="L1040" s="197">
        <f t="shared" si="153"/>
        <v>-1.0586401755496955E-3</v>
      </c>
      <c r="M1040" s="197">
        <f t="shared" si="148"/>
        <v>-0.13544197443308795</v>
      </c>
      <c r="N1040" s="199">
        <v>39475</v>
      </c>
      <c r="O1040" s="181">
        <v>1353.97</v>
      </c>
      <c r="P1040" s="200">
        <f t="shared" si="154"/>
        <v>1.7403533967513082E-2</v>
      </c>
      <c r="Q1040" s="200">
        <f t="shared" si="149"/>
        <v>-5.5978643257027269E-2</v>
      </c>
    </row>
    <row r="1041" spans="1:17">
      <c r="A1041" s="180">
        <v>39476</v>
      </c>
      <c r="B1041" s="174">
        <v>539.11</v>
      </c>
      <c r="C1041" s="197">
        <f t="shared" si="150"/>
        <v>1.2985206158412803E-4</v>
      </c>
      <c r="D1041" s="201">
        <f t="shared" si="145"/>
        <v>-0.11060054718688442</v>
      </c>
      <c r="E1041" s="174">
        <v>9046.02</v>
      </c>
      <c r="F1041" s="197">
        <f t="shared" si="151"/>
        <v>7.5020754716799091E-3</v>
      </c>
      <c r="G1041" s="197">
        <f t="shared" si="146"/>
        <v>-5.8756899162288864E-2</v>
      </c>
      <c r="H1041" s="174">
        <v>1807.67</v>
      </c>
      <c r="I1041" s="197">
        <f t="shared" si="152"/>
        <v>1.4338110545780859E-3</v>
      </c>
      <c r="J1041" s="197">
        <f t="shared" si="147"/>
        <v>-0.11928138443189924</v>
      </c>
      <c r="K1041" s="174">
        <v>359.81</v>
      </c>
      <c r="L1041" s="197">
        <f t="shared" si="153"/>
        <v>2.9587706803130991E-2</v>
      </c>
      <c r="M1041" s="197">
        <f t="shared" si="148"/>
        <v>-0.12218824523551448</v>
      </c>
      <c r="N1041" s="199">
        <v>39476</v>
      </c>
      <c r="O1041" s="181">
        <v>1362.3</v>
      </c>
      <c r="P1041" s="200">
        <f t="shared" si="154"/>
        <v>6.1334301183718709E-3</v>
      </c>
      <c r="Q1041" s="200">
        <f t="shared" si="149"/>
        <v>-5.3394897702174801E-2</v>
      </c>
    </row>
    <row r="1042" spans="1:17">
      <c r="A1042" s="180">
        <v>39477</v>
      </c>
      <c r="B1042" s="174">
        <v>540.02</v>
      </c>
      <c r="C1042" s="197">
        <f t="shared" si="150"/>
        <v>1.686544189676308E-3</v>
      </c>
      <c r="D1042" s="201">
        <f t="shared" ref="D1042:D1105" si="155">SUM(C1001:C1041)</f>
        <v>-0.14438608761227478</v>
      </c>
      <c r="E1042" s="174">
        <v>8994.4500000000007</v>
      </c>
      <c r="F1042" s="197">
        <f t="shared" si="151"/>
        <v>-5.7171615227022575E-3</v>
      </c>
      <c r="G1042" s="197">
        <f t="shared" ref="G1042:G1105" si="156">SUM(F1001:F1041)</f>
        <v>-7.9143821114403864E-2</v>
      </c>
      <c r="H1042" s="174">
        <v>1808.51</v>
      </c>
      <c r="I1042" s="197">
        <f t="shared" si="152"/>
        <v>4.6457865211816513E-4</v>
      </c>
      <c r="J1042" s="197">
        <f t="shared" ref="J1042:J1105" si="157">SUM(I1001:I1041)</f>
        <v>-0.14770097037993951</v>
      </c>
      <c r="K1042" s="174">
        <v>353.57</v>
      </c>
      <c r="L1042" s="197">
        <f t="shared" si="153"/>
        <v>-1.7494628813388587E-2</v>
      </c>
      <c r="M1042" s="197">
        <f t="shared" ref="M1042:M1105" si="158">SUM(L1001:L1041)</f>
        <v>-0.10503807130447987</v>
      </c>
      <c r="N1042" s="199">
        <v>39477</v>
      </c>
      <c r="O1042" s="181">
        <v>1355.81</v>
      </c>
      <c r="P1042" s="200">
        <f t="shared" si="154"/>
        <v>-4.7753860832177386E-3</v>
      </c>
      <c r="Q1042" s="200">
        <f t="shared" ref="Q1042:Q1105" si="159">SUM(P1001:P1041)</f>
        <v>-7.5421064013063116E-2</v>
      </c>
    </row>
    <row r="1043" spans="1:17">
      <c r="A1043" s="180">
        <v>39478</v>
      </c>
      <c r="B1043" s="174">
        <v>546.57000000000005</v>
      </c>
      <c r="C1043" s="197">
        <f t="shared" si="150"/>
        <v>1.2056211336200445E-2</v>
      </c>
      <c r="D1043" s="201">
        <f t="shared" si="155"/>
        <v>-0.14305269611665025</v>
      </c>
      <c r="E1043" s="174">
        <v>9126.16</v>
      </c>
      <c r="F1043" s="197">
        <f t="shared" si="151"/>
        <v>1.4537294224286543E-2</v>
      </c>
      <c r="G1043" s="197">
        <f t="shared" si="156"/>
        <v>-8.3074083157213319E-2</v>
      </c>
      <c r="H1043" s="174">
        <v>1841.42</v>
      </c>
      <c r="I1043" s="197">
        <f t="shared" si="152"/>
        <v>1.8033711274789817E-2</v>
      </c>
      <c r="J1043" s="197">
        <f t="shared" si="157"/>
        <v>-0.15058576036148297</v>
      </c>
      <c r="K1043" s="174">
        <v>355.06</v>
      </c>
      <c r="L1043" s="197">
        <f t="shared" si="153"/>
        <v>4.2053037433770974E-3</v>
      </c>
      <c r="M1043" s="197">
        <f t="shared" si="158"/>
        <v>-9.7603608585219992E-2</v>
      </c>
      <c r="N1043" s="199">
        <v>39478</v>
      </c>
      <c r="O1043" s="181">
        <v>1378.55</v>
      </c>
      <c r="P1043" s="200">
        <f t="shared" si="154"/>
        <v>1.6633160426660309E-2</v>
      </c>
      <c r="Q1043" s="200">
        <f t="shared" si="159"/>
        <v>-8.0672844750614967E-2</v>
      </c>
    </row>
    <row r="1044" spans="1:17">
      <c r="A1044" s="180">
        <v>39479</v>
      </c>
      <c r="B1044" s="174">
        <v>560.49</v>
      </c>
      <c r="C1044" s="197">
        <f t="shared" si="150"/>
        <v>2.5149013894152365E-2</v>
      </c>
      <c r="D1044" s="201">
        <f t="shared" si="155"/>
        <v>-0.12031482906885813</v>
      </c>
      <c r="E1044" s="174">
        <v>9277.58</v>
      </c>
      <c r="F1044" s="197">
        <f t="shared" si="151"/>
        <v>1.6455722251356626E-2</v>
      </c>
      <c r="G1044" s="197">
        <f t="shared" si="156"/>
        <v>-7.7021630278917036E-2</v>
      </c>
      <c r="H1044" s="174">
        <v>1855.27</v>
      </c>
      <c r="I1044" s="197">
        <f t="shared" si="152"/>
        <v>7.4932249144904041E-3</v>
      </c>
      <c r="J1044" s="197">
        <f t="shared" si="157"/>
        <v>-0.12619633810905787</v>
      </c>
      <c r="K1044" s="174">
        <v>355.13</v>
      </c>
      <c r="L1044" s="197">
        <f t="shared" si="153"/>
        <v>1.9713034603891592E-4</v>
      </c>
      <c r="M1044" s="197">
        <f t="shared" si="158"/>
        <v>-0.1085464451606693</v>
      </c>
      <c r="N1044" s="199">
        <v>39479</v>
      </c>
      <c r="O1044" s="181">
        <v>1395.42</v>
      </c>
      <c r="P1044" s="200">
        <f t="shared" si="154"/>
        <v>1.2163223094762032E-2</v>
      </c>
      <c r="Q1044" s="200">
        <f t="shared" si="159"/>
        <v>-7.1779839407078716E-2</v>
      </c>
    </row>
    <row r="1045" spans="1:17">
      <c r="A1045" s="180">
        <v>39482</v>
      </c>
      <c r="B1045" s="174">
        <v>552.66</v>
      </c>
      <c r="C1045" s="197">
        <f t="shared" si="150"/>
        <v>-1.4068416911656606E-2</v>
      </c>
      <c r="D1045" s="201">
        <f t="shared" si="155"/>
        <v>-8.8116940582979419E-2</v>
      </c>
      <c r="E1045" s="174">
        <v>9202.11</v>
      </c>
      <c r="F1045" s="197">
        <f t="shared" si="151"/>
        <v>-8.1679313432131157E-3</v>
      </c>
      <c r="G1045" s="197">
        <f t="shared" si="156"/>
        <v>-5.5991121123379686E-2</v>
      </c>
      <c r="H1045" s="174">
        <v>1828.8</v>
      </c>
      <c r="I1045" s="197">
        <f t="shared" si="152"/>
        <v>-1.4370223969890062E-2</v>
      </c>
      <c r="J1045" s="197">
        <f t="shared" si="157"/>
        <v>-0.10828572579812128</v>
      </c>
      <c r="K1045" s="174">
        <v>355.35</v>
      </c>
      <c r="L1045" s="197">
        <f t="shared" si="153"/>
        <v>6.192996482136296E-4</v>
      </c>
      <c r="M1045" s="197">
        <f t="shared" si="158"/>
        <v>-0.13917533476881069</v>
      </c>
      <c r="N1045" s="199">
        <v>39482</v>
      </c>
      <c r="O1045" s="181">
        <v>1380.82</v>
      </c>
      <c r="P1045" s="200">
        <f t="shared" si="154"/>
        <v>-1.0517919629058887E-2</v>
      </c>
      <c r="Q1045" s="200">
        <f t="shared" si="159"/>
        <v>-5.3711860467811595E-2</v>
      </c>
    </row>
    <row r="1046" spans="1:17">
      <c r="A1046" s="180">
        <v>39483</v>
      </c>
      <c r="B1046" s="174">
        <v>533.9</v>
      </c>
      <c r="C1046" s="197">
        <f t="shared" si="150"/>
        <v>-3.453442872205862E-2</v>
      </c>
      <c r="D1046" s="201">
        <f t="shared" si="155"/>
        <v>-0.10225070202368858</v>
      </c>
      <c r="E1046" s="174">
        <v>8874.5</v>
      </c>
      <c r="F1046" s="197">
        <f t="shared" si="151"/>
        <v>-3.6250809838625435E-2</v>
      </c>
      <c r="G1046" s="197">
        <f t="shared" si="156"/>
        <v>-5.7668311773632339E-2</v>
      </c>
      <c r="H1046" s="174">
        <v>1773.49</v>
      </c>
      <c r="I1046" s="197">
        <f t="shared" si="152"/>
        <v>-3.0710657410570164E-2</v>
      </c>
      <c r="J1046" s="197">
        <f t="shared" si="157"/>
        <v>-0.11858955392206902</v>
      </c>
      <c r="K1046" s="174">
        <v>360.14</v>
      </c>
      <c r="L1046" s="197">
        <f t="shared" si="153"/>
        <v>1.3389625468455029E-2</v>
      </c>
      <c r="M1046" s="197">
        <f t="shared" si="158"/>
        <v>-0.14244399835103477</v>
      </c>
      <c r="N1046" s="199">
        <v>39483</v>
      </c>
      <c r="O1046" s="181">
        <v>1336.64</v>
      </c>
      <c r="P1046" s="200">
        <f t="shared" si="154"/>
        <v>-3.2518523272350143E-2</v>
      </c>
      <c r="Q1046" s="200">
        <f t="shared" si="159"/>
        <v>-5.7668045466158988E-2</v>
      </c>
    </row>
    <row r="1047" spans="1:17">
      <c r="A1047" s="180">
        <v>39484</v>
      </c>
      <c r="B1047" s="174">
        <v>524.83000000000004</v>
      </c>
      <c r="C1047" s="197">
        <f t="shared" si="150"/>
        <v>-1.713415487595019E-2</v>
      </c>
      <c r="D1047" s="201">
        <f t="shared" si="155"/>
        <v>-0.15920571131616082</v>
      </c>
      <c r="E1047" s="174">
        <v>8818.11</v>
      </c>
      <c r="F1047" s="197">
        <f t="shared" si="151"/>
        <v>-6.3744344043139877E-3</v>
      </c>
      <c r="G1047" s="197">
        <f t="shared" si="156"/>
        <v>-0.10809945107638916</v>
      </c>
      <c r="H1047" s="174">
        <v>1740.95</v>
      </c>
      <c r="I1047" s="197">
        <f t="shared" si="152"/>
        <v>-1.8518415401127447E-2</v>
      </c>
      <c r="J1047" s="197">
        <f t="shared" si="157"/>
        <v>-0.1686593626615481</v>
      </c>
      <c r="K1047" s="174">
        <v>363.18</v>
      </c>
      <c r="L1047" s="197">
        <f t="shared" si="153"/>
        <v>8.4057343902916217E-3</v>
      </c>
      <c r="M1047" s="197">
        <f t="shared" si="158"/>
        <v>-0.11897322200243622</v>
      </c>
      <c r="N1047" s="199">
        <v>39484</v>
      </c>
      <c r="O1047" s="181">
        <v>1326.45</v>
      </c>
      <c r="P1047" s="200">
        <f t="shared" si="154"/>
        <v>-7.6528016189567659E-3</v>
      </c>
      <c r="Q1047" s="200">
        <f t="shared" si="159"/>
        <v>-0.10526250391204994</v>
      </c>
    </row>
    <row r="1048" spans="1:17">
      <c r="A1048" s="180">
        <v>39485</v>
      </c>
      <c r="B1048" s="174">
        <v>525.02</v>
      </c>
      <c r="C1048" s="197">
        <f t="shared" si="150"/>
        <v>3.6195647392353272E-4</v>
      </c>
      <c r="D1048" s="201">
        <f t="shared" si="155"/>
        <v>-0.18663744002492516</v>
      </c>
      <c r="E1048" s="174">
        <v>8859.0400000000009</v>
      </c>
      <c r="F1048" s="197">
        <f t="shared" si="151"/>
        <v>4.630845260052213E-3</v>
      </c>
      <c r="G1048" s="197">
        <f t="shared" si="156"/>
        <v>-0.12878799565466298</v>
      </c>
      <c r="H1048" s="174">
        <v>1753.3</v>
      </c>
      <c r="I1048" s="197">
        <f t="shared" si="152"/>
        <v>7.0687852472340528E-3</v>
      </c>
      <c r="J1048" s="197">
        <f t="shared" si="157"/>
        <v>-0.20058714302119648</v>
      </c>
      <c r="K1048" s="174">
        <v>357.06</v>
      </c>
      <c r="L1048" s="197">
        <f t="shared" si="153"/>
        <v>-1.6994744246835149E-2</v>
      </c>
      <c r="M1048" s="197">
        <f t="shared" si="158"/>
        <v>-0.10160325949359909</v>
      </c>
      <c r="N1048" s="199">
        <v>39485</v>
      </c>
      <c r="O1048" s="181">
        <v>1336.91</v>
      </c>
      <c r="P1048" s="200">
        <f t="shared" si="154"/>
        <v>7.8547802622721628E-3</v>
      </c>
      <c r="Q1048" s="200">
        <f t="shared" si="159"/>
        <v>-0.12784030729193116</v>
      </c>
    </row>
    <row r="1049" spans="1:17">
      <c r="A1049" s="180">
        <v>39486</v>
      </c>
      <c r="B1049" s="174">
        <v>531.62</v>
      </c>
      <c r="C1049" s="197">
        <f t="shared" si="150"/>
        <v>1.2492591299661704E-2</v>
      </c>
      <c r="D1049" s="201">
        <f t="shared" si="155"/>
        <v>-0.1867970701343433</v>
      </c>
      <c r="E1049" s="174">
        <v>8823.1200000000008</v>
      </c>
      <c r="F1049" s="197">
        <f t="shared" si="151"/>
        <v>-4.0628576384759835E-3</v>
      </c>
      <c r="G1049" s="197">
        <f t="shared" si="156"/>
        <v>-0.12350191067261763</v>
      </c>
      <c r="H1049" s="174">
        <v>1773.74</v>
      </c>
      <c r="I1049" s="197">
        <f t="shared" si="152"/>
        <v>1.1590585209197804E-2</v>
      </c>
      <c r="J1049" s="197">
        <f t="shared" si="157"/>
        <v>-0.1946222532273883</v>
      </c>
      <c r="K1049" s="174">
        <v>346.3</v>
      </c>
      <c r="L1049" s="197">
        <f t="shared" si="153"/>
        <v>-3.0598383476439339E-2</v>
      </c>
      <c r="M1049" s="197">
        <f t="shared" si="158"/>
        <v>-0.11565851030531221</v>
      </c>
      <c r="N1049" s="199">
        <v>39486</v>
      </c>
      <c r="O1049" s="181">
        <v>1331.29</v>
      </c>
      <c r="P1049" s="200">
        <f t="shared" si="154"/>
        <v>-4.2125839974343892E-3</v>
      </c>
      <c r="Q1049" s="200">
        <f t="shared" si="159"/>
        <v>-0.11820597808726151</v>
      </c>
    </row>
    <row r="1050" spans="1:17">
      <c r="A1050" s="180">
        <v>39489</v>
      </c>
      <c r="B1050" s="174">
        <v>540.21</v>
      </c>
      <c r="C1050" s="197">
        <f t="shared" si="150"/>
        <v>1.6029004445748223E-2</v>
      </c>
      <c r="D1050" s="201">
        <f t="shared" si="155"/>
        <v>-0.1824877017762094</v>
      </c>
      <c r="E1050" s="174">
        <v>8868.2800000000007</v>
      </c>
      <c r="F1050" s="197">
        <f t="shared" si="151"/>
        <v>5.1053164914526168E-3</v>
      </c>
      <c r="G1050" s="197">
        <f t="shared" si="156"/>
        <v>-0.13559740291671263</v>
      </c>
      <c r="H1050" s="174">
        <v>1793.09</v>
      </c>
      <c r="I1050" s="197">
        <f t="shared" si="152"/>
        <v>1.0850076863684803E-2</v>
      </c>
      <c r="J1050" s="197">
        <f t="shared" si="157"/>
        <v>-0.1853201273088303</v>
      </c>
      <c r="K1050" s="174">
        <v>341.6</v>
      </c>
      <c r="L1050" s="197">
        <f t="shared" si="153"/>
        <v>-1.366498949396149E-2</v>
      </c>
      <c r="M1050" s="197">
        <f t="shared" si="158"/>
        <v>-0.17116610118613254</v>
      </c>
      <c r="N1050" s="199">
        <v>39489</v>
      </c>
      <c r="O1050" s="181">
        <v>1339.13</v>
      </c>
      <c r="P1050" s="200">
        <f t="shared" si="154"/>
        <v>5.8717524024473359E-3</v>
      </c>
      <c r="Q1050" s="200">
        <f t="shared" si="159"/>
        <v>-0.12990050467525466</v>
      </c>
    </row>
    <row r="1051" spans="1:17">
      <c r="A1051" s="180">
        <v>39490</v>
      </c>
      <c r="B1051" s="174">
        <v>540.47</v>
      </c>
      <c r="C1051" s="197">
        <f t="shared" si="150"/>
        <v>4.8117852651384697E-4</v>
      </c>
      <c r="D1051" s="201">
        <f t="shared" si="155"/>
        <v>-0.14954664575618459</v>
      </c>
      <c r="E1051" s="174">
        <v>8965.35</v>
      </c>
      <c r="F1051" s="197">
        <f t="shared" si="151"/>
        <v>1.088628155393557E-2</v>
      </c>
      <c r="G1051" s="197">
        <f t="shared" si="156"/>
        <v>-0.10379800070475188</v>
      </c>
      <c r="H1051" s="174">
        <v>1780.54</v>
      </c>
      <c r="I1051" s="197">
        <f t="shared" si="152"/>
        <v>-7.0236994839299339E-3</v>
      </c>
      <c r="J1051" s="197">
        <f t="shared" si="157"/>
        <v>-0.15021436929182311</v>
      </c>
      <c r="K1051" s="174">
        <v>340.82</v>
      </c>
      <c r="L1051" s="197">
        <f t="shared" si="153"/>
        <v>-2.2859832351682916E-3</v>
      </c>
      <c r="M1051" s="197">
        <f t="shared" si="158"/>
        <v>-0.19915794868654427</v>
      </c>
      <c r="N1051" s="199">
        <v>39490</v>
      </c>
      <c r="O1051" s="181">
        <v>1348.86</v>
      </c>
      <c r="P1051" s="200">
        <f t="shared" si="154"/>
        <v>7.239641886834099E-3</v>
      </c>
      <c r="Q1051" s="200">
        <f t="shared" si="159"/>
        <v>-9.8432838612658863E-2</v>
      </c>
    </row>
    <row r="1052" spans="1:17">
      <c r="A1052" s="180">
        <v>39491</v>
      </c>
      <c r="B1052" s="174">
        <v>555.21</v>
      </c>
      <c r="C1052" s="197">
        <f t="shared" si="150"/>
        <v>2.6907289181728869E-2</v>
      </c>
      <c r="D1052" s="201">
        <f t="shared" si="155"/>
        <v>-0.15905762015203503</v>
      </c>
      <c r="E1052" s="174">
        <v>9073.48</v>
      </c>
      <c r="F1052" s="197">
        <f t="shared" si="151"/>
        <v>1.1988726000514155E-2</v>
      </c>
      <c r="G1052" s="197">
        <f t="shared" si="156"/>
        <v>-0.10135108320423988</v>
      </c>
      <c r="H1052" s="174">
        <v>1823</v>
      </c>
      <c r="I1052" s="197">
        <f t="shared" si="152"/>
        <v>2.3566806613627651E-2</v>
      </c>
      <c r="J1052" s="197">
        <f t="shared" si="157"/>
        <v>-0.16566806507937837</v>
      </c>
      <c r="K1052" s="174">
        <v>345.17</v>
      </c>
      <c r="L1052" s="197">
        <f t="shared" si="153"/>
        <v>1.2682570612101407E-2</v>
      </c>
      <c r="M1052" s="197">
        <f t="shared" si="158"/>
        <v>-0.19957113730964904</v>
      </c>
      <c r="N1052" s="199">
        <v>39491</v>
      </c>
      <c r="O1052" s="181">
        <v>1367.21</v>
      </c>
      <c r="P1052" s="200">
        <f t="shared" si="154"/>
        <v>1.351237574950093E-2</v>
      </c>
      <c r="Q1052" s="200">
        <f t="shared" si="159"/>
        <v>-9.7225115265547668E-2</v>
      </c>
    </row>
    <row r="1053" spans="1:17">
      <c r="A1053" s="180">
        <v>39492</v>
      </c>
      <c r="B1053" s="174">
        <v>543.15</v>
      </c>
      <c r="C1053" s="197">
        <f t="shared" si="150"/>
        <v>-2.1960895678006867E-2</v>
      </c>
      <c r="D1053" s="201">
        <f t="shared" si="155"/>
        <v>-0.12916315463155853</v>
      </c>
      <c r="E1053" s="174">
        <v>8968.41</v>
      </c>
      <c r="F1053" s="197">
        <f t="shared" si="151"/>
        <v>-1.1647470175779587E-2</v>
      </c>
      <c r="G1053" s="197">
        <f t="shared" si="156"/>
        <v>-8.3564278500021794E-2</v>
      </c>
      <c r="H1053" s="174">
        <v>1787.59</v>
      </c>
      <c r="I1053" s="197">
        <f t="shared" si="152"/>
        <v>-1.9615151727651863E-2</v>
      </c>
      <c r="J1053" s="197">
        <f t="shared" si="157"/>
        <v>-0.13891730138085456</v>
      </c>
      <c r="K1053" s="174">
        <v>349.03</v>
      </c>
      <c r="L1053" s="197">
        <f t="shared" si="153"/>
        <v>1.1120829102126592E-2</v>
      </c>
      <c r="M1053" s="197">
        <f t="shared" si="158"/>
        <v>-0.1936667922348311</v>
      </c>
      <c r="N1053" s="199">
        <v>39492</v>
      </c>
      <c r="O1053" s="181">
        <v>1348.86</v>
      </c>
      <c r="P1053" s="200">
        <f t="shared" si="154"/>
        <v>-1.3512375749500944E-2</v>
      </c>
      <c r="Q1053" s="200">
        <f t="shared" si="159"/>
        <v>-8.4936269080449267E-2</v>
      </c>
    </row>
    <row r="1054" spans="1:17">
      <c r="A1054" s="180">
        <v>39493</v>
      </c>
      <c r="B1054" s="174">
        <v>539.55999999999995</v>
      </c>
      <c r="C1054" s="197">
        <f t="shared" si="150"/>
        <v>-6.6315322782810248E-3</v>
      </c>
      <c r="D1054" s="201">
        <f t="shared" si="155"/>
        <v>-0.13738568776326143</v>
      </c>
      <c r="E1054" s="174">
        <v>8970.76</v>
      </c>
      <c r="F1054" s="197">
        <f t="shared" si="151"/>
        <v>2.6199651527273563E-4</v>
      </c>
      <c r="G1054" s="197">
        <f t="shared" si="156"/>
        <v>-7.8249427318063766E-2</v>
      </c>
      <c r="H1054" s="174">
        <v>1780.38</v>
      </c>
      <c r="I1054" s="197">
        <f t="shared" si="152"/>
        <v>-4.041519303097145E-3</v>
      </c>
      <c r="J1054" s="197">
        <f t="shared" si="157"/>
        <v>-0.14769906782229095</v>
      </c>
      <c r="K1054" s="174">
        <v>348.38</v>
      </c>
      <c r="L1054" s="197">
        <f t="shared" si="153"/>
        <v>-1.8640403441590498E-3</v>
      </c>
      <c r="M1054" s="197">
        <f t="shared" si="158"/>
        <v>-0.16321633402136515</v>
      </c>
      <c r="N1054" s="199">
        <v>39493</v>
      </c>
      <c r="O1054" s="181">
        <v>1349.99</v>
      </c>
      <c r="P1054" s="200">
        <f t="shared" si="154"/>
        <v>8.373937536598733E-4</v>
      </c>
      <c r="Q1054" s="200">
        <f t="shared" si="159"/>
        <v>-8.4607078404930522E-2</v>
      </c>
    </row>
    <row r="1055" spans="1:17">
      <c r="A1055" s="180">
        <v>39497</v>
      </c>
      <c r="B1055" s="174">
        <v>532.9</v>
      </c>
      <c r="C1055" s="197">
        <f t="shared" si="150"/>
        <v>-1.2420203298742308E-2</v>
      </c>
      <c r="D1055" s="201">
        <f t="shared" si="155"/>
        <v>-0.11961823831115614</v>
      </c>
      <c r="E1055" s="174">
        <v>9023.0400000000009</v>
      </c>
      <c r="F1055" s="197">
        <f t="shared" si="151"/>
        <v>5.8109067689871962E-3</v>
      </c>
      <c r="G1055" s="197">
        <f t="shared" si="156"/>
        <v>-6.0334749291421436E-2</v>
      </c>
      <c r="H1055" s="174">
        <v>1764.81</v>
      </c>
      <c r="I1055" s="197">
        <f t="shared" si="152"/>
        <v>-8.7837888002693064E-3</v>
      </c>
      <c r="J1055" s="197">
        <f t="shared" si="157"/>
        <v>-0.12666664794831281</v>
      </c>
      <c r="K1055" s="174">
        <v>357.01</v>
      </c>
      <c r="L1055" s="197">
        <f t="shared" si="153"/>
        <v>2.4469954542498704E-2</v>
      </c>
      <c r="M1055" s="197">
        <f t="shared" si="158"/>
        <v>-0.17604436148674815</v>
      </c>
      <c r="N1055" s="199">
        <v>39497</v>
      </c>
      <c r="O1055" s="181">
        <v>1348.78</v>
      </c>
      <c r="P1055" s="200">
        <f t="shared" si="154"/>
        <v>-8.9670485523258463E-4</v>
      </c>
      <c r="Q1055" s="200">
        <f t="shared" si="159"/>
        <v>-6.863478003644756E-2</v>
      </c>
    </row>
    <row r="1056" spans="1:17">
      <c r="A1056" s="180">
        <v>39498</v>
      </c>
      <c r="B1056" s="174">
        <v>540.38</v>
      </c>
      <c r="C1056" s="197">
        <f t="shared" si="150"/>
        <v>1.393880647593242E-2</v>
      </c>
      <c r="D1056" s="201">
        <f t="shared" si="155"/>
        <v>-0.13893756357132425</v>
      </c>
      <c r="E1056" s="174">
        <v>9073.9599999999991</v>
      </c>
      <c r="F1056" s="197">
        <f t="shared" si="151"/>
        <v>5.6274669148959292E-3</v>
      </c>
      <c r="G1056" s="197">
        <f t="shared" si="156"/>
        <v>-6.2247382083806813E-2</v>
      </c>
      <c r="H1056" s="174">
        <v>1787.45</v>
      </c>
      <c r="I1056" s="197">
        <f t="shared" si="152"/>
        <v>1.2746987301321523E-2</v>
      </c>
      <c r="J1056" s="197">
        <f t="shared" si="157"/>
        <v>-0.13974149409716821</v>
      </c>
      <c r="K1056" s="174">
        <v>349.75</v>
      </c>
      <c r="L1056" s="197">
        <f t="shared" si="153"/>
        <v>-2.0545179046223827E-2</v>
      </c>
      <c r="M1056" s="197">
        <f t="shared" si="158"/>
        <v>-0.15316182339708156</v>
      </c>
      <c r="N1056" s="199">
        <v>39498</v>
      </c>
      <c r="O1056" s="181">
        <v>1360.03</v>
      </c>
      <c r="P1056" s="200">
        <f t="shared" si="154"/>
        <v>8.3062781679347237E-3</v>
      </c>
      <c r="Q1056" s="200">
        <f t="shared" si="159"/>
        <v>-7.5791674664252046E-2</v>
      </c>
    </row>
    <row r="1057" spans="1:17">
      <c r="A1057" s="180">
        <v>39499</v>
      </c>
      <c r="B1057" s="174">
        <v>536.41999999999996</v>
      </c>
      <c r="C1057" s="197">
        <f t="shared" si="150"/>
        <v>-7.3551594584811957E-3</v>
      </c>
      <c r="D1057" s="201">
        <f t="shared" si="155"/>
        <v>-0.13029231702930832</v>
      </c>
      <c r="E1057" s="174">
        <v>8977.73</v>
      </c>
      <c r="F1057" s="197">
        <f t="shared" si="151"/>
        <v>-1.0661706638313969E-2</v>
      </c>
      <c r="G1057" s="197">
        <f t="shared" si="156"/>
        <v>-5.4902229993849784E-2</v>
      </c>
      <c r="H1057" s="174">
        <v>1766.3</v>
      </c>
      <c r="I1057" s="197">
        <f t="shared" si="152"/>
        <v>-1.1903059987568432E-2</v>
      </c>
      <c r="J1057" s="197">
        <f t="shared" si="157"/>
        <v>-0.12773825943141867</v>
      </c>
      <c r="K1057" s="174">
        <v>347.9</v>
      </c>
      <c r="L1057" s="197">
        <f t="shared" si="153"/>
        <v>-5.3035313876942398E-3</v>
      </c>
      <c r="M1057" s="197">
        <f t="shared" si="158"/>
        <v>-0.16237167062140895</v>
      </c>
      <c r="N1057" s="199">
        <v>39499</v>
      </c>
      <c r="O1057" s="181">
        <v>1342.53</v>
      </c>
      <c r="P1057" s="200">
        <f t="shared" si="154"/>
        <v>-1.2950864808276388E-2</v>
      </c>
      <c r="Q1057" s="200">
        <f t="shared" si="159"/>
        <v>-6.6123626259947749E-2</v>
      </c>
    </row>
    <row r="1058" spans="1:17">
      <c r="A1058" s="180">
        <v>39500</v>
      </c>
      <c r="B1058" s="174">
        <v>538.76</v>
      </c>
      <c r="C1058" s="197">
        <f t="shared" si="150"/>
        <v>4.3527664104261992E-3</v>
      </c>
      <c r="D1058" s="201">
        <f t="shared" si="155"/>
        <v>-0.15448085695430852</v>
      </c>
      <c r="E1058" s="174">
        <v>9064.83</v>
      </c>
      <c r="F1058" s="197">
        <f t="shared" si="151"/>
        <v>9.6550241891500254E-3</v>
      </c>
      <c r="G1058" s="197">
        <f t="shared" si="156"/>
        <v>-6.9333137183319155E-2</v>
      </c>
      <c r="H1058" s="174">
        <v>1773.44</v>
      </c>
      <c r="I1058" s="197">
        <f t="shared" si="152"/>
        <v>4.034200073161077E-3</v>
      </c>
      <c r="J1058" s="197">
        <f t="shared" si="157"/>
        <v>-0.15850704277586777</v>
      </c>
      <c r="K1058" s="174">
        <v>344.28</v>
      </c>
      <c r="L1058" s="197">
        <f t="shared" si="153"/>
        <v>-1.0459802376622595E-2</v>
      </c>
      <c r="M1058" s="197">
        <f t="shared" si="158"/>
        <v>-0.14595391262308019</v>
      </c>
      <c r="N1058" s="199">
        <v>39500</v>
      </c>
      <c r="O1058" s="181">
        <v>1353.11</v>
      </c>
      <c r="P1058" s="200">
        <f t="shared" si="154"/>
        <v>7.8497531770055935E-3</v>
      </c>
      <c r="Q1058" s="200">
        <f t="shared" si="159"/>
        <v>-8.3962730603585958E-2</v>
      </c>
    </row>
    <row r="1059" spans="1:17">
      <c r="A1059" s="180">
        <v>39503</v>
      </c>
      <c r="B1059" s="174">
        <v>543.23</v>
      </c>
      <c r="C1059" s="197">
        <f t="shared" si="150"/>
        <v>8.2626002657249543E-3</v>
      </c>
      <c r="D1059" s="201">
        <f t="shared" si="155"/>
        <v>-0.16020446314929893</v>
      </c>
      <c r="E1059" s="174">
        <v>9210.08</v>
      </c>
      <c r="F1059" s="197">
        <f t="shared" si="151"/>
        <v>1.5896445856489791E-2</v>
      </c>
      <c r="G1059" s="197">
        <f t="shared" si="156"/>
        <v>-7.6747903356989486E-2</v>
      </c>
      <c r="H1059" s="174">
        <v>1785.46</v>
      </c>
      <c r="I1059" s="197">
        <f t="shared" si="152"/>
        <v>6.7549218606776824E-3</v>
      </c>
      <c r="J1059" s="197">
        <f t="shared" si="157"/>
        <v>-0.17460529514624121</v>
      </c>
      <c r="K1059" s="174">
        <v>350.25</v>
      </c>
      <c r="L1059" s="197">
        <f t="shared" si="153"/>
        <v>1.7191905435842755E-2</v>
      </c>
      <c r="M1059" s="197">
        <f t="shared" si="158"/>
        <v>-0.16174019020240737</v>
      </c>
      <c r="N1059" s="199">
        <v>39503</v>
      </c>
      <c r="O1059" s="181">
        <v>1371.8</v>
      </c>
      <c r="P1059" s="200">
        <f t="shared" si="154"/>
        <v>1.3718099386156906E-2</v>
      </c>
      <c r="Q1059" s="200">
        <f t="shared" si="159"/>
        <v>-9.2645423062364549E-2</v>
      </c>
    </row>
    <row r="1060" spans="1:17">
      <c r="A1060" s="180">
        <v>39504</v>
      </c>
      <c r="B1060" s="174">
        <v>547.58000000000004</v>
      </c>
      <c r="C1060" s="197">
        <f t="shared" si="150"/>
        <v>7.9757667414774771E-3</v>
      </c>
      <c r="D1060" s="201">
        <f t="shared" si="155"/>
        <v>-0.1590170482008324</v>
      </c>
      <c r="E1060" s="174">
        <v>9302.7999999999993</v>
      </c>
      <c r="F1060" s="197">
        <f t="shared" si="151"/>
        <v>1.0016893673832471E-2</v>
      </c>
      <c r="G1060" s="197">
        <f t="shared" si="156"/>
        <v>-6.9553838448899036E-2</v>
      </c>
      <c r="H1060" s="174">
        <v>1791.31</v>
      </c>
      <c r="I1060" s="197">
        <f t="shared" si="152"/>
        <v>3.2711106480592467E-3</v>
      </c>
      <c r="J1060" s="197">
        <f t="shared" si="157"/>
        <v>-0.17579779731460232</v>
      </c>
      <c r="K1060" s="174">
        <v>346.8</v>
      </c>
      <c r="L1060" s="197">
        <f t="shared" si="153"/>
        <v>-9.8989403107295603E-3</v>
      </c>
      <c r="M1060" s="197">
        <f t="shared" si="158"/>
        <v>-0.14733644799006868</v>
      </c>
      <c r="N1060" s="199">
        <v>39504</v>
      </c>
      <c r="O1060" s="181">
        <v>1381.29</v>
      </c>
      <c r="P1060" s="200">
        <f t="shared" si="154"/>
        <v>6.894099057548262E-3</v>
      </c>
      <c r="Q1060" s="200">
        <f t="shared" si="159"/>
        <v>-8.6971890376345867E-2</v>
      </c>
    </row>
    <row r="1061" spans="1:17">
      <c r="A1061" s="180">
        <v>39505</v>
      </c>
      <c r="B1061" s="174">
        <v>551.41</v>
      </c>
      <c r="C1061" s="197">
        <f t="shared" si="150"/>
        <v>6.9700643421278076E-3</v>
      </c>
      <c r="D1061" s="201">
        <f t="shared" si="155"/>
        <v>-0.1542706811839395</v>
      </c>
      <c r="E1061" s="174">
        <v>9292.89</v>
      </c>
      <c r="F1061" s="197">
        <f t="shared" si="151"/>
        <v>-1.0658384752764011E-3</v>
      </c>
      <c r="G1061" s="197">
        <f t="shared" si="156"/>
        <v>-6.1628243280087466E-2</v>
      </c>
      <c r="H1061" s="174">
        <v>1799.94</v>
      </c>
      <c r="I1061" s="197">
        <f t="shared" si="152"/>
        <v>4.8061352520589922E-3</v>
      </c>
      <c r="J1061" s="197">
        <f t="shared" si="157"/>
        <v>-0.17642770343859504</v>
      </c>
      <c r="K1061" s="174">
        <v>347.76</v>
      </c>
      <c r="L1061" s="197">
        <f t="shared" si="153"/>
        <v>2.7643417741498857E-3</v>
      </c>
      <c r="M1061" s="197">
        <f t="shared" si="158"/>
        <v>-0.17331824949849217</v>
      </c>
      <c r="N1061" s="199">
        <v>39505</v>
      </c>
      <c r="O1061" s="181">
        <v>1380.02</v>
      </c>
      <c r="P1061" s="200">
        <f t="shared" si="154"/>
        <v>-9.1985332291467394E-4</v>
      </c>
      <c r="Q1061" s="200">
        <f t="shared" si="159"/>
        <v>-8.0886044900577686E-2</v>
      </c>
    </row>
    <row r="1062" spans="1:17">
      <c r="A1062" s="180">
        <v>39506</v>
      </c>
      <c r="B1062" s="174">
        <v>546.95000000000005</v>
      </c>
      <c r="C1062" s="197">
        <f t="shared" si="150"/>
        <v>-8.1212435141446021E-3</v>
      </c>
      <c r="D1062" s="201">
        <f t="shared" si="155"/>
        <v>-0.1312868959732339</v>
      </c>
      <c r="E1062" s="174">
        <v>9221.8799999999992</v>
      </c>
      <c r="F1062" s="197">
        <f t="shared" si="151"/>
        <v>-7.6706703005788145E-3</v>
      </c>
      <c r="G1062" s="197">
        <f t="shared" si="156"/>
        <v>-5.1018315204324927E-2</v>
      </c>
      <c r="H1062" s="174">
        <v>1794.46</v>
      </c>
      <c r="I1062" s="197">
        <f t="shared" si="152"/>
        <v>-3.0491899876947345E-3</v>
      </c>
      <c r="J1062" s="197">
        <f t="shared" si="157"/>
        <v>-0.15707981682818536</v>
      </c>
      <c r="K1062" s="174">
        <v>349.91</v>
      </c>
      <c r="L1062" s="197">
        <f t="shared" si="153"/>
        <v>6.1633918788867609E-3</v>
      </c>
      <c r="M1062" s="197">
        <f t="shared" si="158"/>
        <v>-0.18554654798583753</v>
      </c>
      <c r="N1062" s="199">
        <v>39506</v>
      </c>
      <c r="O1062" s="181">
        <v>1367.68</v>
      </c>
      <c r="P1062" s="200">
        <f t="shared" si="154"/>
        <v>-8.9821181091264465E-3</v>
      </c>
      <c r="Q1062" s="200">
        <f t="shared" si="159"/>
        <v>-6.7488380452981681E-2</v>
      </c>
    </row>
    <row r="1063" spans="1:17">
      <c r="A1063" s="180">
        <v>39507</v>
      </c>
      <c r="B1063" s="174">
        <v>529.67999999999995</v>
      </c>
      <c r="C1063" s="197">
        <f t="shared" si="150"/>
        <v>-3.208433994920936E-2</v>
      </c>
      <c r="D1063" s="201">
        <f t="shared" si="155"/>
        <v>-0.14025069996708828</v>
      </c>
      <c r="E1063" s="174">
        <v>8962.4599999999991</v>
      </c>
      <c r="F1063" s="197">
        <f t="shared" si="151"/>
        <v>-2.8534178462775554E-2</v>
      </c>
      <c r="G1063" s="197">
        <f t="shared" si="156"/>
        <v>-6.1200324354573329E-2</v>
      </c>
      <c r="H1063" s="174">
        <v>1745.27</v>
      </c>
      <c r="I1063" s="197">
        <f t="shared" si="152"/>
        <v>-2.7794869546546849E-2</v>
      </c>
      <c r="J1063" s="197">
        <f t="shared" si="157"/>
        <v>-0.16058472393736861</v>
      </c>
      <c r="K1063" s="174">
        <v>353.47</v>
      </c>
      <c r="L1063" s="197">
        <f t="shared" si="153"/>
        <v>1.0122637546492839E-2</v>
      </c>
      <c r="M1063" s="197">
        <f t="shared" si="158"/>
        <v>-0.18787421070180055</v>
      </c>
      <c r="N1063" s="199">
        <v>39507</v>
      </c>
      <c r="O1063" s="181">
        <v>1330.63</v>
      </c>
      <c r="P1063" s="200">
        <f t="shared" si="154"/>
        <v>-2.7463359417352638E-2</v>
      </c>
      <c r="Q1063" s="200">
        <f t="shared" si="159"/>
        <v>-7.7905422967161589E-2</v>
      </c>
    </row>
    <row r="1064" spans="1:17">
      <c r="A1064" s="180">
        <v>39510</v>
      </c>
      <c r="B1064" s="174">
        <v>526.16999999999996</v>
      </c>
      <c r="C1064" s="197">
        <f t="shared" si="150"/>
        <v>-6.6486961784344946E-3</v>
      </c>
      <c r="D1064" s="201">
        <f t="shared" si="155"/>
        <v>-0.16147057772227255</v>
      </c>
      <c r="E1064" s="174">
        <v>8970.39</v>
      </c>
      <c r="F1064" s="197">
        <f t="shared" si="151"/>
        <v>8.8441051108914797E-4</v>
      </c>
      <c r="G1064" s="197">
        <f t="shared" si="156"/>
        <v>-8.3229228448868792E-2</v>
      </c>
      <c r="H1064" s="174">
        <v>1733.27</v>
      </c>
      <c r="I1064" s="197">
        <f t="shared" si="152"/>
        <v>-6.8994736887886699E-3</v>
      </c>
      <c r="J1064" s="197">
        <f t="shared" si="157"/>
        <v>-0.17782601006671128</v>
      </c>
      <c r="K1064" s="174">
        <v>356.33</v>
      </c>
      <c r="L1064" s="197">
        <f t="shared" si="153"/>
        <v>8.0586516703148869E-3</v>
      </c>
      <c r="M1064" s="197">
        <f t="shared" si="158"/>
        <v>-0.17992811001019876</v>
      </c>
      <c r="N1064" s="199">
        <v>39510</v>
      </c>
      <c r="O1064" s="181">
        <v>1331.34</v>
      </c>
      <c r="P1064" s="200">
        <f t="shared" si="154"/>
        <v>5.3343953300466116E-4</v>
      </c>
      <c r="Q1064" s="200">
        <f t="shared" si="159"/>
        <v>-9.8493617444359E-2</v>
      </c>
    </row>
    <row r="1065" spans="1:17">
      <c r="A1065" s="180">
        <v>39511</v>
      </c>
      <c r="B1065" s="174">
        <v>528.03</v>
      </c>
      <c r="C1065" s="197">
        <f t="shared" si="150"/>
        <v>3.5287458358317231E-3</v>
      </c>
      <c r="D1065" s="201">
        <f t="shared" si="155"/>
        <v>-0.15086279999352151</v>
      </c>
      <c r="E1065" s="174">
        <v>8891.4500000000007</v>
      </c>
      <c r="F1065" s="197">
        <f t="shared" si="151"/>
        <v>-8.839012548796342E-3</v>
      </c>
      <c r="G1065" s="197">
        <f t="shared" si="156"/>
        <v>-7.2769661043214834E-2</v>
      </c>
      <c r="H1065" s="174">
        <v>1743.7</v>
      </c>
      <c r="I1065" s="197">
        <f t="shared" si="152"/>
        <v>5.9994945511234535E-3</v>
      </c>
      <c r="J1065" s="197">
        <f t="shared" si="157"/>
        <v>-0.16768852193860273</v>
      </c>
      <c r="K1065" s="174">
        <v>353.55</v>
      </c>
      <c r="L1065" s="197">
        <f t="shared" si="153"/>
        <v>-7.8323497259813017E-3</v>
      </c>
      <c r="M1065" s="197">
        <f t="shared" si="158"/>
        <v>-0.15545279725387423</v>
      </c>
      <c r="N1065" s="199">
        <v>39511</v>
      </c>
      <c r="O1065" s="181">
        <v>1326.75</v>
      </c>
      <c r="P1065" s="200">
        <f t="shared" si="154"/>
        <v>-3.4536110983757634E-3</v>
      </c>
      <c r="Q1065" s="200">
        <f t="shared" si="159"/>
        <v>-8.3417061312846513E-2</v>
      </c>
    </row>
    <row r="1066" spans="1:17">
      <c r="A1066" s="180">
        <v>39512</v>
      </c>
      <c r="B1066" s="174">
        <v>532.42999999999995</v>
      </c>
      <c r="C1066" s="197">
        <f t="shared" si="150"/>
        <v>8.2983332695129135E-3</v>
      </c>
      <c r="D1066" s="201">
        <f t="shared" si="155"/>
        <v>-0.14538723920181956</v>
      </c>
      <c r="E1066" s="174">
        <v>8962.42</v>
      </c>
      <c r="F1066" s="197">
        <f t="shared" si="151"/>
        <v>7.9501389673827805E-3</v>
      </c>
      <c r="G1066" s="197">
        <f t="shared" si="156"/>
        <v>-8.2489342957604878E-2</v>
      </c>
      <c r="H1066" s="174">
        <v>1753.57</v>
      </c>
      <c r="I1066" s="197">
        <f t="shared" si="152"/>
        <v>5.6444176196769101E-3</v>
      </c>
      <c r="J1066" s="197">
        <f t="shared" si="157"/>
        <v>-0.16268866906264026</v>
      </c>
      <c r="K1066" s="174">
        <v>345.2</v>
      </c>
      <c r="L1066" s="197">
        <f t="shared" si="153"/>
        <v>-2.3900958840977007E-2</v>
      </c>
      <c r="M1066" s="197">
        <f t="shared" si="158"/>
        <v>-0.16383753366457088</v>
      </c>
      <c r="N1066" s="199">
        <v>39512</v>
      </c>
      <c r="O1066" s="181">
        <v>1333.7</v>
      </c>
      <c r="P1066" s="200">
        <f t="shared" si="154"/>
        <v>5.2246919203445099E-3</v>
      </c>
      <c r="Q1066" s="200">
        <f t="shared" si="159"/>
        <v>-8.6870672411222274E-2</v>
      </c>
    </row>
    <row r="1067" spans="1:17">
      <c r="A1067" s="180">
        <v>39513</v>
      </c>
      <c r="B1067" s="174">
        <v>521.08000000000004</v>
      </c>
      <c r="C1067" s="197">
        <f t="shared" si="150"/>
        <v>-2.1547852714137457E-2</v>
      </c>
      <c r="D1067" s="201">
        <f t="shared" si="155"/>
        <v>-9.1593018183110414E-2</v>
      </c>
      <c r="E1067" s="174">
        <v>8765.41</v>
      </c>
      <c r="F1067" s="197">
        <f t="shared" si="151"/>
        <v>-2.2226985572024731E-2</v>
      </c>
      <c r="G1067" s="197">
        <f t="shared" si="156"/>
        <v>-5.1071064086580908E-2</v>
      </c>
      <c r="H1067" s="174">
        <v>1712.5</v>
      </c>
      <c r="I1067" s="197">
        <f t="shared" si="152"/>
        <v>-2.3699418806744706E-2</v>
      </c>
      <c r="J1067" s="197">
        <f t="shared" si="157"/>
        <v>-0.11308507091560258</v>
      </c>
      <c r="K1067" s="174">
        <v>342.98</v>
      </c>
      <c r="L1067" s="197">
        <f t="shared" si="153"/>
        <v>-6.4518227812718132E-3</v>
      </c>
      <c r="M1067" s="197">
        <f t="shared" si="158"/>
        <v>-0.1759766344350413</v>
      </c>
      <c r="N1067" s="199">
        <v>39513</v>
      </c>
      <c r="O1067" s="181">
        <v>1304.3399999999999</v>
      </c>
      <c r="P1067" s="200">
        <f t="shared" si="154"/>
        <v>-2.2259868931206288E-2</v>
      </c>
      <c r="Q1067" s="200">
        <f t="shared" si="159"/>
        <v>-5.6788030426391176E-2</v>
      </c>
    </row>
    <row r="1068" spans="1:17">
      <c r="A1068" s="180">
        <v>39514</v>
      </c>
      <c r="B1068" s="174">
        <v>518.77</v>
      </c>
      <c r="C1068" s="197">
        <f t="shared" si="150"/>
        <v>-4.4429558107826643E-3</v>
      </c>
      <c r="D1068" s="201">
        <f t="shared" si="155"/>
        <v>-0.10016935704147589</v>
      </c>
      <c r="E1068" s="174">
        <v>8676.27</v>
      </c>
      <c r="F1068" s="197">
        <f t="shared" si="151"/>
        <v>-1.0221581420633032E-2</v>
      </c>
      <c r="G1068" s="197">
        <f t="shared" si="156"/>
        <v>-7.6495847270656531E-2</v>
      </c>
      <c r="H1068" s="174">
        <v>1707.5</v>
      </c>
      <c r="I1068" s="197">
        <f t="shared" si="152"/>
        <v>-2.9239786914352006E-3</v>
      </c>
      <c r="J1068" s="197">
        <f t="shared" si="157"/>
        <v>-0.13368320591782004</v>
      </c>
      <c r="K1068" s="174">
        <v>344.59</v>
      </c>
      <c r="L1068" s="197">
        <f t="shared" si="153"/>
        <v>4.6831680921235463E-3</v>
      </c>
      <c r="M1068" s="197">
        <f t="shared" si="158"/>
        <v>-0.16178538160890515</v>
      </c>
      <c r="N1068" s="199">
        <v>39514</v>
      </c>
      <c r="O1068" s="181">
        <v>1293.3699999999999</v>
      </c>
      <c r="P1068" s="200">
        <f t="shared" si="154"/>
        <v>-8.4459506343375519E-3</v>
      </c>
      <c r="Q1068" s="200">
        <f t="shared" si="159"/>
        <v>-8.2265940121699965E-2</v>
      </c>
    </row>
    <row r="1069" spans="1:17">
      <c r="A1069" s="180">
        <v>39517</v>
      </c>
      <c r="B1069" s="174">
        <v>511.22</v>
      </c>
      <c r="C1069" s="197">
        <f t="shared" si="150"/>
        <v>-1.4660599089892033E-2</v>
      </c>
      <c r="D1069" s="201">
        <f t="shared" si="155"/>
        <v>-8.4178561754458842E-2</v>
      </c>
      <c r="E1069" s="174">
        <v>8534.3700000000008</v>
      </c>
      <c r="F1069" s="197">
        <f t="shared" si="151"/>
        <v>-1.6490172998572614E-2</v>
      </c>
      <c r="G1069" s="197">
        <f t="shared" si="156"/>
        <v>-7.2223063705547375E-2</v>
      </c>
      <c r="H1069" s="174">
        <v>1673.03</v>
      </c>
      <c r="I1069" s="197">
        <f t="shared" si="152"/>
        <v>-2.0393958759959016E-2</v>
      </c>
      <c r="J1069" s="197">
        <f t="shared" si="157"/>
        <v>-0.11224568954098189</v>
      </c>
      <c r="K1069" s="174">
        <v>347.38</v>
      </c>
      <c r="L1069" s="197">
        <f t="shared" si="153"/>
        <v>8.0639771057418822E-3</v>
      </c>
      <c r="M1069" s="197">
        <f t="shared" si="158"/>
        <v>-0.15494219778030124</v>
      </c>
      <c r="N1069" s="199">
        <v>39517</v>
      </c>
      <c r="O1069" s="181">
        <v>1273.3699999999999</v>
      </c>
      <c r="P1069" s="200">
        <f t="shared" si="154"/>
        <v>-1.5584285733366992E-2</v>
      </c>
      <c r="Q1069" s="200">
        <f t="shared" si="159"/>
        <v>-7.2189213368099012E-2</v>
      </c>
    </row>
    <row r="1070" spans="1:17">
      <c r="A1070" s="180">
        <v>39518</v>
      </c>
      <c r="B1070" s="174">
        <v>526.38</v>
      </c>
      <c r="C1070" s="197">
        <f t="shared" si="150"/>
        <v>2.9223359439658741E-2</v>
      </c>
      <c r="D1070" s="201">
        <f t="shared" si="155"/>
        <v>-0.11027389760255457</v>
      </c>
      <c r="E1070" s="174">
        <v>8842.68</v>
      </c>
      <c r="F1070" s="197">
        <f t="shared" si="151"/>
        <v>3.5488458310632014E-2</v>
      </c>
      <c r="G1070" s="197">
        <f t="shared" si="156"/>
        <v>-9.9231301732683463E-2</v>
      </c>
      <c r="H1070" s="174">
        <v>1740.95</v>
      </c>
      <c r="I1070" s="197">
        <f t="shared" si="152"/>
        <v>3.9794587543862413E-2</v>
      </c>
      <c r="J1070" s="197">
        <f t="shared" si="157"/>
        <v>-0.15278267828436526</v>
      </c>
      <c r="K1070" s="174">
        <v>340.9</v>
      </c>
      <c r="L1070" s="197">
        <f t="shared" si="153"/>
        <v>-1.8830102482009236E-2</v>
      </c>
      <c r="M1070" s="197">
        <f t="shared" si="158"/>
        <v>-0.10069191113289951</v>
      </c>
      <c r="N1070" s="199">
        <v>39518</v>
      </c>
      <c r="O1070" s="181">
        <v>1320.65</v>
      </c>
      <c r="P1070" s="200">
        <f t="shared" si="154"/>
        <v>3.6457110292372169E-2</v>
      </c>
      <c r="Q1070" s="200">
        <f t="shared" si="159"/>
        <v>-0.10130556333021296</v>
      </c>
    </row>
    <row r="1071" spans="1:17">
      <c r="A1071" s="180">
        <v>39519</v>
      </c>
      <c r="B1071" s="174">
        <v>524.04</v>
      </c>
      <c r="C1071" s="197">
        <f t="shared" si="150"/>
        <v>-4.4553680828776756E-3</v>
      </c>
      <c r="D1071" s="201">
        <f t="shared" si="155"/>
        <v>-8.7093696891146252E-2</v>
      </c>
      <c r="E1071" s="174">
        <v>8781.23</v>
      </c>
      <c r="F1071" s="197">
        <f t="shared" si="151"/>
        <v>-6.973509173055681E-3</v>
      </c>
      <c r="G1071" s="197">
        <f t="shared" si="156"/>
        <v>-7.0728695590112745E-2</v>
      </c>
      <c r="H1071" s="174">
        <v>1735.18</v>
      </c>
      <c r="I1071" s="197">
        <f t="shared" si="152"/>
        <v>-3.3197868314796897E-3</v>
      </c>
      <c r="J1071" s="197">
        <f t="shared" si="157"/>
        <v>-0.11526335793845652</v>
      </c>
      <c r="K1071" s="174">
        <v>341.03</v>
      </c>
      <c r="L1071" s="197">
        <f t="shared" si="153"/>
        <v>3.8127080953992605E-4</v>
      </c>
      <c r="M1071" s="197">
        <f t="shared" si="158"/>
        <v>-0.11186614877776421</v>
      </c>
      <c r="N1071" s="199">
        <v>39519</v>
      </c>
      <c r="O1071" s="181">
        <v>1308.77</v>
      </c>
      <c r="P1071" s="200">
        <f t="shared" si="154"/>
        <v>-9.0362747964263229E-3</v>
      </c>
      <c r="Q1071" s="200">
        <f t="shared" si="159"/>
        <v>-7.2765199340305564E-2</v>
      </c>
    </row>
    <row r="1072" spans="1:17">
      <c r="A1072" s="180">
        <v>39520</v>
      </c>
      <c r="B1072" s="174">
        <v>527.22</v>
      </c>
      <c r="C1072" s="197">
        <f t="shared" si="150"/>
        <v>6.0499014503370219E-3</v>
      </c>
      <c r="D1072" s="201">
        <f t="shared" si="155"/>
        <v>-6.5225255741646809E-2</v>
      </c>
      <c r="E1072" s="174">
        <v>8827.16</v>
      </c>
      <c r="F1072" s="197">
        <f t="shared" si="151"/>
        <v>5.2168431261570437E-3</v>
      </c>
      <c r="G1072" s="197">
        <f t="shared" si="156"/>
        <v>-6.2489229498345393E-2</v>
      </c>
      <c r="H1072" s="174">
        <v>1750.4</v>
      </c>
      <c r="I1072" s="197">
        <f t="shared" si="152"/>
        <v>8.7331788302933856E-3</v>
      </c>
      <c r="J1072" s="197">
        <f t="shared" si="157"/>
        <v>-9.7462210671181784E-2</v>
      </c>
      <c r="K1072" s="174">
        <v>337.81</v>
      </c>
      <c r="L1072" s="197">
        <f t="shared" si="153"/>
        <v>-9.4868427022957672E-3</v>
      </c>
      <c r="M1072" s="197">
        <f t="shared" si="158"/>
        <v>-8.3179846804192881E-2</v>
      </c>
      <c r="N1072" s="199">
        <v>39520</v>
      </c>
      <c r="O1072" s="181">
        <v>1315.48</v>
      </c>
      <c r="P1072" s="200">
        <f t="shared" si="154"/>
        <v>5.1138531946558485E-3</v>
      </c>
      <c r="Q1072" s="200">
        <f t="shared" si="159"/>
        <v>-6.8112777927216386E-2</v>
      </c>
    </row>
    <row r="1073" spans="1:17">
      <c r="A1073" s="180">
        <v>39521</v>
      </c>
      <c r="B1073" s="174">
        <v>514.1</v>
      </c>
      <c r="C1073" s="197">
        <f t="shared" si="150"/>
        <v>-2.5200119674347821E-2</v>
      </c>
      <c r="D1073" s="201">
        <f t="shared" si="155"/>
        <v>-8.4819821588261055E-2</v>
      </c>
      <c r="E1073" s="174">
        <v>8635.92</v>
      </c>
      <c r="F1073" s="197">
        <f t="shared" si="151"/>
        <v>-2.1903083015796205E-2</v>
      </c>
      <c r="G1073" s="197">
        <f t="shared" si="156"/>
        <v>-6.705273038147555E-2</v>
      </c>
      <c r="H1073" s="174">
        <v>1713.83</v>
      </c>
      <c r="I1073" s="197">
        <f t="shared" si="152"/>
        <v>-2.1113701186115212E-2</v>
      </c>
      <c r="J1073" s="197">
        <f t="shared" si="157"/>
        <v>-0.10754904686332881</v>
      </c>
      <c r="K1073" s="174">
        <v>350.02</v>
      </c>
      <c r="L1073" s="197">
        <f t="shared" si="153"/>
        <v>3.5506688456909817E-2</v>
      </c>
      <c r="M1073" s="197">
        <f t="shared" si="158"/>
        <v>-0.11457755097749416</v>
      </c>
      <c r="N1073" s="199">
        <v>39521</v>
      </c>
      <c r="O1073" s="181">
        <v>1288.1400000000001</v>
      </c>
      <c r="P1073" s="200">
        <f t="shared" si="154"/>
        <v>-2.1002300610510997E-2</v>
      </c>
      <c r="Q1073" s="200">
        <f t="shared" si="159"/>
        <v>-7.3810915322176235E-2</v>
      </c>
    </row>
    <row r="1074" spans="1:17">
      <c r="A1074" s="180">
        <v>39524</v>
      </c>
      <c r="B1074" s="174">
        <v>506.51</v>
      </c>
      <c r="C1074" s="197">
        <f t="shared" si="150"/>
        <v>-1.4873732230994202E-2</v>
      </c>
      <c r="D1074" s="201">
        <f t="shared" si="155"/>
        <v>-8.4625728690521457E-2</v>
      </c>
      <c r="E1074" s="174">
        <v>8489.3799999999992</v>
      </c>
      <c r="F1074" s="197">
        <f t="shared" si="151"/>
        <v>-1.7114278495762036E-2</v>
      </c>
      <c r="G1074" s="197">
        <f t="shared" si="156"/>
        <v>-6.0243650432915227E-2</v>
      </c>
      <c r="H1074" s="174">
        <v>1687.19</v>
      </c>
      <c r="I1074" s="197">
        <f t="shared" si="152"/>
        <v>-1.56662088741579E-2</v>
      </c>
      <c r="J1074" s="197">
        <f t="shared" si="157"/>
        <v>-0.10000788005491795</v>
      </c>
      <c r="K1074" s="174">
        <v>347.89</v>
      </c>
      <c r="L1074" s="197">
        <f t="shared" si="153"/>
        <v>-6.1039578551515834E-3</v>
      </c>
      <c r="M1074" s="197">
        <f t="shared" si="158"/>
        <v>-8.2286214630537702E-2</v>
      </c>
      <c r="N1074" s="199">
        <v>39524</v>
      </c>
      <c r="O1074" s="181">
        <v>1276.5999999999999</v>
      </c>
      <c r="P1074" s="200">
        <f t="shared" si="154"/>
        <v>-8.9990235875717032E-3</v>
      </c>
      <c r="Q1074" s="200">
        <f t="shared" si="159"/>
        <v>-6.9572350696241958E-2</v>
      </c>
    </row>
    <row r="1075" spans="1:17">
      <c r="A1075" s="180">
        <v>39525</v>
      </c>
      <c r="B1075" s="174">
        <v>528.91</v>
      </c>
      <c r="C1075" s="197">
        <f t="shared" si="150"/>
        <v>4.3274218228546907E-2</v>
      </c>
      <c r="D1075" s="201">
        <f t="shared" si="155"/>
        <v>-8.8229761424673259E-2</v>
      </c>
      <c r="E1075" s="174">
        <v>8826.44</v>
      </c>
      <c r="F1075" s="197">
        <f t="shared" si="151"/>
        <v>3.8935791746705826E-2</v>
      </c>
      <c r="G1075" s="197">
        <f t="shared" si="156"/>
        <v>-6.6534391863437889E-2</v>
      </c>
      <c r="H1075" s="174">
        <v>1761.05</v>
      </c>
      <c r="I1075" s="197">
        <f t="shared" si="152"/>
        <v>4.2845798884290867E-2</v>
      </c>
      <c r="J1075" s="197">
        <f t="shared" si="157"/>
        <v>-0.10409785740204605</v>
      </c>
      <c r="K1075" s="174">
        <v>348.63</v>
      </c>
      <c r="L1075" s="197">
        <f t="shared" si="153"/>
        <v>2.1248500500323396E-3</v>
      </c>
      <c r="M1075" s="197">
        <f t="shared" si="158"/>
        <v>-6.8109060035923041E-2</v>
      </c>
      <c r="N1075" s="199">
        <v>39525</v>
      </c>
      <c r="O1075" s="181">
        <v>1330.74</v>
      </c>
      <c r="P1075" s="200">
        <f t="shared" si="154"/>
        <v>4.1534884643216481E-2</v>
      </c>
      <c r="Q1075" s="200">
        <f t="shared" si="159"/>
        <v>-7.2943488761579911E-2</v>
      </c>
    </row>
    <row r="1076" spans="1:17">
      <c r="A1076" s="180">
        <v>39526</v>
      </c>
      <c r="B1076" s="174">
        <v>513.32000000000005</v>
      </c>
      <c r="C1076" s="197">
        <f t="shared" si="150"/>
        <v>-2.9918852682751466E-2</v>
      </c>
      <c r="D1076" s="201">
        <f t="shared" si="155"/>
        <v>-3.1489286893410226E-2</v>
      </c>
      <c r="E1076" s="174">
        <v>8549.5</v>
      </c>
      <c r="F1076" s="197">
        <f t="shared" si="151"/>
        <v>-3.1878960606148428E-2</v>
      </c>
      <c r="G1076" s="197">
        <f t="shared" si="156"/>
        <v>8.4894699973659532E-4</v>
      </c>
      <c r="H1076" s="174">
        <v>1715.59</v>
      </c>
      <c r="I1076" s="197">
        <f t="shared" si="152"/>
        <v>-2.6153177290479682E-2</v>
      </c>
      <c r="J1076" s="197">
        <f t="shared" si="157"/>
        <v>-4.4996003106491392E-2</v>
      </c>
      <c r="K1076" s="174">
        <v>341.21</v>
      </c>
      <c r="L1076" s="197">
        <f t="shared" si="153"/>
        <v>-2.1513064391284677E-2</v>
      </c>
      <c r="M1076" s="197">
        <f t="shared" si="158"/>
        <v>-9.1854347886913365E-2</v>
      </c>
      <c r="N1076" s="199">
        <v>39526</v>
      </c>
      <c r="O1076" s="181">
        <v>1298.42</v>
      </c>
      <c r="P1076" s="200">
        <f t="shared" si="154"/>
        <v>-2.4587037809796659E-2</v>
      </c>
      <c r="Q1076" s="200">
        <f t="shared" si="159"/>
        <v>-1.8843920155379723E-3</v>
      </c>
    </row>
    <row r="1077" spans="1:17">
      <c r="A1077" s="180">
        <v>39527</v>
      </c>
      <c r="B1077" s="174">
        <v>522.63</v>
      </c>
      <c r="C1077" s="197">
        <f t="shared" si="150"/>
        <v>1.7974324343917575E-2</v>
      </c>
      <c r="D1077" s="201">
        <f t="shared" si="155"/>
        <v>-6.4262095886617771E-2</v>
      </c>
      <c r="E1077" s="174">
        <v>8717.56</v>
      </c>
      <c r="F1077" s="197">
        <f t="shared" si="151"/>
        <v>1.9466580544670913E-2</v>
      </c>
      <c r="G1077" s="197">
        <f t="shared" si="156"/>
        <v>-2.829465822101223E-2</v>
      </c>
      <c r="H1077" s="174">
        <v>1751.99</v>
      </c>
      <c r="I1077" s="197">
        <f t="shared" si="152"/>
        <v>2.099523995629006E-2</v>
      </c>
      <c r="J1077" s="197">
        <f t="shared" si="157"/>
        <v>-7.2228886105750484E-2</v>
      </c>
      <c r="K1077" s="174">
        <v>339.7</v>
      </c>
      <c r="L1077" s="197">
        <f t="shared" si="153"/>
        <v>-4.4352483450691583E-3</v>
      </c>
      <c r="M1077" s="197">
        <f t="shared" si="158"/>
        <v>-8.958954981855155E-2</v>
      </c>
      <c r="N1077" s="199">
        <v>39527</v>
      </c>
      <c r="O1077" s="181">
        <v>1329.51</v>
      </c>
      <c r="P1077" s="200">
        <f t="shared" si="154"/>
        <v>2.3662312624081427E-2</v>
      </c>
      <c r="Q1077" s="200">
        <f t="shared" si="159"/>
        <v>-2.0407704711104653E-2</v>
      </c>
    </row>
    <row r="1078" spans="1:17">
      <c r="A1078" s="180">
        <v>39531</v>
      </c>
      <c r="B1078" s="174">
        <v>541.29</v>
      </c>
      <c r="C1078" s="197">
        <f t="shared" si="150"/>
        <v>3.5081422868138812E-2</v>
      </c>
      <c r="D1078" s="201">
        <f t="shared" si="155"/>
        <v>-1.2870533072823553E-2</v>
      </c>
      <c r="E1078" s="174">
        <v>8859.61</v>
      </c>
      <c r="F1078" s="197">
        <f t="shared" si="151"/>
        <v>1.6163363338294136E-2</v>
      </c>
      <c r="G1078" s="197">
        <f t="shared" si="156"/>
        <v>6.48956487645393E-3</v>
      </c>
      <c r="H1078" s="174">
        <v>1814.4</v>
      </c>
      <c r="I1078" s="197">
        <f t="shared" si="152"/>
        <v>3.5002549815942557E-2</v>
      </c>
      <c r="J1078" s="197">
        <f t="shared" si="157"/>
        <v>-2.4592512343858904E-2</v>
      </c>
      <c r="K1078" s="174">
        <v>353.9</v>
      </c>
      <c r="L1078" s="197">
        <f t="shared" si="153"/>
        <v>4.0951512184879461E-2</v>
      </c>
      <c r="M1078" s="197">
        <f t="shared" si="158"/>
        <v>-7.2190579388037246E-2</v>
      </c>
      <c r="N1078" s="199">
        <v>39531</v>
      </c>
      <c r="O1078" s="181">
        <v>1349.88</v>
      </c>
      <c r="P1078" s="200">
        <f t="shared" si="154"/>
        <v>1.5205246313276712E-2</v>
      </c>
      <c r="Q1078" s="200">
        <f t="shared" si="159"/>
        <v>1.440170951599733E-2</v>
      </c>
    </row>
    <row r="1079" spans="1:17">
      <c r="A1079" s="180">
        <v>39532</v>
      </c>
      <c r="B1079" s="174">
        <v>545.65</v>
      </c>
      <c r="C1079" s="197">
        <f t="shared" si="150"/>
        <v>8.0225649707821624E-3</v>
      </c>
      <c r="D1079" s="201">
        <f t="shared" si="155"/>
        <v>2.6375196400018553E-2</v>
      </c>
      <c r="E1079" s="174">
        <v>8936.23</v>
      </c>
      <c r="F1079" s="197">
        <f t="shared" si="151"/>
        <v>8.6110544316890039E-3</v>
      </c>
      <c r="G1079" s="197">
        <f t="shared" si="156"/>
        <v>6.1057777760538841E-3</v>
      </c>
      <c r="H1079" s="174">
        <v>1824.54</v>
      </c>
      <c r="I1079" s="197">
        <f t="shared" si="152"/>
        <v>5.5730659174897937E-3</v>
      </c>
      <c r="J1079" s="197">
        <f t="shared" si="157"/>
        <v>1.380181900852822E-2</v>
      </c>
      <c r="K1079" s="174">
        <v>343.94</v>
      </c>
      <c r="L1079" s="197">
        <f t="shared" si="153"/>
        <v>-2.8547163795364257E-2</v>
      </c>
      <c r="M1079" s="197">
        <f t="shared" si="158"/>
        <v>-1.5198969009588371E-2</v>
      </c>
      <c r="N1079" s="199">
        <v>39532</v>
      </c>
      <c r="O1079" s="181">
        <v>1352.99</v>
      </c>
      <c r="P1079" s="200">
        <f t="shared" si="154"/>
        <v>2.3012585677388694E-3</v>
      </c>
      <c r="Q1079" s="200">
        <f t="shared" si="159"/>
        <v>8.3914079261933686E-3</v>
      </c>
    </row>
    <row r="1080" spans="1:17">
      <c r="A1080" s="180">
        <v>39533</v>
      </c>
      <c r="B1080" s="174">
        <v>541.9</v>
      </c>
      <c r="C1080" s="197">
        <f t="shared" si="150"/>
        <v>-6.8962619870302777E-3</v>
      </c>
      <c r="D1080" s="201">
        <f t="shared" si="155"/>
        <v>5.9924446810392697E-3</v>
      </c>
      <c r="E1080" s="174">
        <v>8881.5499999999993</v>
      </c>
      <c r="F1080" s="197">
        <f t="shared" si="151"/>
        <v>-6.137708699536672E-3</v>
      </c>
      <c r="G1080" s="197">
        <f t="shared" si="156"/>
        <v>-6.7343535104955402E-4</v>
      </c>
      <c r="H1080" s="174">
        <v>1817.28</v>
      </c>
      <c r="I1080" s="197">
        <f t="shared" si="152"/>
        <v>-3.9870227618550086E-3</v>
      </c>
      <c r="J1080" s="197">
        <f t="shared" si="157"/>
        <v>-1.3035883383832195E-3</v>
      </c>
      <c r="K1080" s="174">
        <v>349.81</v>
      </c>
      <c r="L1080" s="197">
        <f t="shared" si="153"/>
        <v>1.6922926384262689E-2</v>
      </c>
      <c r="M1080" s="197">
        <f t="shared" si="158"/>
        <v>-4.7773412616623906E-2</v>
      </c>
      <c r="N1080" s="199">
        <v>39533</v>
      </c>
      <c r="O1080" s="181">
        <v>1341.13</v>
      </c>
      <c r="P1080" s="200">
        <f t="shared" si="154"/>
        <v>-8.8044159972594325E-3</v>
      </c>
      <c r="Q1080" s="200">
        <f t="shared" si="159"/>
        <v>6.8020674992235516E-4</v>
      </c>
    </row>
    <row r="1081" spans="1:17">
      <c r="A1081" s="180">
        <v>39534</v>
      </c>
      <c r="B1081" s="174">
        <v>528.62</v>
      </c>
      <c r="C1081" s="197">
        <f t="shared" si="150"/>
        <v>-2.4811645324975394E-2</v>
      </c>
      <c r="D1081" s="201">
        <f t="shared" si="155"/>
        <v>1.2403605248487815E-2</v>
      </c>
      <c r="E1081" s="174">
        <v>8817.17</v>
      </c>
      <c r="F1081" s="197">
        <f t="shared" si="151"/>
        <v>-7.2751344680545673E-3</v>
      </c>
      <c r="G1081" s="197">
        <f t="shared" si="156"/>
        <v>6.1042425012232896E-3</v>
      </c>
      <c r="H1081" s="174">
        <v>1777.89</v>
      </c>
      <c r="I1081" s="197">
        <f t="shared" si="152"/>
        <v>-2.1913609795667682E-2</v>
      </c>
      <c r="J1081" s="197">
        <f t="shared" si="157"/>
        <v>1.5589052541235257E-2</v>
      </c>
      <c r="K1081" s="174">
        <v>359.22</v>
      </c>
      <c r="L1081" s="197">
        <f t="shared" si="153"/>
        <v>2.6544864224999482E-2</v>
      </c>
      <c r="M1081" s="197">
        <f t="shared" si="158"/>
        <v>3.4310221923415304E-4</v>
      </c>
      <c r="N1081" s="199">
        <v>39534</v>
      </c>
      <c r="O1081" s="181">
        <v>1325.76</v>
      </c>
      <c r="P1081" s="200">
        <f t="shared" si="154"/>
        <v>-1.1526662274177438E-2</v>
      </c>
      <c r="Q1081" s="200">
        <f t="shared" si="159"/>
        <v>7.875058477084548E-3</v>
      </c>
    </row>
    <row r="1082" spans="1:17">
      <c r="A1082" s="180">
        <v>39535</v>
      </c>
      <c r="B1082" s="174">
        <v>527.87</v>
      </c>
      <c r="C1082" s="197">
        <f t="shared" si="150"/>
        <v>-1.41979597722417E-3</v>
      </c>
      <c r="D1082" s="201">
        <f t="shared" si="155"/>
        <v>-1.951994241115013E-2</v>
      </c>
      <c r="E1082" s="174">
        <v>8762.1200000000008</v>
      </c>
      <c r="F1082" s="197">
        <f t="shared" si="151"/>
        <v>-6.2630720523393557E-3</v>
      </c>
      <c r="G1082" s="197">
        <f t="shared" si="156"/>
        <v>-1.8121849649908765E-2</v>
      </c>
      <c r="H1082" s="174">
        <v>1767.57</v>
      </c>
      <c r="I1082" s="197">
        <f t="shared" si="152"/>
        <v>-5.8215459464922648E-3</v>
      </c>
      <c r="J1082" s="197">
        <f t="shared" si="157"/>
        <v>-1.5177644221059969E-2</v>
      </c>
      <c r="K1082" s="174">
        <v>359.83</v>
      </c>
      <c r="L1082" s="197">
        <f t="shared" si="153"/>
        <v>1.6966835305907283E-3</v>
      </c>
      <c r="M1082" s="197">
        <f t="shared" si="158"/>
        <v>2.7946606619783328E-2</v>
      </c>
      <c r="N1082" s="199">
        <v>39535</v>
      </c>
      <c r="O1082" s="181">
        <v>1315.22</v>
      </c>
      <c r="P1082" s="200">
        <f t="shared" si="154"/>
        <v>-7.981927890091816E-3</v>
      </c>
      <c r="Q1082" s="200">
        <f t="shared" si="159"/>
        <v>-2.1055137764605967E-2</v>
      </c>
    </row>
    <row r="1083" spans="1:17">
      <c r="A1083" s="180">
        <v>39538</v>
      </c>
      <c r="B1083" s="174">
        <v>531.5</v>
      </c>
      <c r="C1083" s="197">
        <f t="shared" si="150"/>
        <v>6.8531565121337191E-3</v>
      </c>
      <c r="D1083" s="201">
        <f t="shared" si="155"/>
        <v>-2.1069590449958427E-2</v>
      </c>
      <c r="E1083" s="174">
        <v>8797.2900000000009</v>
      </c>
      <c r="F1083" s="197">
        <f t="shared" si="151"/>
        <v>4.0058347097338956E-3</v>
      </c>
      <c r="G1083" s="197">
        <f t="shared" si="156"/>
        <v>-3.1886997173928025E-2</v>
      </c>
      <c r="H1083" s="174">
        <v>1781.93</v>
      </c>
      <c r="I1083" s="197">
        <f t="shared" si="152"/>
        <v>8.0913246063522709E-3</v>
      </c>
      <c r="J1083" s="197">
        <f t="shared" si="157"/>
        <v>-2.2433001222130305E-2</v>
      </c>
      <c r="K1083" s="174">
        <v>355.91</v>
      </c>
      <c r="L1083" s="197">
        <f t="shared" si="153"/>
        <v>-1.0953807794219325E-2</v>
      </c>
      <c r="M1083" s="197">
        <f t="shared" si="158"/>
        <v>5.5583347243061887E-5</v>
      </c>
      <c r="N1083" s="199">
        <v>39538</v>
      </c>
      <c r="O1083" s="181">
        <v>1322.7</v>
      </c>
      <c r="P1083" s="200">
        <f t="shared" si="154"/>
        <v>5.6711500330565885E-3</v>
      </c>
      <c r="Q1083" s="200">
        <f t="shared" si="159"/>
        <v>-3.517049577306966E-2</v>
      </c>
    </row>
    <row r="1084" spans="1:17">
      <c r="A1084" s="180">
        <v>39539</v>
      </c>
      <c r="B1084" s="174">
        <v>550.67999999999995</v>
      </c>
      <c r="C1084" s="197">
        <f t="shared" si="150"/>
        <v>3.5450680412739639E-2</v>
      </c>
      <c r="D1084" s="201">
        <f t="shared" si="155"/>
        <v>-1.5902978127501008E-2</v>
      </c>
      <c r="E1084" s="174">
        <v>9088.49</v>
      </c>
      <c r="F1084" s="197">
        <f t="shared" si="151"/>
        <v>3.2565058267865696E-2</v>
      </c>
      <c r="G1084" s="197">
        <f t="shared" si="156"/>
        <v>-2.2164000941491867E-2</v>
      </c>
      <c r="H1084" s="174">
        <v>1855.48</v>
      </c>
      <c r="I1084" s="197">
        <f t="shared" si="152"/>
        <v>4.0446376123469741E-2</v>
      </c>
      <c r="J1084" s="197">
        <f t="shared" si="157"/>
        <v>-1.480625526789622E-2</v>
      </c>
      <c r="K1084" s="174">
        <v>347.52</v>
      </c>
      <c r="L1084" s="197">
        <f t="shared" si="153"/>
        <v>-2.3855672596171294E-2</v>
      </c>
      <c r="M1084" s="197">
        <f t="shared" si="158"/>
        <v>6.5964043664123381E-3</v>
      </c>
      <c r="N1084" s="199">
        <v>39539</v>
      </c>
      <c r="O1084" s="181">
        <v>1370.18</v>
      </c>
      <c r="P1084" s="200">
        <f t="shared" si="154"/>
        <v>3.5267016020985191E-2</v>
      </c>
      <c r="Q1084" s="200">
        <f t="shared" si="159"/>
        <v>-2.4723959656795327E-2</v>
      </c>
    </row>
    <row r="1085" spans="1:17">
      <c r="A1085" s="180">
        <v>39540</v>
      </c>
      <c r="B1085" s="174">
        <v>549.53</v>
      </c>
      <c r="C1085" s="197">
        <f t="shared" si="150"/>
        <v>-2.0905107548816145E-3</v>
      </c>
      <c r="D1085" s="201">
        <f t="shared" si="155"/>
        <v>7.4914909490381952E-3</v>
      </c>
      <c r="E1085" s="174">
        <v>9104.4599999999991</v>
      </c>
      <c r="F1085" s="197">
        <f t="shared" si="151"/>
        <v>1.7556255694565247E-3</v>
      </c>
      <c r="G1085" s="197">
        <f t="shared" si="156"/>
        <v>-4.1362368979127387E-3</v>
      </c>
      <c r="H1085" s="174">
        <v>1848.8</v>
      </c>
      <c r="I1085" s="197">
        <f t="shared" si="152"/>
        <v>-3.6066427165586837E-3</v>
      </c>
      <c r="J1085" s="197">
        <f t="shared" si="157"/>
        <v>7.606409580783742E-3</v>
      </c>
      <c r="K1085" s="174">
        <v>346.02</v>
      </c>
      <c r="L1085" s="197">
        <f t="shared" si="153"/>
        <v>-4.3256404501396699E-3</v>
      </c>
      <c r="M1085" s="197">
        <f t="shared" si="158"/>
        <v>-2.1464571973136056E-2</v>
      </c>
      <c r="N1085" s="199">
        <v>39540</v>
      </c>
      <c r="O1085" s="181">
        <v>1367.53</v>
      </c>
      <c r="P1085" s="200">
        <f t="shared" si="154"/>
        <v>-1.93592515470274E-3</v>
      </c>
      <c r="Q1085" s="200">
        <f t="shared" si="159"/>
        <v>-6.0901040624704653E-3</v>
      </c>
    </row>
    <row r="1086" spans="1:17">
      <c r="A1086" s="180">
        <v>39541</v>
      </c>
      <c r="B1086" s="174">
        <v>553.21</v>
      </c>
      <c r="C1086" s="197">
        <f t="shared" si="150"/>
        <v>6.6743088323366704E-3</v>
      </c>
      <c r="D1086" s="201">
        <f t="shared" si="155"/>
        <v>-1.9748033699995806E-2</v>
      </c>
      <c r="E1086" s="174">
        <v>9140.64</v>
      </c>
      <c r="F1086" s="197">
        <f t="shared" si="151"/>
        <v>3.9660015481887889E-3</v>
      </c>
      <c r="G1086" s="197">
        <f t="shared" si="156"/>
        <v>-1.8836333579812837E-2</v>
      </c>
      <c r="H1086" s="174">
        <v>1855.19</v>
      </c>
      <c r="I1086" s="197">
        <f t="shared" si="152"/>
        <v>3.4503367122033987E-3</v>
      </c>
      <c r="J1086" s="197">
        <f t="shared" si="157"/>
        <v>-3.4934580502653345E-3</v>
      </c>
      <c r="K1086" s="174">
        <v>348.36</v>
      </c>
      <c r="L1086" s="197">
        <f t="shared" si="153"/>
        <v>6.7398509691627166E-3</v>
      </c>
      <c r="M1086" s="197">
        <f t="shared" si="158"/>
        <v>-2.5987342769314636E-2</v>
      </c>
      <c r="N1086" s="199">
        <v>39541</v>
      </c>
      <c r="O1086" s="181">
        <v>1369.31</v>
      </c>
      <c r="P1086" s="200">
        <f t="shared" si="154"/>
        <v>1.3007704147706711E-3</v>
      </c>
      <c r="Q1086" s="200">
        <f t="shared" si="159"/>
        <v>-2.0189252311935225E-2</v>
      </c>
    </row>
    <row r="1087" spans="1:17">
      <c r="A1087" s="180">
        <v>39542</v>
      </c>
      <c r="B1087" s="174">
        <v>554.96</v>
      </c>
      <c r="C1087" s="197">
        <f t="shared" si="150"/>
        <v>3.158362804848601E-3</v>
      </c>
      <c r="D1087" s="201">
        <f t="shared" si="155"/>
        <v>9.9469204399748462E-4</v>
      </c>
      <c r="E1087" s="174">
        <v>9157.5300000000007</v>
      </c>
      <c r="F1087" s="197">
        <f t="shared" si="151"/>
        <v>1.8460867722632529E-3</v>
      </c>
      <c r="G1087" s="197">
        <f t="shared" si="156"/>
        <v>-6.702400688410934E-3</v>
      </c>
      <c r="H1087" s="174">
        <v>1865.87</v>
      </c>
      <c r="I1087" s="197">
        <f t="shared" si="152"/>
        <v>5.7403155695270993E-3</v>
      </c>
      <c r="J1087" s="197">
        <f t="shared" si="157"/>
        <v>1.4327102631828102E-2</v>
      </c>
      <c r="K1087" s="174">
        <v>360.62</v>
      </c>
      <c r="L1087" s="197">
        <f t="shared" si="153"/>
        <v>3.4588344523683319E-2</v>
      </c>
      <c r="M1087" s="197">
        <f t="shared" si="158"/>
        <v>-1.9866791448365544E-2</v>
      </c>
      <c r="N1087" s="199">
        <v>39542</v>
      </c>
      <c r="O1087" s="181">
        <v>1370.4</v>
      </c>
      <c r="P1087" s="200">
        <f t="shared" si="154"/>
        <v>7.9570469685552288E-4</v>
      </c>
      <c r="Q1087" s="200">
        <f t="shared" si="159"/>
        <v>-8.370562268105692E-3</v>
      </c>
    </row>
    <row r="1088" spans="1:17">
      <c r="A1088" s="180">
        <v>39545</v>
      </c>
      <c r="B1088" s="174">
        <v>552.02</v>
      </c>
      <c r="C1088" s="197">
        <f t="shared" si="150"/>
        <v>-5.3117615722515386E-3</v>
      </c>
      <c r="D1088" s="201">
        <f t="shared" si="155"/>
        <v>3.8687483570904714E-2</v>
      </c>
      <c r="E1088" s="174">
        <v>9184.7199999999993</v>
      </c>
      <c r="F1088" s="197">
        <f t="shared" si="151"/>
        <v>2.9647420481108138E-3</v>
      </c>
      <c r="G1088" s="197">
        <f t="shared" si="156"/>
        <v>3.1394495922477769E-2</v>
      </c>
      <c r="H1088" s="174">
        <v>1860.83</v>
      </c>
      <c r="I1088" s="197">
        <f t="shared" si="152"/>
        <v>-2.7048075094387725E-3</v>
      </c>
      <c r="J1088" s="197">
        <f t="shared" si="157"/>
        <v>5.0778075611925357E-2</v>
      </c>
      <c r="K1088" s="174">
        <v>359.06</v>
      </c>
      <c r="L1088" s="197">
        <f t="shared" si="153"/>
        <v>-4.3352669055394706E-3</v>
      </c>
      <c r="M1088" s="197">
        <f t="shared" si="158"/>
        <v>1.3319276068627164E-3</v>
      </c>
      <c r="N1088" s="199">
        <v>39545</v>
      </c>
      <c r="O1088" s="181">
        <v>1372.54</v>
      </c>
      <c r="P1088" s="200">
        <f t="shared" si="154"/>
        <v>1.5603698470965863E-3</v>
      </c>
      <c r="Q1088" s="200">
        <f t="shared" si="159"/>
        <v>2.4943665701100001E-2</v>
      </c>
    </row>
    <row r="1089" spans="1:17">
      <c r="A1089" s="180">
        <v>39546</v>
      </c>
      <c r="B1089" s="174">
        <v>547.23</v>
      </c>
      <c r="C1089" s="197">
        <f t="shared" si="150"/>
        <v>-8.7150881378614976E-3</v>
      </c>
      <c r="D1089" s="201">
        <f t="shared" si="155"/>
        <v>5.0509876874603357E-2</v>
      </c>
      <c r="E1089" s="174">
        <v>9150.6299999999992</v>
      </c>
      <c r="F1089" s="197">
        <f t="shared" si="151"/>
        <v>-3.7185043406286916E-3</v>
      </c>
      <c r="G1089" s="197">
        <f t="shared" si="156"/>
        <v>4.0733672374902566E-2</v>
      </c>
      <c r="H1089" s="174">
        <v>1846.14</v>
      </c>
      <c r="I1089" s="197">
        <f t="shared" si="152"/>
        <v>-7.9256518920418732E-3</v>
      </c>
      <c r="J1089" s="197">
        <f t="shared" si="157"/>
        <v>6.6591683503614038E-2</v>
      </c>
      <c r="K1089" s="174">
        <v>359.52</v>
      </c>
      <c r="L1089" s="197">
        <f t="shared" si="153"/>
        <v>1.2803029943361239E-3</v>
      </c>
      <c r="M1089" s="197">
        <f t="shared" si="158"/>
        <v>-1.1409073688968371E-2</v>
      </c>
      <c r="N1089" s="199">
        <v>39546</v>
      </c>
      <c r="O1089" s="181">
        <v>1365.54</v>
      </c>
      <c r="P1089" s="200">
        <f t="shared" si="154"/>
        <v>-5.1130830731296916E-3</v>
      </c>
      <c r="Q1089" s="200">
        <f t="shared" si="159"/>
        <v>3.4156837167153356E-2</v>
      </c>
    </row>
    <row r="1090" spans="1:17">
      <c r="A1090" s="180">
        <v>39547</v>
      </c>
      <c r="B1090" s="174">
        <v>543.41999999999996</v>
      </c>
      <c r="C1090" s="197">
        <f t="shared" si="150"/>
        <v>-6.9866877520208676E-3</v>
      </c>
      <c r="D1090" s="201">
        <f t="shared" si="155"/>
        <v>4.1432832262818325E-2</v>
      </c>
      <c r="E1090" s="174">
        <v>9074.82</v>
      </c>
      <c r="F1090" s="197">
        <f t="shared" si="151"/>
        <v>-8.3191841327643293E-3</v>
      </c>
      <c r="G1090" s="197">
        <f t="shared" si="156"/>
        <v>3.2384322774221666E-2</v>
      </c>
      <c r="H1090" s="174">
        <v>1826.19</v>
      </c>
      <c r="I1090" s="197">
        <f t="shared" si="152"/>
        <v>-1.08651435246685E-2</v>
      </c>
      <c r="J1090" s="197">
        <f t="shared" si="157"/>
        <v>5.1597246364338115E-2</v>
      </c>
      <c r="K1090" s="174">
        <v>360.47</v>
      </c>
      <c r="L1090" s="197">
        <f t="shared" si="153"/>
        <v>2.6389270720748284E-3</v>
      </c>
      <c r="M1090" s="197">
        <f t="shared" si="158"/>
        <v>6.8659735522029267E-3</v>
      </c>
      <c r="N1090" s="199">
        <v>39547</v>
      </c>
      <c r="O1090" s="181">
        <v>1354.49</v>
      </c>
      <c r="P1090" s="200">
        <f t="shared" si="154"/>
        <v>-8.1249550840608847E-3</v>
      </c>
      <c r="Q1090" s="200">
        <f t="shared" si="159"/>
        <v>2.1188973831751504E-2</v>
      </c>
    </row>
    <row r="1091" spans="1:17">
      <c r="A1091" s="180">
        <v>39548</v>
      </c>
      <c r="B1091" s="174">
        <v>552.70000000000005</v>
      </c>
      <c r="C1091" s="197">
        <f t="shared" si="150"/>
        <v>1.6932857224305257E-2</v>
      </c>
      <c r="D1091" s="201">
        <f t="shared" si="155"/>
        <v>2.1953553211135755E-2</v>
      </c>
      <c r="E1091" s="174">
        <v>9096.86</v>
      </c>
      <c r="F1091" s="197">
        <f t="shared" si="151"/>
        <v>2.4257537891338894E-3</v>
      </c>
      <c r="G1091" s="197">
        <f t="shared" si="156"/>
        <v>2.8127996279933322E-2</v>
      </c>
      <c r="H1091" s="174">
        <v>1852.97</v>
      </c>
      <c r="I1091" s="197">
        <f t="shared" si="152"/>
        <v>1.4557927876325306E-2</v>
      </c>
      <c r="J1091" s="197">
        <f t="shared" si="157"/>
        <v>2.9141517630471802E-2</v>
      </c>
      <c r="K1091" s="174">
        <v>359.31</v>
      </c>
      <c r="L1091" s="197">
        <f t="shared" si="153"/>
        <v>-3.2232098815687818E-3</v>
      </c>
      <c r="M1091" s="197">
        <f t="shared" si="158"/>
        <v>4.0103284100717076E-2</v>
      </c>
      <c r="N1091" s="199">
        <v>39548</v>
      </c>
      <c r="O1091" s="181">
        <v>1360.55</v>
      </c>
      <c r="P1091" s="200">
        <f t="shared" si="154"/>
        <v>4.4640300425897571E-3</v>
      </c>
      <c r="Q1091" s="200">
        <f t="shared" si="159"/>
        <v>1.7276602745125005E-2</v>
      </c>
    </row>
    <row r="1092" spans="1:17">
      <c r="A1092" s="180">
        <v>39549</v>
      </c>
      <c r="B1092" s="174">
        <v>536.37</v>
      </c>
      <c r="C1092" s="197">
        <f t="shared" ref="C1092:C1155" si="160">LN(B1092/B1091)</f>
        <v>-2.9991137407378965E-2</v>
      </c>
      <c r="D1092" s="201">
        <f t="shared" si="155"/>
        <v>2.285740598969279E-2</v>
      </c>
      <c r="E1092" s="174">
        <v>8936.11</v>
      </c>
      <c r="F1092" s="197">
        <f t="shared" ref="F1092:F1155" si="161">LN(E1092/E1091)</f>
        <v>-1.7828927583177601E-2</v>
      </c>
      <c r="G1092" s="197">
        <f t="shared" si="156"/>
        <v>2.5448433577614598E-2</v>
      </c>
      <c r="H1092" s="174">
        <v>1798.72</v>
      </c>
      <c r="I1092" s="197">
        <f t="shared" ref="I1092:I1155" si="162">LN(H1092/H1091)</f>
        <v>-2.9714456378367313E-2</v>
      </c>
      <c r="J1092" s="197">
        <f t="shared" si="157"/>
        <v>3.2849368643112303E-2</v>
      </c>
      <c r="K1092" s="174">
        <v>355.66</v>
      </c>
      <c r="L1092" s="197">
        <f t="shared" ref="L1092:L1155" si="163">LN(K1092/K1091)</f>
        <v>-1.0210307312010438E-2</v>
      </c>
      <c r="M1092" s="197">
        <f t="shared" si="158"/>
        <v>5.0545063713109781E-2</v>
      </c>
      <c r="N1092" s="199">
        <v>39549</v>
      </c>
      <c r="O1092" s="181">
        <v>1332.83</v>
      </c>
      <c r="P1092" s="200">
        <f t="shared" ref="P1092:P1155" si="164">LN(O1092/O1091)</f>
        <v>-2.0584528579550378E-2</v>
      </c>
      <c r="Q1092" s="200">
        <f t="shared" si="159"/>
        <v>1.5868880385267434E-2</v>
      </c>
    </row>
    <row r="1093" spans="1:17">
      <c r="A1093" s="180">
        <v>39552</v>
      </c>
      <c r="B1093" s="174">
        <v>533.72</v>
      </c>
      <c r="C1093" s="197">
        <f t="shared" si="160"/>
        <v>-4.952864557618411E-3</v>
      </c>
      <c r="D1093" s="201">
        <f t="shared" si="155"/>
        <v>-7.6149099442000198E-3</v>
      </c>
      <c r="E1093" s="174">
        <v>8922.84</v>
      </c>
      <c r="F1093" s="197">
        <f t="shared" si="161"/>
        <v>-1.4860898812295727E-3</v>
      </c>
      <c r="G1093" s="197">
        <f t="shared" si="156"/>
        <v>-3.2667755594985807E-3</v>
      </c>
      <c r="H1093" s="174">
        <v>1790.93</v>
      </c>
      <c r="I1093" s="197">
        <f t="shared" si="162"/>
        <v>-4.3402628272510048E-3</v>
      </c>
      <c r="J1093" s="197">
        <f t="shared" si="157"/>
        <v>1.0158611748674936E-2</v>
      </c>
      <c r="K1093" s="174">
        <v>354.75</v>
      </c>
      <c r="L1093" s="197">
        <f t="shared" si="163"/>
        <v>-2.5619022753626251E-3</v>
      </c>
      <c r="M1093" s="197">
        <f t="shared" si="158"/>
        <v>4.2620739636267634E-2</v>
      </c>
      <c r="N1093" s="199">
        <v>39552</v>
      </c>
      <c r="O1093" s="181">
        <v>1328.32</v>
      </c>
      <c r="P1093" s="200">
        <f t="shared" si="164"/>
        <v>-3.3895152981819102E-3</v>
      </c>
      <c r="Q1093" s="200">
        <f t="shared" si="159"/>
        <v>-1.1955290081117044E-2</v>
      </c>
    </row>
    <row r="1094" spans="1:17">
      <c r="A1094" s="180">
        <v>39553</v>
      </c>
      <c r="B1094" s="174">
        <v>535.72</v>
      </c>
      <c r="C1094" s="197">
        <f t="shared" si="160"/>
        <v>3.7402796447013734E-3</v>
      </c>
      <c r="D1094" s="201">
        <f t="shared" si="155"/>
        <v>-3.94750636835473E-2</v>
      </c>
      <c r="E1094" s="174">
        <v>8978.19</v>
      </c>
      <c r="F1094" s="197">
        <f t="shared" si="161"/>
        <v>6.1840214101277526E-3</v>
      </c>
      <c r="G1094" s="197">
        <f t="shared" si="156"/>
        <v>-1.6741591441242303E-2</v>
      </c>
      <c r="H1094" s="174">
        <v>1794.73</v>
      </c>
      <c r="I1094" s="197">
        <f t="shared" si="162"/>
        <v>2.1195547947260081E-3</v>
      </c>
      <c r="J1094" s="197">
        <f t="shared" si="157"/>
        <v>-1.774845769220372E-2</v>
      </c>
      <c r="K1094" s="174">
        <v>360.16</v>
      </c>
      <c r="L1094" s="197">
        <f t="shared" si="163"/>
        <v>1.5135061118270244E-2</v>
      </c>
      <c r="M1094" s="197">
        <f t="shared" si="158"/>
        <v>2.7376266748803606E-2</v>
      </c>
      <c r="N1094" s="199">
        <v>39553</v>
      </c>
      <c r="O1094" s="181">
        <v>1334.43</v>
      </c>
      <c r="P1094" s="200">
        <f t="shared" si="164"/>
        <v>4.5892485014802729E-3</v>
      </c>
      <c r="Q1094" s="200">
        <f t="shared" si="159"/>
        <v>-2.8857181128799897E-2</v>
      </c>
    </row>
    <row r="1095" spans="1:17">
      <c r="A1095" s="180">
        <v>39554</v>
      </c>
      <c r="B1095" s="174">
        <v>551.88</v>
      </c>
      <c r="C1095" s="197">
        <f t="shared" si="160"/>
        <v>2.9718994820911223E-2</v>
      </c>
      <c r="D1095" s="201">
        <f t="shared" si="155"/>
        <v>-1.377388836083906E-2</v>
      </c>
      <c r="E1095" s="174">
        <v>9203.76</v>
      </c>
      <c r="F1095" s="197">
        <f t="shared" si="161"/>
        <v>2.4813793235534166E-2</v>
      </c>
      <c r="G1095" s="197">
        <f t="shared" si="156"/>
        <v>1.0899001446650278E-3</v>
      </c>
      <c r="H1095" s="174">
        <v>1846.89</v>
      </c>
      <c r="I1095" s="197">
        <f t="shared" si="162"/>
        <v>2.8648550607707095E-2</v>
      </c>
      <c r="J1095" s="197">
        <f t="shared" si="157"/>
        <v>3.9862488301741616E-3</v>
      </c>
      <c r="K1095" s="174">
        <v>349.91</v>
      </c>
      <c r="L1095" s="197">
        <f t="shared" si="163"/>
        <v>-2.8872398598998865E-2</v>
      </c>
      <c r="M1095" s="197">
        <f t="shared" si="158"/>
        <v>3.1390498764947261E-2</v>
      </c>
      <c r="N1095" s="199">
        <v>39554</v>
      </c>
      <c r="O1095" s="181">
        <v>1364.71</v>
      </c>
      <c r="P1095" s="200">
        <f t="shared" si="164"/>
        <v>2.2437717468858472E-2</v>
      </c>
      <c r="Q1095" s="200">
        <f t="shared" si="159"/>
        <v>-1.0755556877818668E-2</v>
      </c>
    </row>
    <row r="1096" spans="1:17">
      <c r="A1096" s="180">
        <v>39555</v>
      </c>
      <c r="B1096" s="174">
        <v>549.79</v>
      </c>
      <c r="C1096" s="197">
        <f t="shared" si="160"/>
        <v>-3.7942442062561766E-3</v>
      </c>
      <c r="D1096" s="201">
        <f t="shared" si="155"/>
        <v>2.257663873835318E-2</v>
      </c>
      <c r="E1096" s="174">
        <v>9173.81</v>
      </c>
      <c r="F1096" s="197">
        <f t="shared" si="161"/>
        <v>-3.2594109575019752E-3</v>
      </c>
      <c r="G1096" s="197">
        <f t="shared" si="156"/>
        <v>2.5641696864926466E-2</v>
      </c>
      <c r="H1096" s="174">
        <v>1840.88</v>
      </c>
      <c r="I1096" s="197">
        <f t="shared" si="162"/>
        <v>-3.2594252465737799E-3</v>
      </c>
      <c r="J1096" s="197">
        <f t="shared" si="157"/>
        <v>3.6676318740978382E-2</v>
      </c>
      <c r="K1096" s="174">
        <v>348.29</v>
      </c>
      <c r="L1096" s="197">
        <f t="shared" si="163"/>
        <v>-4.6405124810571085E-3</v>
      </c>
      <c r="M1096" s="197">
        <f t="shared" si="158"/>
        <v>4.382140510107442E-3</v>
      </c>
      <c r="N1096" s="199">
        <v>39555</v>
      </c>
      <c r="O1096" s="181">
        <v>1365.56</v>
      </c>
      <c r="P1096" s="200">
        <f t="shared" si="164"/>
        <v>6.2264906215237794E-4</v>
      </c>
      <c r="Q1096" s="200">
        <f t="shared" si="159"/>
        <v>1.084476683737993E-2</v>
      </c>
    </row>
    <row r="1097" spans="1:17">
      <c r="A1097" s="180">
        <v>39556</v>
      </c>
      <c r="B1097" s="174">
        <v>566.69000000000005</v>
      </c>
      <c r="C1097" s="197">
        <f t="shared" si="160"/>
        <v>3.0276029865481963E-2</v>
      </c>
      <c r="D1097" s="201">
        <f t="shared" si="155"/>
        <v>3.1202597830839323E-2</v>
      </c>
      <c r="E1097" s="174">
        <v>9310.24</v>
      </c>
      <c r="F1097" s="197">
        <f t="shared" si="161"/>
        <v>1.4762184432908939E-2</v>
      </c>
      <c r="G1097" s="197">
        <f t="shared" si="156"/>
        <v>1.6571379138437304E-2</v>
      </c>
      <c r="H1097" s="174">
        <v>1900.28</v>
      </c>
      <c r="I1097" s="197">
        <f t="shared" si="162"/>
        <v>3.1757525575606883E-2</v>
      </c>
      <c r="J1097" s="197">
        <f t="shared" si="157"/>
        <v>4.2200682294673914E-2</v>
      </c>
      <c r="K1097" s="174">
        <v>348.59</v>
      </c>
      <c r="L1097" s="197">
        <f t="shared" si="163"/>
        <v>8.6098042283354532E-4</v>
      </c>
      <c r="M1097" s="197">
        <f t="shared" si="158"/>
        <v>-2.4728326513448355E-2</v>
      </c>
      <c r="N1097" s="199">
        <v>39556</v>
      </c>
      <c r="O1097" s="181">
        <v>1390.33</v>
      </c>
      <c r="P1097" s="200">
        <f t="shared" si="164"/>
        <v>1.7976528122203111E-2</v>
      </c>
      <c r="Q1097" s="200">
        <f t="shared" si="159"/>
        <v>1.2364120754764884E-2</v>
      </c>
    </row>
    <row r="1098" spans="1:17">
      <c r="A1098" s="180">
        <v>39559</v>
      </c>
      <c r="B1098" s="174">
        <v>569.46</v>
      </c>
      <c r="C1098" s="197">
        <f t="shared" si="160"/>
        <v>4.8761263713973813E-3</v>
      </c>
      <c r="D1098" s="201">
        <f t="shared" si="155"/>
        <v>4.7539821220388863E-2</v>
      </c>
      <c r="E1098" s="174">
        <v>9312.2900000000009</v>
      </c>
      <c r="F1098" s="197">
        <f t="shared" si="161"/>
        <v>2.2016342658936558E-4</v>
      </c>
      <c r="G1098" s="197">
        <f t="shared" si="156"/>
        <v>2.5706096656450298E-2</v>
      </c>
      <c r="H1098" s="174">
        <v>1913.12</v>
      </c>
      <c r="I1098" s="197">
        <f t="shared" si="162"/>
        <v>6.7341734533445108E-3</v>
      </c>
      <c r="J1098" s="197">
        <f t="shared" si="157"/>
        <v>6.1211220568959286E-2</v>
      </c>
      <c r="K1098" s="174">
        <v>359.34</v>
      </c>
      <c r="L1098" s="197">
        <f t="shared" si="163"/>
        <v>3.0372569003226112E-2</v>
      </c>
      <c r="M1098" s="197">
        <f t="shared" si="158"/>
        <v>-3.3221670443910017E-3</v>
      </c>
      <c r="N1098" s="199">
        <v>39559</v>
      </c>
      <c r="O1098" s="181">
        <v>1388.17</v>
      </c>
      <c r="P1098" s="200">
        <f t="shared" si="164"/>
        <v>-1.554796066316531E-3</v>
      </c>
      <c r="Q1098" s="200">
        <f t="shared" si="159"/>
        <v>2.2034370709033274E-2</v>
      </c>
    </row>
    <row r="1099" spans="1:17">
      <c r="A1099" s="180">
        <v>39560</v>
      </c>
      <c r="B1099" s="174">
        <v>560.28</v>
      </c>
      <c r="C1099" s="197">
        <f t="shared" si="160"/>
        <v>-1.6251884599610012E-2</v>
      </c>
      <c r="D1099" s="201">
        <f t="shared" si="155"/>
        <v>5.9771107050267433E-2</v>
      </c>
      <c r="E1099" s="174">
        <v>9227.9699999999993</v>
      </c>
      <c r="F1099" s="197">
        <f t="shared" si="161"/>
        <v>-9.0959437849147569E-3</v>
      </c>
      <c r="G1099" s="197">
        <f t="shared" si="156"/>
        <v>3.6587966721353636E-2</v>
      </c>
      <c r="H1099" s="174">
        <v>1881.65</v>
      </c>
      <c r="I1099" s="197">
        <f t="shared" si="162"/>
        <v>-1.6586365690769597E-2</v>
      </c>
      <c r="J1099" s="197">
        <f t="shared" si="157"/>
        <v>7.9848454009872227E-2</v>
      </c>
      <c r="K1099" s="174">
        <v>359.93</v>
      </c>
      <c r="L1099" s="197">
        <f t="shared" si="163"/>
        <v>1.6405525945133246E-3</v>
      </c>
      <c r="M1099" s="197">
        <f t="shared" si="158"/>
        <v>3.2353933346529362E-2</v>
      </c>
      <c r="N1099" s="199">
        <v>39560</v>
      </c>
      <c r="O1099" s="181">
        <v>1375.94</v>
      </c>
      <c r="P1099" s="200">
        <f t="shared" si="164"/>
        <v>-8.8491990616360768E-3</v>
      </c>
      <c r="Q1099" s="200">
        <f t="shared" si="159"/>
        <v>3.3430439450993138E-2</v>
      </c>
    </row>
    <row r="1100" spans="1:17">
      <c r="A1100" s="180">
        <v>39561</v>
      </c>
      <c r="B1100" s="174">
        <v>571.74</v>
      </c>
      <c r="C1100" s="197">
        <f t="shared" si="160"/>
        <v>2.0247683817305972E-2</v>
      </c>
      <c r="D1100" s="201">
        <f t="shared" si="155"/>
        <v>3.916645604023121E-2</v>
      </c>
      <c r="E1100" s="174">
        <v>9237.2900000000009</v>
      </c>
      <c r="F1100" s="197">
        <f t="shared" si="161"/>
        <v>1.0094632614365824E-3</v>
      </c>
      <c r="G1100" s="197">
        <f t="shared" si="156"/>
        <v>1.7836998747288859E-2</v>
      </c>
      <c r="H1100" s="174">
        <v>1906.66</v>
      </c>
      <c r="I1100" s="197">
        <f t="shared" si="162"/>
        <v>1.320396871562456E-2</v>
      </c>
      <c r="J1100" s="197">
        <f t="shared" si="157"/>
        <v>5.9227888245941551E-2</v>
      </c>
      <c r="K1100" s="174">
        <v>372.02</v>
      </c>
      <c r="L1100" s="197">
        <f t="shared" si="163"/>
        <v>3.3038048169865324E-2</v>
      </c>
      <c r="M1100" s="197">
        <f t="shared" si="158"/>
        <v>4.4454288317665284E-2</v>
      </c>
      <c r="N1100" s="199">
        <v>39561</v>
      </c>
      <c r="O1100" s="181">
        <v>1379.93</v>
      </c>
      <c r="P1100" s="200">
        <f t="shared" si="164"/>
        <v>2.8956393356155282E-3</v>
      </c>
      <c r="Q1100" s="200">
        <f t="shared" si="159"/>
        <v>1.6731487212351456E-2</v>
      </c>
    </row>
    <row r="1101" spans="1:17">
      <c r="A1101" s="180">
        <v>39562</v>
      </c>
      <c r="B1101" s="174">
        <v>577.16</v>
      </c>
      <c r="C1101" s="197">
        <f t="shared" si="160"/>
        <v>9.4351818409031344E-3</v>
      </c>
      <c r="D1101" s="201">
        <f t="shared" si="155"/>
        <v>5.1151539591812234E-2</v>
      </c>
      <c r="E1101" s="174">
        <v>9250.2199999999993</v>
      </c>
      <c r="F1101" s="197">
        <f t="shared" si="161"/>
        <v>1.3987824329210739E-3</v>
      </c>
      <c r="G1101" s="197">
        <f t="shared" si="156"/>
        <v>2.9500161522356383E-3</v>
      </c>
      <c r="H1101" s="174">
        <v>1924.58</v>
      </c>
      <c r="I1101" s="197">
        <f t="shared" si="162"/>
        <v>9.3547419024625853E-3</v>
      </c>
      <c r="J1101" s="197">
        <f t="shared" si="157"/>
        <v>6.5676935100888414E-2</v>
      </c>
      <c r="K1101" s="174">
        <v>374.87</v>
      </c>
      <c r="L1101" s="197">
        <f t="shared" si="163"/>
        <v>7.6316829321596228E-3</v>
      </c>
      <c r="M1101" s="197">
        <f t="shared" si="158"/>
        <v>6.0300431051687843E-2</v>
      </c>
      <c r="N1101" s="199">
        <v>39562</v>
      </c>
      <c r="O1101" s="181">
        <v>1388.82</v>
      </c>
      <c r="P1101" s="200">
        <f t="shared" si="164"/>
        <v>6.4216924970210967E-3</v>
      </c>
      <c r="Q1101" s="200">
        <f t="shared" si="159"/>
        <v>5.9090271618100713E-3</v>
      </c>
    </row>
    <row r="1102" spans="1:17">
      <c r="A1102" s="180">
        <v>39563</v>
      </c>
      <c r="B1102" s="174">
        <v>578</v>
      </c>
      <c r="C1102" s="197">
        <f t="shared" si="160"/>
        <v>1.4543442433225548E-3</v>
      </c>
      <c r="D1102" s="201">
        <f t="shared" si="155"/>
        <v>5.2610954691237909E-2</v>
      </c>
      <c r="E1102" s="174">
        <v>9344.31</v>
      </c>
      <c r="F1102" s="197">
        <f t="shared" si="161"/>
        <v>1.0120266880122793E-2</v>
      </c>
      <c r="G1102" s="197">
        <f t="shared" si="156"/>
        <v>-5.6680950886757592E-3</v>
      </c>
      <c r="H1102" s="174">
        <v>1918.58</v>
      </c>
      <c r="I1102" s="197">
        <f t="shared" si="162"/>
        <v>-3.1224330367682607E-3</v>
      </c>
      <c r="J1102" s="197">
        <f t="shared" si="157"/>
        <v>7.1760566355291766E-2</v>
      </c>
      <c r="K1102" s="174">
        <v>370.34</v>
      </c>
      <c r="L1102" s="197">
        <f t="shared" si="163"/>
        <v>-1.2157796591294645E-2</v>
      </c>
      <c r="M1102" s="197">
        <f t="shared" si="158"/>
        <v>7.783105429457704E-2</v>
      </c>
      <c r="N1102" s="199">
        <v>39563</v>
      </c>
      <c r="O1102" s="181">
        <v>1397.84</v>
      </c>
      <c r="P1102" s="200">
        <f t="shared" si="164"/>
        <v>6.4737223067305814E-3</v>
      </c>
      <c r="Q1102" s="200">
        <f t="shared" si="159"/>
        <v>5.4366206012829085E-3</v>
      </c>
    </row>
    <row r="1103" spans="1:17">
      <c r="A1103" s="180">
        <v>39566</v>
      </c>
      <c r="B1103" s="174">
        <v>576.49</v>
      </c>
      <c r="C1103" s="197">
        <f t="shared" si="160"/>
        <v>-2.6158751674810517E-3</v>
      </c>
      <c r="D1103" s="201">
        <f t="shared" si="155"/>
        <v>4.7095234592432658E-2</v>
      </c>
      <c r="E1103" s="174">
        <v>9349.61</v>
      </c>
      <c r="F1103" s="197">
        <f t="shared" si="161"/>
        <v>5.6702929530102423E-4</v>
      </c>
      <c r="G1103" s="197">
        <f t="shared" si="156"/>
        <v>5.5180102667234353E-3</v>
      </c>
      <c r="H1103" s="174">
        <v>1923.26</v>
      </c>
      <c r="I1103" s="197">
        <f t="shared" si="162"/>
        <v>2.4363337957497245E-3</v>
      </c>
      <c r="J1103" s="197">
        <f t="shared" si="157"/>
        <v>6.3831998066464488E-2</v>
      </c>
      <c r="K1103" s="174">
        <v>375.5</v>
      </c>
      <c r="L1103" s="197">
        <f t="shared" si="163"/>
        <v>1.3836968594519636E-2</v>
      </c>
      <c r="M1103" s="197">
        <f t="shared" si="158"/>
        <v>6.2908915929132503E-2</v>
      </c>
      <c r="N1103" s="199">
        <v>39566</v>
      </c>
      <c r="O1103" s="181">
        <v>1396.37</v>
      </c>
      <c r="P1103" s="200">
        <f t="shared" si="164"/>
        <v>-1.0521758462081335E-3</v>
      </c>
      <c r="Q1103" s="200">
        <f t="shared" si="159"/>
        <v>1.2830196230928155E-2</v>
      </c>
    </row>
    <row r="1104" spans="1:17">
      <c r="A1104" s="180">
        <v>39567</v>
      </c>
      <c r="B1104" s="174">
        <v>581.86</v>
      </c>
      <c r="C1104" s="197">
        <f t="shared" si="160"/>
        <v>9.2718754616121363E-3</v>
      </c>
      <c r="D1104" s="201">
        <f t="shared" si="155"/>
        <v>5.26006029390962E-2</v>
      </c>
      <c r="E1104" s="174">
        <v>9285.91</v>
      </c>
      <c r="F1104" s="197">
        <f t="shared" si="161"/>
        <v>-6.8364336594261312E-3</v>
      </c>
      <c r="G1104" s="197">
        <f t="shared" si="156"/>
        <v>1.3755709862603278E-2</v>
      </c>
      <c r="H1104" s="174">
        <v>1933.6</v>
      </c>
      <c r="I1104" s="197">
        <f t="shared" si="162"/>
        <v>5.3618875317046691E-3</v>
      </c>
      <c r="J1104" s="197">
        <f t="shared" si="157"/>
        <v>6.931752184990897E-2</v>
      </c>
      <c r="K1104" s="174">
        <v>379.46</v>
      </c>
      <c r="L1104" s="197">
        <f t="shared" si="163"/>
        <v>1.0490718231798118E-2</v>
      </c>
      <c r="M1104" s="197">
        <f t="shared" si="158"/>
        <v>7.0582492644765377E-2</v>
      </c>
      <c r="N1104" s="199">
        <v>39567</v>
      </c>
      <c r="O1104" s="181">
        <v>1390.94</v>
      </c>
      <c r="P1104" s="200">
        <f t="shared" si="164"/>
        <v>-3.8962346271061072E-3</v>
      </c>
      <c r="Q1104" s="200">
        <f t="shared" si="159"/>
        <v>2.0760138493846475E-2</v>
      </c>
    </row>
    <row r="1105" spans="1:17">
      <c r="A1105" s="180">
        <v>39568</v>
      </c>
      <c r="B1105" s="174">
        <v>575.04999999999995</v>
      </c>
      <c r="C1105" s="197">
        <f t="shared" si="160"/>
        <v>-1.1772875427918307E-2</v>
      </c>
      <c r="D1105" s="201">
        <f t="shared" si="155"/>
        <v>9.3956818349917703E-2</v>
      </c>
      <c r="E1105" s="174">
        <v>9299.6</v>
      </c>
      <c r="F1105" s="197">
        <f t="shared" si="161"/>
        <v>1.4731909402477708E-3</v>
      </c>
      <c r="G1105" s="197">
        <f t="shared" si="156"/>
        <v>3.5453454665952691E-2</v>
      </c>
      <c r="H1105" s="174">
        <v>1917.7</v>
      </c>
      <c r="I1105" s="197">
        <f t="shared" si="162"/>
        <v>-8.256999109803289E-3</v>
      </c>
      <c r="J1105" s="197">
        <f t="shared" si="157"/>
        <v>0.10247427892816047</v>
      </c>
      <c r="K1105" s="174">
        <v>375</v>
      </c>
      <c r="L1105" s="197">
        <f t="shared" si="163"/>
        <v>-1.182316346557667E-2</v>
      </c>
      <c r="M1105" s="197">
        <f t="shared" si="158"/>
        <v>7.0950573330070654E-2</v>
      </c>
      <c r="N1105" s="199">
        <v>39568</v>
      </c>
      <c r="O1105" s="181">
        <v>1385.59</v>
      </c>
      <c r="P1105" s="200">
        <f t="shared" si="164"/>
        <v>-3.8537358654105939E-3</v>
      </c>
      <c r="Q1105" s="200">
        <f t="shared" si="159"/>
        <v>4.4327263284093019E-2</v>
      </c>
    </row>
    <row r="1106" spans="1:17">
      <c r="A1106" s="180">
        <v>39569</v>
      </c>
      <c r="B1106" s="174">
        <v>590.62</v>
      </c>
      <c r="C1106" s="197">
        <f t="shared" si="160"/>
        <v>2.6715839065117746E-2</v>
      </c>
      <c r="D1106" s="201">
        <f t="shared" ref="D1106:D1169" si="165">SUM(C1065:C1105)</f>
        <v>8.8832639100433902E-2</v>
      </c>
      <c r="E1106" s="174">
        <v>9395.0400000000009</v>
      </c>
      <c r="F1106" s="197">
        <f t="shared" si="161"/>
        <v>1.0210501958653228E-2</v>
      </c>
      <c r="G1106" s="197">
        <f t="shared" ref="G1106:G1169" si="166">SUM(F1065:F1105)</f>
        <v>3.6042235095111314E-2</v>
      </c>
      <c r="H1106" s="174">
        <v>1980.44</v>
      </c>
      <c r="I1106" s="197">
        <f t="shared" si="162"/>
        <v>3.2192490943632551E-2</v>
      </c>
      <c r="J1106" s="197">
        <f t="shared" ref="J1106:J1169" si="167">SUM(I1065:I1105)</f>
        <v>0.10111675350714588</v>
      </c>
      <c r="K1106" s="174">
        <v>373.48</v>
      </c>
      <c r="L1106" s="197">
        <f t="shared" si="163"/>
        <v>-4.0615703546855826E-3</v>
      </c>
      <c r="M1106" s="197">
        <f t="shared" ref="M1106:M1169" si="168">SUM(L1065:L1105)</f>
        <v>5.1068758194179109E-2</v>
      </c>
      <c r="N1106" s="199">
        <v>39569</v>
      </c>
      <c r="O1106" s="181">
        <v>1409.34</v>
      </c>
      <c r="P1106" s="200">
        <f t="shared" si="164"/>
        <v>1.6995467987741038E-2</v>
      </c>
      <c r="Q1106" s="200">
        <f t="shared" ref="Q1106:Q1169" si="169">SUM(P1065:P1105)</f>
        <v>3.9940087885677759E-2</v>
      </c>
    </row>
    <row r="1107" spans="1:17">
      <c r="A1107" s="180">
        <v>39570</v>
      </c>
      <c r="B1107" s="174">
        <v>591.98</v>
      </c>
      <c r="C1107" s="197">
        <f t="shared" si="160"/>
        <v>2.3000179258288716E-3</v>
      </c>
      <c r="D1107" s="201">
        <f t="shared" si="165"/>
        <v>0.11201973232971991</v>
      </c>
      <c r="E1107" s="174">
        <v>9451.17</v>
      </c>
      <c r="F1107" s="197">
        <f t="shared" si="161"/>
        <v>5.9566529255078507E-3</v>
      </c>
      <c r="G1107" s="197">
        <f t="shared" si="166"/>
        <v>5.5091749602560879E-2</v>
      </c>
      <c r="H1107" s="174">
        <v>1981.87</v>
      </c>
      <c r="I1107" s="197">
        <f t="shared" si="162"/>
        <v>7.2180120287683902E-4</v>
      </c>
      <c r="J1107" s="197">
        <f t="shared" si="167"/>
        <v>0.12730974989965493</v>
      </c>
      <c r="K1107" s="174">
        <v>375.67</v>
      </c>
      <c r="L1107" s="197">
        <f t="shared" si="163"/>
        <v>5.8466428310387231E-3</v>
      </c>
      <c r="M1107" s="197">
        <f t="shared" si="168"/>
        <v>5.483953756547482E-2</v>
      </c>
      <c r="N1107" s="199">
        <v>39570</v>
      </c>
      <c r="O1107" s="181">
        <v>1413.9</v>
      </c>
      <c r="P1107" s="200">
        <f t="shared" si="164"/>
        <v>3.2303339179958019E-3</v>
      </c>
      <c r="Q1107" s="200">
        <f t="shared" si="169"/>
        <v>6.0389166971794556E-2</v>
      </c>
    </row>
    <row r="1108" spans="1:17">
      <c r="A1108" s="180">
        <v>39573</v>
      </c>
      <c r="B1108" s="174">
        <v>586.38</v>
      </c>
      <c r="C1108" s="197">
        <f t="shared" si="160"/>
        <v>-9.5048069507376824E-3</v>
      </c>
      <c r="D1108" s="201">
        <f t="shared" si="165"/>
        <v>0.10602141698603589</v>
      </c>
      <c r="E1108" s="174">
        <v>9438.1</v>
      </c>
      <c r="F1108" s="197">
        <f t="shared" si="161"/>
        <v>-1.3838546524891776E-3</v>
      </c>
      <c r="G1108" s="197">
        <f t="shared" si="166"/>
        <v>5.3098263560685963E-2</v>
      </c>
      <c r="H1108" s="174">
        <v>1975.82</v>
      </c>
      <c r="I1108" s="197">
        <f t="shared" si="162"/>
        <v>-3.0573413848050514E-3</v>
      </c>
      <c r="J1108" s="197">
        <f t="shared" si="167"/>
        <v>0.12238713348285489</v>
      </c>
      <c r="K1108" s="174">
        <v>372.42</v>
      </c>
      <c r="L1108" s="197">
        <f t="shared" si="163"/>
        <v>-8.6888487931476126E-3</v>
      </c>
      <c r="M1108" s="197">
        <f t="shared" si="168"/>
        <v>8.4587139237490533E-2</v>
      </c>
      <c r="N1108" s="199">
        <v>39573</v>
      </c>
      <c r="O1108" s="181">
        <v>1407.49</v>
      </c>
      <c r="P1108" s="200">
        <f t="shared" si="164"/>
        <v>-4.5438674049257206E-3</v>
      </c>
      <c r="Q1108" s="200">
        <f t="shared" si="169"/>
        <v>5.8394808969445856E-2</v>
      </c>
    </row>
    <row r="1109" spans="1:17">
      <c r="A1109" s="180">
        <v>39574</v>
      </c>
      <c r="B1109" s="174">
        <v>592.32000000000005</v>
      </c>
      <c r="C1109" s="197">
        <f t="shared" si="160"/>
        <v>1.007898580633331E-2</v>
      </c>
      <c r="D1109" s="201">
        <f t="shared" si="165"/>
        <v>0.11806446274943563</v>
      </c>
      <c r="E1109" s="174">
        <v>9510.98</v>
      </c>
      <c r="F1109" s="197">
        <f t="shared" si="161"/>
        <v>7.6922319565281543E-3</v>
      </c>
      <c r="G1109" s="197">
        <f t="shared" si="166"/>
        <v>7.3941394480221509E-2</v>
      </c>
      <c r="H1109" s="174">
        <v>1990.61</v>
      </c>
      <c r="I1109" s="197">
        <f t="shared" si="162"/>
        <v>7.4576223691422486E-3</v>
      </c>
      <c r="J1109" s="197">
        <f t="shared" si="167"/>
        <v>0.14302921090479453</v>
      </c>
      <c r="K1109" s="174">
        <v>384.49</v>
      </c>
      <c r="L1109" s="197">
        <f t="shared" si="163"/>
        <v>3.1895531151532742E-2</v>
      </c>
      <c r="M1109" s="197">
        <f t="shared" si="168"/>
        <v>8.2350113225614738E-2</v>
      </c>
      <c r="N1109" s="199">
        <v>39574</v>
      </c>
      <c r="O1109" s="181">
        <v>1418.26</v>
      </c>
      <c r="P1109" s="200">
        <f t="shared" si="164"/>
        <v>7.6227919320131943E-3</v>
      </c>
      <c r="Q1109" s="200">
        <f t="shared" si="169"/>
        <v>7.6110810495726433E-2</v>
      </c>
    </row>
    <row r="1110" spans="1:17">
      <c r="A1110" s="180">
        <v>39575</v>
      </c>
      <c r="B1110" s="174">
        <v>582.11</v>
      </c>
      <c r="C1110" s="197">
        <f t="shared" si="160"/>
        <v>-1.7387596076168098E-2</v>
      </c>
      <c r="D1110" s="201">
        <f t="shared" si="165"/>
        <v>0.13258640436655164</v>
      </c>
      <c r="E1110" s="174">
        <v>9339.4699999999993</v>
      </c>
      <c r="F1110" s="197">
        <f t="shared" si="161"/>
        <v>-1.8197415221063773E-2</v>
      </c>
      <c r="G1110" s="197">
        <f t="shared" si="166"/>
        <v>9.1855207857382729E-2</v>
      </c>
      <c r="H1110" s="174">
        <v>1951.42</v>
      </c>
      <c r="I1110" s="197">
        <f t="shared" si="162"/>
        <v>-1.9883811737025178E-2</v>
      </c>
      <c r="J1110" s="197">
        <f t="shared" si="167"/>
        <v>0.15341081196537198</v>
      </c>
      <c r="K1110" s="174">
        <v>384.11</v>
      </c>
      <c r="L1110" s="197">
        <f t="shared" si="163"/>
        <v>-9.8881090544361062E-4</v>
      </c>
      <c r="M1110" s="197">
        <f t="shared" si="168"/>
        <v>0.10956247628502394</v>
      </c>
      <c r="N1110" s="199">
        <v>39575</v>
      </c>
      <c r="O1110" s="181">
        <v>1392.57</v>
      </c>
      <c r="P1110" s="200">
        <f t="shared" si="164"/>
        <v>-1.8279807287081808E-2</v>
      </c>
      <c r="Q1110" s="200">
        <f t="shared" si="169"/>
        <v>9.2179553062077188E-2</v>
      </c>
    </row>
    <row r="1111" spans="1:17">
      <c r="A1111" s="180">
        <v>39576</v>
      </c>
      <c r="B1111" s="174">
        <v>586.05999999999995</v>
      </c>
      <c r="C1111" s="197">
        <f t="shared" si="160"/>
        <v>6.7627401051421889E-3</v>
      </c>
      <c r="D1111" s="201">
        <f t="shared" si="165"/>
        <v>0.12985940738027557</v>
      </c>
      <c r="E1111" s="174">
        <v>9388.5400000000009</v>
      </c>
      <c r="F1111" s="197">
        <f t="shared" si="161"/>
        <v>5.2402911244845956E-3</v>
      </c>
      <c r="G1111" s="197">
        <f t="shared" si="166"/>
        <v>9.0147965634891566E-2</v>
      </c>
      <c r="H1111" s="174">
        <v>1966.86</v>
      </c>
      <c r="I1111" s="197">
        <f t="shared" si="162"/>
        <v>7.8810498055275069E-3</v>
      </c>
      <c r="J1111" s="197">
        <f t="shared" si="167"/>
        <v>0.15392095898830582</v>
      </c>
      <c r="K1111" s="174">
        <v>381.65</v>
      </c>
      <c r="L1111" s="197">
        <f t="shared" si="163"/>
        <v>-6.4250116552262955E-3</v>
      </c>
      <c r="M1111" s="197">
        <f t="shared" si="168"/>
        <v>0.10050968827383844</v>
      </c>
      <c r="N1111" s="199">
        <v>39576</v>
      </c>
      <c r="O1111" s="181">
        <v>1397.68</v>
      </c>
      <c r="P1111" s="200">
        <f t="shared" si="164"/>
        <v>3.662758328388545E-3</v>
      </c>
      <c r="Q1111" s="200">
        <f t="shared" si="169"/>
        <v>8.9484031508362386E-2</v>
      </c>
    </row>
    <row r="1112" spans="1:17">
      <c r="A1112" s="180">
        <v>39577</v>
      </c>
      <c r="B1112" s="174">
        <v>584.03</v>
      </c>
      <c r="C1112" s="197">
        <f t="shared" si="160"/>
        <v>-3.4698220422524502E-3</v>
      </c>
      <c r="D1112" s="201">
        <f t="shared" si="165"/>
        <v>0.107398788045759</v>
      </c>
      <c r="E1112" s="174">
        <v>9327.9699999999993</v>
      </c>
      <c r="F1112" s="197">
        <f t="shared" si="161"/>
        <v>-6.4723830936885334E-3</v>
      </c>
      <c r="G1112" s="197">
        <f t="shared" si="166"/>
        <v>5.9899798448744115E-2</v>
      </c>
      <c r="H1112" s="174">
        <v>1960.29</v>
      </c>
      <c r="I1112" s="197">
        <f t="shared" si="162"/>
        <v>-3.3459410154627121E-3</v>
      </c>
      <c r="J1112" s="197">
        <f t="shared" si="167"/>
        <v>0.12200742124997092</v>
      </c>
      <c r="K1112" s="174">
        <v>385.3</v>
      </c>
      <c r="L1112" s="197">
        <f t="shared" si="163"/>
        <v>9.5182933876326002E-3</v>
      </c>
      <c r="M1112" s="197">
        <f t="shared" si="168"/>
        <v>0.11291477910062137</v>
      </c>
      <c r="N1112" s="199">
        <v>39577</v>
      </c>
      <c r="O1112" s="181">
        <v>1388.28</v>
      </c>
      <c r="P1112" s="200">
        <f t="shared" si="164"/>
        <v>-6.7481483373913517E-3</v>
      </c>
      <c r="Q1112" s="200">
        <f t="shared" si="169"/>
        <v>5.6689679544378722E-2</v>
      </c>
    </row>
    <row r="1113" spans="1:17">
      <c r="A1113" s="180">
        <v>39580</v>
      </c>
      <c r="B1113" s="174">
        <v>596.54999999999995</v>
      </c>
      <c r="C1113" s="197">
        <f t="shared" si="160"/>
        <v>2.1210708949954828E-2</v>
      </c>
      <c r="D1113" s="201">
        <f t="shared" si="165"/>
        <v>0.10838433408638422</v>
      </c>
      <c r="E1113" s="174">
        <v>9417.9699999999993</v>
      </c>
      <c r="F1113" s="197">
        <f t="shared" si="161"/>
        <v>9.6021529471444038E-3</v>
      </c>
      <c r="G1113" s="197">
        <f t="shared" si="166"/>
        <v>6.0400924528111279E-2</v>
      </c>
      <c r="H1113" s="174">
        <v>1997.02</v>
      </c>
      <c r="I1113" s="197">
        <f t="shared" si="162"/>
        <v>1.8563647924843173E-2</v>
      </c>
      <c r="J1113" s="197">
        <f t="shared" si="167"/>
        <v>0.12198126706598794</v>
      </c>
      <c r="K1113" s="174">
        <v>379.7</v>
      </c>
      <c r="L1113" s="197">
        <f t="shared" si="163"/>
        <v>-1.4640784394355282E-2</v>
      </c>
      <c r="M1113" s="197">
        <f t="shared" si="168"/>
        <v>0.12205180167871404</v>
      </c>
      <c r="N1113" s="199">
        <v>39580</v>
      </c>
      <c r="O1113" s="181">
        <v>1403.58</v>
      </c>
      <c r="P1113" s="200">
        <f t="shared" si="164"/>
        <v>1.0960544704932866E-2</v>
      </c>
      <c r="Q1113" s="200">
        <f t="shared" si="169"/>
        <v>5.8977806003413701E-2</v>
      </c>
    </row>
    <row r="1114" spans="1:17">
      <c r="A1114" s="180">
        <v>39581</v>
      </c>
      <c r="B1114" s="174">
        <v>598.66999999999996</v>
      </c>
      <c r="C1114" s="197">
        <f t="shared" si="160"/>
        <v>3.5474677854555763E-3</v>
      </c>
      <c r="D1114" s="201">
        <f t="shared" si="165"/>
        <v>0.12354514158600204</v>
      </c>
      <c r="E1114" s="174">
        <v>9410.4599999999991</v>
      </c>
      <c r="F1114" s="197">
        <f t="shared" si="161"/>
        <v>-7.9772985833266943E-4</v>
      </c>
      <c r="G1114" s="197">
        <f t="shared" si="166"/>
        <v>6.4786234349098623E-2</v>
      </c>
      <c r="H1114" s="174">
        <v>2000.61</v>
      </c>
      <c r="I1114" s="197">
        <f t="shared" si="162"/>
        <v>1.7960646508386803E-3</v>
      </c>
      <c r="J1114" s="197">
        <f t="shared" si="167"/>
        <v>0.13181173616053768</v>
      </c>
      <c r="K1114" s="174">
        <v>382.18</v>
      </c>
      <c r="L1114" s="197">
        <f t="shared" si="163"/>
        <v>6.5102345754686989E-3</v>
      </c>
      <c r="M1114" s="197">
        <f t="shared" si="168"/>
        <v>0.11689785998665453</v>
      </c>
      <c r="N1114" s="199">
        <v>39581</v>
      </c>
      <c r="O1114" s="181">
        <v>1403.04</v>
      </c>
      <c r="P1114" s="200">
        <f t="shared" si="164"/>
        <v>-3.8480450268530846E-4</v>
      </c>
      <c r="Q1114" s="200">
        <f t="shared" si="169"/>
        <v>6.482449751369071E-2</v>
      </c>
    </row>
    <row r="1115" spans="1:17">
      <c r="A1115" s="180">
        <v>39582</v>
      </c>
      <c r="B1115" s="174">
        <v>601.33000000000004</v>
      </c>
      <c r="C1115" s="197">
        <f t="shared" si="160"/>
        <v>4.4333405945802323E-3</v>
      </c>
      <c r="D1115" s="201">
        <f t="shared" si="165"/>
        <v>0.1522927290458054</v>
      </c>
      <c r="E1115" s="174">
        <v>9437.4500000000007</v>
      </c>
      <c r="F1115" s="197">
        <f t="shared" si="161"/>
        <v>2.8639799795863279E-3</v>
      </c>
      <c r="G1115" s="197">
        <f t="shared" si="166"/>
        <v>8.5891587506562214E-2</v>
      </c>
      <c r="H1115" s="174">
        <v>1997.3</v>
      </c>
      <c r="I1115" s="197">
        <f t="shared" si="162"/>
        <v>-1.6558655679116024E-3</v>
      </c>
      <c r="J1115" s="197">
        <f t="shared" si="167"/>
        <v>0.15472150199749155</v>
      </c>
      <c r="K1115" s="174">
        <v>380.49</v>
      </c>
      <c r="L1115" s="197">
        <f t="shared" si="163"/>
        <v>-4.431806065777413E-3</v>
      </c>
      <c r="M1115" s="197">
        <f t="shared" si="168"/>
        <v>8.7901406105213409E-2</v>
      </c>
      <c r="N1115" s="199">
        <v>39582</v>
      </c>
      <c r="O1115" s="181">
        <v>1408.66</v>
      </c>
      <c r="P1115" s="200">
        <f t="shared" si="164"/>
        <v>3.9975868579812252E-3</v>
      </c>
      <c r="Q1115" s="200">
        <f t="shared" si="169"/>
        <v>8.5441993621516416E-2</v>
      </c>
    </row>
    <row r="1116" spans="1:17">
      <c r="A1116" s="180">
        <v>39583</v>
      </c>
      <c r="B1116" s="174">
        <v>613.19000000000005</v>
      </c>
      <c r="C1116" s="197">
        <f t="shared" si="160"/>
        <v>1.9530970269818725E-2</v>
      </c>
      <c r="D1116" s="201">
        <f t="shared" si="165"/>
        <v>0.17159980187137985</v>
      </c>
      <c r="E1116" s="174">
        <v>9553.52</v>
      </c>
      <c r="F1116" s="197">
        <f t="shared" si="161"/>
        <v>1.2223856420934332E-2</v>
      </c>
      <c r="G1116" s="197">
        <f t="shared" si="166"/>
        <v>0.10586984598191054</v>
      </c>
      <c r="H1116" s="174">
        <v>2031.34</v>
      </c>
      <c r="I1116" s="197">
        <f t="shared" si="162"/>
        <v>1.6899405317672329E-2</v>
      </c>
      <c r="J1116" s="197">
        <f t="shared" si="167"/>
        <v>0.16873184530373786</v>
      </c>
      <c r="K1116" s="174">
        <v>385.44</v>
      </c>
      <c r="L1116" s="197">
        <f t="shared" si="163"/>
        <v>1.292564311911323E-2</v>
      </c>
      <c r="M1116" s="197">
        <f t="shared" si="168"/>
        <v>8.9573557894587583E-2</v>
      </c>
      <c r="N1116" s="199">
        <v>39583</v>
      </c>
      <c r="O1116" s="181">
        <v>1423.57</v>
      </c>
      <c r="P1116" s="200">
        <f t="shared" si="164"/>
        <v>1.0528903189758522E-2</v>
      </c>
      <c r="Q1116" s="200">
        <f t="shared" si="169"/>
        <v>9.8438604067069349E-2</v>
      </c>
    </row>
    <row r="1117" spans="1:17">
      <c r="A1117" s="180">
        <v>39584</v>
      </c>
      <c r="B1117" s="174">
        <v>614.79999999999995</v>
      </c>
      <c r="C1117" s="197">
        <f t="shared" si="160"/>
        <v>2.6221726927768744E-3</v>
      </c>
      <c r="D1117" s="201">
        <f t="shared" si="165"/>
        <v>0.14785655391265168</v>
      </c>
      <c r="E1117" s="174">
        <v>9603.01</v>
      </c>
      <c r="F1117" s="197">
        <f t="shared" si="161"/>
        <v>5.1669180277432334E-3</v>
      </c>
      <c r="G1117" s="197">
        <f t="shared" si="166"/>
        <v>7.915791065613903E-2</v>
      </c>
      <c r="H1117" s="174">
        <v>2031.27</v>
      </c>
      <c r="I1117" s="197">
        <f t="shared" si="162"/>
        <v>-3.4460605377728292E-5</v>
      </c>
      <c r="J1117" s="197">
        <f t="shared" si="167"/>
        <v>0.14278545173711932</v>
      </c>
      <c r="K1117" s="174">
        <v>385.63</v>
      </c>
      <c r="L1117" s="197">
        <f t="shared" si="163"/>
        <v>4.9282167337722784E-4</v>
      </c>
      <c r="M1117" s="197">
        <f t="shared" si="168"/>
        <v>0.10037435096366849</v>
      </c>
      <c r="N1117" s="199">
        <v>39584</v>
      </c>
      <c r="O1117" s="181">
        <v>1425.35</v>
      </c>
      <c r="P1117" s="200">
        <f t="shared" si="164"/>
        <v>1.2495965008642619E-3</v>
      </c>
      <c r="Q1117" s="200">
        <f t="shared" si="169"/>
        <v>6.7432622613611382E-2</v>
      </c>
    </row>
    <row r="1118" spans="1:17">
      <c r="A1118" s="180">
        <v>39587</v>
      </c>
      <c r="B1118" s="174">
        <v>612.70000000000005</v>
      </c>
      <c r="C1118" s="197">
        <f t="shared" si="160"/>
        <v>-3.421591932831777E-3</v>
      </c>
      <c r="D1118" s="201">
        <f t="shared" si="165"/>
        <v>0.18039757928818004</v>
      </c>
      <c r="E1118" s="174">
        <v>9602.7800000000007</v>
      </c>
      <c r="F1118" s="197">
        <f t="shared" si="161"/>
        <v>-2.3951110577620382E-5</v>
      </c>
      <c r="G1118" s="197">
        <f t="shared" si="166"/>
        <v>0.11620378929003072</v>
      </c>
      <c r="H1118" s="174">
        <v>2016.6</v>
      </c>
      <c r="I1118" s="197">
        <f t="shared" si="162"/>
        <v>-7.2482882243058268E-3</v>
      </c>
      <c r="J1118" s="197">
        <f t="shared" si="167"/>
        <v>0.16890416842222128</v>
      </c>
      <c r="K1118" s="174">
        <v>386.9</v>
      </c>
      <c r="L1118" s="197">
        <f t="shared" si="163"/>
        <v>3.2879011665286795E-3</v>
      </c>
      <c r="M1118" s="197">
        <f t="shared" si="168"/>
        <v>0.1223802370283304</v>
      </c>
      <c r="N1118" s="199">
        <v>39587</v>
      </c>
      <c r="O1118" s="181">
        <v>1426.63</v>
      </c>
      <c r="P1118" s="200">
        <f t="shared" si="164"/>
        <v>8.9762206322911416E-4</v>
      </c>
      <c r="Q1118" s="200">
        <f t="shared" si="169"/>
        <v>9.3269256924272306E-2</v>
      </c>
    </row>
    <row r="1119" spans="1:17">
      <c r="A1119" s="180">
        <v>39588</v>
      </c>
      <c r="B1119" s="174">
        <v>602.77</v>
      </c>
      <c r="C1119" s="197">
        <f t="shared" si="160"/>
        <v>-1.633972196822191E-2</v>
      </c>
      <c r="D1119" s="201">
        <f t="shared" si="165"/>
        <v>0.15900166301143065</v>
      </c>
      <c r="E1119" s="174">
        <v>9536.01</v>
      </c>
      <c r="F1119" s="197">
        <f t="shared" si="161"/>
        <v>-6.9774809058011263E-3</v>
      </c>
      <c r="G1119" s="197">
        <f t="shared" si="166"/>
        <v>9.6713257634782196E-2</v>
      </c>
      <c r="H1119" s="174">
        <v>2000.67</v>
      </c>
      <c r="I1119" s="197">
        <f t="shared" si="162"/>
        <v>-7.9308005170039327E-3</v>
      </c>
      <c r="J1119" s="197">
        <f t="shared" si="167"/>
        <v>0.14066064024162539</v>
      </c>
      <c r="K1119" s="174">
        <v>395.02</v>
      </c>
      <c r="L1119" s="197">
        <f t="shared" si="163"/>
        <v>2.0770134824244425E-2</v>
      </c>
      <c r="M1119" s="197">
        <f t="shared" si="168"/>
        <v>0.1301033865399282</v>
      </c>
      <c r="N1119" s="199">
        <v>39588</v>
      </c>
      <c r="O1119" s="181">
        <v>1413.4</v>
      </c>
      <c r="P1119" s="200">
        <f t="shared" si="164"/>
        <v>-9.3168703861247655E-3</v>
      </c>
      <c r="Q1119" s="200">
        <f t="shared" si="169"/>
        <v>7.0504566363419979E-2</v>
      </c>
    </row>
    <row r="1120" spans="1:17">
      <c r="A1120" s="180">
        <v>39589</v>
      </c>
      <c r="B1120" s="174">
        <v>592.78</v>
      </c>
      <c r="C1120" s="197">
        <f t="shared" si="160"/>
        <v>-1.6712362542288521E-2</v>
      </c>
      <c r="D1120" s="201">
        <f t="shared" si="165"/>
        <v>0.10758051817506994</v>
      </c>
      <c r="E1120" s="174">
        <v>9397.0300000000007</v>
      </c>
      <c r="F1120" s="197">
        <f t="shared" si="161"/>
        <v>-1.4681477076082951E-2</v>
      </c>
      <c r="G1120" s="197">
        <f t="shared" si="166"/>
        <v>7.3572413390686889E-2</v>
      </c>
      <c r="H1120" s="174">
        <v>1956.8</v>
      </c>
      <c r="I1120" s="197">
        <f t="shared" si="162"/>
        <v>-2.2171638509203197E-2</v>
      </c>
      <c r="J1120" s="197">
        <f t="shared" si="167"/>
        <v>9.7727289908678891E-2</v>
      </c>
      <c r="K1120" s="174">
        <v>395</v>
      </c>
      <c r="L1120" s="197">
        <f t="shared" si="163"/>
        <v>-5.0631629589807436E-5</v>
      </c>
      <c r="M1120" s="197">
        <f t="shared" si="168"/>
        <v>0.10992200917929321</v>
      </c>
      <c r="N1120" s="199">
        <v>39589</v>
      </c>
      <c r="O1120" s="181">
        <v>1390.71</v>
      </c>
      <c r="P1120" s="200">
        <f t="shared" si="164"/>
        <v>-1.6183741174614172E-2</v>
      </c>
      <c r="Q1120" s="200">
        <f t="shared" si="169"/>
        <v>4.5982449664018515E-2</v>
      </c>
    </row>
    <row r="1121" spans="1:17">
      <c r="A1121" s="180">
        <v>39590</v>
      </c>
      <c r="B1121" s="174">
        <v>596.82000000000005</v>
      </c>
      <c r="C1121" s="197">
        <f t="shared" si="160"/>
        <v>6.7922251712790715E-3</v>
      </c>
      <c r="D1121" s="201">
        <f t="shared" si="165"/>
        <v>8.2845590661999258E-2</v>
      </c>
      <c r="E1121" s="174">
        <v>9433.35</v>
      </c>
      <c r="F1121" s="197">
        <f t="shared" si="161"/>
        <v>3.8576008598946066E-3</v>
      </c>
      <c r="G1121" s="197">
        <f t="shared" si="166"/>
        <v>5.0279881882914941E-2</v>
      </c>
      <c r="H1121" s="174">
        <v>1964.92</v>
      </c>
      <c r="I1121" s="197">
        <f t="shared" si="162"/>
        <v>4.141046073485386E-3</v>
      </c>
      <c r="J1121" s="197">
        <f t="shared" si="167"/>
        <v>6.9982585481985896E-2</v>
      </c>
      <c r="K1121" s="174">
        <v>392.85</v>
      </c>
      <c r="L1121" s="197">
        <f t="shared" si="163"/>
        <v>-5.4579052792912142E-3</v>
      </c>
      <c r="M1121" s="197">
        <f t="shared" si="168"/>
        <v>0.13841854134506765</v>
      </c>
      <c r="N1121" s="199">
        <v>39590</v>
      </c>
      <c r="O1121" s="181">
        <v>1394.35</v>
      </c>
      <c r="P1121" s="200">
        <f t="shared" si="164"/>
        <v>2.6139487641874135E-3</v>
      </c>
      <c r="Q1121" s="200">
        <f t="shared" si="169"/>
        <v>2.7497449921665473E-2</v>
      </c>
    </row>
    <row r="1122" spans="1:17">
      <c r="A1122" s="180">
        <v>39591</v>
      </c>
      <c r="B1122" s="174">
        <v>593.15</v>
      </c>
      <c r="C1122" s="197">
        <f t="shared" si="160"/>
        <v>-6.1682422852654207E-3</v>
      </c>
      <c r="D1122" s="201">
        <f t="shared" si="165"/>
        <v>9.6534077820308609E-2</v>
      </c>
      <c r="E1122" s="174">
        <v>9315.7800000000007</v>
      </c>
      <c r="F1122" s="197">
        <f t="shared" si="161"/>
        <v>-1.2541546306254715E-2</v>
      </c>
      <c r="G1122" s="197">
        <f t="shared" si="166"/>
        <v>6.0275191442346221E-2</v>
      </c>
      <c r="H1122" s="174">
        <v>1958.96</v>
      </c>
      <c r="I1122" s="197">
        <f t="shared" si="162"/>
        <v>-3.0378118512231849E-3</v>
      </c>
      <c r="J1122" s="197">
        <f t="shared" si="167"/>
        <v>7.8110654317326306E-2</v>
      </c>
      <c r="K1122" s="174">
        <v>387.23</v>
      </c>
      <c r="L1122" s="197">
        <f t="shared" si="163"/>
        <v>-1.4409027881934612E-2</v>
      </c>
      <c r="M1122" s="197">
        <f t="shared" si="168"/>
        <v>0.11603770968151376</v>
      </c>
      <c r="N1122" s="199">
        <v>39591</v>
      </c>
      <c r="O1122" s="181">
        <v>1375.93</v>
      </c>
      <c r="P1122" s="200">
        <f t="shared" si="164"/>
        <v>-1.329849074009022E-2</v>
      </c>
      <c r="Q1122" s="200">
        <f t="shared" si="169"/>
        <v>3.891581468311231E-2</v>
      </c>
    </row>
    <row r="1123" spans="1:17">
      <c r="A1123" s="180">
        <v>39595</v>
      </c>
      <c r="B1123" s="174">
        <v>603.48</v>
      </c>
      <c r="C1123" s="197">
        <f t="shared" si="160"/>
        <v>1.7265581864761563E-2</v>
      </c>
      <c r="D1123" s="201">
        <f t="shared" si="165"/>
        <v>0.11517748086001856</v>
      </c>
      <c r="E1123" s="174">
        <v>9314.02</v>
      </c>
      <c r="F1123" s="197">
        <f t="shared" si="161"/>
        <v>-1.8894459470705316E-4</v>
      </c>
      <c r="G1123" s="197">
        <f t="shared" si="166"/>
        <v>5.5008779604146074E-2</v>
      </c>
      <c r="H1123" s="174">
        <v>1995.44</v>
      </c>
      <c r="I1123" s="197">
        <f t="shared" si="162"/>
        <v>1.8450857229360088E-2</v>
      </c>
      <c r="J1123" s="197">
        <f t="shared" si="167"/>
        <v>9.69864522617708E-2</v>
      </c>
      <c r="K1123" s="174">
        <v>379.82</v>
      </c>
      <c r="L1123" s="197">
        <f t="shared" si="163"/>
        <v>-1.9321375453797057E-2</v>
      </c>
      <c r="M1123" s="197">
        <f t="shared" si="168"/>
        <v>7.5083817574579631E-2</v>
      </c>
      <c r="N1123" s="199">
        <v>39595</v>
      </c>
      <c r="O1123" s="181">
        <v>1385.35</v>
      </c>
      <c r="P1123" s="200">
        <f t="shared" si="164"/>
        <v>6.8229491712467902E-3</v>
      </c>
      <c r="Q1123" s="200">
        <f t="shared" si="169"/>
        <v>3.714398621719954E-2</v>
      </c>
    </row>
    <row r="1124" spans="1:17">
      <c r="A1124" s="180">
        <v>39596</v>
      </c>
      <c r="B1124" s="174">
        <v>606.80999999999995</v>
      </c>
      <c r="C1124" s="197">
        <f t="shared" si="160"/>
        <v>5.5028272612401554E-3</v>
      </c>
      <c r="D1124" s="201">
        <f t="shared" si="165"/>
        <v>0.13386285870200429</v>
      </c>
      <c r="E1124" s="174">
        <v>9364.34</v>
      </c>
      <c r="F1124" s="197">
        <f t="shared" si="161"/>
        <v>5.3880663760294805E-3</v>
      </c>
      <c r="G1124" s="197">
        <f t="shared" si="166"/>
        <v>6.1082907061778387E-2</v>
      </c>
      <c r="H1124" s="174">
        <v>2000.07</v>
      </c>
      <c r="I1124" s="197">
        <f t="shared" si="162"/>
        <v>2.3176025450665013E-3</v>
      </c>
      <c r="J1124" s="197">
        <f t="shared" si="167"/>
        <v>0.12125885543762314</v>
      </c>
      <c r="K1124" s="174">
        <v>381.6</v>
      </c>
      <c r="L1124" s="197">
        <f t="shared" si="163"/>
        <v>4.675483288032618E-3</v>
      </c>
      <c r="M1124" s="197">
        <f t="shared" si="168"/>
        <v>5.4065758590191859E-2</v>
      </c>
      <c r="N1124" s="199">
        <v>39596</v>
      </c>
      <c r="O1124" s="181">
        <v>1390.84</v>
      </c>
      <c r="P1124" s="200">
        <f t="shared" si="164"/>
        <v>3.9550658683036276E-3</v>
      </c>
      <c r="Q1124" s="200">
        <f t="shared" si="169"/>
        <v>5.1948863278538121E-2</v>
      </c>
    </row>
    <row r="1125" spans="1:17">
      <c r="A1125" s="180">
        <v>39597</v>
      </c>
      <c r="B1125" s="174">
        <v>611.99</v>
      </c>
      <c r="C1125" s="197">
        <f t="shared" si="160"/>
        <v>8.5002152764342299E-3</v>
      </c>
      <c r="D1125" s="201">
        <f t="shared" si="165"/>
        <v>0.13251252945111072</v>
      </c>
      <c r="E1125" s="174">
        <v>9371.8700000000008</v>
      </c>
      <c r="F1125" s="197">
        <f t="shared" si="161"/>
        <v>8.0379120488246092E-4</v>
      </c>
      <c r="G1125" s="197">
        <f t="shared" si="166"/>
        <v>6.2465138728073973E-2</v>
      </c>
      <c r="H1125" s="174">
        <v>2019.02</v>
      </c>
      <c r="I1125" s="197">
        <f t="shared" si="162"/>
        <v>9.430065228184752E-3</v>
      </c>
      <c r="J1125" s="197">
        <f t="shared" si="167"/>
        <v>0.11548513337633738</v>
      </c>
      <c r="K1125" s="174">
        <v>379.53</v>
      </c>
      <c r="L1125" s="197">
        <f t="shared" si="163"/>
        <v>-5.4392944794436826E-3</v>
      </c>
      <c r="M1125" s="197">
        <f t="shared" si="168"/>
        <v>6.9695049672443818E-2</v>
      </c>
      <c r="N1125" s="199">
        <v>39597</v>
      </c>
      <c r="O1125" s="181">
        <v>1398.26</v>
      </c>
      <c r="P1125" s="200">
        <f t="shared" si="164"/>
        <v>5.3207253272248827E-3</v>
      </c>
      <c r="Q1125" s="200">
        <f t="shared" si="169"/>
        <v>5.0232779113785181E-2</v>
      </c>
    </row>
    <row r="1126" spans="1:17">
      <c r="A1126" s="180">
        <v>39598</v>
      </c>
      <c r="B1126" s="174">
        <v>617.78</v>
      </c>
      <c r="C1126" s="197">
        <f t="shared" si="160"/>
        <v>9.4164645146932145E-3</v>
      </c>
      <c r="D1126" s="201">
        <f t="shared" si="165"/>
        <v>0.10556206431480532</v>
      </c>
      <c r="E1126" s="174">
        <v>9401.08</v>
      </c>
      <c r="F1126" s="197">
        <f t="shared" si="161"/>
        <v>3.1119268492890598E-3</v>
      </c>
      <c r="G1126" s="197">
        <f t="shared" si="166"/>
        <v>3.070387166509073E-2</v>
      </c>
      <c r="H1126" s="174">
        <v>2032.57</v>
      </c>
      <c r="I1126" s="197">
        <f t="shared" si="162"/>
        <v>6.6887570155326733E-3</v>
      </c>
      <c r="J1126" s="197">
        <f t="shared" si="167"/>
        <v>8.4468822481052391E-2</v>
      </c>
      <c r="K1126" s="174">
        <v>386.57</v>
      </c>
      <c r="L1126" s="197">
        <f t="shared" si="163"/>
        <v>1.8379319082403523E-2</v>
      </c>
      <c r="M1126" s="197">
        <f t="shared" si="168"/>
        <v>8.8111427789171401E-2</v>
      </c>
      <c r="N1126" s="199">
        <v>39598</v>
      </c>
      <c r="O1126" s="181">
        <v>1400.38</v>
      </c>
      <c r="P1126" s="200">
        <f t="shared" si="164"/>
        <v>1.5150218716958306E-3</v>
      </c>
      <c r="Q1126" s="200">
        <f t="shared" si="169"/>
        <v>2.028648842002486E-2</v>
      </c>
    </row>
    <row r="1127" spans="1:17">
      <c r="A1127" s="180">
        <v>39601</v>
      </c>
      <c r="B1127" s="174">
        <v>609.33000000000004</v>
      </c>
      <c r="C1127" s="197">
        <f t="shared" si="160"/>
        <v>-1.3772414152737035E-2</v>
      </c>
      <c r="D1127" s="201">
        <f t="shared" si="165"/>
        <v>0.11706903958438016</v>
      </c>
      <c r="E1127" s="174">
        <v>9316.61</v>
      </c>
      <c r="F1127" s="197">
        <f t="shared" si="161"/>
        <v>-9.0257476685152438E-3</v>
      </c>
      <c r="G1127" s="197">
        <f t="shared" si="166"/>
        <v>3.2060172944923269E-2</v>
      </c>
      <c r="H1127" s="174">
        <v>2006.84</v>
      </c>
      <c r="I1127" s="197">
        <f t="shared" si="162"/>
        <v>-1.2739656531443823E-2</v>
      </c>
      <c r="J1127" s="197">
        <f t="shared" si="167"/>
        <v>9.4764222213143734E-2</v>
      </c>
      <c r="K1127" s="174">
        <v>387.94</v>
      </c>
      <c r="L1127" s="197">
        <f t="shared" si="163"/>
        <v>3.5377243130543354E-3</v>
      </c>
      <c r="M1127" s="197">
        <f t="shared" si="168"/>
        <v>0.11081638732171459</v>
      </c>
      <c r="N1127" s="199">
        <v>39601</v>
      </c>
      <c r="O1127" s="181">
        <v>1385.67</v>
      </c>
      <c r="P1127" s="200">
        <f t="shared" si="164"/>
        <v>-1.055985118212607E-2</v>
      </c>
      <c r="Q1127" s="200">
        <f t="shared" si="169"/>
        <v>2.3737435446423441E-2</v>
      </c>
    </row>
    <row r="1128" spans="1:17">
      <c r="A1128" s="180">
        <v>39602</v>
      </c>
      <c r="B1128" s="174">
        <v>607.45000000000005</v>
      </c>
      <c r="C1128" s="197">
        <f t="shared" si="160"/>
        <v>-3.0901255707528551E-3</v>
      </c>
      <c r="D1128" s="201">
        <f t="shared" si="165"/>
        <v>9.6622316599306451E-2</v>
      </c>
      <c r="E1128" s="174">
        <v>9262</v>
      </c>
      <c r="F1128" s="197">
        <f t="shared" si="161"/>
        <v>-5.8788205661379064E-3</v>
      </c>
      <c r="G1128" s="197">
        <f t="shared" si="166"/>
        <v>1.9068423728219243E-2</v>
      </c>
      <c r="H1128" s="174">
        <v>1996.79</v>
      </c>
      <c r="I1128" s="197">
        <f t="shared" si="162"/>
        <v>-5.0204544921222923E-3</v>
      </c>
      <c r="J1128" s="197">
        <f t="shared" si="167"/>
        <v>7.8574228969496535E-2</v>
      </c>
      <c r="K1128" s="174">
        <v>390.49</v>
      </c>
      <c r="L1128" s="197">
        <f t="shared" si="163"/>
        <v>6.5516722670772333E-3</v>
      </c>
      <c r="M1128" s="197">
        <f t="shared" si="168"/>
        <v>0.10761426066560624</v>
      </c>
      <c r="N1128" s="199">
        <v>39602</v>
      </c>
      <c r="O1128" s="181">
        <v>1377.65</v>
      </c>
      <c r="P1128" s="200">
        <f t="shared" si="164"/>
        <v>-5.8046281419563209E-3</v>
      </c>
      <c r="Q1128" s="200">
        <f t="shared" si="169"/>
        <v>1.1876813849526702E-2</v>
      </c>
    </row>
    <row r="1129" spans="1:17">
      <c r="A1129" s="180">
        <v>39603</v>
      </c>
      <c r="B1129" s="174">
        <v>612.46</v>
      </c>
      <c r="C1129" s="197">
        <f t="shared" si="160"/>
        <v>8.2137668631443641E-3</v>
      </c>
      <c r="D1129" s="201">
        <f t="shared" si="165"/>
        <v>9.0373828223704988E-2</v>
      </c>
      <c r="E1129" s="174">
        <v>9212.76</v>
      </c>
      <c r="F1129" s="197">
        <f t="shared" si="161"/>
        <v>-5.3305284176081739E-3</v>
      </c>
      <c r="G1129" s="197">
        <f t="shared" si="166"/>
        <v>1.1343516389818085E-2</v>
      </c>
      <c r="H1129" s="174">
        <v>2021.45</v>
      </c>
      <c r="I1129" s="197">
        <f t="shared" si="162"/>
        <v>1.2274184516849335E-2</v>
      </c>
      <c r="J1129" s="197">
        <f t="shared" si="167"/>
        <v>6.7813458907847152E-2</v>
      </c>
      <c r="K1129" s="174">
        <v>392.73</v>
      </c>
      <c r="L1129" s="197">
        <f t="shared" si="163"/>
        <v>5.7199921028944743E-3</v>
      </c>
      <c r="M1129" s="197">
        <f t="shared" si="168"/>
        <v>7.9577588409000144E-2</v>
      </c>
      <c r="N1129" s="199">
        <v>39603</v>
      </c>
      <c r="O1129" s="181">
        <v>1377.2</v>
      </c>
      <c r="P1129" s="200">
        <f t="shared" si="164"/>
        <v>-3.2669655625712079E-4</v>
      </c>
      <c r="Q1129" s="200">
        <f t="shared" si="169"/>
        <v>5.2764810107148487E-3</v>
      </c>
    </row>
    <row r="1130" spans="1:17">
      <c r="A1130" s="180">
        <v>39604</v>
      </c>
      <c r="B1130" s="174">
        <v>620.94000000000005</v>
      </c>
      <c r="C1130" s="197">
        <f t="shared" si="160"/>
        <v>1.3750824744241349E-2</v>
      </c>
      <c r="D1130" s="201">
        <f t="shared" si="165"/>
        <v>0.1038993566591009</v>
      </c>
      <c r="E1130" s="174">
        <v>9408.49</v>
      </c>
      <c r="F1130" s="197">
        <f t="shared" si="161"/>
        <v>2.1022993492362713E-2</v>
      </c>
      <c r="G1130" s="197">
        <f t="shared" si="166"/>
        <v>3.0482459240990844E-3</v>
      </c>
      <c r="H1130" s="174">
        <v>2055.11</v>
      </c>
      <c r="I1130" s="197">
        <f t="shared" si="162"/>
        <v>1.6514298811701991E-2</v>
      </c>
      <c r="J1130" s="197">
        <f t="shared" si="167"/>
        <v>8.2792450934135259E-2</v>
      </c>
      <c r="K1130" s="174">
        <v>387.16</v>
      </c>
      <c r="L1130" s="197">
        <f t="shared" si="163"/>
        <v>-1.428430857922946E-2</v>
      </c>
      <c r="M1130" s="197">
        <f t="shared" si="168"/>
        <v>8.9632847417434075E-2</v>
      </c>
      <c r="N1130" s="199">
        <v>39604</v>
      </c>
      <c r="O1130" s="181">
        <v>1404.05</v>
      </c>
      <c r="P1130" s="200">
        <f t="shared" si="164"/>
        <v>1.9308465022889004E-2</v>
      </c>
      <c r="Q1130" s="200">
        <f t="shared" si="169"/>
        <v>3.3894146073611348E-3</v>
      </c>
    </row>
    <row r="1131" spans="1:17">
      <c r="A1131" s="180">
        <v>39605</v>
      </c>
      <c r="B1131" s="174">
        <v>602.94000000000005</v>
      </c>
      <c r="C1131" s="197">
        <f t="shared" si="160"/>
        <v>-2.9416769619214394E-2</v>
      </c>
      <c r="D1131" s="201">
        <f t="shared" si="165"/>
        <v>0.12636526954120372</v>
      </c>
      <c r="E1131" s="174">
        <v>9152.51</v>
      </c>
      <c r="F1131" s="197">
        <f t="shared" si="161"/>
        <v>-2.7584314524006403E-2</v>
      </c>
      <c r="G1131" s="197">
        <f t="shared" si="166"/>
        <v>2.77897437570905E-2</v>
      </c>
      <c r="H1131" s="174">
        <v>1990.39</v>
      </c>
      <c r="I1131" s="197">
        <f t="shared" si="162"/>
        <v>-3.1998775061815317E-2</v>
      </c>
      <c r="J1131" s="197">
        <f t="shared" si="167"/>
        <v>0.10723240163787912</v>
      </c>
      <c r="K1131" s="174">
        <v>385.42</v>
      </c>
      <c r="L1131" s="197">
        <f t="shared" si="163"/>
        <v>-4.5043955111133535E-3</v>
      </c>
      <c r="M1131" s="197">
        <f t="shared" si="168"/>
        <v>7.4068235843868485E-2</v>
      </c>
      <c r="N1131" s="199">
        <v>39605</v>
      </c>
      <c r="O1131" s="181">
        <v>1360.68</v>
      </c>
      <c r="P1131" s="200">
        <f t="shared" si="164"/>
        <v>-3.1376342715508834E-2</v>
      </c>
      <c r="Q1131" s="200">
        <f t="shared" si="169"/>
        <v>2.7810962703379846E-2</v>
      </c>
    </row>
    <row r="1132" spans="1:17">
      <c r="A1132" s="180">
        <v>39608</v>
      </c>
      <c r="B1132" s="174">
        <v>601.32000000000005</v>
      </c>
      <c r="C1132" s="197">
        <f t="shared" si="160"/>
        <v>-2.6904505292887071E-3</v>
      </c>
      <c r="D1132" s="201">
        <f t="shared" si="165"/>
        <v>0.10393518767401021</v>
      </c>
      <c r="E1132" s="174">
        <v>9149.09</v>
      </c>
      <c r="F1132" s="197">
        <f t="shared" si="161"/>
        <v>-3.7373781962325817E-4</v>
      </c>
      <c r="G1132" s="197">
        <f t="shared" si="166"/>
        <v>8.5246133658484179E-3</v>
      </c>
      <c r="H1132" s="174">
        <v>1979.71</v>
      </c>
      <c r="I1132" s="197">
        <f t="shared" si="162"/>
        <v>-5.3802301013612793E-3</v>
      </c>
      <c r="J1132" s="197">
        <f t="shared" si="167"/>
        <v>8.6098770100732303E-2</v>
      </c>
      <c r="K1132" s="174">
        <v>389.12</v>
      </c>
      <c r="L1132" s="197">
        <f t="shared" si="163"/>
        <v>9.5541305679730099E-3</v>
      </c>
      <c r="M1132" s="197">
        <f t="shared" si="168"/>
        <v>6.6924913260680299E-2</v>
      </c>
      <c r="N1132" s="199">
        <v>39608</v>
      </c>
      <c r="O1132" s="181">
        <v>1361.76</v>
      </c>
      <c r="P1132" s="200">
        <f t="shared" si="164"/>
        <v>7.9340595690218646E-4</v>
      </c>
      <c r="Q1132" s="200">
        <f t="shared" si="169"/>
        <v>4.5595750719318873E-3</v>
      </c>
    </row>
    <row r="1133" spans="1:17">
      <c r="A1133" s="180">
        <v>39609</v>
      </c>
      <c r="B1133" s="174">
        <v>597.05999999999995</v>
      </c>
      <c r="C1133" s="197">
        <f t="shared" si="160"/>
        <v>-7.1096279045080131E-3</v>
      </c>
      <c r="D1133" s="201">
        <f t="shared" si="165"/>
        <v>8.4311879920416236E-2</v>
      </c>
      <c r="E1133" s="174">
        <v>9067.1</v>
      </c>
      <c r="F1133" s="197">
        <f t="shared" si="161"/>
        <v>-9.0019431802983753E-3</v>
      </c>
      <c r="G1133" s="197">
        <f t="shared" si="166"/>
        <v>5.7251217570912739E-3</v>
      </c>
      <c r="H1133" s="174">
        <v>1972.54</v>
      </c>
      <c r="I1133" s="197">
        <f t="shared" si="162"/>
        <v>-3.628316966738957E-3</v>
      </c>
      <c r="J1133" s="197">
        <f t="shared" si="167"/>
        <v>6.6160612123045706E-2</v>
      </c>
      <c r="K1133" s="174">
        <v>395.6</v>
      </c>
      <c r="L1133" s="197">
        <f t="shared" si="163"/>
        <v>1.6515820410809692E-2</v>
      </c>
      <c r="M1133" s="197">
        <f t="shared" si="168"/>
        <v>7.9702253710222104E-2</v>
      </c>
      <c r="N1133" s="199">
        <v>39609</v>
      </c>
      <c r="O1133" s="181">
        <v>1358.44</v>
      </c>
      <c r="P1133" s="200">
        <f t="shared" si="164"/>
        <v>-2.4409981975666356E-3</v>
      </c>
      <c r="Q1133" s="200">
        <f t="shared" si="169"/>
        <v>8.8895098624431484E-4</v>
      </c>
    </row>
    <row r="1134" spans="1:17">
      <c r="A1134" s="180">
        <v>39610</v>
      </c>
      <c r="B1134" s="174">
        <v>583.4</v>
      </c>
      <c r="C1134" s="197">
        <f t="shared" si="160"/>
        <v>-2.3144553421504666E-2</v>
      </c>
      <c r="D1134" s="201">
        <f t="shared" si="165"/>
        <v>0.10719338942328724</v>
      </c>
      <c r="E1134" s="174">
        <v>8941.27</v>
      </c>
      <c r="F1134" s="197">
        <f t="shared" si="161"/>
        <v>-1.3974840347721411E-2</v>
      </c>
      <c r="G1134" s="197">
        <f t="shared" si="166"/>
        <v>1.455210615997049E-2</v>
      </c>
      <c r="H1134" s="174">
        <v>1924.33</v>
      </c>
      <c r="I1134" s="197">
        <f t="shared" si="162"/>
        <v>-2.4744197158688235E-2</v>
      </c>
      <c r="J1134" s="197">
        <f t="shared" si="167"/>
        <v>9.2246751534674057E-2</v>
      </c>
      <c r="K1134" s="174">
        <v>384.41</v>
      </c>
      <c r="L1134" s="197">
        <f t="shared" si="163"/>
        <v>-2.8693908422634477E-2</v>
      </c>
      <c r="M1134" s="197">
        <f t="shared" si="168"/>
        <v>0.10642838143304227</v>
      </c>
      <c r="N1134" s="199">
        <v>39610</v>
      </c>
      <c r="O1134" s="181">
        <v>1335.49</v>
      </c>
      <c r="P1134" s="200">
        <f t="shared" si="164"/>
        <v>-1.7038716841375152E-2</v>
      </c>
      <c r="Q1134" s="200">
        <f t="shared" si="169"/>
        <v>1.9032481368228063E-2</v>
      </c>
    </row>
    <row r="1135" spans="1:17">
      <c r="A1135" s="180">
        <v>39611</v>
      </c>
      <c r="B1135" s="174">
        <v>584.55999999999995</v>
      </c>
      <c r="C1135" s="197">
        <f t="shared" si="160"/>
        <v>1.9863700493412541E-3</v>
      </c>
      <c r="D1135" s="201">
        <f t="shared" si="165"/>
        <v>8.9001700559401001E-2</v>
      </c>
      <c r="E1135" s="174">
        <v>8947.73</v>
      </c>
      <c r="F1135" s="197">
        <f t="shared" si="161"/>
        <v>7.2223157032864189E-4</v>
      </c>
      <c r="G1135" s="197">
        <f t="shared" si="166"/>
        <v>2.0633556934786506E-3</v>
      </c>
      <c r="H1135" s="174">
        <v>1924.26</v>
      </c>
      <c r="I1135" s="197">
        <f t="shared" si="162"/>
        <v>-3.6376958838198799E-5</v>
      </c>
      <c r="J1135" s="197">
        <f t="shared" si="167"/>
        <v>7.184281720323682E-2</v>
      </c>
      <c r="K1135" s="174">
        <v>383.69</v>
      </c>
      <c r="L1135" s="197">
        <f t="shared" si="163"/>
        <v>-1.874756440262291E-3</v>
      </c>
      <c r="M1135" s="197">
        <f t="shared" si="168"/>
        <v>8.0296375285770424E-2</v>
      </c>
      <c r="N1135" s="199">
        <v>39611</v>
      </c>
      <c r="O1135" s="181">
        <v>1339.87</v>
      </c>
      <c r="P1135" s="200">
        <f t="shared" si="164"/>
        <v>3.2743286236224397E-3</v>
      </c>
      <c r="Q1135" s="200">
        <f t="shared" si="169"/>
        <v>5.3832798250348299E-3</v>
      </c>
    </row>
    <row r="1136" spans="1:17">
      <c r="A1136" s="180">
        <v>39612</v>
      </c>
      <c r="B1136" s="174">
        <v>596.01</v>
      </c>
      <c r="C1136" s="197">
        <f t="shared" si="160"/>
        <v>1.939801796511962E-2</v>
      </c>
      <c r="D1136" s="201">
        <f t="shared" si="165"/>
        <v>8.7247790964040867E-2</v>
      </c>
      <c r="E1136" s="174">
        <v>9063.23</v>
      </c>
      <c r="F1136" s="197">
        <f t="shared" si="161"/>
        <v>1.2825699828821419E-2</v>
      </c>
      <c r="G1136" s="197">
        <f t="shared" si="166"/>
        <v>-3.3984341463204567E-3</v>
      </c>
      <c r="H1136" s="174">
        <v>1966.01</v>
      </c>
      <c r="I1136" s="197">
        <f t="shared" si="162"/>
        <v>2.1464629933308572E-2</v>
      </c>
      <c r="J1136" s="197">
        <f t="shared" si="167"/>
        <v>6.9686885449672623E-2</v>
      </c>
      <c r="K1136" s="174">
        <v>382.68</v>
      </c>
      <c r="L1136" s="197">
        <f t="shared" si="163"/>
        <v>-2.6358040756937848E-3</v>
      </c>
      <c r="M1136" s="197">
        <f t="shared" si="168"/>
        <v>6.3286557727237847E-2</v>
      </c>
      <c r="N1136" s="199">
        <v>39612</v>
      </c>
      <c r="O1136" s="181">
        <v>1360.03</v>
      </c>
      <c r="P1136" s="200">
        <f t="shared" si="164"/>
        <v>1.4934163997003336E-2</v>
      </c>
      <c r="Q1136" s="200">
        <f t="shared" si="169"/>
        <v>4.0683599471769919E-3</v>
      </c>
    </row>
    <row r="1137" spans="1:17">
      <c r="A1137" s="180">
        <v>39615</v>
      </c>
      <c r="B1137" s="174">
        <v>601.05999999999995</v>
      </c>
      <c r="C1137" s="197">
        <f t="shared" si="160"/>
        <v>8.4373177147313277E-3</v>
      </c>
      <c r="D1137" s="201">
        <f t="shared" si="165"/>
        <v>7.6926814108249197E-2</v>
      </c>
      <c r="E1137" s="174">
        <v>9087.8799999999992</v>
      </c>
      <c r="F1137" s="197">
        <f t="shared" si="161"/>
        <v>2.7160890054517372E-3</v>
      </c>
      <c r="G1137" s="197">
        <f t="shared" si="166"/>
        <v>-1.5386527553033191E-2</v>
      </c>
      <c r="H1137" s="174">
        <v>1984.76</v>
      </c>
      <c r="I1137" s="197">
        <f t="shared" si="162"/>
        <v>9.4918918463011738E-3</v>
      </c>
      <c r="J1137" s="197">
        <f t="shared" si="167"/>
        <v>6.2502964775274089E-2</v>
      </c>
      <c r="K1137" s="174">
        <v>373.6</v>
      </c>
      <c r="L1137" s="197">
        <f t="shared" si="163"/>
        <v>-2.4013424455278945E-2</v>
      </c>
      <c r="M1137" s="197">
        <f t="shared" si="168"/>
        <v>8.9523152250542956E-2</v>
      </c>
      <c r="N1137" s="199">
        <v>39615</v>
      </c>
      <c r="O1137" s="181">
        <v>1360.14</v>
      </c>
      <c r="P1137" s="200">
        <f t="shared" si="164"/>
        <v>8.0877298154207478E-5</v>
      </c>
      <c r="Q1137" s="200">
        <f t="shared" si="169"/>
        <v>-3.4351935246781529E-3</v>
      </c>
    </row>
    <row r="1138" spans="1:17">
      <c r="A1138" s="180">
        <v>39616</v>
      </c>
      <c r="B1138" s="174">
        <v>596.79999999999995</v>
      </c>
      <c r="C1138" s="197">
        <f t="shared" si="160"/>
        <v>-7.1127142732620805E-3</v>
      </c>
      <c r="D1138" s="201">
        <f t="shared" si="165"/>
        <v>8.915837602923668E-2</v>
      </c>
      <c r="E1138" s="174">
        <v>9074.41</v>
      </c>
      <c r="F1138" s="197">
        <f t="shared" si="161"/>
        <v>-1.4832934029440504E-3</v>
      </c>
      <c r="G1138" s="197">
        <f t="shared" si="166"/>
        <v>-9.4110275900794824E-3</v>
      </c>
      <c r="H1138" s="174">
        <v>1972.82</v>
      </c>
      <c r="I1138" s="197">
        <f t="shared" si="162"/>
        <v>-6.0340087766734421E-3</v>
      </c>
      <c r="J1138" s="197">
        <f t="shared" si="167"/>
        <v>7.5254281868149059E-2</v>
      </c>
      <c r="K1138" s="174">
        <v>376.22</v>
      </c>
      <c r="L1138" s="197">
        <f t="shared" si="163"/>
        <v>6.9883723101869808E-3</v>
      </c>
      <c r="M1138" s="197">
        <f t="shared" si="168"/>
        <v>7.0150240276321094E-2</v>
      </c>
      <c r="N1138" s="199">
        <v>39616</v>
      </c>
      <c r="O1138" s="181">
        <v>1350.93</v>
      </c>
      <c r="P1138" s="200">
        <f t="shared" si="164"/>
        <v>-6.7943914621569736E-3</v>
      </c>
      <c r="Q1138" s="200">
        <f t="shared" si="169"/>
        <v>-3.9769652886763153E-3</v>
      </c>
    </row>
    <row r="1139" spans="1:17">
      <c r="A1139" s="180">
        <v>39617</v>
      </c>
      <c r="B1139" s="174">
        <v>589.04</v>
      </c>
      <c r="C1139" s="197">
        <f t="shared" si="160"/>
        <v>-1.3087955829089693E-2</v>
      </c>
      <c r="D1139" s="201">
        <f t="shared" si="165"/>
        <v>5.1769631890492697E-2</v>
      </c>
      <c r="E1139" s="174">
        <v>8999.56</v>
      </c>
      <c r="F1139" s="197">
        <f t="shared" si="161"/>
        <v>-8.282677011093021E-3</v>
      </c>
      <c r="G1139" s="197">
        <f t="shared" si="166"/>
        <v>-2.5656505425932469E-2</v>
      </c>
      <c r="H1139" s="174">
        <v>1951.1</v>
      </c>
      <c r="I1139" s="197">
        <f t="shared" si="162"/>
        <v>-1.1070675157940276E-2</v>
      </c>
      <c r="J1139" s="197">
        <f t="shared" si="167"/>
        <v>3.7462747515868741E-2</v>
      </c>
      <c r="K1139" s="174">
        <v>383.82</v>
      </c>
      <c r="L1139" s="197">
        <f t="shared" si="163"/>
        <v>1.9999614025226532E-2</v>
      </c>
      <c r="M1139" s="197">
        <f t="shared" si="168"/>
        <v>7.6277632163674544E-2</v>
      </c>
      <c r="N1139" s="199">
        <v>39617</v>
      </c>
      <c r="O1139" s="181">
        <v>1337.81</v>
      </c>
      <c r="P1139" s="200">
        <f t="shared" si="164"/>
        <v>-9.7592955310740366E-3</v>
      </c>
      <c r="Q1139" s="200">
        <f t="shared" si="169"/>
        <v>-2.8747884873036408E-2</v>
      </c>
    </row>
    <row r="1140" spans="1:17">
      <c r="A1140" s="180">
        <v>39618</v>
      </c>
      <c r="B1140" s="174">
        <v>597.27</v>
      </c>
      <c r="C1140" s="197">
        <f t="shared" si="160"/>
        <v>1.3875179399353454E-2</v>
      </c>
      <c r="D1140" s="201">
        <f t="shared" si="165"/>
        <v>3.3805549690005612E-2</v>
      </c>
      <c r="E1140" s="174">
        <v>8988.84</v>
      </c>
      <c r="F1140" s="197">
        <f t="shared" si="161"/>
        <v>-1.1918793521433838E-3</v>
      </c>
      <c r="G1140" s="197">
        <f t="shared" si="166"/>
        <v>-3.4159345863614861E-2</v>
      </c>
      <c r="H1140" s="174">
        <v>1982.69</v>
      </c>
      <c r="I1140" s="197">
        <f t="shared" si="162"/>
        <v>1.6061192428567853E-2</v>
      </c>
      <c r="J1140" s="197">
        <f t="shared" si="167"/>
        <v>1.9657898904583956E-2</v>
      </c>
      <c r="K1140" s="174">
        <v>385.49</v>
      </c>
      <c r="L1140" s="197">
        <f t="shared" si="163"/>
        <v>4.3415596396021256E-3</v>
      </c>
      <c r="M1140" s="197">
        <f t="shared" si="168"/>
        <v>6.5904677185674929E-2</v>
      </c>
      <c r="N1140" s="199">
        <v>39618</v>
      </c>
      <c r="O1140" s="181">
        <v>1342.83</v>
      </c>
      <c r="P1140" s="200">
        <f t="shared" si="164"/>
        <v>3.7453786172857214E-3</v>
      </c>
      <c r="Q1140" s="200">
        <f t="shared" si="169"/>
        <v>-3.6952384337793909E-2</v>
      </c>
    </row>
    <row r="1141" spans="1:17">
      <c r="A1141" s="180">
        <v>39619</v>
      </c>
      <c r="B1141" s="174">
        <v>582.76</v>
      </c>
      <c r="C1141" s="197">
        <f t="shared" si="160"/>
        <v>-2.4593834674019731E-2</v>
      </c>
      <c r="D1141" s="201">
        <f t="shared" si="165"/>
        <v>6.3932613688969075E-2</v>
      </c>
      <c r="E1141" s="174">
        <v>8829.25</v>
      </c>
      <c r="F1141" s="197">
        <f t="shared" si="161"/>
        <v>-1.791373460397384E-2</v>
      </c>
      <c r="G1141" s="197">
        <f t="shared" si="166"/>
        <v>-2.6255281430843477E-2</v>
      </c>
      <c r="H1141" s="174">
        <v>1928.39</v>
      </c>
      <c r="I1141" s="197">
        <f t="shared" si="162"/>
        <v>-2.7769050632530625E-2</v>
      </c>
      <c r="J1141" s="197">
        <f t="shared" si="167"/>
        <v>5.230545702392142E-2</v>
      </c>
      <c r="K1141" s="174">
        <v>382.46</v>
      </c>
      <c r="L1141" s="197">
        <f t="shared" si="163"/>
        <v>-7.8911796948752666E-3</v>
      </c>
      <c r="M1141" s="197">
        <f t="shared" si="168"/>
        <v>6.8605684230763755E-2</v>
      </c>
      <c r="N1141" s="199">
        <v>39619</v>
      </c>
      <c r="O1141" s="181">
        <v>1317.93</v>
      </c>
      <c r="P1141" s="200">
        <f t="shared" si="164"/>
        <v>-1.8717003354418071E-2</v>
      </c>
      <c r="Q1141" s="200">
        <f t="shared" si="169"/>
        <v>-2.4357806658872119E-2</v>
      </c>
    </row>
    <row r="1142" spans="1:17">
      <c r="A1142" s="180">
        <v>39622</v>
      </c>
      <c r="B1142" s="174">
        <v>578.04</v>
      </c>
      <c r="C1142" s="197">
        <f t="shared" si="160"/>
        <v>-8.1323673556654482E-3</v>
      </c>
      <c r="D1142" s="201">
        <f t="shared" si="165"/>
        <v>1.9091095197643411E-2</v>
      </c>
      <c r="E1142" s="174">
        <v>8841.89</v>
      </c>
      <c r="F1142" s="197">
        <f t="shared" si="161"/>
        <v>1.4305814062604424E-3</v>
      </c>
      <c r="G1142" s="197">
        <f t="shared" si="166"/>
        <v>-4.5178479296253904E-2</v>
      </c>
      <c r="H1142" s="174">
        <v>1913.31</v>
      </c>
      <c r="I1142" s="197">
        <f t="shared" si="162"/>
        <v>-7.8507314227002009E-3</v>
      </c>
      <c r="J1142" s="197">
        <f t="shared" si="167"/>
        <v>1.1332437675766211E-2</v>
      </c>
      <c r="K1142" s="174">
        <v>377.54</v>
      </c>
      <c r="L1142" s="197">
        <f t="shared" si="163"/>
        <v>-1.2947549294240421E-2</v>
      </c>
      <c r="M1142" s="197">
        <f t="shared" si="168"/>
        <v>2.7676456366023165E-2</v>
      </c>
      <c r="N1142" s="199">
        <v>39622</v>
      </c>
      <c r="O1142" s="181">
        <v>1318</v>
      </c>
      <c r="P1142" s="200">
        <f t="shared" si="164"/>
        <v>5.3112184326833306E-5</v>
      </c>
      <c r="Q1142" s="200">
        <f t="shared" si="169"/>
        <v>-4.5970449348905706E-2</v>
      </c>
    </row>
    <row r="1143" spans="1:17">
      <c r="A1143" s="180">
        <v>39623</v>
      </c>
      <c r="B1143" s="174">
        <v>575.45000000000005</v>
      </c>
      <c r="C1143" s="197">
        <f t="shared" si="160"/>
        <v>-4.4907270156295375E-3</v>
      </c>
      <c r="D1143" s="201">
        <f t="shared" si="165"/>
        <v>1.5235460010748093E-3</v>
      </c>
      <c r="E1143" s="174">
        <v>8803.34</v>
      </c>
      <c r="F1143" s="197">
        <f t="shared" si="161"/>
        <v>-4.3694597728229012E-3</v>
      </c>
      <c r="G1143" s="197">
        <f t="shared" si="166"/>
        <v>-4.5146680322914537E-2</v>
      </c>
      <c r="H1143" s="174">
        <v>1903.74</v>
      </c>
      <c r="I1143" s="197">
        <f t="shared" si="162"/>
        <v>-5.014354044159456E-3</v>
      </c>
      <c r="J1143" s="197">
        <f t="shared" si="167"/>
        <v>-5.8730356493965595E-3</v>
      </c>
      <c r="K1143" s="174">
        <v>382.1</v>
      </c>
      <c r="L1143" s="197">
        <f t="shared" si="163"/>
        <v>1.2005831112266474E-2</v>
      </c>
      <c r="M1143" s="197">
        <f t="shared" si="168"/>
        <v>7.09722413962313E-3</v>
      </c>
      <c r="N1143" s="199">
        <v>39623</v>
      </c>
      <c r="O1143" s="181">
        <v>1314.29</v>
      </c>
      <c r="P1143" s="200">
        <f t="shared" si="164"/>
        <v>-2.8188402163855826E-3</v>
      </c>
      <c r="Q1143" s="200">
        <f t="shared" si="169"/>
        <v>-5.2339029661599971E-2</v>
      </c>
    </row>
    <row r="1144" spans="1:17">
      <c r="A1144" s="180">
        <v>39624</v>
      </c>
      <c r="B1144" s="174">
        <v>583.94000000000005</v>
      </c>
      <c r="C1144" s="197">
        <f t="shared" si="160"/>
        <v>1.4645894409612342E-2</v>
      </c>
      <c r="D1144" s="201">
        <f t="shared" si="165"/>
        <v>-4.4215252578772742E-3</v>
      </c>
      <c r="E1144" s="174">
        <v>8865.7999999999993</v>
      </c>
      <c r="F1144" s="197">
        <f t="shared" si="161"/>
        <v>7.0699830517999725E-3</v>
      </c>
      <c r="G1144" s="197">
        <f t="shared" si="166"/>
        <v>-5.9636406975860236E-2</v>
      </c>
      <c r="H1144" s="174">
        <v>1933.86</v>
      </c>
      <c r="I1144" s="197">
        <f t="shared" si="162"/>
        <v>1.5697633156573534E-2</v>
      </c>
      <c r="J1144" s="197">
        <f t="shared" si="167"/>
        <v>-7.7649566567877595E-3</v>
      </c>
      <c r="K1144" s="174">
        <v>372.68</v>
      </c>
      <c r="L1144" s="197">
        <f t="shared" si="163"/>
        <v>-2.496221187063007E-2</v>
      </c>
      <c r="M1144" s="197">
        <f t="shared" si="168"/>
        <v>3.1260851843184272E-2</v>
      </c>
      <c r="N1144" s="199">
        <v>39624</v>
      </c>
      <c r="O1144" s="181">
        <v>1321.97</v>
      </c>
      <c r="P1144" s="200">
        <f t="shared" si="164"/>
        <v>5.8264524185159599E-3</v>
      </c>
      <c r="Q1144" s="200">
        <f t="shared" si="169"/>
        <v>-6.1631592184716144E-2</v>
      </c>
    </row>
    <row r="1145" spans="1:17">
      <c r="A1145" s="180">
        <v>39625</v>
      </c>
      <c r="B1145" s="174">
        <v>561.6</v>
      </c>
      <c r="C1145" s="197">
        <f t="shared" si="160"/>
        <v>-3.9008385112511194E-2</v>
      </c>
      <c r="D1145" s="201">
        <f t="shared" si="165"/>
        <v>1.2840244319216107E-2</v>
      </c>
      <c r="E1145" s="174">
        <v>8640.74</v>
      </c>
      <c r="F1145" s="197">
        <f t="shared" si="161"/>
        <v>-2.5712950684830826E-2</v>
      </c>
      <c r="G1145" s="197">
        <f t="shared" si="166"/>
        <v>-5.3133453219361276E-2</v>
      </c>
      <c r="H1145" s="174">
        <v>1855.39</v>
      </c>
      <c r="I1145" s="197">
        <f t="shared" si="162"/>
        <v>-4.1423089030343196E-2</v>
      </c>
      <c r="J1145" s="197">
        <f t="shared" si="167"/>
        <v>5.496342704036046E-3</v>
      </c>
      <c r="K1145" s="174">
        <v>370.34</v>
      </c>
      <c r="L1145" s="197">
        <f t="shared" si="163"/>
        <v>-6.2986399725544189E-3</v>
      </c>
      <c r="M1145" s="197">
        <f t="shared" si="168"/>
        <v>-7.5383286219654622E-3</v>
      </c>
      <c r="N1145" s="199">
        <v>39625</v>
      </c>
      <c r="O1145" s="181">
        <v>1283.1500000000001</v>
      </c>
      <c r="P1145" s="200">
        <f t="shared" si="164"/>
        <v>-2.9805055998773238E-2</v>
      </c>
      <c r="Q1145" s="200">
        <f t="shared" si="169"/>
        <v>-5.475296391999205E-2</v>
      </c>
    </row>
    <row r="1146" spans="1:17">
      <c r="A1146" s="180">
        <v>39626</v>
      </c>
      <c r="B1146" s="174">
        <v>559.63</v>
      </c>
      <c r="C1146" s="197">
        <f t="shared" si="160"/>
        <v>-3.5140016359955779E-3</v>
      </c>
      <c r="D1146" s="201">
        <f t="shared" si="165"/>
        <v>-3.5440016254907218E-2</v>
      </c>
      <c r="E1146" s="174">
        <v>8623.51</v>
      </c>
      <c r="F1146" s="197">
        <f t="shared" si="161"/>
        <v>-1.9960329259099754E-3</v>
      </c>
      <c r="G1146" s="197">
        <f t="shared" si="166"/>
        <v>-7.2009970244765978E-2</v>
      </c>
      <c r="H1146" s="174">
        <v>1855.72</v>
      </c>
      <c r="I1146" s="197">
        <f t="shared" si="162"/>
        <v>1.7784436509286067E-4</v>
      </c>
      <c r="J1146" s="197">
        <f t="shared" si="167"/>
        <v>-4.128863385801182E-2</v>
      </c>
      <c r="K1146" s="174">
        <v>369.12</v>
      </c>
      <c r="L1146" s="197">
        <f t="shared" si="163"/>
        <v>-3.2997081842262538E-3</v>
      </c>
      <c r="M1146" s="197">
        <f t="shared" si="168"/>
        <v>-2.4327686826318001E-2</v>
      </c>
      <c r="N1146" s="199">
        <v>39626</v>
      </c>
      <c r="O1146" s="181">
        <v>1278.3800000000001</v>
      </c>
      <c r="P1146" s="200">
        <f t="shared" si="164"/>
        <v>-3.724340931871223E-3</v>
      </c>
      <c r="Q1146" s="200">
        <f t="shared" si="169"/>
        <v>-8.0661785291659169E-2</v>
      </c>
    </row>
    <row r="1147" spans="1:17">
      <c r="A1147" s="180">
        <v>39629</v>
      </c>
      <c r="B1147" s="174">
        <v>554.48</v>
      </c>
      <c r="C1147" s="197">
        <f t="shared" si="160"/>
        <v>-9.2451134658764755E-3</v>
      </c>
      <c r="D1147" s="201">
        <f t="shared" si="165"/>
        <v>-2.7181142462984503E-2</v>
      </c>
      <c r="E1147" s="174">
        <v>8660.48</v>
      </c>
      <c r="F1147" s="197">
        <f t="shared" si="161"/>
        <v>4.2779539194332632E-3</v>
      </c>
      <c r="G1147" s="197">
        <f t="shared" si="166"/>
        <v>-7.5479194110923714E-2</v>
      </c>
      <c r="H1147" s="174">
        <v>1837.09</v>
      </c>
      <c r="I1147" s="197">
        <f t="shared" si="162"/>
        <v>-1.0089962958097817E-2</v>
      </c>
      <c r="J1147" s="197">
        <f t="shared" si="167"/>
        <v>-3.2853790383115672E-2</v>
      </c>
      <c r="K1147" s="174">
        <v>374.75</v>
      </c>
      <c r="L1147" s="197">
        <f t="shared" si="163"/>
        <v>1.513734255726343E-2</v>
      </c>
      <c r="M1147" s="197">
        <f t="shared" si="168"/>
        <v>-1.580423154496758E-2</v>
      </c>
      <c r="N1147" s="199">
        <v>39629</v>
      </c>
      <c r="O1147" s="181">
        <v>1280</v>
      </c>
      <c r="P1147" s="200">
        <f t="shared" si="164"/>
        <v>1.2664265797244986E-3</v>
      </c>
      <c r="Q1147" s="200">
        <f t="shared" si="169"/>
        <v>-8.0532390358119807E-2</v>
      </c>
    </row>
    <row r="1148" spans="1:17">
      <c r="A1148" s="180">
        <v>39630</v>
      </c>
      <c r="B1148" s="174">
        <v>558.54</v>
      </c>
      <c r="C1148" s="197">
        <f t="shared" si="160"/>
        <v>7.295498746724193E-3</v>
      </c>
      <c r="D1148" s="201">
        <f t="shared" si="165"/>
        <v>-6.3142094993978715E-2</v>
      </c>
      <c r="E1148" s="174">
        <v>8641.2800000000007</v>
      </c>
      <c r="F1148" s="197">
        <f t="shared" si="161"/>
        <v>-2.2194282987832319E-3</v>
      </c>
      <c r="G1148" s="197">
        <f t="shared" si="166"/>
        <v>-8.1411742150143698E-2</v>
      </c>
      <c r="H1148" s="174">
        <v>1862.71</v>
      </c>
      <c r="I1148" s="197">
        <f t="shared" si="162"/>
        <v>1.3849618637318383E-2</v>
      </c>
      <c r="J1148" s="197">
        <f t="shared" si="167"/>
        <v>-7.513624428484604E-2</v>
      </c>
      <c r="K1148" s="174">
        <v>361.45</v>
      </c>
      <c r="L1148" s="197">
        <f t="shared" si="163"/>
        <v>-3.6135417536400968E-2</v>
      </c>
      <c r="M1148" s="197">
        <f t="shared" si="168"/>
        <v>3.394681366981421E-3</v>
      </c>
      <c r="N1148" s="199">
        <v>39630</v>
      </c>
      <c r="O1148" s="181">
        <v>1284.9100000000001</v>
      </c>
      <c r="P1148" s="200">
        <f t="shared" si="164"/>
        <v>3.828599052312572E-3</v>
      </c>
      <c r="Q1148" s="200">
        <f t="shared" si="169"/>
        <v>-9.6261431766136357E-2</v>
      </c>
    </row>
    <row r="1149" spans="1:17">
      <c r="A1149" s="180">
        <v>39631</v>
      </c>
      <c r="B1149" s="174">
        <v>549.92999999999995</v>
      </c>
      <c r="C1149" s="197">
        <f t="shared" si="160"/>
        <v>-1.5535238957070452E-2</v>
      </c>
      <c r="D1149" s="201">
        <f t="shared" si="165"/>
        <v>-5.8146614173083394E-2</v>
      </c>
      <c r="E1149" s="174">
        <v>8465.51</v>
      </c>
      <c r="F1149" s="197">
        <f t="shared" si="161"/>
        <v>-2.0550458140672575E-2</v>
      </c>
      <c r="G1149" s="197">
        <f t="shared" si="166"/>
        <v>-8.9587823374434772E-2</v>
      </c>
      <c r="H1149" s="174">
        <v>1816.15</v>
      </c>
      <c r="I1149" s="197">
        <f t="shared" si="162"/>
        <v>-2.5313540706512254E-2</v>
      </c>
      <c r="J1149" s="197">
        <f t="shared" si="167"/>
        <v>-6.2008426850404488E-2</v>
      </c>
      <c r="K1149" s="174">
        <v>359.93</v>
      </c>
      <c r="L1149" s="197">
        <f t="shared" si="163"/>
        <v>-4.2141513473667406E-3</v>
      </c>
      <c r="M1149" s="197">
        <f t="shared" si="168"/>
        <v>-3.8587379000458256E-2</v>
      </c>
      <c r="N1149" s="199">
        <v>39631</v>
      </c>
      <c r="O1149" s="181">
        <v>1261.52</v>
      </c>
      <c r="P1149" s="200">
        <f t="shared" si="164"/>
        <v>-1.837133386864391E-2</v>
      </c>
      <c r="Q1149" s="200">
        <f t="shared" si="169"/>
        <v>-9.5663166631819577E-2</v>
      </c>
    </row>
    <row r="1150" spans="1:17">
      <c r="A1150" s="180">
        <v>39632</v>
      </c>
      <c r="B1150" s="174">
        <v>547.94000000000005</v>
      </c>
      <c r="C1150" s="197">
        <f t="shared" si="160"/>
        <v>-3.6252054968259045E-3</v>
      </c>
      <c r="D1150" s="201">
        <f t="shared" si="165"/>
        <v>-6.417704617941615E-2</v>
      </c>
      <c r="E1150" s="174">
        <v>8481.5400000000009</v>
      </c>
      <c r="F1150" s="197">
        <f t="shared" si="161"/>
        <v>1.8917752388407658E-3</v>
      </c>
      <c r="G1150" s="197">
        <f t="shared" si="166"/>
        <v>-0.10875442686261819</v>
      </c>
      <c r="H1150" s="174">
        <v>1816.35</v>
      </c>
      <c r="I1150" s="197">
        <f t="shared" si="162"/>
        <v>1.1011699942289813E-4</v>
      </c>
      <c r="J1150" s="197">
        <f t="shared" si="167"/>
        <v>-8.4264626172111695E-2</v>
      </c>
      <c r="K1150" s="174">
        <v>356.35</v>
      </c>
      <c r="L1150" s="197">
        <f t="shared" si="163"/>
        <v>-9.9961741510596058E-3</v>
      </c>
      <c r="M1150" s="197">
        <f t="shared" si="168"/>
        <v>-3.4112681554677393E-2</v>
      </c>
      <c r="N1150" s="199">
        <v>39632</v>
      </c>
      <c r="O1150" s="181">
        <v>1262.9000000000001</v>
      </c>
      <c r="P1150" s="200">
        <f t="shared" si="164"/>
        <v>1.0933205547930325E-3</v>
      </c>
      <c r="Q1150" s="200">
        <f t="shared" si="169"/>
        <v>-0.10949063309553778</v>
      </c>
    </row>
    <row r="1151" spans="1:17">
      <c r="A1151" s="180">
        <v>39636</v>
      </c>
      <c r="B1151" s="174">
        <v>553.91999999999996</v>
      </c>
      <c r="C1151" s="197">
        <f t="shared" si="160"/>
        <v>1.0854480085287315E-2</v>
      </c>
      <c r="D1151" s="201">
        <f t="shared" si="165"/>
        <v>-7.7881237482575388E-2</v>
      </c>
      <c r="E1151" s="174">
        <v>8400.2099999999991</v>
      </c>
      <c r="F1151" s="197">
        <f t="shared" si="161"/>
        <v>-9.6353315526545354E-3</v>
      </c>
      <c r="G1151" s="197">
        <f t="shared" si="166"/>
        <v>-0.11455488358030558</v>
      </c>
      <c r="H1151" s="174">
        <v>1826.93</v>
      </c>
      <c r="I1151" s="197">
        <f t="shared" si="162"/>
        <v>5.8079695992697394E-3</v>
      </c>
      <c r="J1151" s="197">
        <f t="shared" si="167"/>
        <v>-9.1612131541831038E-2</v>
      </c>
      <c r="K1151" s="174">
        <v>357.65</v>
      </c>
      <c r="L1151" s="197">
        <f t="shared" si="163"/>
        <v>3.6414606065130364E-3</v>
      </c>
      <c r="M1151" s="197">
        <f t="shared" si="168"/>
        <v>-7.6004386857269748E-2</v>
      </c>
      <c r="N1151" s="199">
        <v>39636</v>
      </c>
      <c r="O1151" s="181">
        <v>1252.31</v>
      </c>
      <c r="P1151" s="200">
        <f t="shared" si="164"/>
        <v>-8.4208178069851113E-3</v>
      </c>
      <c r="Q1151" s="200">
        <f t="shared" si="169"/>
        <v>-0.11602010447275793</v>
      </c>
    </row>
    <row r="1152" spans="1:17">
      <c r="A1152" s="180">
        <v>39637</v>
      </c>
      <c r="B1152" s="174">
        <v>560.35</v>
      </c>
      <c r="C1152" s="197">
        <f t="shared" si="160"/>
        <v>1.1541316510192657E-2</v>
      </c>
      <c r="D1152" s="201">
        <f t="shared" si="165"/>
        <v>-4.9639161321119965E-2</v>
      </c>
      <c r="E1152" s="174">
        <v>8515.7900000000009</v>
      </c>
      <c r="F1152" s="197">
        <f t="shared" si="161"/>
        <v>1.3665381725873178E-2</v>
      </c>
      <c r="G1152" s="197">
        <f t="shared" si="166"/>
        <v>-0.10599279991189631</v>
      </c>
      <c r="H1152" s="174">
        <v>1871.28</v>
      </c>
      <c r="I1152" s="197">
        <f t="shared" si="162"/>
        <v>2.3985726201699496E-2</v>
      </c>
      <c r="J1152" s="197">
        <f t="shared" si="167"/>
        <v>-6.5920350205536105E-2</v>
      </c>
      <c r="K1152" s="174">
        <v>351.34</v>
      </c>
      <c r="L1152" s="197">
        <f t="shared" si="163"/>
        <v>-1.7800438969155938E-2</v>
      </c>
      <c r="M1152" s="197">
        <f t="shared" si="168"/>
        <v>-7.1374115345313099E-2</v>
      </c>
      <c r="N1152" s="199">
        <v>39637</v>
      </c>
      <c r="O1152" s="181">
        <v>1273.7</v>
      </c>
      <c r="P1152" s="200">
        <f t="shared" si="164"/>
        <v>1.6936204750574474E-2</v>
      </c>
      <c r="Q1152" s="200">
        <f t="shared" si="169"/>
        <v>-0.10616111499266123</v>
      </c>
    </row>
    <row r="1153" spans="1:17">
      <c r="A1153" s="180">
        <v>39638</v>
      </c>
      <c r="B1153" s="174">
        <v>543.80999999999995</v>
      </c>
      <c r="C1153" s="197">
        <f t="shared" si="160"/>
        <v>-2.9961667355099787E-2</v>
      </c>
      <c r="D1153" s="201">
        <f t="shared" si="165"/>
        <v>-4.4860584916069486E-2</v>
      </c>
      <c r="E1153" s="174">
        <v>8371.6299999999992</v>
      </c>
      <c r="F1153" s="197">
        <f t="shared" si="161"/>
        <v>-1.7073478591017228E-2</v>
      </c>
      <c r="G1153" s="197">
        <f t="shared" si="166"/>
        <v>-9.7567709310507733E-2</v>
      </c>
      <c r="H1153" s="174">
        <v>1819.18</v>
      </c>
      <c r="I1153" s="197">
        <f t="shared" si="162"/>
        <v>-2.8236838577062925E-2</v>
      </c>
      <c r="J1153" s="197">
        <f t="shared" si="167"/>
        <v>-4.9815673809364115E-2</v>
      </c>
      <c r="K1153" s="174">
        <v>351.62</v>
      </c>
      <c r="L1153" s="197">
        <f t="shared" si="163"/>
        <v>7.9663142940667668E-4</v>
      </c>
      <c r="M1153" s="197">
        <f t="shared" si="168"/>
        <v>-8.2749542659242739E-2</v>
      </c>
      <c r="N1153" s="199">
        <v>39638</v>
      </c>
      <c r="O1153" s="181">
        <v>1244.69</v>
      </c>
      <c r="P1153" s="200">
        <f t="shared" si="164"/>
        <v>-2.3039547685488389E-2</v>
      </c>
      <c r="Q1153" s="200">
        <f t="shared" si="169"/>
        <v>-9.2887668570475312E-2</v>
      </c>
    </row>
    <row r="1154" spans="1:17">
      <c r="A1154" s="180">
        <v>39639</v>
      </c>
      <c r="B1154" s="174">
        <v>549.89</v>
      </c>
      <c r="C1154" s="197">
        <f t="shared" si="160"/>
        <v>1.1118337080912198E-2</v>
      </c>
      <c r="D1154" s="201">
        <f t="shared" si="165"/>
        <v>-7.1352430228916824E-2</v>
      </c>
      <c r="E1154" s="174">
        <v>8435.94</v>
      </c>
      <c r="F1154" s="197">
        <f t="shared" si="161"/>
        <v>7.6525415440727128E-3</v>
      </c>
      <c r="G1154" s="197">
        <f t="shared" si="166"/>
        <v>-0.10816880480783643</v>
      </c>
      <c r="H1154" s="174">
        <v>1839.57</v>
      </c>
      <c r="I1154" s="197">
        <f t="shared" si="162"/>
        <v>1.1145998547382201E-2</v>
      </c>
      <c r="J1154" s="197">
        <f t="shared" si="167"/>
        <v>-7.4706571370964342E-2</v>
      </c>
      <c r="K1154" s="174">
        <v>354.35</v>
      </c>
      <c r="L1154" s="197">
        <f t="shared" si="163"/>
        <v>7.7340782416215207E-3</v>
      </c>
      <c r="M1154" s="197">
        <f t="shared" si="168"/>
        <v>-9.147120461746866E-2</v>
      </c>
      <c r="N1154" s="199">
        <v>39639</v>
      </c>
      <c r="O1154" s="181">
        <v>1253.3900000000001</v>
      </c>
      <c r="P1154" s="200">
        <f t="shared" si="164"/>
        <v>6.9653775494962081E-3</v>
      </c>
      <c r="Q1154" s="200">
        <f t="shared" si="169"/>
        <v>-0.10917906791857235</v>
      </c>
    </row>
    <row r="1155" spans="1:17">
      <c r="A1155" s="180">
        <v>39640</v>
      </c>
      <c r="B1155" s="174">
        <v>539.91</v>
      </c>
      <c r="C1155" s="197">
        <f t="shared" si="160"/>
        <v>-1.8315799222628514E-2</v>
      </c>
      <c r="D1155" s="201">
        <f t="shared" si="165"/>
        <v>-8.1444802097959457E-2</v>
      </c>
      <c r="E1155" s="174">
        <v>8347.24</v>
      </c>
      <c r="F1155" s="197">
        <f t="shared" si="161"/>
        <v>-1.0570204915123655E-2</v>
      </c>
      <c r="G1155" s="197">
        <f t="shared" si="166"/>
        <v>-0.11011841621090813</v>
      </c>
      <c r="H1155" s="174">
        <v>1810.88</v>
      </c>
      <c r="I1155" s="197">
        <f t="shared" si="162"/>
        <v>-1.5718933685614295E-2</v>
      </c>
      <c r="J1155" s="197">
        <f t="shared" si="167"/>
        <v>-8.2124220748425319E-2</v>
      </c>
      <c r="K1155" s="174">
        <v>357.85</v>
      </c>
      <c r="L1155" s="197">
        <f t="shared" si="163"/>
        <v>9.8287789283415493E-3</v>
      </c>
      <c r="M1155" s="197">
        <f t="shared" si="168"/>
        <v>-6.9096341981491852E-2</v>
      </c>
      <c r="N1155" s="199">
        <v>39640</v>
      </c>
      <c r="O1155" s="181">
        <v>1239.49</v>
      </c>
      <c r="P1155" s="200">
        <f t="shared" si="164"/>
        <v>-1.1151875786283015E-2</v>
      </c>
      <c r="Q1155" s="200">
        <f t="shared" si="169"/>
        <v>-0.11317423507400899</v>
      </c>
    </row>
    <row r="1156" spans="1:17">
      <c r="A1156" s="180">
        <v>39643</v>
      </c>
      <c r="B1156" s="174">
        <v>533.79</v>
      </c>
      <c r="C1156" s="197">
        <f t="shared" ref="C1156:C1219" si="170">LN(B1156/B1155)</f>
        <v>-1.1399955814366496E-2</v>
      </c>
      <c r="D1156" s="201">
        <f t="shared" si="165"/>
        <v>-0.10330806910604357</v>
      </c>
      <c r="E1156" s="174">
        <v>8287.76</v>
      </c>
      <c r="F1156" s="197">
        <f t="shared" ref="F1156:F1219" si="171">LN(E1156/E1155)</f>
        <v>-7.1512177316856535E-3</v>
      </c>
      <c r="G1156" s="197">
        <f t="shared" si="166"/>
        <v>-0.11989089126769911</v>
      </c>
      <c r="H1156" s="174">
        <v>1798.03</v>
      </c>
      <c r="I1156" s="197">
        <f t="shared" ref="I1156:I1219" si="172">LN(H1156/H1155)</f>
        <v>-7.1212938560057592E-3</v>
      </c>
      <c r="J1156" s="197">
        <f t="shared" si="167"/>
        <v>-9.9639219084878286E-2</v>
      </c>
      <c r="K1156" s="174">
        <v>346.31</v>
      </c>
      <c r="L1156" s="197">
        <f t="shared" ref="L1156:L1219" si="173">LN(K1156/K1155)</f>
        <v>-3.277957649664813E-2</v>
      </c>
      <c r="M1156" s="197">
        <f t="shared" si="168"/>
        <v>-6.5777797628618989E-2</v>
      </c>
      <c r="N1156" s="199">
        <v>39643</v>
      </c>
      <c r="O1156" s="181">
        <v>1228.3</v>
      </c>
      <c r="P1156" s="200">
        <f t="shared" ref="P1156:P1219" si="174">LN(O1156/O1155)</f>
        <v>-9.0689051283901756E-3</v>
      </c>
      <c r="Q1156" s="200">
        <f t="shared" si="169"/>
        <v>-0.12394130635760668</v>
      </c>
    </row>
    <row r="1157" spans="1:17">
      <c r="A1157" s="180">
        <v>39644</v>
      </c>
      <c r="B1157" s="174">
        <v>534.91</v>
      </c>
      <c r="C1157" s="197">
        <f t="shared" si="170"/>
        <v>2.0960052587921389E-3</v>
      </c>
      <c r="D1157" s="201">
        <f t="shared" si="165"/>
        <v>-0.11914136551499029</v>
      </c>
      <c r="E1157" s="174">
        <v>8157.8</v>
      </c>
      <c r="F1157" s="197">
        <f t="shared" si="171"/>
        <v>-1.5805202786742304E-2</v>
      </c>
      <c r="G1157" s="197">
        <f t="shared" si="166"/>
        <v>-0.12990608897897107</v>
      </c>
      <c r="H1157" s="174">
        <v>1798.35</v>
      </c>
      <c r="I1157" s="197">
        <f t="shared" si="172"/>
        <v>1.7795672361893211E-4</v>
      </c>
      <c r="J1157" s="197">
        <f t="shared" si="167"/>
        <v>-0.10510464737297243</v>
      </c>
      <c r="K1157" s="174">
        <v>350.71</v>
      </c>
      <c r="L1157" s="197">
        <f t="shared" si="173"/>
        <v>1.2625343451417968E-2</v>
      </c>
      <c r="M1157" s="197">
        <f t="shared" si="168"/>
        <v>-9.4125568059489725E-2</v>
      </c>
      <c r="N1157" s="199">
        <v>39644</v>
      </c>
      <c r="O1157" s="181">
        <v>1214.9100000000001</v>
      </c>
      <c r="P1157" s="200">
        <f t="shared" si="174"/>
        <v>-1.0961099588093584E-2</v>
      </c>
      <c r="Q1157" s="200">
        <f t="shared" si="169"/>
        <v>-0.13700779834397811</v>
      </c>
    </row>
    <row r="1158" spans="1:17">
      <c r="A1158" s="180">
        <v>39645</v>
      </c>
      <c r="B1158" s="174">
        <v>550.29999999999995</v>
      </c>
      <c r="C1158" s="197">
        <f t="shared" si="170"/>
        <v>2.8365075620066467E-2</v>
      </c>
      <c r="D1158" s="201">
        <f t="shared" si="165"/>
        <v>-0.13657633052601686</v>
      </c>
      <c r="E1158" s="174">
        <v>8332.82</v>
      </c>
      <c r="F1158" s="197">
        <f t="shared" si="171"/>
        <v>2.1227409520582909E-2</v>
      </c>
      <c r="G1158" s="197">
        <f t="shared" si="166"/>
        <v>-0.15793514818664772</v>
      </c>
      <c r="H1158" s="174">
        <v>1843.87</v>
      </c>
      <c r="I1158" s="197">
        <f t="shared" si="172"/>
        <v>2.4997045894200088E-2</v>
      </c>
      <c r="J1158" s="197">
        <f t="shared" si="167"/>
        <v>-0.12182609596702583</v>
      </c>
      <c r="K1158" s="174">
        <v>347.46</v>
      </c>
      <c r="L1158" s="197">
        <f t="shared" si="173"/>
        <v>-9.3101206736230513E-3</v>
      </c>
      <c r="M1158" s="197">
        <f t="shared" si="168"/>
        <v>-9.4425867727184989E-2</v>
      </c>
      <c r="N1158" s="199">
        <v>39645</v>
      </c>
      <c r="O1158" s="181">
        <v>1245.3599999999999</v>
      </c>
      <c r="P1158" s="200">
        <f t="shared" si="174"/>
        <v>2.4754644770638757E-2</v>
      </c>
      <c r="Q1158" s="200">
        <f t="shared" si="169"/>
        <v>-0.15849780112183021</v>
      </c>
    </row>
    <row r="1159" spans="1:17">
      <c r="A1159" s="180">
        <v>39646</v>
      </c>
      <c r="B1159" s="174">
        <v>556.97</v>
      </c>
      <c r="C1159" s="197">
        <f t="shared" si="170"/>
        <v>1.2047794446977714E-2</v>
      </c>
      <c r="D1159" s="201">
        <f t="shared" si="165"/>
        <v>-0.11083342759872727</v>
      </c>
      <c r="E1159" s="174">
        <v>8415.0499999999993</v>
      </c>
      <c r="F1159" s="197">
        <f t="shared" si="171"/>
        <v>9.8198350930315606E-3</v>
      </c>
      <c r="G1159" s="197">
        <f t="shared" si="166"/>
        <v>-0.14187465669380805</v>
      </c>
      <c r="H1159" s="174">
        <v>1853.47</v>
      </c>
      <c r="I1159" s="197">
        <f t="shared" si="172"/>
        <v>5.1929341490058074E-3</v>
      </c>
      <c r="J1159" s="197">
        <f t="shared" si="167"/>
        <v>-9.6794589467448011E-2</v>
      </c>
      <c r="K1159" s="174">
        <v>344.02</v>
      </c>
      <c r="L1159" s="197">
        <f t="shared" si="173"/>
        <v>-9.9497552475086137E-3</v>
      </c>
      <c r="M1159" s="197">
        <f t="shared" si="168"/>
        <v>-0.10422881007418526</v>
      </c>
      <c r="N1159" s="199">
        <v>39646</v>
      </c>
      <c r="O1159" s="181">
        <v>1260.32</v>
      </c>
      <c r="P1159" s="200">
        <f t="shared" si="174"/>
        <v>1.1941012227420401E-2</v>
      </c>
      <c r="Q1159" s="200">
        <f t="shared" si="169"/>
        <v>-0.1349927528520557</v>
      </c>
    </row>
    <row r="1160" spans="1:17">
      <c r="A1160" s="180">
        <v>39647</v>
      </c>
      <c r="B1160" s="174">
        <v>554.17999999999995</v>
      </c>
      <c r="C1160" s="197">
        <f t="shared" si="170"/>
        <v>-5.0218347898561694E-3</v>
      </c>
      <c r="D1160" s="201">
        <f t="shared" si="165"/>
        <v>-9.5364041218917797E-2</v>
      </c>
      <c r="E1160" s="174">
        <v>8453.85</v>
      </c>
      <c r="F1160" s="197">
        <f t="shared" si="171"/>
        <v>4.6001895112245993E-3</v>
      </c>
      <c r="G1160" s="197">
        <f t="shared" si="166"/>
        <v>-0.13203087049019888</v>
      </c>
      <c r="H1160" s="174">
        <v>1823.23</v>
      </c>
      <c r="I1160" s="197">
        <f t="shared" si="172"/>
        <v>-1.6449904483534446E-2</v>
      </c>
      <c r="J1160" s="197">
        <f t="shared" si="167"/>
        <v>-8.4353367094136392E-2</v>
      </c>
      <c r="K1160" s="174">
        <v>344.77</v>
      </c>
      <c r="L1160" s="197">
        <f t="shared" si="173"/>
        <v>2.1777328254112592E-3</v>
      </c>
      <c r="M1160" s="197">
        <f t="shared" si="168"/>
        <v>-0.11746646648822257</v>
      </c>
      <c r="N1160" s="199">
        <v>39647</v>
      </c>
      <c r="O1160" s="181">
        <v>1260.68</v>
      </c>
      <c r="P1160" s="200">
        <f t="shared" si="174"/>
        <v>2.8560095394465992E-4</v>
      </c>
      <c r="Q1160" s="200">
        <f t="shared" si="169"/>
        <v>-0.1239493626878644</v>
      </c>
    </row>
    <row r="1161" spans="1:17">
      <c r="A1161" s="180">
        <v>39650</v>
      </c>
      <c r="B1161" s="174">
        <v>550.47</v>
      </c>
      <c r="C1161" s="197">
        <f t="shared" si="170"/>
        <v>-6.7170849578626407E-3</v>
      </c>
      <c r="D1161" s="201">
        <f t="shared" si="165"/>
        <v>-8.4046154040552046E-2</v>
      </c>
      <c r="E1161" s="174">
        <v>8499.74</v>
      </c>
      <c r="F1161" s="197">
        <f t="shared" si="171"/>
        <v>5.4136158861579154E-3</v>
      </c>
      <c r="G1161" s="197">
        <f t="shared" si="166"/>
        <v>-0.12045320007317314</v>
      </c>
      <c r="H1161" s="174">
        <v>1819.76</v>
      </c>
      <c r="I1161" s="197">
        <f t="shared" si="172"/>
        <v>-1.9050291378374302E-3</v>
      </c>
      <c r="J1161" s="197">
        <f t="shared" si="167"/>
        <v>-9.2872471060666914E-2</v>
      </c>
      <c r="K1161" s="174">
        <v>352.69</v>
      </c>
      <c r="L1161" s="197">
        <f t="shared" si="173"/>
        <v>2.2711956088721095E-2</v>
      </c>
      <c r="M1161" s="197">
        <f t="shared" si="168"/>
        <v>-0.1360588684870557</v>
      </c>
      <c r="N1161" s="199">
        <v>39650</v>
      </c>
      <c r="O1161" s="181">
        <v>1260</v>
      </c>
      <c r="P1161" s="200">
        <f t="shared" si="174"/>
        <v>-5.3953696343506596E-4</v>
      </c>
      <c r="Q1161" s="200">
        <f t="shared" si="169"/>
        <v>-0.11434689134779499</v>
      </c>
    </row>
    <row r="1162" spans="1:17">
      <c r="A1162" s="180">
        <v>39651</v>
      </c>
      <c r="B1162" s="174">
        <v>545.70000000000005</v>
      </c>
      <c r="C1162" s="197">
        <f t="shared" si="170"/>
        <v>-8.7030845727856156E-3</v>
      </c>
      <c r="D1162" s="201">
        <f t="shared" si="165"/>
        <v>-7.4050876456126152E-2</v>
      </c>
      <c r="E1162" s="174">
        <v>8566.65</v>
      </c>
      <c r="F1162" s="197">
        <f t="shared" si="171"/>
        <v>7.8411829127330926E-3</v>
      </c>
      <c r="G1162" s="197">
        <f t="shared" si="166"/>
        <v>-0.10035810711093228</v>
      </c>
      <c r="H1162" s="174">
        <v>1821.62</v>
      </c>
      <c r="I1162" s="197">
        <f t="shared" si="172"/>
        <v>1.0215908044562347E-3</v>
      </c>
      <c r="J1162" s="197">
        <f t="shared" si="167"/>
        <v>-7.2605861689301124E-2</v>
      </c>
      <c r="K1162" s="174">
        <v>356.84</v>
      </c>
      <c r="L1162" s="197">
        <f t="shared" si="173"/>
        <v>1.169801791320549E-2</v>
      </c>
      <c r="M1162" s="197">
        <f t="shared" si="168"/>
        <v>-0.11329628076874482</v>
      </c>
      <c r="N1162" s="199">
        <v>39651</v>
      </c>
      <c r="O1162" s="181">
        <v>1277</v>
      </c>
      <c r="P1162" s="200">
        <f t="shared" si="174"/>
        <v>1.3401856087015563E-2</v>
      </c>
      <c r="Q1162" s="200">
        <f t="shared" si="169"/>
        <v>-9.870268713661591E-2</v>
      </c>
    </row>
    <row r="1163" spans="1:17">
      <c r="A1163" s="180">
        <v>39652</v>
      </c>
      <c r="B1163" s="174">
        <v>551.32000000000005</v>
      </c>
      <c r="C1163" s="197">
        <f t="shared" si="170"/>
        <v>1.0246028634051819E-2</v>
      </c>
      <c r="D1163" s="201">
        <f t="shared" si="165"/>
        <v>-8.9546186200190822E-2</v>
      </c>
      <c r="E1163" s="174">
        <v>8580.57</v>
      </c>
      <c r="F1163" s="197">
        <f t="shared" si="171"/>
        <v>1.6235871538127073E-3</v>
      </c>
      <c r="G1163" s="197">
        <f t="shared" si="166"/>
        <v>-9.6374525058093768E-2</v>
      </c>
      <c r="H1163" s="174">
        <v>1845.56</v>
      </c>
      <c r="I1163" s="197">
        <f t="shared" si="172"/>
        <v>1.3056539407997569E-2</v>
      </c>
      <c r="J1163" s="197">
        <f t="shared" si="167"/>
        <v>-7.5725316958330277E-2</v>
      </c>
      <c r="K1163" s="174">
        <v>351.65</v>
      </c>
      <c r="L1163" s="197">
        <f t="shared" si="173"/>
        <v>-1.4651139291555478E-2</v>
      </c>
      <c r="M1163" s="197">
        <f t="shared" si="168"/>
        <v>-9.6140357576248087E-2</v>
      </c>
      <c r="N1163" s="199">
        <v>39652</v>
      </c>
      <c r="O1163" s="181">
        <v>1282.19</v>
      </c>
      <c r="P1163" s="200">
        <f t="shared" si="174"/>
        <v>4.0559763948996826E-3</v>
      </c>
      <c r="Q1163" s="200">
        <f t="shared" si="169"/>
        <v>-8.7914779813787758E-2</v>
      </c>
    </row>
    <row r="1164" spans="1:17">
      <c r="A1164" s="180">
        <v>39653</v>
      </c>
      <c r="B1164" s="174">
        <v>542.59</v>
      </c>
      <c r="C1164" s="197">
        <f t="shared" si="170"/>
        <v>-1.596143255376585E-2</v>
      </c>
      <c r="D1164" s="201">
        <f t="shared" si="165"/>
        <v>-7.3131915280873594E-2</v>
      </c>
      <c r="E1164" s="174">
        <v>8369.91</v>
      </c>
      <c r="F1164" s="197">
        <f t="shared" si="171"/>
        <v>-2.4857213104291526E-2</v>
      </c>
      <c r="G1164" s="197">
        <f t="shared" si="166"/>
        <v>-8.2209391598026385E-2</v>
      </c>
      <c r="H1164" s="174">
        <v>1816.98</v>
      </c>
      <c r="I1164" s="197">
        <f t="shared" si="172"/>
        <v>-1.5606972275118598E-2</v>
      </c>
      <c r="J1164" s="197">
        <f t="shared" si="167"/>
        <v>-5.9630965699109501E-2</v>
      </c>
      <c r="K1164" s="174">
        <v>349.28</v>
      </c>
      <c r="L1164" s="197">
        <f t="shared" si="173"/>
        <v>-6.7624699523935305E-3</v>
      </c>
      <c r="M1164" s="197">
        <f t="shared" si="168"/>
        <v>-9.6382468985868996E-2</v>
      </c>
      <c r="N1164" s="199">
        <v>39653</v>
      </c>
      <c r="O1164" s="181">
        <v>1252.54</v>
      </c>
      <c r="P1164" s="200">
        <f t="shared" si="174"/>
        <v>-2.339606385062188E-2</v>
      </c>
      <c r="Q1164" s="200">
        <f t="shared" si="169"/>
        <v>-7.0560312678797865E-2</v>
      </c>
    </row>
    <row r="1165" spans="1:17">
      <c r="A1165" s="180">
        <v>39654</v>
      </c>
      <c r="B1165" s="174">
        <v>550.71</v>
      </c>
      <c r="C1165" s="197">
        <f t="shared" si="170"/>
        <v>1.4854384538196371E-2</v>
      </c>
      <c r="D1165" s="201">
        <f t="shared" si="165"/>
        <v>-0.10635892969940101</v>
      </c>
      <c r="E1165" s="174">
        <v>8395.58</v>
      </c>
      <c r="F1165" s="197">
        <f t="shared" si="171"/>
        <v>3.0622451308850419E-3</v>
      </c>
      <c r="G1165" s="197">
        <f t="shared" si="166"/>
        <v>-0.10687766010761085</v>
      </c>
      <c r="H1165" s="174">
        <v>1846.55</v>
      </c>
      <c r="I1165" s="197">
        <f t="shared" si="172"/>
        <v>1.6143251001227418E-2</v>
      </c>
      <c r="J1165" s="197">
        <f t="shared" si="167"/>
        <v>-9.3688795203588221E-2</v>
      </c>
      <c r="K1165" s="174">
        <v>348.84</v>
      </c>
      <c r="L1165" s="197">
        <f t="shared" si="173"/>
        <v>-1.2605284428489261E-3</v>
      </c>
      <c r="M1165" s="197">
        <f t="shared" si="168"/>
        <v>-8.3823563484465471E-2</v>
      </c>
      <c r="N1165" s="199">
        <v>39654</v>
      </c>
      <c r="O1165" s="181">
        <v>1257.76</v>
      </c>
      <c r="P1165" s="200">
        <f t="shared" si="174"/>
        <v>4.1588714686291777E-3</v>
      </c>
      <c r="Q1165" s="200">
        <f t="shared" si="169"/>
        <v>-0.1007793257006665</v>
      </c>
    </row>
    <row r="1166" spans="1:17">
      <c r="A1166" s="180">
        <v>39657</v>
      </c>
      <c r="B1166" s="174">
        <v>539.42999999999995</v>
      </c>
      <c r="C1166" s="197">
        <f t="shared" si="170"/>
        <v>-2.0695328299012664E-2</v>
      </c>
      <c r="D1166" s="201">
        <f t="shared" si="165"/>
        <v>-9.7007372422444824E-2</v>
      </c>
      <c r="E1166" s="174">
        <v>8260.19</v>
      </c>
      <c r="F1166" s="197">
        <f t="shared" si="171"/>
        <v>-1.6257787196643832E-2</v>
      </c>
      <c r="G1166" s="197">
        <f t="shared" si="166"/>
        <v>-0.10920348135275529</v>
      </c>
      <c r="H1166" s="174">
        <v>1802.99</v>
      </c>
      <c r="I1166" s="197">
        <f t="shared" si="172"/>
        <v>-2.3872635305935121E-2</v>
      </c>
      <c r="J1166" s="197">
        <f t="shared" si="167"/>
        <v>-7.9863146747427297E-2</v>
      </c>
      <c r="K1166" s="174">
        <v>353.73</v>
      </c>
      <c r="L1166" s="197">
        <f t="shared" si="173"/>
        <v>1.3920545897906932E-2</v>
      </c>
      <c r="M1166" s="197">
        <f t="shared" si="168"/>
        <v>-8.9759575215346998E-2</v>
      </c>
      <c r="N1166" s="199">
        <v>39657</v>
      </c>
      <c r="O1166" s="181">
        <v>1234.3699999999999</v>
      </c>
      <c r="P1166" s="200">
        <f t="shared" si="174"/>
        <v>-1.8771642597075019E-2</v>
      </c>
      <c r="Q1166" s="200">
        <f t="shared" si="169"/>
        <v>-0.10057552010034096</v>
      </c>
    </row>
    <row r="1167" spans="1:17">
      <c r="A1167" s="180">
        <v>39658</v>
      </c>
      <c r="B1167" s="174">
        <v>553.75</v>
      </c>
      <c r="C1167" s="197">
        <f t="shared" si="170"/>
        <v>2.6200294847689456E-2</v>
      </c>
      <c r="D1167" s="201">
        <f t="shared" si="165"/>
        <v>-0.12620291599789171</v>
      </c>
      <c r="E1167" s="174">
        <v>8419.2000000000007</v>
      </c>
      <c r="F1167" s="197">
        <f t="shared" si="171"/>
        <v>1.9067222174193918E-2</v>
      </c>
      <c r="G1167" s="197">
        <f t="shared" si="166"/>
        <v>-0.12626505975428159</v>
      </c>
      <c r="H1167" s="174">
        <v>1845.55</v>
      </c>
      <c r="I1167" s="197">
        <f t="shared" si="172"/>
        <v>2.3330938155558246E-2</v>
      </c>
      <c r="J1167" s="197">
        <f t="shared" si="167"/>
        <v>-0.11316584728154719</v>
      </c>
      <c r="K1167" s="174">
        <v>346.92</v>
      </c>
      <c r="L1167" s="197">
        <f t="shared" si="173"/>
        <v>-1.9439704440436648E-2</v>
      </c>
      <c r="M1167" s="197">
        <f t="shared" si="168"/>
        <v>-7.0399734837996386E-2</v>
      </c>
      <c r="N1167" s="199">
        <v>39658</v>
      </c>
      <c r="O1167" s="181">
        <v>1263.2</v>
      </c>
      <c r="P1167" s="200">
        <f t="shared" si="174"/>
        <v>2.3087465493061024E-2</v>
      </c>
      <c r="Q1167" s="200">
        <f t="shared" si="169"/>
        <v>-0.12466788802464086</v>
      </c>
    </row>
    <row r="1168" spans="1:17">
      <c r="A1168" s="180">
        <v>39659</v>
      </c>
      <c r="B1168" s="174">
        <v>555.35</v>
      </c>
      <c r="C1168" s="197">
        <f t="shared" si="170"/>
        <v>2.8852242537836226E-3</v>
      </c>
      <c r="D1168" s="201">
        <f t="shared" si="165"/>
        <v>-0.10941908566489547</v>
      </c>
      <c r="E1168" s="174">
        <v>8565.31</v>
      </c>
      <c r="F1168" s="197">
        <f t="shared" si="171"/>
        <v>1.7205513069292119E-2</v>
      </c>
      <c r="G1168" s="197">
        <f t="shared" si="166"/>
        <v>-0.11030976442937669</v>
      </c>
      <c r="H1168" s="174">
        <v>1852.8</v>
      </c>
      <c r="I1168" s="197">
        <f t="shared" si="172"/>
        <v>3.9206723468840814E-3</v>
      </c>
      <c r="J1168" s="197">
        <f t="shared" si="167"/>
        <v>-9.6523666141521594E-2</v>
      </c>
      <c r="K1168" s="174">
        <v>352.36</v>
      </c>
      <c r="L1168" s="197">
        <f t="shared" si="173"/>
        <v>1.5559174425340027E-2</v>
      </c>
      <c r="M1168" s="197">
        <f t="shared" si="168"/>
        <v>-0.10821875836083657</v>
      </c>
      <c r="N1168" s="199">
        <v>39659</v>
      </c>
      <c r="O1168" s="181">
        <v>1284.26</v>
      </c>
      <c r="P1168" s="200">
        <f t="shared" si="174"/>
        <v>1.6534493021531392E-2</v>
      </c>
      <c r="Q1168" s="200">
        <f t="shared" si="169"/>
        <v>-0.10309544440327566</v>
      </c>
    </row>
    <row r="1169" spans="1:17">
      <c r="A1169" s="180">
        <v>39660</v>
      </c>
      <c r="B1169" s="174">
        <v>555.89</v>
      </c>
      <c r="C1169" s="197">
        <f t="shared" si="170"/>
        <v>9.7188733757848996E-4</v>
      </c>
      <c r="D1169" s="201">
        <f t="shared" si="165"/>
        <v>-9.2761447258374805E-2</v>
      </c>
      <c r="E1169" s="174">
        <v>8438.64</v>
      </c>
      <c r="F1169" s="197">
        <f t="shared" si="171"/>
        <v>-1.4899166750053537E-2</v>
      </c>
      <c r="G1169" s="197">
        <f t="shared" si="166"/>
        <v>-8.4078503691569356E-2</v>
      </c>
      <c r="H1169" s="174">
        <v>1849.15</v>
      </c>
      <c r="I1169" s="197">
        <f t="shared" si="172"/>
        <v>-1.971934349604655E-3</v>
      </c>
      <c r="J1169" s="197">
        <f t="shared" si="167"/>
        <v>-7.9863337263193696E-2</v>
      </c>
      <c r="K1169" s="174">
        <v>344.9</v>
      </c>
      <c r="L1169" s="197">
        <f t="shared" si="173"/>
        <v>-2.1398860298799775E-2</v>
      </c>
      <c r="M1169" s="197">
        <f t="shared" si="168"/>
        <v>-9.6197308248550883E-2</v>
      </c>
      <c r="N1169" s="199">
        <v>39660</v>
      </c>
      <c r="O1169" s="181">
        <v>1267.3800000000001</v>
      </c>
      <c r="P1169" s="200">
        <f t="shared" si="174"/>
        <v>-1.3230899535757073E-2</v>
      </c>
      <c r="Q1169" s="200">
        <f t="shared" si="169"/>
        <v>-7.6001100199618199E-2</v>
      </c>
    </row>
    <row r="1170" spans="1:17">
      <c r="A1170" s="180">
        <v>39661</v>
      </c>
      <c r="B1170" s="174">
        <v>554.33000000000004</v>
      </c>
      <c r="C1170" s="197">
        <f t="shared" si="170"/>
        <v>-2.8102556730731226E-3</v>
      </c>
      <c r="D1170" s="201">
        <f t="shared" ref="D1170:D1233" si="175">SUM(C1129:C1169)</f>
        <v>-8.869943435004346E-2</v>
      </c>
      <c r="E1170" s="174">
        <v>8379.15</v>
      </c>
      <c r="F1170" s="197">
        <f t="shared" si="171"/>
        <v>-7.0746808145617313E-3</v>
      </c>
      <c r="G1170" s="197">
        <f t="shared" ref="G1170:G1233" si="176">SUM(F1129:F1169)</f>
        <v>-9.3098849875485001E-2</v>
      </c>
      <c r="H1170" s="174">
        <v>1826.56</v>
      </c>
      <c r="I1170" s="197">
        <f t="shared" si="172"/>
        <v>-1.2291657620709282E-2</v>
      </c>
      <c r="J1170" s="197">
        <f t="shared" ref="J1170:J1233" si="177">SUM(I1129:I1169)</f>
        <v>-7.6814817120676088E-2</v>
      </c>
      <c r="K1170" s="174">
        <v>352.23</v>
      </c>
      <c r="L1170" s="197">
        <f t="shared" si="173"/>
        <v>2.1029851367435012E-2</v>
      </c>
      <c r="M1170" s="197">
        <f t="shared" ref="M1170:M1233" si="178">SUM(L1129:L1169)</f>
        <v>-0.1241478408144279</v>
      </c>
      <c r="N1170" s="199">
        <v>39661</v>
      </c>
      <c r="O1170" s="181">
        <v>1260.31</v>
      </c>
      <c r="P1170" s="200">
        <f t="shared" si="174"/>
        <v>-5.5940549964979738E-3</v>
      </c>
      <c r="Q1170" s="200">
        <f t="shared" ref="Q1170:Q1233" si="179">SUM(P1129:P1169)</f>
        <v>-8.3427371593418953E-2</v>
      </c>
    </row>
    <row r="1171" spans="1:17">
      <c r="A1171" s="180">
        <v>39664</v>
      </c>
      <c r="B1171" s="174">
        <v>553.65</v>
      </c>
      <c r="C1171" s="197">
        <f t="shared" si="170"/>
        <v>-1.2274591335172738E-3</v>
      </c>
      <c r="D1171" s="201">
        <f t="shared" si="175"/>
        <v>-9.9723456886260969E-2</v>
      </c>
      <c r="E1171" s="174">
        <v>8268.65</v>
      </c>
      <c r="F1171" s="197">
        <f t="shared" si="171"/>
        <v>-1.3275222286893854E-2</v>
      </c>
      <c r="G1171" s="197">
        <f t="shared" si="176"/>
        <v>-9.484300227243854E-2</v>
      </c>
      <c r="H1171" s="174">
        <v>1804.84</v>
      </c>
      <c r="I1171" s="197">
        <f t="shared" si="172"/>
        <v>-1.1962471229653373E-2</v>
      </c>
      <c r="J1171" s="197">
        <f t="shared" si="177"/>
        <v>-0.10138065925823468</v>
      </c>
      <c r="K1171" s="174">
        <v>354.06</v>
      </c>
      <c r="L1171" s="197">
        <f t="shared" si="173"/>
        <v>5.182018986902257E-3</v>
      </c>
      <c r="M1171" s="197">
        <f t="shared" si="178"/>
        <v>-0.10883798154988733</v>
      </c>
      <c r="N1171" s="199">
        <v>39664</v>
      </c>
      <c r="O1171" s="181">
        <v>1249.01</v>
      </c>
      <c r="P1171" s="200">
        <f t="shared" si="174"/>
        <v>-9.0064849320580162E-3</v>
      </c>
      <c r="Q1171" s="200">
        <f t="shared" si="179"/>
        <v>-8.869473003365981E-2</v>
      </c>
    </row>
    <row r="1172" spans="1:17">
      <c r="A1172" s="180">
        <v>39665</v>
      </c>
      <c r="B1172" s="174">
        <v>568.78</v>
      </c>
      <c r="C1172" s="197">
        <f t="shared" si="170"/>
        <v>2.6960997982702822E-2</v>
      </c>
      <c r="D1172" s="201">
        <f t="shared" si="175"/>
        <v>-0.11470174076401957</v>
      </c>
      <c r="E1172" s="174">
        <v>8471.85</v>
      </c>
      <c r="F1172" s="197">
        <f t="shared" si="171"/>
        <v>2.4277647678307326E-2</v>
      </c>
      <c r="G1172" s="197">
        <f t="shared" si="176"/>
        <v>-0.12914121805169509</v>
      </c>
      <c r="H1172" s="174">
        <v>1869.76</v>
      </c>
      <c r="I1172" s="197">
        <f t="shared" si="172"/>
        <v>3.5338135187363513E-2</v>
      </c>
      <c r="J1172" s="197">
        <f t="shared" si="177"/>
        <v>-0.12985742929959007</v>
      </c>
      <c r="K1172" s="174">
        <v>351.84</v>
      </c>
      <c r="L1172" s="197">
        <f t="shared" si="173"/>
        <v>-6.2898634906814006E-3</v>
      </c>
      <c r="M1172" s="197">
        <f t="shared" si="178"/>
        <v>-8.9371653983755642E-2</v>
      </c>
      <c r="N1172" s="199">
        <v>39665</v>
      </c>
      <c r="O1172" s="181">
        <v>1284.8800000000001</v>
      </c>
      <c r="P1172" s="200">
        <f t="shared" si="174"/>
        <v>2.831409125599129E-2</v>
      </c>
      <c r="Q1172" s="200">
        <f t="shared" si="179"/>
        <v>-0.11700967998860681</v>
      </c>
    </row>
    <row r="1173" spans="1:17">
      <c r="A1173" s="180">
        <v>39666</v>
      </c>
      <c r="B1173" s="174">
        <v>573.57000000000005</v>
      </c>
      <c r="C1173" s="197">
        <f t="shared" si="170"/>
        <v>8.3862705356022027E-3</v>
      </c>
      <c r="D1173" s="201">
        <f t="shared" si="175"/>
        <v>-5.8323973162102333E-2</v>
      </c>
      <c r="E1173" s="174">
        <v>8501.44</v>
      </c>
      <c r="F1173" s="197">
        <f t="shared" si="171"/>
        <v>3.4866581524972064E-3</v>
      </c>
      <c r="G1173" s="197">
        <f t="shared" si="176"/>
        <v>-7.7279255849381376E-2</v>
      </c>
      <c r="H1173" s="174">
        <v>1895.21</v>
      </c>
      <c r="I1173" s="197">
        <f t="shared" si="172"/>
        <v>1.3519569952552542E-2</v>
      </c>
      <c r="J1173" s="197">
        <f t="shared" si="177"/>
        <v>-6.2520519050411227E-2</v>
      </c>
      <c r="K1173" s="174">
        <v>349.61</v>
      </c>
      <c r="L1173" s="197">
        <f t="shared" si="173"/>
        <v>-6.3582793151674309E-3</v>
      </c>
      <c r="M1173" s="197">
        <f t="shared" si="178"/>
        <v>-9.1157121963323678E-2</v>
      </c>
      <c r="N1173" s="199">
        <v>39666</v>
      </c>
      <c r="O1173" s="181">
        <v>1289.19</v>
      </c>
      <c r="P1173" s="200">
        <f t="shared" si="174"/>
        <v>3.3487854081860544E-3</v>
      </c>
      <c r="Q1173" s="200">
        <f t="shared" si="179"/>
        <v>-5.731924601710673E-2</v>
      </c>
    </row>
    <row r="1174" spans="1:17">
      <c r="A1174" s="180">
        <v>39667</v>
      </c>
      <c r="B1174" s="174">
        <v>571.07000000000005</v>
      </c>
      <c r="C1174" s="197">
        <f t="shared" si="170"/>
        <v>-4.3681925762322467E-3</v>
      </c>
      <c r="D1174" s="201">
        <f t="shared" si="175"/>
        <v>-4.7247252097211423E-2</v>
      </c>
      <c r="E1174" s="174">
        <v>8338.4</v>
      </c>
      <c r="F1174" s="197">
        <f t="shared" si="171"/>
        <v>-1.9364209469448761E-2</v>
      </c>
      <c r="G1174" s="197">
        <f t="shared" si="176"/>
        <v>-7.3418859877260892E-2</v>
      </c>
      <c r="H1174" s="174">
        <v>1880.09</v>
      </c>
      <c r="I1174" s="197">
        <f t="shared" si="172"/>
        <v>-8.0100023000482662E-3</v>
      </c>
      <c r="J1174" s="197">
        <f t="shared" si="177"/>
        <v>-4.3620718996497415E-2</v>
      </c>
      <c r="K1174" s="174">
        <v>348.27</v>
      </c>
      <c r="L1174" s="197">
        <f t="shared" si="173"/>
        <v>-3.8402064732295325E-3</v>
      </c>
      <c r="M1174" s="197">
        <f t="shared" si="178"/>
        <v>-0.10706953184646413</v>
      </c>
      <c r="N1174" s="199">
        <v>39667</v>
      </c>
      <c r="O1174" s="181">
        <v>1266.07</v>
      </c>
      <c r="P1174" s="200">
        <f t="shared" si="174"/>
        <v>-1.8096499728183422E-2</v>
      </c>
      <c r="Q1174" s="200">
        <f t="shared" si="179"/>
        <v>-5.4763866565822841E-2</v>
      </c>
    </row>
    <row r="1175" spans="1:17">
      <c r="A1175" s="180">
        <v>39668</v>
      </c>
      <c r="B1175" s="174">
        <v>582.42999999999995</v>
      </c>
      <c r="C1175" s="197">
        <f t="shared" si="170"/>
        <v>1.9697212458651622E-2</v>
      </c>
      <c r="D1175" s="201">
        <f t="shared" si="175"/>
        <v>-4.4505816768935669E-2</v>
      </c>
      <c r="E1175" s="174">
        <v>8460.32</v>
      </c>
      <c r="F1175" s="197">
        <f t="shared" si="171"/>
        <v>1.4515646518908529E-2</v>
      </c>
      <c r="G1175" s="197">
        <f t="shared" si="176"/>
        <v>-8.3781126166411299E-2</v>
      </c>
      <c r="H1175" s="174">
        <v>1926.23</v>
      </c>
      <c r="I1175" s="197">
        <f t="shared" si="172"/>
        <v>2.4245076693579334E-2</v>
      </c>
      <c r="J1175" s="197">
        <f t="shared" si="177"/>
        <v>-4.8002404329806694E-2</v>
      </c>
      <c r="K1175" s="174">
        <v>357.96</v>
      </c>
      <c r="L1175" s="197">
        <f t="shared" si="173"/>
        <v>2.7443207296603368E-2</v>
      </c>
      <c r="M1175" s="197">
        <f t="shared" si="178"/>
        <v>-0.12742555873050335</v>
      </c>
      <c r="N1175" s="199">
        <v>39668</v>
      </c>
      <c r="O1175" s="181">
        <v>1296.32</v>
      </c>
      <c r="P1175" s="200">
        <f t="shared" si="174"/>
        <v>2.3611866579681028E-2</v>
      </c>
      <c r="Q1175" s="200">
        <f t="shared" si="179"/>
        <v>-7.041936809643963E-2</v>
      </c>
    </row>
    <row r="1176" spans="1:17">
      <c r="A1176" s="180">
        <v>39671</v>
      </c>
      <c r="B1176" s="174">
        <v>587.08000000000004</v>
      </c>
      <c r="C1176" s="197">
        <f t="shared" si="170"/>
        <v>7.9520901981563301E-3</v>
      </c>
      <c r="D1176" s="201">
        <f t="shared" si="175"/>
        <v>-1.6640508887793802E-3</v>
      </c>
      <c r="E1176" s="174">
        <v>8492.94</v>
      </c>
      <c r="F1176" s="197">
        <f t="shared" si="171"/>
        <v>3.8482321695641722E-3</v>
      </c>
      <c r="G1176" s="197">
        <f t="shared" si="176"/>
        <v>-5.5290639299781376E-2</v>
      </c>
      <c r="H1176" s="174">
        <v>1941.23</v>
      </c>
      <c r="I1176" s="197">
        <f t="shared" si="172"/>
        <v>7.7570680576169683E-3</v>
      </c>
      <c r="J1176" s="197">
        <f t="shared" si="177"/>
        <v>9.8686952246086757E-4</v>
      </c>
      <c r="K1176" s="174">
        <v>362.65</v>
      </c>
      <c r="L1176" s="197">
        <f t="shared" si="173"/>
        <v>1.3016933494763855E-2</v>
      </c>
      <c r="M1176" s="197">
        <f t="shared" si="178"/>
        <v>-7.1288443011265509E-2</v>
      </c>
      <c r="N1176" s="199">
        <v>39671</v>
      </c>
      <c r="O1176" s="181">
        <v>1305.32</v>
      </c>
      <c r="P1176" s="200">
        <f t="shared" si="174"/>
        <v>6.9187404112007432E-3</v>
      </c>
      <c r="Q1176" s="200">
        <f t="shared" si="179"/>
        <v>-2.9768784675383443E-2</v>
      </c>
    </row>
    <row r="1177" spans="1:17">
      <c r="A1177" s="180">
        <v>39672</v>
      </c>
      <c r="B1177" s="174">
        <v>585.26</v>
      </c>
      <c r="C1177" s="197">
        <f t="shared" si="170"/>
        <v>-3.1049038028752095E-3</v>
      </c>
      <c r="D1177" s="201">
        <f t="shared" si="175"/>
        <v>4.3016692600357093E-3</v>
      </c>
      <c r="E1177" s="174">
        <v>8398.7099999999991</v>
      </c>
      <c r="F1177" s="197">
        <f t="shared" si="171"/>
        <v>-1.1157107504051038E-2</v>
      </c>
      <c r="G1177" s="197">
        <f t="shared" si="176"/>
        <v>-5.2164638700545836E-2</v>
      </c>
      <c r="H1177" s="174">
        <v>1941.07</v>
      </c>
      <c r="I1177" s="197">
        <f t="shared" si="172"/>
        <v>-8.2425366453272496E-5</v>
      </c>
      <c r="J1177" s="197">
        <f t="shared" si="177"/>
        <v>8.7803145389160307E-3</v>
      </c>
      <c r="K1177" s="174">
        <v>362.46</v>
      </c>
      <c r="L1177" s="197">
        <f t="shared" si="173"/>
        <v>-5.2405843071645804E-4</v>
      </c>
      <c r="M1177" s="197">
        <f t="shared" si="178"/>
        <v>-5.6396753076239349E-2</v>
      </c>
      <c r="N1177" s="199">
        <v>39672</v>
      </c>
      <c r="O1177" s="181">
        <v>1289.5899999999999</v>
      </c>
      <c r="P1177" s="200">
        <f t="shared" si="174"/>
        <v>-1.2123883045659341E-2</v>
      </c>
      <c r="Q1177" s="200">
        <f t="shared" si="179"/>
        <v>-2.6124372887805138E-2</v>
      </c>
    </row>
    <row r="1178" spans="1:17">
      <c r="A1178" s="180">
        <v>39673</v>
      </c>
      <c r="B1178" s="174">
        <v>584.27</v>
      </c>
      <c r="C1178" s="197">
        <f t="shared" si="170"/>
        <v>-1.6929881857878509E-3</v>
      </c>
      <c r="D1178" s="201">
        <f t="shared" si="175"/>
        <v>-1.8201252507959131E-2</v>
      </c>
      <c r="E1178" s="174">
        <v>8375.39</v>
      </c>
      <c r="F1178" s="197">
        <f t="shared" si="171"/>
        <v>-2.7804788363047376E-3</v>
      </c>
      <c r="G1178" s="197">
        <f t="shared" si="176"/>
        <v>-7.614744603341829E-2</v>
      </c>
      <c r="H1178" s="174">
        <v>1942.02</v>
      </c>
      <c r="I1178" s="197">
        <f t="shared" si="172"/>
        <v>4.893010560938077E-4</v>
      </c>
      <c r="J1178" s="197">
        <f t="shared" si="177"/>
        <v>-1.27667407608458E-2</v>
      </c>
      <c r="K1178" s="174">
        <v>370.48</v>
      </c>
      <c r="L1178" s="197">
        <f t="shared" si="173"/>
        <v>2.1885338793791665E-2</v>
      </c>
      <c r="M1178" s="197">
        <f t="shared" si="178"/>
        <v>-5.4285007431262029E-2</v>
      </c>
      <c r="N1178" s="199">
        <v>39673</v>
      </c>
      <c r="O1178" s="181">
        <v>1285.83</v>
      </c>
      <c r="P1178" s="200">
        <f t="shared" si="174"/>
        <v>-2.9199141665808611E-3</v>
      </c>
      <c r="Q1178" s="200">
        <f t="shared" si="179"/>
        <v>-5.3182419930467822E-2</v>
      </c>
    </row>
    <row r="1179" spans="1:17">
      <c r="A1179" s="180">
        <v>39674</v>
      </c>
      <c r="B1179" s="174">
        <v>587.46</v>
      </c>
      <c r="C1179" s="197">
        <f t="shared" si="170"/>
        <v>5.4449538397000194E-3</v>
      </c>
      <c r="D1179" s="201">
        <f t="shared" si="175"/>
        <v>-2.833155840847831E-2</v>
      </c>
      <c r="E1179" s="174">
        <v>8385.9699999999993</v>
      </c>
      <c r="F1179" s="197">
        <f t="shared" si="171"/>
        <v>1.2624275601898559E-3</v>
      </c>
      <c r="G1179" s="197">
        <f t="shared" si="176"/>
        <v>-8.1644013875174754E-2</v>
      </c>
      <c r="H1179" s="174">
        <v>1964.38</v>
      </c>
      <c r="I1179" s="197">
        <f t="shared" si="172"/>
        <v>1.14480054280276E-2</v>
      </c>
      <c r="J1179" s="197">
        <f t="shared" si="177"/>
        <v>-2.1769331551053175E-2</v>
      </c>
      <c r="K1179" s="174">
        <v>372.07</v>
      </c>
      <c r="L1179" s="197">
        <f t="shared" si="173"/>
        <v>4.2825464415224262E-3</v>
      </c>
      <c r="M1179" s="197">
        <f t="shared" si="178"/>
        <v>-8.3862441821914054E-3</v>
      </c>
      <c r="N1179" s="199">
        <v>39674</v>
      </c>
      <c r="O1179" s="181">
        <v>1292.93</v>
      </c>
      <c r="P1179" s="200">
        <f t="shared" si="174"/>
        <v>5.5065364287288287E-3</v>
      </c>
      <c r="Q1179" s="200">
        <f t="shared" si="179"/>
        <v>-5.6183211395202888E-2</v>
      </c>
    </row>
    <row r="1180" spans="1:17">
      <c r="A1180" s="180">
        <v>39675</v>
      </c>
      <c r="B1180" s="174">
        <v>586.11</v>
      </c>
      <c r="C1180" s="197">
        <f t="shared" si="170"/>
        <v>-2.3006733223812597E-3</v>
      </c>
      <c r="D1180" s="201">
        <f t="shared" si="175"/>
        <v>-1.577389029551619E-2</v>
      </c>
      <c r="E1180" s="174">
        <v>8383.67</v>
      </c>
      <c r="F1180" s="197">
        <f t="shared" si="171"/>
        <v>-2.7430523427106833E-4</v>
      </c>
      <c r="G1180" s="197">
        <f t="shared" si="176"/>
        <v>-7.889829291204084E-2</v>
      </c>
      <c r="H1180" s="174">
        <v>1957.56</v>
      </c>
      <c r="I1180" s="197">
        <f t="shared" si="172"/>
        <v>-3.4778741512294115E-3</v>
      </c>
      <c r="J1180" s="197">
        <f t="shared" si="177"/>
        <v>-4.2873173463521194E-3</v>
      </c>
      <c r="K1180" s="174">
        <v>371.93</v>
      </c>
      <c r="L1180" s="197">
        <f t="shared" si="173"/>
        <v>-3.7634409046339738E-4</v>
      </c>
      <c r="M1180" s="197">
        <f t="shared" si="178"/>
        <v>-1.1092070050855973E-2</v>
      </c>
      <c r="N1180" s="199">
        <v>39675</v>
      </c>
      <c r="O1180" s="181">
        <v>1298.2</v>
      </c>
      <c r="P1180" s="200">
        <f t="shared" si="174"/>
        <v>4.0677289573533828E-3</v>
      </c>
      <c r="Q1180" s="200">
        <f t="shared" si="179"/>
        <v>-4.3882283504317096E-2</v>
      </c>
    </row>
    <row r="1181" spans="1:17">
      <c r="A1181" s="180">
        <v>39678</v>
      </c>
      <c r="B1181" s="174">
        <v>577.73</v>
      </c>
      <c r="C1181" s="197">
        <f t="shared" si="170"/>
        <v>-1.4400853765244113E-2</v>
      </c>
      <c r="D1181" s="201">
        <f t="shared" si="175"/>
        <v>-4.9866077888077783E-3</v>
      </c>
      <c r="E1181" s="174">
        <v>8281.86</v>
      </c>
      <c r="F1181" s="197">
        <f t="shared" si="171"/>
        <v>-1.2218185265949427E-2</v>
      </c>
      <c r="G1181" s="197">
        <f t="shared" si="176"/>
        <v>-7.0889921135218914E-2</v>
      </c>
      <c r="H1181" s="174">
        <v>1932.7</v>
      </c>
      <c r="I1181" s="197">
        <f t="shared" si="172"/>
        <v>-1.2780810744789492E-2</v>
      </c>
      <c r="J1181" s="197">
        <f t="shared" si="177"/>
        <v>3.3054836603587266E-3</v>
      </c>
      <c r="K1181" s="174">
        <v>371.53</v>
      </c>
      <c r="L1181" s="197">
        <f t="shared" si="173"/>
        <v>-1.0760499249351195E-3</v>
      </c>
      <c r="M1181" s="197">
        <f t="shared" si="178"/>
        <v>-3.146802816654589E-2</v>
      </c>
      <c r="N1181" s="199">
        <v>39678</v>
      </c>
      <c r="O1181" s="181">
        <v>1278.5999999999999</v>
      </c>
      <c r="P1181" s="200">
        <f t="shared" si="174"/>
        <v>-1.5212960266741826E-2</v>
      </c>
      <c r="Q1181" s="200">
        <f t="shared" si="179"/>
        <v>-3.0055259015889652E-2</v>
      </c>
    </row>
    <row r="1182" spans="1:17">
      <c r="A1182" s="180">
        <v>39679</v>
      </c>
      <c r="B1182" s="174">
        <v>570.1</v>
      </c>
      <c r="C1182" s="197">
        <f t="shared" si="170"/>
        <v>-1.3294847468873484E-2</v>
      </c>
      <c r="D1182" s="201">
        <f t="shared" si="175"/>
        <v>-3.3262640953405351E-2</v>
      </c>
      <c r="E1182" s="174">
        <v>8212.4699999999993</v>
      </c>
      <c r="F1182" s="197">
        <f t="shared" si="171"/>
        <v>-8.4138500150416958E-3</v>
      </c>
      <c r="G1182" s="197">
        <f t="shared" si="176"/>
        <v>-8.1916227049024959E-2</v>
      </c>
      <c r="H1182" s="174">
        <v>1908.68</v>
      </c>
      <c r="I1182" s="197">
        <f t="shared" si="172"/>
        <v>-1.2506085346513785E-2</v>
      </c>
      <c r="J1182" s="197">
        <f t="shared" si="177"/>
        <v>-2.5536519512998627E-2</v>
      </c>
      <c r="K1182" s="174">
        <v>374.14</v>
      </c>
      <c r="L1182" s="197">
        <f t="shared" si="173"/>
        <v>7.0004443221379845E-3</v>
      </c>
      <c r="M1182" s="197">
        <f t="shared" si="178"/>
        <v>-3.6885637731083151E-2</v>
      </c>
      <c r="N1182" s="199">
        <v>39679</v>
      </c>
      <c r="O1182" s="181">
        <v>1266.69</v>
      </c>
      <c r="P1182" s="200">
        <f t="shared" si="174"/>
        <v>-9.3585304032928786E-3</v>
      </c>
      <c r="Q1182" s="200">
        <f t="shared" si="179"/>
        <v>-4.9013597899917237E-2</v>
      </c>
    </row>
    <row r="1183" spans="1:17">
      <c r="A1183" s="180">
        <v>39680</v>
      </c>
      <c r="B1183" s="174">
        <v>570.47</v>
      </c>
      <c r="C1183" s="197">
        <f t="shared" si="170"/>
        <v>6.4879843057227902E-4</v>
      </c>
      <c r="D1183" s="201">
        <f t="shared" si="175"/>
        <v>-2.1963653748259107E-2</v>
      </c>
      <c r="E1183" s="174">
        <v>8276.91</v>
      </c>
      <c r="F1183" s="197">
        <f t="shared" si="171"/>
        <v>7.8159795032283642E-3</v>
      </c>
      <c r="G1183" s="197">
        <f t="shared" si="176"/>
        <v>-7.2416342460092792E-2</v>
      </c>
      <c r="H1183" s="174">
        <v>1913.02</v>
      </c>
      <c r="I1183" s="197">
        <f t="shared" si="172"/>
        <v>2.2712415237569421E-3</v>
      </c>
      <c r="J1183" s="197">
        <f t="shared" si="177"/>
        <v>-1.0273554226981783E-2</v>
      </c>
      <c r="K1183" s="174">
        <v>374.3</v>
      </c>
      <c r="L1183" s="197">
        <f t="shared" si="173"/>
        <v>4.2755598962487942E-4</v>
      </c>
      <c r="M1183" s="197">
        <f t="shared" si="178"/>
        <v>-2.1994013714069907E-2</v>
      </c>
      <c r="N1183" s="199">
        <v>39680</v>
      </c>
      <c r="O1183" s="181">
        <v>1274.54</v>
      </c>
      <c r="P1183" s="200">
        <f t="shared" si="174"/>
        <v>6.1781302511489085E-3</v>
      </c>
      <c r="Q1183" s="200">
        <f t="shared" si="179"/>
        <v>-3.9655124948792017E-2</v>
      </c>
    </row>
    <row r="1184" spans="1:17">
      <c r="A1184" s="180">
        <v>39681</v>
      </c>
      <c r="B1184" s="174">
        <v>566.70000000000005</v>
      </c>
      <c r="C1184" s="197">
        <f t="shared" si="170"/>
        <v>-6.6305192925349187E-3</v>
      </c>
      <c r="D1184" s="201">
        <f t="shared" si="175"/>
        <v>-1.3182487962021386E-2</v>
      </c>
      <c r="E1184" s="174">
        <v>8314.14</v>
      </c>
      <c r="F1184" s="197">
        <f t="shared" si="171"/>
        <v>4.4879694160560408E-3</v>
      </c>
      <c r="G1184" s="197">
        <f t="shared" si="176"/>
        <v>-6.6030944363124872E-2</v>
      </c>
      <c r="H1184" s="174">
        <v>1906.74</v>
      </c>
      <c r="I1184" s="197">
        <f t="shared" si="172"/>
        <v>-3.2881676640958298E-3</v>
      </c>
      <c r="J1184" s="197">
        <f t="shared" si="177"/>
        <v>-1.515812805246452E-4</v>
      </c>
      <c r="K1184" s="174">
        <v>369.31</v>
      </c>
      <c r="L1184" s="197">
        <f t="shared" si="173"/>
        <v>-1.3421215162314872E-2</v>
      </c>
      <c r="M1184" s="197">
        <f t="shared" si="178"/>
        <v>-8.6189084302045905E-3</v>
      </c>
      <c r="N1184" s="199">
        <v>39681</v>
      </c>
      <c r="O1184" s="181">
        <v>1277.72</v>
      </c>
      <c r="P1184" s="200">
        <f t="shared" si="174"/>
        <v>2.4919104209983069E-3</v>
      </c>
      <c r="Q1184" s="200">
        <f t="shared" si="179"/>
        <v>-3.3530106881969959E-2</v>
      </c>
    </row>
    <row r="1185" spans="1:17">
      <c r="A1185" s="180">
        <v>39682</v>
      </c>
      <c r="B1185" s="174">
        <v>575.22</v>
      </c>
      <c r="C1185" s="197">
        <f t="shared" si="170"/>
        <v>1.4922513141386604E-2</v>
      </c>
      <c r="D1185" s="201">
        <f t="shared" si="175"/>
        <v>-1.5322280238926751E-2</v>
      </c>
      <c r="E1185" s="174">
        <v>8373.5499999999993</v>
      </c>
      <c r="F1185" s="197">
        <f t="shared" si="171"/>
        <v>7.1202486379891997E-3</v>
      </c>
      <c r="G1185" s="197">
        <f t="shared" si="176"/>
        <v>-5.7173515174245924E-2</v>
      </c>
      <c r="H1185" s="174">
        <v>1931.47</v>
      </c>
      <c r="I1185" s="197">
        <f t="shared" si="172"/>
        <v>1.28863935111728E-2</v>
      </c>
      <c r="J1185" s="197">
        <f t="shared" si="177"/>
        <v>1.5746050995389988E-3</v>
      </c>
      <c r="K1185" s="174">
        <v>364.26</v>
      </c>
      <c r="L1185" s="197">
        <f t="shared" si="173"/>
        <v>-1.3768501377670776E-2</v>
      </c>
      <c r="M1185" s="197">
        <f t="shared" si="178"/>
        <v>-3.4045954704785934E-2</v>
      </c>
      <c r="N1185" s="199">
        <v>39682</v>
      </c>
      <c r="O1185" s="181">
        <v>1292.2</v>
      </c>
      <c r="P1185" s="200">
        <f t="shared" si="174"/>
        <v>1.1268952522584542E-2</v>
      </c>
      <c r="Q1185" s="200">
        <f t="shared" si="179"/>
        <v>-2.8219356244586064E-2</v>
      </c>
    </row>
    <row r="1186" spans="1:17">
      <c r="A1186" s="180">
        <v>39685</v>
      </c>
      <c r="B1186" s="174">
        <v>564.08000000000004</v>
      </c>
      <c r="C1186" s="197">
        <f t="shared" si="170"/>
        <v>-1.9556490906175027E-2</v>
      </c>
      <c r="D1186" s="201">
        <f t="shared" si="175"/>
        <v>-1.5045661507152483E-2</v>
      </c>
      <c r="E1186" s="174">
        <v>8229.0300000000007</v>
      </c>
      <c r="F1186" s="197">
        <f t="shared" si="171"/>
        <v>-1.740978213290718E-2</v>
      </c>
      <c r="G1186" s="197">
        <f t="shared" si="176"/>
        <v>-5.7123249588056701E-2</v>
      </c>
      <c r="H1186" s="174">
        <v>1889.72</v>
      </c>
      <c r="I1186" s="197">
        <f t="shared" si="172"/>
        <v>-2.1852701085223122E-2</v>
      </c>
      <c r="J1186" s="197">
        <f t="shared" si="177"/>
        <v>-1.2366345458617589E-3</v>
      </c>
      <c r="K1186" s="174">
        <v>365.45</v>
      </c>
      <c r="L1186" s="197">
        <f t="shared" si="173"/>
        <v>3.2615725560031215E-3</v>
      </c>
      <c r="M1186" s="197">
        <f t="shared" si="178"/>
        <v>-2.285224421182664E-2</v>
      </c>
      <c r="N1186" s="199">
        <v>39685</v>
      </c>
      <c r="O1186" s="181">
        <v>1266.8399999999999</v>
      </c>
      <c r="P1186" s="200">
        <f t="shared" si="174"/>
        <v>-1.9820581334461455E-2</v>
      </c>
      <c r="Q1186" s="200">
        <f t="shared" si="179"/>
        <v>-2.2776856140517471E-2</v>
      </c>
    </row>
    <row r="1187" spans="1:17">
      <c r="A1187" s="180">
        <v>39686</v>
      </c>
      <c r="B1187" s="174">
        <v>563.34</v>
      </c>
      <c r="C1187" s="197">
        <f t="shared" si="170"/>
        <v>-1.3127319122741208E-3</v>
      </c>
      <c r="D1187" s="201">
        <f t="shared" si="175"/>
        <v>4.4062326991836862E-3</v>
      </c>
      <c r="E1187" s="174">
        <v>8263.7199999999993</v>
      </c>
      <c r="F1187" s="197">
        <f t="shared" si="171"/>
        <v>4.2067030855599662E-3</v>
      </c>
      <c r="G1187" s="197">
        <f t="shared" si="176"/>
        <v>-4.8820081036133084E-2</v>
      </c>
      <c r="H1187" s="174">
        <v>1886.32</v>
      </c>
      <c r="I1187" s="197">
        <f t="shared" si="172"/>
        <v>-1.8008288677268921E-3</v>
      </c>
      <c r="J1187" s="197">
        <f t="shared" si="177"/>
        <v>1.8333753399258329E-2</v>
      </c>
      <c r="K1187" s="174">
        <v>364.59</v>
      </c>
      <c r="L1187" s="197">
        <f t="shared" si="173"/>
        <v>-2.3560363755822096E-3</v>
      </c>
      <c r="M1187" s="197">
        <f t="shared" si="178"/>
        <v>-1.3292031683269099E-2</v>
      </c>
      <c r="N1187" s="199">
        <v>39686</v>
      </c>
      <c r="O1187" s="181">
        <v>1271.51</v>
      </c>
      <c r="P1187" s="200">
        <f t="shared" si="174"/>
        <v>3.6795597683445406E-3</v>
      </c>
      <c r="Q1187" s="200">
        <f t="shared" si="179"/>
        <v>-1.2792381476205695E-2</v>
      </c>
    </row>
    <row r="1188" spans="1:17">
      <c r="A1188" s="180">
        <v>39687</v>
      </c>
      <c r="B1188" s="174">
        <v>568.54999999999995</v>
      </c>
      <c r="C1188" s="197">
        <f t="shared" si="170"/>
        <v>9.2059065722206474E-3</v>
      </c>
      <c r="D1188" s="201">
        <f t="shared" si="175"/>
        <v>6.6075024229051435E-3</v>
      </c>
      <c r="E1188" s="174">
        <v>8349.84</v>
      </c>
      <c r="F1188" s="197">
        <f t="shared" si="171"/>
        <v>1.036752765658349E-2</v>
      </c>
      <c r="G1188" s="197">
        <f t="shared" si="176"/>
        <v>-4.2617345024663134E-2</v>
      </c>
      <c r="H1188" s="174">
        <v>1900.3</v>
      </c>
      <c r="I1188" s="197">
        <f t="shared" si="172"/>
        <v>7.3839273645197323E-3</v>
      </c>
      <c r="J1188" s="197">
        <f t="shared" si="177"/>
        <v>1.6355080166438583E-2</v>
      </c>
      <c r="K1188" s="174">
        <v>370.07</v>
      </c>
      <c r="L1188" s="197">
        <f t="shared" si="173"/>
        <v>1.4918742382623021E-2</v>
      </c>
      <c r="M1188" s="197">
        <f t="shared" si="178"/>
        <v>-1.2348359874625058E-2</v>
      </c>
      <c r="N1188" s="199">
        <v>39687</v>
      </c>
      <c r="O1188" s="181">
        <v>1281.6600000000001</v>
      </c>
      <c r="P1188" s="200">
        <f t="shared" si="174"/>
        <v>7.9509421396900901E-3</v>
      </c>
      <c r="Q1188" s="200">
        <f t="shared" si="179"/>
        <v>-5.388480775989927E-3</v>
      </c>
    </row>
    <row r="1189" spans="1:17">
      <c r="A1189" s="180">
        <v>39688</v>
      </c>
      <c r="B1189" s="174">
        <v>573.9</v>
      </c>
      <c r="C1189" s="197">
        <f t="shared" si="170"/>
        <v>9.3659050435850617E-3</v>
      </c>
      <c r="D1189" s="201">
        <f t="shared" si="175"/>
        <v>2.505852246100225E-2</v>
      </c>
      <c r="E1189" s="174">
        <v>8466.1200000000008</v>
      </c>
      <c r="F1189" s="197">
        <f t="shared" si="171"/>
        <v>1.3829939340183438E-2</v>
      </c>
      <c r="G1189" s="197">
        <f t="shared" si="176"/>
        <v>-3.652777128751291E-2</v>
      </c>
      <c r="H1189" s="174">
        <v>1915.12</v>
      </c>
      <c r="I1189" s="197">
        <f t="shared" si="172"/>
        <v>7.76851540955752E-3</v>
      </c>
      <c r="J1189" s="197">
        <f t="shared" si="177"/>
        <v>3.3828970489056115E-2</v>
      </c>
      <c r="K1189" s="174">
        <v>363.5</v>
      </c>
      <c r="L1189" s="197">
        <f t="shared" si="173"/>
        <v>-1.791287995986747E-2</v>
      </c>
      <c r="M1189" s="197">
        <f t="shared" si="178"/>
        <v>-1.2566960049265443E-2</v>
      </c>
      <c r="N1189" s="199">
        <v>39688</v>
      </c>
      <c r="O1189" s="181">
        <v>1300.68</v>
      </c>
      <c r="P1189" s="200">
        <f t="shared" si="174"/>
        <v>1.4731091918020444E-2</v>
      </c>
      <c r="Q1189" s="200">
        <f t="shared" si="179"/>
        <v>1.2960347839756714E-3</v>
      </c>
    </row>
    <row r="1190" spans="1:17">
      <c r="A1190" s="180">
        <v>39689</v>
      </c>
      <c r="B1190" s="174">
        <v>560.09</v>
      </c>
      <c r="C1190" s="197">
        <f t="shared" si="170"/>
        <v>-2.4357680012564852E-2</v>
      </c>
      <c r="D1190" s="201">
        <f t="shared" si="175"/>
        <v>2.7128928757863137E-2</v>
      </c>
      <c r="E1190" s="174">
        <v>8382.08</v>
      </c>
      <c r="F1190" s="197">
        <f t="shared" si="171"/>
        <v>-9.9762226238671956E-3</v>
      </c>
      <c r="G1190" s="197">
        <f t="shared" si="176"/>
        <v>-2.0478403648546244E-2</v>
      </c>
      <c r="H1190" s="174">
        <v>1872.54</v>
      </c>
      <c r="I1190" s="197">
        <f t="shared" si="172"/>
        <v>-2.2484485857900936E-2</v>
      </c>
      <c r="J1190" s="197">
        <f t="shared" si="177"/>
        <v>2.7747867261295266E-2</v>
      </c>
      <c r="K1190" s="174">
        <v>362.08</v>
      </c>
      <c r="L1190" s="197">
        <f t="shared" si="173"/>
        <v>-3.9141150883468352E-3</v>
      </c>
      <c r="M1190" s="197">
        <f t="shared" si="178"/>
        <v>5.6555775272680367E-3</v>
      </c>
      <c r="N1190" s="199">
        <v>39689</v>
      </c>
      <c r="O1190" s="181">
        <v>1282.83</v>
      </c>
      <c r="P1190" s="200">
        <f t="shared" si="174"/>
        <v>-1.3818629727739336E-2</v>
      </c>
      <c r="Q1190" s="200">
        <f t="shared" si="179"/>
        <v>1.219852764968354E-2</v>
      </c>
    </row>
    <row r="1191" spans="1:17">
      <c r="A1191" s="180">
        <v>39693</v>
      </c>
      <c r="B1191" s="174">
        <v>552.28</v>
      </c>
      <c r="C1191" s="197">
        <f t="shared" si="170"/>
        <v>-1.4042321053800428E-2</v>
      </c>
      <c r="D1191" s="201">
        <f t="shared" si="175"/>
        <v>1.8306487702368715E-2</v>
      </c>
      <c r="E1191" s="174">
        <v>8296.98</v>
      </c>
      <c r="F1191" s="197">
        <f t="shared" si="171"/>
        <v>-1.0204500549426324E-2</v>
      </c>
      <c r="G1191" s="197">
        <f t="shared" si="176"/>
        <v>-9.9041681317408453E-3</v>
      </c>
      <c r="H1191" s="174">
        <v>1850.14</v>
      </c>
      <c r="I1191" s="197">
        <f t="shared" si="172"/>
        <v>-1.2034486094181798E-2</v>
      </c>
      <c r="J1191" s="197">
        <f t="shared" si="177"/>
        <v>3.0576922109906583E-2</v>
      </c>
      <c r="K1191" s="174">
        <v>364.96</v>
      </c>
      <c r="L1191" s="197">
        <f t="shared" si="173"/>
        <v>7.9225766508506518E-3</v>
      </c>
      <c r="M1191" s="197">
        <f t="shared" si="178"/>
        <v>5.9556137862879473E-3</v>
      </c>
      <c r="N1191" s="199">
        <v>39693</v>
      </c>
      <c r="O1191" s="181">
        <v>1277.58</v>
      </c>
      <c r="P1191" s="200">
        <f t="shared" si="174"/>
        <v>-4.100911461557449E-3</v>
      </c>
      <c r="Q1191" s="200">
        <f t="shared" si="179"/>
        <v>1.6751231790588118E-2</v>
      </c>
    </row>
    <row r="1192" spans="1:17">
      <c r="A1192" s="180">
        <v>39694</v>
      </c>
      <c r="B1192" s="174">
        <v>544.20000000000005</v>
      </c>
      <c r="C1192" s="197">
        <f t="shared" si="170"/>
        <v>-1.4738337698805511E-2</v>
      </c>
      <c r="D1192" s="201">
        <f t="shared" si="175"/>
        <v>7.8893721453942006E-3</v>
      </c>
      <c r="E1192" s="174">
        <v>8269.25</v>
      </c>
      <c r="F1192" s="197">
        <f t="shared" si="171"/>
        <v>-3.3477774845481257E-3</v>
      </c>
      <c r="G1192" s="197">
        <f t="shared" si="176"/>
        <v>-2.2000443920007932E-2</v>
      </c>
      <c r="H1192" s="174">
        <v>1833.09</v>
      </c>
      <c r="I1192" s="197">
        <f t="shared" si="172"/>
        <v>-9.2582444141053686E-3</v>
      </c>
      <c r="J1192" s="197">
        <f t="shared" si="177"/>
        <v>1.8432319016301886E-2</v>
      </c>
      <c r="K1192" s="174">
        <v>368.01</v>
      </c>
      <c r="L1192" s="197">
        <f t="shared" si="173"/>
        <v>8.3223531766924465E-3</v>
      </c>
      <c r="M1192" s="197">
        <f t="shared" si="178"/>
        <v>2.3874364588198204E-2</v>
      </c>
      <c r="N1192" s="199">
        <v>39694</v>
      </c>
      <c r="O1192" s="181">
        <v>1274.98</v>
      </c>
      <c r="P1192" s="200">
        <f t="shared" si="174"/>
        <v>-2.0371712313763252E-3</v>
      </c>
      <c r="Q1192" s="200">
        <f t="shared" si="179"/>
        <v>1.1556999774237636E-2</v>
      </c>
    </row>
    <row r="1193" spans="1:17">
      <c r="A1193" s="180">
        <v>39695</v>
      </c>
      <c r="B1193" s="174">
        <v>527.03</v>
      </c>
      <c r="C1193" s="197">
        <f t="shared" si="170"/>
        <v>-3.2059353431801788E-2</v>
      </c>
      <c r="D1193" s="201">
        <f t="shared" si="175"/>
        <v>-1.7703445638698627E-2</v>
      </c>
      <c r="E1193" s="174">
        <v>8008.25</v>
      </c>
      <c r="F1193" s="197">
        <f t="shared" si="171"/>
        <v>-3.2071555378029658E-2</v>
      </c>
      <c r="G1193" s="197">
        <f t="shared" si="176"/>
        <v>-1.5712889851901529E-2</v>
      </c>
      <c r="H1193" s="174">
        <v>1774.78</v>
      </c>
      <c r="I1193" s="197">
        <f t="shared" si="172"/>
        <v>-3.2326595904787377E-2</v>
      </c>
      <c r="J1193" s="197">
        <f t="shared" si="177"/>
        <v>3.3661050029267624E-3</v>
      </c>
      <c r="K1193" s="174">
        <v>358.94</v>
      </c>
      <c r="L1193" s="197">
        <f t="shared" si="173"/>
        <v>-2.49548681116399E-2</v>
      </c>
      <c r="M1193" s="197">
        <f t="shared" si="178"/>
        <v>2.8555257158377617E-2</v>
      </c>
      <c r="N1193" s="199">
        <v>39695</v>
      </c>
      <c r="O1193" s="181">
        <v>1236.83</v>
      </c>
      <c r="P1193" s="200">
        <f t="shared" si="174"/>
        <v>-3.0378837511113921E-2</v>
      </c>
      <c r="Q1193" s="200">
        <f t="shared" si="179"/>
        <v>1.7940646349846413E-2</v>
      </c>
    </row>
    <row r="1194" spans="1:17">
      <c r="A1194" s="180">
        <v>39696</v>
      </c>
      <c r="B1194" s="174">
        <v>527.14</v>
      </c>
      <c r="C1194" s="197">
        <f t="shared" si="170"/>
        <v>2.0869499302633812E-4</v>
      </c>
      <c r="D1194" s="201">
        <f t="shared" si="175"/>
        <v>-6.1304115580693055E-2</v>
      </c>
      <c r="E1194" s="174">
        <v>8033.76</v>
      </c>
      <c r="F1194" s="197">
        <f t="shared" si="171"/>
        <v>3.1804021444582346E-3</v>
      </c>
      <c r="G1194" s="197">
        <f t="shared" si="176"/>
        <v>-6.1449826955804365E-2</v>
      </c>
      <c r="H1194" s="174">
        <v>1768.23</v>
      </c>
      <c r="I1194" s="197">
        <f t="shared" si="172"/>
        <v>-3.6974253316026016E-3</v>
      </c>
      <c r="J1194" s="197">
        <f t="shared" si="177"/>
        <v>-5.2946217103560095E-2</v>
      </c>
      <c r="K1194" s="174">
        <v>353.97</v>
      </c>
      <c r="L1194" s="197">
        <f t="shared" si="173"/>
        <v>-1.3943079821192784E-2</v>
      </c>
      <c r="M1194" s="197">
        <f t="shared" si="178"/>
        <v>2.1400828015893655E-2</v>
      </c>
      <c r="N1194" s="199">
        <v>39696</v>
      </c>
      <c r="O1194" s="181">
        <v>1242.31</v>
      </c>
      <c r="P1194" s="200">
        <f t="shared" si="174"/>
        <v>4.420895088807897E-3</v>
      </c>
      <c r="Q1194" s="200">
        <f t="shared" si="179"/>
        <v>-2.9374395911841975E-2</v>
      </c>
    </row>
    <row r="1195" spans="1:17">
      <c r="A1195" s="180">
        <v>39699</v>
      </c>
      <c r="B1195" s="174">
        <v>529.39</v>
      </c>
      <c r="C1195" s="197">
        <f t="shared" si="170"/>
        <v>4.2592323955738956E-3</v>
      </c>
      <c r="D1195" s="201">
        <f t="shared" si="175"/>
        <v>-3.1133753232566945E-2</v>
      </c>
      <c r="E1195" s="174">
        <v>8168.62</v>
      </c>
      <c r="F1195" s="197">
        <f t="shared" si="171"/>
        <v>1.6647321504885904E-2</v>
      </c>
      <c r="G1195" s="197">
        <f t="shared" si="176"/>
        <v>-4.1195946220328898E-2</v>
      </c>
      <c r="H1195" s="174">
        <v>1762.95</v>
      </c>
      <c r="I1195" s="197">
        <f t="shared" si="172"/>
        <v>-2.9905039873184586E-3</v>
      </c>
      <c r="J1195" s="197">
        <f t="shared" si="177"/>
        <v>-2.8406803858099763E-2</v>
      </c>
      <c r="K1195" s="174">
        <v>347.87</v>
      </c>
      <c r="L1195" s="197">
        <f t="shared" si="173"/>
        <v>-1.7383317015974852E-2</v>
      </c>
      <c r="M1195" s="197">
        <f t="shared" si="178"/>
        <v>6.6611167652942151E-3</v>
      </c>
      <c r="N1195" s="199">
        <v>39699</v>
      </c>
      <c r="O1195" s="181">
        <v>1267.79</v>
      </c>
      <c r="P1195" s="200">
        <f t="shared" si="174"/>
        <v>2.0302677366833565E-2</v>
      </c>
      <c r="Q1195" s="200">
        <f t="shared" si="179"/>
        <v>-1.9139531375456887E-3</v>
      </c>
    </row>
    <row r="1196" spans="1:17">
      <c r="A1196" s="180">
        <v>39700</v>
      </c>
      <c r="B1196" s="174">
        <v>514.80999999999995</v>
      </c>
      <c r="C1196" s="197">
        <f t="shared" si="170"/>
        <v>-2.7927499753211044E-2</v>
      </c>
      <c r="D1196" s="201">
        <f t="shared" si="175"/>
        <v>-3.7992857917905257E-2</v>
      </c>
      <c r="E1196" s="174">
        <v>7871.15</v>
      </c>
      <c r="F1196" s="197">
        <f t="shared" si="171"/>
        <v>-3.7095807678515974E-2</v>
      </c>
      <c r="G1196" s="197">
        <f t="shared" si="176"/>
        <v>-3.2201166259515718E-2</v>
      </c>
      <c r="H1196" s="174">
        <v>1721.55</v>
      </c>
      <c r="I1196" s="197">
        <f t="shared" si="172"/>
        <v>-2.3763494452185768E-2</v>
      </c>
      <c r="J1196" s="197">
        <f t="shared" si="177"/>
        <v>-4.2543306392800441E-2</v>
      </c>
      <c r="K1196" s="174">
        <v>336.55</v>
      </c>
      <c r="L1196" s="197">
        <f t="shared" si="173"/>
        <v>-3.3082120307240573E-2</v>
      </c>
      <c r="M1196" s="197">
        <f t="shared" si="178"/>
        <v>-1.8456278492302185E-2</v>
      </c>
      <c r="N1196" s="199">
        <v>39700</v>
      </c>
      <c r="O1196" s="181">
        <v>1224.51</v>
      </c>
      <c r="P1196" s="200">
        <f t="shared" si="174"/>
        <v>-3.4734463182025777E-2</v>
      </c>
      <c r="Q1196" s="200">
        <f t="shared" si="179"/>
        <v>1.1423346679791668E-2</v>
      </c>
    </row>
    <row r="1197" spans="1:17">
      <c r="A1197" s="180">
        <v>39701</v>
      </c>
      <c r="B1197" s="174">
        <v>519.97</v>
      </c>
      <c r="C1197" s="197">
        <f t="shared" si="170"/>
        <v>9.9732170507823951E-3</v>
      </c>
      <c r="D1197" s="201">
        <f t="shared" si="175"/>
        <v>-4.7604558448487773E-2</v>
      </c>
      <c r="E1197" s="174">
        <v>7957.26</v>
      </c>
      <c r="F1197" s="197">
        <f t="shared" si="171"/>
        <v>1.0880543215409842E-2</v>
      </c>
      <c r="G1197" s="197">
        <f t="shared" si="176"/>
        <v>-5.8726769022908028E-2</v>
      </c>
      <c r="H1197" s="174">
        <v>1738.07</v>
      </c>
      <c r="I1197" s="197">
        <f t="shared" si="172"/>
        <v>9.5502543990035067E-3</v>
      </c>
      <c r="J1197" s="197">
        <f t="shared" si="177"/>
        <v>-5.0587867159371913E-2</v>
      </c>
      <c r="K1197" s="174">
        <v>335.73</v>
      </c>
      <c r="L1197" s="197">
        <f t="shared" si="173"/>
        <v>-2.4394609586766134E-3</v>
      </c>
      <c r="M1197" s="197">
        <f t="shared" si="178"/>
        <v>-6.1367177727884296E-2</v>
      </c>
      <c r="N1197" s="199">
        <v>39701</v>
      </c>
      <c r="O1197" s="181">
        <v>1232.04</v>
      </c>
      <c r="P1197" s="200">
        <f t="shared" si="174"/>
        <v>6.1305681413860308E-3</v>
      </c>
      <c r="Q1197" s="200">
        <f t="shared" si="179"/>
        <v>-1.2159240715951092E-2</v>
      </c>
    </row>
    <row r="1198" spans="1:17">
      <c r="A1198" s="180">
        <v>39702</v>
      </c>
      <c r="B1198" s="174">
        <v>525.21</v>
      </c>
      <c r="C1198" s="197">
        <f t="shared" si="170"/>
        <v>1.0027065009435199E-2</v>
      </c>
      <c r="D1198" s="201">
        <f t="shared" si="175"/>
        <v>-2.6231385583338891E-2</v>
      </c>
      <c r="E1198" s="174">
        <v>8011.25</v>
      </c>
      <c r="F1198" s="197">
        <f t="shared" si="171"/>
        <v>6.7620843432190745E-3</v>
      </c>
      <c r="G1198" s="197">
        <f t="shared" si="176"/>
        <v>-4.0695008075812535E-2</v>
      </c>
      <c r="H1198" s="174">
        <v>1773.65</v>
      </c>
      <c r="I1198" s="197">
        <f t="shared" si="172"/>
        <v>2.0264267960381589E-2</v>
      </c>
      <c r="J1198" s="197">
        <f t="shared" si="177"/>
        <v>-3.3916318904362655E-2</v>
      </c>
      <c r="K1198" s="174">
        <v>337.5</v>
      </c>
      <c r="L1198" s="197">
        <f t="shared" si="173"/>
        <v>5.2582448145390105E-3</v>
      </c>
      <c r="M1198" s="197">
        <f t="shared" si="178"/>
        <v>-3.1027062189912778E-2</v>
      </c>
      <c r="N1198" s="199">
        <v>39702</v>
      </c>
      <c r="O1198" s="181">
        <v>1249.05</v>
      </c>
      <c r="P1198" s="200">
        <f t="shared" si="174"/>
        <v>1.3711930251064272E-2</v>
      </c>
      <c r="Q1198" s="200">
        <f t="shared" si="179"/>
        <v>3.0402325538251146E-3</v>
      </c>
    </row>
    <row r="1199" spans="1:17">
      <c r="A1199" s="180">
        <v>39703</v>
      </c>
      <c r="B1199" s="174">
        <v>525.09</v>
      </c>
      <c r="C1199" s="197">
        <f t="shared" si="170"/>
        <v>-2.2850614209686873E-4</v>
      </c>
      <c r="D1199" s="201">
        <f t="shared" si="175"/>
        <v>-1.8300325832695814E-2</v>
      </c>
      <c r="E1199" s="174">
        <v>8091.84</v>
      </c>
      <c r="F1199" s="197">
        <f t="shared" si="171"/>
        <v>1.0009342658790426E-2</v>
      </c>
      <c r="G1199" s="197">
        <f t="shared" si="176"/>
        <v>-1.8127720945851154E-2</v>
      </c>
      <c r="H1199" s="174">
        <v>1767.13</v>
      </c>
      <c r="I1199" s="197">
        <f t="shared" si="172"/>
        <v>-3.6828085163556961E-3</v>
      </c>
      <c r="J1199" s="197">
        <f t="shared" si="177"/>
        <v>-1.3830007667599988E-2</v>
      </c>
      <c r="K1199" s="174">
        <v>330.13</v>
      </c>
      <c r="L1199" s="197">
        <f t="shared" si="173"/>
        <v>-2.2078994031870077E-2</v>
      </c>
      <c r="M1199" s="197">
        <f t="shared" si="178"/>
        <v>-3.8394160826791743E-2</v>
      </c>
      <c r="N1199" s="199">
        <v>39703</v>
      </c>
      <c r="O1199" s="181">
        <v>1251.7</v>
      </c>
      <c r="P1199" s="200">
        <f t="shared" si="174"/>
        <v>2.1193649840399688E-3</v>
      </c>
      <c r="Q1199" s="200">
        <f t="shared" si="179"/>
        <v>2.7713262392982947E-2</v>
      </c>
    </row>
    <row r="1200" spans="1:17">
      <c r="A1200" s="180">
        <v>39706</v>
      </c>
      <c r="B1200" s="174">
        <v>507.4</v>
      </c>
      <c r="C1200" s="197">
        <f t="shared" si="170"/>
        <v>-3.4270029305672467E-2</v>
      </c>
      <c r="D1200" s="201">
        <f t="shared" si="175"/>
        <v>-4.6893907594859167E-2</v>
      </c>
      <c r="E1200" s="174">
        <v>7680.15</v>
      </c>
      <c r="F1200" s="197">
        <f t="shared" si="171"/>
        <v>-5.2217068276241667E-2</v>
      </c>
      <c r="G1200" s="197">
        <f t="shared" si="176"/>
        <v>-2.9345787807643641E-2</v>
      </c>
      <c r="H1200" s="174">
        <v>1705.46</v>
      </c>
      <c r="I1200" s="197">
        <f t="shared" si="172"/>
        <v>-3.5521892586842699E-2</v>
      </c>
      <c r="J1200" s="197">
        <f t="shared" si="177"/>
        <v>-4.2509862078155769E-2</v>
      </c>
      <c r="K1200" s="174">
        <v>332.57</v>
      </c>
      <c r="L1200" s="197">
        <f t="shared" si="173"/>
        <v>7.3638479734288564E-3</v>
      </c>
      <c r="M1200" s="197">
        <f t="shared" si="178"/>
        <v>-5.1163034185038758E-2</v>
      </c>
      <c r="N1200" s="199">
        <v>39706</v>
      </c>
      <c r="O1200" s="181">
        <v>1192.7</v>
      </c>
      <c r="P1200" s="200">
        <f t="shared" si="174"/>
        <v>-4.8282982749354428E-2</v>
      </c>
      <c r="Q1200" s="200">
        <f t="shared" si="179"/>
        <v>5.0779826063841781E-3</v>
      </c>
    </row>
    <row r="1201" spans="1:17">
      <c r="A1201" s="180">
        <v>39707</v>
      </c>
      <c r="B1201" s="174">
        <v>510.24</v>
      </c>
      <c r="C1201" s="197">
        <f t="shared" si="170"/>
        <v>5.5815560965661436E-3</v>
      </c>
      <c r="D1201" s="201">
        <f t="shared" si="175"/>
        <v>-9.3211731347509319E-2</v>
      </c>
      <c r="E1201" s="174">
        <v>7793.13</v>
      </c>
      <c r="F1201" s="197">
        <f t="shared" si="171"/>
        <v>1.4603498140805493E-2</v>
      </c>
      <c r="G1201" s="197">
        <f t="shared" si="176"/>
        <v>-9.1382691176916858E-2</v>
      </c>
      <c r="H1201" s="174">
        <v>1724.08</v>
      </c>
      <c r="I1201" s="197">
        <f t="shared" si="172"/>
        <v>1.0858705808342809E-2</v>
      </c>
      <c r="J1201" s="197">
        <f t="shared" si="177"/>
        <v>-8.3224688814004286E-2</v>
      </c>
      <c r="K1201" s="174">
        <v>336.96</v>
      </c>
      <c r="L1201" s="197">
        <f t="shared" si="173"/>
        <v>1.311386469146739E-2</v>
      </c>
      <c r="M1201" s="197">
        <f t="shared" si="178"/>
        <v>-3.3849430964101299E-2</v>
      </c>
      <c r="N1201" s="199">
        <v>39707</v>
      </c>
      <c r="O1201" s="181">
        <v>1213.5899999999999</v>
      </c>
      <c r="P1201" s="200">
        <f t="shared" si="174"/>
        <v>1.7363264468486114E-2</v>
      </c>
      <c r="Q1201" s="200">
        <f t="shared" si="179"/>
        <v>-5.5146012370390643E-2</v>
      </c>
    </row>
    <row r="1202" spans="1:17">
      <c r="A1202" s="180">
        <v>39708</v>
      </c>
      <c r="B1202" s="174">
        <v>484.99</v>
      </c>
      <c r="C1202" s="197">
        <f t="shared" si="170"/>
        <v>-5.0752931093530733E-2</v>
      </c>
      <c r="D1202" s="201">
        <f t="shared" si="175"/>
        <v>-8.2608340461087018E-2</v>
      </c>
      <c r="E1202" s="174">
        <v>7440.39</v>
      </c>
      <c r="F1202" s="197">
        <f t="shared" si="171"/>
        <v>-4.6319309533660931E-2</v>
      </c>
      <c r="G1202" s="197">
        <f t="shared" si="176"/>
        <v>-8.1379382547335954E-2</v>
      </c>
      <c r="H1202" s="174">
        <v>1632.45</v>
      </c>
      <c r="I1202" s="197">
        <f t="shared" si="172"/>
        <v>-5.4611621049136E-2</v>
      </c>
      <c r="J1202" s="197">
        <f t="shared" si="177"/>
        <v>-5.5916078522127016E-2</v>
      </c>
      <c r="K1202" s="174">
        <v>337.2</v>
      </c>
      <c r="L1202" s="197">
        <f t="shared" si="173"/>
        <v>7.1199718208978208E-4</v>
      </c>
      <c r="M1202" s="197">
        <f t="shared" si="178"/>
        <v>-2.2913299098045164E-2</v>
      </c>
      <c r="N1202" s="199">
        <v>39708</v>
      </c>
      <c r="O1202" s="181">
        <v>1156.3900000000001</v>
      </c>
      <c r="P1202" s="200">
        <f t="shared" si="174"/>
        <v>-4.8279825475115869E-2</v>
      </c>
      <c r="Q1202" s="200">
        <f t="shared" si="179"/>
        <v>-3.8068348855849192E-2</v>
      </c>
    </row>
    <row r="1203" spans="1:17">
      <c r="A1203" s="180">
        <v>39709</v>
      </c>
      <c r="B1203" s="174">
        <v>504.71</v>
      </c>
      <c r="C1203" s="197">
        <f t="shared" si="170"/>
        <v>3.9855734732453088E-2</v>
      </c>
      <c r="D1203" s="201">
        <f t="shared" si="175"/>
        <v>-0.12664418659675511</v>
      </c>
      <c r="E1203" s="174">
        <v>7775.16</v>
      </c>
      <c r="F1203" s="197">
        <f t="shared" si="171"/>
        <v>4.4010769805699915E-2</v>
      </c>
      <c r="G1203" s="197">
        <f t="shared" si="176"/>
        <v>-0.13311230796715481</v>
      </c>
      <c r="H1203" s="174">
        <v>1697.42</v>
      </c>
      <c r="I1203" s="197">
        <f t="shared" si="172"/>
        <v>3.9027497382503308E-2</v>
      </c>
      <c r="J1203" s="197">
        <f t="shared" si="177"/>
        <v>-0.10862267043342559</v>
      </c>
      <c r="K1203" s="174">
        <v>324.99</v>
      </c>
      <c r="L1203" s="197">
        <f t="shared" si="173"/>
        <v>-3.6881813502114565E-2</v>
      </c>
      <c r="M1203" s="197">
        <f t="shared" si="178"/>
        <v>-4.4913258004676479E-2</v>
      </c>
      <c r="N1203" s="199">
        <v>39709</v>
      </c>
      <c r="O1203" s="181">
        <v>1206.51</v>
      </c>
      <c r="P1203" s="200">
        <f t="shared" si="174"/>
        <v>4.2428810890373335E-2</v>
      </c>
      <c r="Q1203" s="200">
        <f t="shared" si="179"/>
        <v>-8.580863736753E-2</v>
      </c>
    </row>
    <row r="1204" spans="1:17">
      <c r="A1204" s="180">
        <v>39710</v>
      </c>
      <c r="B1204" s="174">
        <v>520.6</v>
      </c>
      <c r="C1204" s="197">
        <f t="shared" si="170"/>
        <v>3.099798565979503E-2</v>
      </c>
      <c r="D1204" s="201">
        <f t="shared" si="175"/>
        <v>-7.8085367291516425E-2</v>
      </c>
      <c r="E1204" s="174">
        <v>8187.13</v>
      </c>
      <c r="F1204" s="197">
        <f t="shared" si="171"/>
        <v>5.1629372468846219E-2</v>
      </c>
      <c r="G1204" s="197">
        <f t="shared" si="176"/>
        <v>-9.6942721074187985E-2</v>
      </c>
      <c r="H1204" s="174">
        <v>1745.06</v>
      </c>
      <c r="I1204" s="197">
        <f t="shared" si="172"/>
        <v>2.7679487806883955E-2</v>
      </c>
      <c r="J1204" s="197">
        <f t="shared" si="177"/>
        <v>-7.0616763855378517E-2</v>
      </c>
      <c r="K1204" s="174">
        <v>326.77999999999997</v>
      </c>
      <c r="L1204" s="197">
        <f t="shared" si="173"/>
        <v>5.4927489770915539E-3</v>
      </c>
      <c r="M1204" s="197">
        <f t="shared" si="178"/>
        <v>-9.3493089419996539E-2</v>
      </c>
      <c r="N1204" s="199">
        <v>39710</v>
      </c>
      <c r="O1204" s="181">
        <v>1255.08</v>
      </c>
      <c r="P1204" s="200">
        <f t="shared" si="174"/>
        <v>3.9467421085810098E-2</v>
      </c>
      <c r="Q1204" s="200">
        <f t="shared" si="179"/>
        <v>-5.6781682564172216E-2</v>
      </c>
    </row>
    <row r="1205" spans="1:17">
      <c r="A1205" s="180">
        <v>39713</v>
      </c>
      <c r="B1205" s="174">
        <v>497.61</v>
      </c>
      <c r="C1205" s="197">
        <f t="shared" si="170"/>
        <v>-4.5165354874403998E-2</v>
      </c>
      <c r="D1205" s="201">
        <f t="shared" si="175"/>
        <v>-5.7333410265773196E-2</v>
      </c>
      <c r="E1205" s="174">
        <v>7918.61</v>
      </c>
      <c r="F1205" s="197">
        <f t="shared" si="171"/>
        <v>-3.3347723727523114E-2</v>
      </c>
      <c r="G1205" s="197">
        <f t="shared" si="176"/>
        <v>-4.6936935759154488E-2</v>
      </c>
      <c r="H1205" s="174">
        <v>1665.94</v>
      </c>
      <c r="I1205" s="197">
        <f t="shared" si="172"/>
        <v>-4.6399410327076167E-2</v>
      </c>
      <c r="J1205" s="197">
        <f t="shared" si="177"/>
        <v>-5.5993815456492152E-2</v>
      </c>
      <c r="K1205" s="174">
        <v>310.76</v>
      </c>
      <c r="L1205" s="197">
        <f t="shared" si="173"/>
        <v>-5.0266251520457404E-2</v>
      </c>
      <c r="M1205" s="197">
        <f t="shared" si="178"/>
        <v>-7.3349201151349505E-2</v>
      </c>
      <c r="N1205" s="199">
        <v>39713</v>
      </c>
      <c r="O1205" s="181">
        <v>1207.0899999999999</v>
      </c>
      <c r="P1205" s="200">
        <f t="shared" si="174"/>
        <v>-3.8986811199197322E-2</v>
      </c>
      <c r="Q1205" s="200">
        <f t="shared" si="179"/>
        <v>-2.1370237873261803E-2</v>
      </c>
    </row>
    <row r="1206" spans="1:17">
      <c r="A1206" s="180">
        <v>39714</v>
      </c>
      <c r="B1206" s="174">
        <v>491.36</v>
      </c>
      <c r="C1206" s="197">
        <f t="shared" si="170"/>
        <v>-1.2639580993548793E-2</v>
      </c>
      <c r="D1206" s="201">
        <f t="shared" si="175"/>
        <v>-8.6537332586411359E-2</v>
      </c>
      <c r="E1206" s="174">
        <v>7785.27</v>
      </c>
      <c r="F1206" s="197">
        <f t="shared" si="171"/>
        <v>-1.6982198607538732E-2</v>
      </c>
      <c r="G1206" s="197">
        <f t="shared" si="176"/>
        <v>-5.5427446382386066E-2</v>
      </c>
      <c r="H1206" s="174">
        <v>1648.4</v>
      </c>
      <c r="I1206" s="197">
        <f t="shared" si="172"/>
        <v>-1.0584408207829162E-2</v>
      </c>
      <c r="J1206" s="197">
        <f t="shared" si="177"/>
        <v>-8.6786253508449707E-2</v>
      </c>
      <c r="K1206" s="174">
        <v>323.14</v>
      </c>
      <c r="L1206" s="197">
        <f t="shared" si="173"/>
        <v>3.9064755766464399E-2</v>
      </c>
      <c r="M1206" s="197">
        <f t="shared" si="178"/>
        <v>-0.11685298271941338</v>
      </c>
      <c r="N1206" s="199">
        <v>39714</v>
      </c>
      <c r="O1206" s="181">
        <v>1188.22</v>
      </c>
      <c r="P1206" s="200">
        <f t="shared" si="174"/>
        <v>-1.5756115391864084E-2</v>
      </c>
      <c r="Q1206" s="200">
        <f t="shared" si="179"/>
        <v>-3.6960985221837252E-2</v>
      </c>
    </row>
    <row r="1207" spans="1:17">
      <c r="A1207" s="180">
        <v>39715</v>
      </c>
      <c r="B1207" s="174">
        <v>492.64</v>
      </c>
      <c r="C1207" s="197">
        <f t="shared" si="170"/>
        <v>2.6016274836778643E-3</v>
      </c>
      <c r="D1207" s="201">
        <f t="shared" si="175"/>
        <v>-0.11403129811815653</v>
      </c>
      <c r="E1207" s="174">
        <v>7768.82</v>
      </c>
      <c r="F1207" s="197">
        <f t="shared" si="171"/>
        <v>-2.1152000706188517E-3</v>
      </c>
      <c r="G1207" s="197">
        <f t="shared" si="176"/>
        <v>-7.5471890120809848E-2</v>
      </c>
      <c r="H1207" s="174">
        <v>1661.33</v>
      </c>
      <c r="I1207" s="197">
        <f t="shared" si="172"/>
        <v>7.8133659119584819E-3</v>
      </c>
      <c r="J1207" s="197">
        <f t="shared" si="177"/>
        <v>-0.1135139127175063</v>
      </c>
      <c r="K1207" s="174">
        <v>332.62</v>
      </c>
      <c r="L1207" s="197">
        <f t="shared" si="173"/>
        <v>2.8915031393309431E-2</v>
      </c>
      <c r="M1207" s="197">
        <f t="shared" si="178"/>
        <v>-7.6527698510100051E-2</v>
      </c>
      <c r="N1207" s="199">
        <v>39715</v>
      </c>
      <c r="O1207" s="181">
        <v>1185.8699999999999</v>
      </c>
      <c r="P1207" s="200">
        <f t="shared" si="174"/>
        <v>-1.9797065549473961E-3</v>
      </c>
      <c r="Q1207" s="200">
        <f t="shared" si="179"/>
        <v>-5.6875972082330521E-2</v>
      </c>
    </row>
    <row r="1208" spans="1:17">
      <c r="A1208" s="180">
        <v>39716</v>
      </c>
      <c r="B1208" s="174">
        <v>501.36</v>
      </c>
      <c r="C1208" s="197">
        <f t="shared" si="170"/>
        <v>1.7545721740229871E-2</v>
      </c>
      <c r="D1208" s="201">
        <f t="shared" si="175"/>
        <v>-9.0734342335465998E-2</v>
      </c>
      <c r="E1208" s="174">
        <v>7927.87</v>
      </c>
      <c r="F1208" s="197">
        <f t="shared" si="171"/>
        <v>2.0266112620183161E-2</v>
      </c>
      <c r="G1208" s="197">
        <f t="shared" si="176"/>
        <v>-6.1329302994784868E-2</v>
      </c>
      <c r="H1208" s="174">
        <v>1687.55</v>
      </c>
      <c r="I1208" s="197">
        <f t="shared" si="172"/>
        <v>1.5659286560744924E-2</v>
      </c>
      <c r="J1208" s="197">
        <f t="shared" si="177"/>
        <v>-8.1827911499612674E-2</v>
      </c>
      <c r="K1208" s="174">
        <v>320.63</v>
      </c>
      <c r="L1208" s="197">
        <f t="shared" si="173"/>
        <v>-3.6712886896643183E-2</v>
      </c>
      <c r="M1208" s="197">
        <f t="shared" si="178"/>
        <v>-6.1533213014697566E-2</v>
      </c>
      <c r="N1208" s="199">
        <v>39716</v>
      </c>
      <c r="O1208" s="181">
        <v>1209.18</v>
      </c>
      <c r="P1208" s="200">
        <f t="shared" si="174"/>
        <v>1.9465761499284553E-2</v>
      </c>
      <c r="Q1208" s="200">
        <f t="shared" si="179"/>
        <v>-4.00840360402029E-2</v>
      </c>
    </row>
    <row r="1209" spans="1:17">
      <c r="A1209" s="180">
        <v>39717</v>
      </c>
      <c r="B1209" s="174">
        <v>497.21</v>
      </c>
      <c r="C1209" s="197">
        <f t="shared" si="170"/>
        <v>-8.3119338513881567E-3</v>
      </c>
      <c r="D1209" s="201">
        <f t="shared" si="175"/>
        <v>-9.9388915442925552E-2</v>
      </c>
      <c r="E1209" s="174">
        <v>7890.37</v>
      </c>
      <c r="F1209" s="197">
        <f t="shared" si="171"/>
        <v>-4.7413707532365833E-3</v>
      </c>
      <c r="G1209" s="197">
        <f t="shared" si="176"/>
        <v>-6.0130412548795614E-2</v>
      </c>
      <c r="H1209" s="174">
        <v>1672.04</v>
      </c>
      <c r="I1209" s="197">
        <f t="shared" si="172"/>
        <v>-9.2333351339037115E-3</v>
      </c>
      <c r="J1209" s="197">
        <f t="shared" si="177"/>
        <v>-8.9499563094425999E-2</v>
      </c>
      <c r="K1209" s="174">
        <v>317.95</v>
      </c>
      <c r="L1209" s="197">
        <f t="shared" si="173"/>
        <v>-8.3936726319339527E-3</v>
      </c>
      <c r="M1209" s="197">
        <f t="shared" si="178"/>
        <v>-7.8806395470904095E-2</v>
      </c>
      <c r="N1209" s="199">
        <v>39717</v>
      </c>
      <c r="O1209" s="181">
        <v>1213.01</v>
      </c>
      <c r="P1209" s="200">
        <f t="shared" si="174"/>
        <v>3.1624300256987603E-3</v>
      </c>
      <c r="Q1209" s="200">
        <f t="shared" si="179"/>
        <v>-4.3705740033979354E-2</v>
      </c>
    </row>
    <row r="1210" spans="1:17">
      <c r="A1210" s="180">
        <v>39720</v>
      </c>
      <c r="B1210" s="174">
        <v>451.19</v>
      </c>
      <c r="C1210" s="197">
        <f t="shared" si="170"/>
        <v>-9.7123935247355728E-2</v>
      </c>
      <c r="D1210" s="201">
        <f t="shared" si="175"/>
        <v>-0.11058607354809734</v>
      </c>
      <c r="E1210" s="174">
        <v>7204.01</v>
      </c>
      <c r="F1210" s="197">
        <f t="shared" si="171"/>
        <v>-9.1005213131346158E-2</v>
      </c>
      <c r="G1210" s="197">
        <f t="shared" si="176"/>
        <v>-8.2077296371324313E-2</v>
      </c>
      <c r="H1210" s="174">
        <v>1496.15</v>
      </c>
      <c r="I1210" s="197">
        <f t="shared" si="172"/>
        <v>-0.11114929591579796</v>
      </c>
      <c r="J1210" s="197">
        <f t="shared" si="177"/>
        <v>-0.10265357057521381</v>
      </c>
      <c r="K1210" s="174">
        <v>320.27</v>
      </c>
      <c r="L1210" s="197">
        <f t="shared" si="173"/>
        <v>7.2702523234234283E-3</v>
      </c>
      <c r="M1210" s="197">
        <f t="shared" si="178"/>
        <v>-0.10275924252817807</v>
      </c>
      <c r="N1210" s="199">
        <v>39720</v>
      </c>
      <c r="O1210" s="181">
        <v>1106.3900000000001</v>
      </c>
      <c r="P1210" s="200">
        <f t="shared" si="174"/>
        <v>-9.2002410945936239E-2</v>
      </c>
      <c r="Q1210" s="200">
        <f t="shared" si="179"/>
        <v>-5.7077803029811976E-2</v>
      </c>
    </row>
    <row r="1211" spans="1:17">
      <c r="A1211" s="180">
        <v>39721</v>
      </c>
      <c r="B1211" s="174">
        <v>475.49</v>
      </c>
      <c r="C1211" s="197">
        <f t="shared" si="170"/>
        <v>5.2457314452408213E-2</v>
      </c>
      <c r="D1211" s="201">
        <f t="shared" si="175"/>
        <v>-0.20868189613303154</v>
      </c>
      <c r="E1211" s="174">
        <v>7532.8</v>
      </c>
      <c r="F1211" s="197">
        <f t="shared" si="171"/>
        <v>4.4629003213307261E-2</v>
      </c>
      <c r="G1211" s="197">
        <f t="shared" si="176"/>
        <v>-0.15818334275261692</v>
      </c>
      <c r="H1211" s="174">
        <v>1594.63</v>
      </c>
      <c r="I1211" s="197">
        <f t="shared" si="172"/>
        <v>6.3746592499307073E-2</v>
      </c>
      <c r="J1211" s="197">
        <f t="shared" si="177"/>
        <v>-0.21183093214140711</v>
      </c>
      <c r="K1211" s="174">
        <v>326.61</v>
      </c>
      <c r="L1211" s="197">
        <f t="shared" si="173"/>
        <v>1.9602408524358326E-2</v>
      </c>
      <c r="M1211" s="197">
        <f t="shared" si="178"/>
        <v>-7.4090129905954857E-2</v>
      </c>
      <c r="N1211" s="199">
        <v>39721</v>
      </c>
      <c r="O1211" s="181">
        <v>1166.3599999999999</v>
      </c>
      <c r="P1211" s="200">
        <f t="shared" si="174"/>
        <v>5.2785325126328934E-2</v>
      </c>
      <c r="Q1211" s="200">
        <f t="shared" si="179"/>
        <v>-0.13584931443999115</v>
      </c>
    </row>
    <row r="1212" spans="1:17">
      <c r="A1212" s="180">
        <v>39722</v>
      </c>
      <c r="B1212" s="174">
        <v>463.72</v>
      </c>
      <c r="C1212" s="197">
        <f t="shared" si="170"/>
        <v>-2.5064929467883669E-2</v>
      </c>
      <c r="D1212" s="201">
        <f t="shared" si="175"/>
        <v>-0.15341432600755023</v>
      </c>
      <c r="E1212" s="174">
        <v>7519.95</v>
      </c>
      <c r="F1212" s="197">
        <f t="shared" si="171"/>
        <v>-1.7073296402919137E-3</v>
      </c>
      <c r="G1212" s="197">
        <f t="shared" si="176"/>
        <v>-0.10647965872474796</v>
      </c>
      <c r="H1212" s="174">
        <v>1563.8</v>
      </c>
      <c r="I1212" s="197">
        <f t="shared" si="172"/>
        <v>-1.9522977696557406E-2</v>
      </c>
      <c r="J1212" s="197">
        <f t="shared" si="177"/>
        <v>-0.13579268202139078</v>
      </c>
      <c r="K1212" s="174">
        <v>327.32</v>
      </c>
      <c r="L1212" s="197">
        <f t="shared" si="173"/>
        <v>2.1714870979826001E-3</v>
      </c>
      <c r="M1212" s="197">
        <f t="shared" si="178"/>
        <v>-7.551757274903155E-2</v>
      </c>
      <c r="N1212" s="199">
        <v>39722</v>
      </c>
      <c r="O1212" s="181">
        <v>1161.06</v>
      </c>
      <c r="P1212" s="200">
        <f t="shared" si="174"/>
        <v>-4.5544071644332395E-3</v>
      </c>
      <c r="Q1212" s="200">
        <f t="shared" si="179"/>
        <v>-7.746993431716423E-2</v>
      </c>
    </row>
    <row r="1213" spans="1:17">
      <c r="A1213" s="180">
        <v>39723</v>
      </c>
      <c r="B1213" s="174">
        <v>441.33</v>
      </c>
      <c r="C1213" s="197">
        <f t="shared" si="170"/>
        <v>-4.948802687197066E-2</v>
      </c>
      <c r="D1213" s="201">
        <f t="shared" si="175"/>
        <v>-0.1772517963419166</v>
      </c>
      <c r="E1213" s="174">
        <v>7155.41</v>
      </c>
      <c r="F1213" s="197">
        <f t="shared" si="171"/>
        <v>-4.9690775051185659E-2</v>
      </c>
      <c r="G1213" s="197">
        <f t="shared" si="176"/>
        <v>-9.4911766078146026E-2</v>
      </c>
      <c r="H1213" s="174">
        <v>1491.11</v>
      </c>
      <c r="I1213" s="197">
        <f t="shared" si="172"/>
        <v>-4.7597947657720796E-2</v>
      </c>
      <c r="J1213" s="197">
        <f t="shared" si="177"/>
        <v>-0.14335318848829479</v>
      </c>
      <c r="K1213" s="174">
        <v>297.14999999999998</v>
      </c>
      <c r="L1213" s="197">
        <f t="shared" si="173"/>
        <v>-9.6701223846511336E-2</v>
      </c>
      <c r="M1213" s="197">
        <f t="shared" si="178"/>
        <v>-7.8528104637951221E-2</v>
      </c>
      <c r="N1213" s="199">
        <v>39723</v>
      </c>
      <c r="O1213" s="181">
        <v>1114.28</v>
      </c>
      <c r="P1213" s="200">
        <f t="shared" si="174"/>
        <v>-4.1124924545018648E-2</v>
      </c>
      <c r="Q1213" s="200">
        <f t="shared" si="179"/>
        <v>-7.3017856549539475E-2</v>
      </c>
    </row>
    <row r="1214" spans="1:17">
      <c r="A1214" s="180">
        <v>39724</v>
      </c>
      <c r="B1214" s="174">
        <v>432.2</v>
      </c>
      <c r="C1214" s="197">
        <f t="shared" si="170"/>
        <v>-2.0904450857444565E-2</v>
      </c>
      <c r="D1214" s="201">
        <f t="shared" si="175"/>
        <v>-0.2537008211965901</v>
      </c>
      <c r="E1214" s="174">
        <v>7088.94</v>
      </c>
      <c r="F1214" s="197">
        <f t="shared" si="171"/>
        <v>-9.3328909324076666E-3</v>
      </c>
      <c r="G1214" s="197">
        <f t="shared" si="176"/>
        <v>-0.16888018880763897</v>
      </c>
      <c r="H1214" s="174">
        <v>1470.84</v>
      </c>
      <c r="I1214" s="197">
        <f t="shared" si="172"/>
        <v>-1.3687142891618799E-2</v>
      </c>
      <c r="J1214" s="197">
        <f t="shared" si="177"/>
        <v>-0.22628927133337912</v>
      </c>
      <c r="K1214" s="174">
        <v>313.19420000000002</v>
      </c>
      <c r="L1214" s="197">
        <f t="shared" si="173"/>
        <v>5.258638361399013E-2</v>
      </c>
      <c r="M1214" s="197">
        <f t="shared" si="178"/>
        <v>-0.16893946499378115</v>
      </c>
      <c r="N1214" s="199">
        <v>39724</v>
      </c>
      <c r="O1214" s="181">
        <v>1099.23</v>
      </c>
      <c r="P1214" s="200">
        <f t="shared" si="174"/>
        <v>-1.359852173202372E-2</v>
      </c>
      <c r="Q1214" s="200">
        <f t="shared" si="179"/>
        <v>-0.14245687235054938</v>
      </c>
    </row>
    <row r="1215" spans="1:17">
      <c r="A1215" s="180">
        <v>39727</v>
      </c>
      <c r="B1215" s="174">
        <v>411.35</v>
      </c>
      <c r="C1215" s="197">
        <f t="shared" si="170"/>
        <v>-4.9444010457846202E-2</v>
      </c>
      <c r="D1215" s="201">
        <f t="shared" si="175"/>
        <v>-0.28299154258963688</v>
      </c>
      <c r="E1215" s="174">
        <v>6754.91</v>
      </c>
      <c r="F1215" s="197">
        <f t="shared" si="171"/>
        <v>-4.8266175160577247E-2</v>
      </c>
      <c r="G1215" s="197">
        <f t="shared" si="176"/>
        <v>-0.18169973789254384</v>
      </c>
      <c r="H1215" s="174">
        <v>1411.28</v>
      </c>
      <c r="I1215" s="197">
        <f t="shared" si="172"/>
        <v>-4.1336572152923669E-2</v>
      </c>
      <c r="J1215" s="197">
        <f t="shared" si="177"/>
        <v>-0.25349598417755048</v>
      </c>
      <c r="K1215" s="174">
        <v>306.38</v>
      </c>
      <c r="L1215" s="197">
        <f t="shared" si="173"/>
        <v>-2.1997283842109711E-2</v>
      </c>
      <c r="M1215" s="197">
        <f t="shared" si="178"/>
        <v>-0.10999480206462361</v>
      </c>
      <c r="N1215" s="199">
        <v>39727</v>
      </c>
      <c r="O1215" s="181">
        <v>1056.8900000000001</v>
      </c>
      <c r="P1215" s="200">
        <f t="shared" si="174"/>
        <v>-3.9279301334606172E-2</v>
      </c>
      <c r="Q1215" s="200">
        <f t="shared" si="179"/>
        <v>-0.15940417949075916</v>
      </c>
    </row>
    <row r="1216" spans="1:17">
      <c r="A1216" s="180">
        <v>39728</v>
      </c>
      <c r="B1216" s="174">
        <v>384.11</v>
      </c>
      <c r="C1216" s="197">
        <f t="shared" si="170"/>
        <v>-6.8515463715233801E-2</v>
      </c>
      <c r="D1216" s="201">
        <f t="shared" si="175"/>
        <v>-0.32806736047125079</v>
      </c>
      <c r="E1216" s="174">
        <v>6388.38</v>
      </c>
      <c r="F1216" s="197">
        <f t="shared" si="171"/>
        <v>-5.5788932738533907E-2</v>
      </c>
      <c r="G1216" s="197">
        <f t="shared" si="176"/>
        <v>-0.21060170358367236</v>
      </c>
      <c r="H1216" s="174">
        <v>1329.98</v>
      </c>
      <c r="I1216" s="197">
        <f t="shared" si="172"/>
        <v>-5.93331894794017E-2</v>
      </c>
      <c r="J1216" s="197">
        <f t="shared" si="177"/>
        <v>-0.28682255403042584</v>
      </c>
      <c r="K1216" s="174">
        <v>292.95</v>
      </c>
      <c r="L1216" s="197">
        <f t="shared" si="173"/>
        <v>-4.4824215593752506E-2</v>
      </c>
      <c r="M1216" s="197">
        <f t="shared" si="178"/>
        <v>-0.12815187943350378</v>
      </c>
      <c r="N1216" s="199">
        <v>39728</v>
      </c>
      <c r="O1216" s="181">
        <v>996.23</v>
      </c>
      <c r="P1216" s="200">
        <f t="shared" si="174"/>
        <v>-5.9107757716857307E-2</v>
      </c>
      <c r="Q1216" s="200">
        <f t="shared" si="179"/>
        <v>-0.18058698109718194</v>
      </c>
    </row>
    <row r="1217" spans="1:17">
      <c r="A1217" s="180">
        <v>39729</v>
      </c>
      <c r="B1217" s="174">
        <v>383.72</v>
      </c>
      <c r="C1217" s="197">
        <f t="shared" si="170"/>
        <v>-1.0158499499587075E-3</v>
      </c>
      <c r="D1217" s="201">
        <f t="shared" si="175"/>
        <v>-0.4162800366451363</v>
      </c>
      <c r="E1217" s="174">
        <v>6306.35</v>
      </c>
      <c r="F1217" s="197">
        <f t="shared" si="171"/>
        <v>-1.2923652842272716E-2</v>
      </c>
      <c r="G1217" s="197">
        <f t="shared" si="176"/>
        <v>-0.28090628284111474</v>
      </c>
      <c r="H1217" s="174">
        <v>1330.61</v>
      </c>
      <c r="I1217" s="197">
        <f t="shared" si="172"/>
        <v>4.7357917738133701E-4</v>
      </c>
      <c r="J1217" s="197">
        <f t="shared" si="177"/>
        <v>-0.37040082020340692</v>
      </c>
      <c r="K1217" s="174">
        <v>290.62</v>
      </c>
      <c r="L1217" s="197">
        <f t="shared" si="173"/>
        <v>-7.9853740982477866E-3</v>
      </c>
      <c r="M1217" s="197">
        <f t="shared" si="178"/>
        <v>-0.20041930232385963</v>
      </c>
      <c r="N1217" s="199">
        <v>39729</v>
      </c>
      <c r="O1217" s="181">
        <v>984.94</v>
      </c>
      <c r="P1217" s="200">
        <f t="shared" si="174"/>
        <v>-1.1397429009414909E-2</v>
      </c>
      <c r="Q1217" s="200">
        <f t="shared" si="179"/>
        <v>-0.26330660539372025</v>
      </c>
    </row>
    <row r="1218" spans="1:17">
      <c r="A1218" s="180">
        <v>39730</v>
      </c>
      <c r="B1218" s="174">
        <v>368.23</v>
      </c>
      <c r="C1218" s="197">
        <f t="shared" si="170"/>
        <v>-4.1205377011973889E-2</v>
      </c>
      <c r="D1218" s="201">
        <f t="shared" si="175"/>
        <v>-0.42524797679325133</v>
      </c>
      <c r="E1218" s="174">
        <v>5809.98</v>
      </c>
      <c r="F1218" s="197">
        <f t="shared" si="171"/>
        <v>-8.1979933761393523E-2</v>
      </c>
      <c r="G1218" s="197">
        <f t="shared" si="176"/>
        <v>-0.29767816785295165</v>
      </c>
      <c r="H1218" s="174">
        <v>1275.0999999999999</v>
      </c>
      <c r="I1218" s="197">
        <f t="shared" si="172"/>
        <v>-4.2612876796633802E-2</v>
      </c>
      <c r="J1218" s="197">
        <f t="shared" si="177"/>
        <v>-0.37768430908364253</v>
      </c>
      <c r="K1218" s="174">
        <v>278.95</v>
      </c>
      <c r="L1218" s="197">
        <f t="shared" si="173"/>
        <v>-4.0984017601012487E-2</v>
      </c>
      <c r="M1218" s="197">
        <f t="shared" si="178"/>
        <v>-0.22142160991687132</v>
      </c>
      <c r="N1218" s="199">
        <v>39730</v>
      </c>
      <c r="O1218" s="181">
        <v>909.92</v>
      </c>
      <c r="P1218" s="200">
        <f t="shared" si="174"/>
        <v>-7.9224042052700616E-2</v>
      </c>
      <c r="Q1218" s="200">
        <f t="shared" si="179"/>
        <v>-0.28162277481433595</v>
      </c>
    </row>
    <row r="1219" spans="1:17">
      <c r="A1219" s="180">
        <v>39731</v>
      </c>
      <c r="B1219" s="174">
        <v>363.35</v>
      </c>
      <c r="C1219" s="197">
        <f t="shared" si="170"/>
        <v>-1.3341185875128097E-2</v>
      </c>
      <c r="D1219" s="201">
        <f t="shared" si="175"/>
        <v>-0.46334845000235003</v>
      </c>
      <c r="E1219" s="174">
        <v>5704.13</v>
      </c>
      <c r="F1219" s="197">
        <f t="shared" si="171"/>
        <v>-1.8386654640976892E-2</v>
      </c>
      <c r="G1219" s="197">
        <f t="shared" si="176"/>
        <v>-0.36850099411029413</v>
      </c>
      <c r="H1219" s="174">
        <v>1269.8</v>
      </c>
      <c r="I1219" s="197">
        <f t="shared" si="172"/>
        <v>-4.1651991531467007E-3</v>
      </c>
      <c r="J1219" s="197">
        <f t="shared" si="177"/>
        <v>-0.42021476051382306</v>
      </c>
      <c r="K1219" s="174">
        <v>262.05</v>
      </c>
      <c r="L1219" s="197">
        <f t="shared" si="173"/>
        <v>-6.2497229043362003E-2</v>
      </c>
      <c r="M1219" s="197">
        <f t="shared" si="178"/>
        <v>-0.26188156908716737</v>
      </c>
      <c r="N1219" s="199">
        <v>39731</v>
      </c>
      <c r="O1219" s="181">
        <v>899.22</v>
      </c>
      <c r="P1219" s="200">
        <f t="shared" si="174"/>
        <v>-1.1828962673529704E-2</v>
      </c>
      <c r="Q1219" s="200">
        <f t="shared" si="179"/>
        <v>-0.3487229338213772</v>
      </c>
    </row>
    <row r="1220" spans="1:17">
      <c r="A1220" s="180">
        <v>39734</v>
      </c>
      <c r="B1220" s="174">
        <v>406.79</v>
      </c>
      <c r="C1220" s="197">
        <f t="shared" ref="C1220:C1283" si="180">LN(B1220/B1219)</f>
        <v>0.11293052470538702</v>
      </c>
      <c r="D1220" s="201">
        <f t="shared" si="175"/>
        <v>-0.47499664769169025</v>
      </c>
      <c r="E1220" s="174">
        <v>6400.96</v>
      </c>
      <c r="F1220" s="197">
        <f t="shared" ref="F1220:F1283" si="181">LN(E1220/E1219)</f>
        <v>0.11525750524062474</v>
      </c>
      <c r="G1220" s="197">
        <f t="shared" si="176"/>
        <v>-0.38410716991496624</v>
      </c>
      <c r="H1220" s="174">
        <v>1429.54</v>
      </c>
      <c r="I1220" s="197">
        <f t="shared" ref="I1220:I1283" si="182">LN(H1220/H1219)</f>
        <v>0.11849330644635568</v>
      </c>
      <c r="J1220" s="197">
        <f t="shared" si="177"/>
        <v>-0.42486926072306358</v>
      </c>
      <c r="K1220" s="174">
        <v>259.92</v>
      </c>
      <c r="L1220" s="197">
        <f t="shared" ref="L1220:L1283" si="183">LN(K1220/K1219)</f>
        <v>-8.1614338873303351E-3</v>
      </c>
      <c r="M1220" s="197">
        <f t="shared" si="178"/>
        <v>-0.34626413692432101</v>
      </c>
      <c r="N1220" s="199">
        <v>39734</v>
      </c>
      <c r="O1220" s="181">
        <v>1003.35</v>
      </c>
      <c r="P1220" s="200">
        <f t="shared" ref="P1220:P1283" si="184">LN(O1220/O1219)</f>
        <v>0.10957195934756697</v>
      </c>
      <c r="Q1220" s="200">
        <f t="shared" si="179"/>
        <v>-0.35763198232832605</v>
      </c>
    </row>
    <row r="1221" spans="1:17">
      <c r="A1221" s="180">
        <v>39735</v>
      </c>
      <c r="B1221" s="174">
        <v>389.52</v>
      </c>
      <c r="C1221" s="197">
        <f t="shared" si="180"/>
        <v>-4.33818698935865E-2</v>
      </c>
      <c r="D1221" s="201">
        <f t="shared" si="175"/>
        <v>-0.36751107682600331</v>
      </c>
      <c r="E1221" s="174">
        <v>6380.53</v>
      </c>
      <c r="F1221" s="197">
        <f t="shared" si="181"/>
        <v>-3.1968131100349106E-3</v>
      </c>
      <c r="G1221" s="197">
        <f t="shared" si="176"/>
        <v>-0.27011209223453136</v>
      </c>
      <c r="H1221" s="174">
        <v>1364.59</v>
      </c>
      <c r="I1221" s="197">
        <f t="shared" si="182"/>
        <v>-4.6498696983003636E-2</v>
      </c>
      <c r="J1221" s="197">
        <f t="shared" si="177"/>
        <v>-0.31782395970473548</v>
      </c>
      <c r="K1221" s="174">
        <v>251.01</v>
      </c>
      <c r="L1221" s="197">
        <f t="shared" si="183"/>
        <v>-3.4881112385228043E-2</v>
      </c>
      <c r="M1221" s="197">
        <f t="shared" si="178"/>
        <v>-0.35870811725317375</v>
      </c>
      <c r="N1221" s="199">
        <v>39735</v>
      </c>
      <c r="O1221" s="181">
        <v>998.01</v>
      </c>
      <c r="P1221" s="200">
        <f t="shared" si="184"/>
        <v>-5.3363839311829468E-3</v>
      </c>
      <c r="Q1221" s="200">
        <f t="shared" si="179"/>
        <v>-0.25356655940948791</v>
      </c>
    </row>
    <row r="1222" spans="1:17">
      <c r="A1222" s="180">
        <v>39736</v>
      </c>
      <c r="B1222" s="174">
        <v>353.62</v>
      </c>
      <c r="C1222" s="197">
        <f t="shared" si="180"/>
        <v>-9.6692321624502128E-2</v>
      </c>
      <c r="D1222" s="201">
        <f t="shared" si="175"/>
        <v>-0.40859227339720855</v>
      </c>
      <c r="E1222" s="174">
        <v>5759.96</v>
      </c>
      <c r="F1222" s="197">
        <f t="shared" si="181"/>
        <v>-0.10232063576747345</v>
      </c>
      <c r="G1222" s="197">
        <f t="shared" si="176"/>
        <v>-0.27303460011029523</v>
      </c>
      <c r="H1222" s="174">
        <v>1244.23</v>
      </c>
      <c r="I1222" s="197">
        <f t="shared" si="182"/>
        <v>-9.23371525303497E-2</v>
      </c>
      <c r="J1222" s="197">
        <f t="shared" si="177"/>
        <v>-0.3608447825365097</v>
      </c>
      <c r="K1222" s="174">
        <v>249.02</v>
      </c>
      <c r="L1222" s="197">
        <f t="shared" si="183"/>
        <v>-7.9595644513504177E-3</v>
      </c>
      <c r="M1222" s="197">
        <f t="shared" si="178"/>
        <v>-0.39321288554793843</v>
      </c>
      <c r="N1222" s="199">
        <v>39736</v>
      </c>
      <c r="O1222" s="181">
        <v>907.84</v>
      </c>
      <c r="P1222" s="200">
        <f t="shared" si="184"/>
        <v>-9.4695144680857268E-2</v>
      </c>
      <c r="Q1222" s="200">
        <f t="shared" si="179"/>
        <v>-0.26297067229802429</v>
      </c>
    </row>
    <row r="1223" spans="1:17">
      <c r="A1223" s="180">
        <v>39737</v>
      </c>
      <c r="B1223" s="174">
        <v>370.98</v>
      </c>
      <c r="C1223" s="197">
        <f t="shared" si="180"/>
        <v>4.7925262548589039E-2</v>
      </c>
      <c r="D1223" s="201">
        <f t="shared" si="175"/>
        <v>-0.4908837412564665</v>
      </c>
      <c r="E1223" s="174">
        <v>5970.9</v>
      </c>
      <c r="F1223" s="197">
        <f t="shared" si="181"/>
        <v>3.5967139571904665E-2</v>
      </c>
      <c r="G1223" s="197">
        <f t="shared" si="176"/>
        <v>-0.36313705061181928</v>
      </c>
      <c r="H1223" s="174">
        <v>1312.97</v>
      </c>
      <c r="I1223" s="197">
        <f t="shared" si="182"/>
        <v>5.3774881933724691E-2</v>
      </c>
      <c r="J1223" s="197">
        <f t="shared" si="177"/>
        <v>-0.4404011243220699</v>
      </c>
      <c r="K1223" s="174">
        <v>279.26</v>
      </c>
      <c r="L1223" s="197">
        <f t="shared" si="183"/>
        <v>0.11461003298978208</v>
      </c>
      <c r="M1223" s="197">
        <f t="shared" si="178"/>
        <v>-0.40009640007435376</v>
      </c>
      <c r="N1223" s="199">
        <v>39737</v>
      </c>
      <c r="O1223" s="181">
        <v>946.43</v>
      </c>
      <c r="P1223" s="200">
        <f t="shared" si="184"/>
        <v>4.1628859611446023E-2</v>
      </c>
      <c r="Q1223" s="200">
        <f t="shared" si="179"/>
        <v>-0.34245285671213965</v>
      </c>
    </row>
    <row r="1224" spans="1:17">
      <c r="A1224" s="180">
        <v>39738</v>
      </c>
      <c r="B1224" s="174">
        <v>371.33</v>
      </c>
      <c r="C1224" s="197">
        <f t="shared" si="180"/>
        <v>9.4300231961459615E-4</v>
      </c>
      <c r="D1224" s="201">
        <f t="shared" si="175"/>
        <v>-0.42966363123900397</v>
      </c>
      <c r="E1224" s="174">
        <v>5948.8</v>
      </c>
      <c r="F1224" s="197">
        <f t="shared" si="181"/>
        <v>-3.7081512661595525E-3</v>
      </c>
      <c r="G1224" s="197">
        <f t="shared" si="176"/>
        <v>-0.31875606102487292</v>
      </c>
      <c r="H1224" s="174">
        <v>1311.72</v>
      </c>
      <c r="I1224" s="197">
        <f t="shared" si="182"/>
        <v>-9.5249350933223904E-4</v>
      </c>
      <c r="J1224" s="197">
        <f t="shared" si="177"/>
        <v>-0.37412015704183144</v>
      </c>
      <c r="K1224" s="174">
        <v>268.36</v>
      </c>
      <c r="L1224" s="197">
        <f t="shared" si="183"/>
        <v>-3.9813884819361323E-2</v>
      </c>
      <c r="M1224" s="197">
        <f t="shared" si="178"/>
        <v>-0.29248681140670968</v>
      </c>
      <c r="N1224" s="199">
        <v>39738</v>
      </c>
      <c r="O1224" s="181">
        <v>940.55</v>
      </c>
      <c r="P1224" s="200">
        <f t="shared" si="184"/>
        <v>-6.232200692903124E-3</v>
      </c>
      <c r="Q1224" s="200">
        <f t="shared" si="179"/>
        <v>-0.29146546669740081</v>
      </c>
    </row>
    <row r="1225" spans="1:17">
      <c r="A1225" s="180">
        <v>39741</v>
      </c>
      <c r="B1225" s="174">
        <v>385.88</v>
      </c>
      <c r="C1225" s="197">
        <f t="shared" si="180"/>
        <v>3.8435285184206011E-2</v>
      </c>
      <c r="D1225" s="201">
        <f t="shared" si="175"/>
        <v>-0.4293694273499617</v>
      </c>
      <c r="E1225" s="174">
        <v>6287.6</v>
      </c>
      <c r="F1225" s="197">
        <f t="shared" si="181"/>
        <v>5.538992132695799E-2</v>
      </c>
      <c r="G1225" s="197">
        <f t="shared" si="176"/>
        <v>-0.33028019179426077</v>
      </c>
      <c r="H1225" s="174">
        <v>1352.76</v>
      </c>
      <c r="I1225" s="197">
        <f t="shared" si="182"/>
        <v>3.08076967506959E-2</v>
      </c>
      <c r="J1225" s="197">
        <f t="shared" si="177"/>
        <v>-0.37734389207492064</v>
      </c>
      <c r="K1225" s="174">
        <v>247.76</v>
      </c>
      <c r="L1225" s="197">
        <f t="shared" si="183"/>
        <v>-7.9868827029740005E-2</v>
      </c>
      <c r="M1225" s="197">
        <f t="shared" si="178"/>
        <v>-0.33272825221569585</v>
      </c>
      <c r="N1225" s="199">
        <v>39741</v>
      </c>
      <c r="O1225" s="181">
        <v>985.4</v>
      </c>
      <c r="P1225" s="200">
        <f t="shared" si="184"/>
        <v>4.6582839570833083E-2</v>
      </c>
      <c r="Q1225" s="200">
        <f t="shared" si="179"/>
        <v>-0.30387579764145284</v>
      </c>
    </row>
    <row r="1226" spans="1:17">
      <c r="A1226" s="180">
        <v>39742</v>
      </c>
      <c r="B1226" s="174">
        <v>362.59</v>
      </c>
      <c r="C1226" s="197">
        <f t="shared" si="180"/>
        <v>-6.225372096090593E-2</v>
      </c>
      <c r="D1226" s="201">
        <f t="shared" si="175"/>
        <v>-0.38430362287322073</v>
      </c>
      <c r="E1226" s="174">
        <v>6051.34</v>
      </c>
      <c r="F1226" s="197">
        <f t="shared" si="181"/>
        <v>-3.8299704750647992E-2</v>
      </c>
      <c r="G1226" s="197">
        <f t="shared" si="176"/>
        <v>-0.27937823988335886</v>
      </c>
      <c r="H1226" s="174">
        <v>1283.43</v>
      </c>
      <c r="I1226" s="197">
        <f t="shared" si="182"/>
        <v>-5.2610768392156219E-2</v>
      </c>
      <c r="J1226" s="197">
        <f t="shared" si="177"/>
        <v>-0.34324802766012891</v>
      </c>
      <c r="K1226" s="174">
        <v>259.68</v>
      </c>
      <c r="L1226" s="197">
        <f t="shared" si="183"/>
        <v>4.698956810133384E-2</v>
      </c>
      <c r="M1226" s="197">
        <f t="shared" si="178"/>
        <v>-0.399175864083121</v>
      </c>
      <c r="N1226" s="199">
        <v>39742</v>
      </c>
      <c r="O1226" s="181">
        <v>955.05</v>
      </c>
      <c r="P1226" s="200">
        <f t="shared" si="184"/>
        <v>-3.1283954978718657E-2</v>
      </c>
      <c r="Q1226" s="200">
        <f t="shared" si="179"/>
        <v>-0.25978486849161803</v>
      </c>
    </row>
    <row r="1227" spans="1:17">
      <c r="A1227" s="180">
        <v>39743</v>
      </c>
      <c r="B1227" s="174">
        <v>349.72</v>
      </c>
      <c r="C1227" s="197">
        <f t="shared" si="180"/>
        <v>-3.6139885028756584E-2</v>
      </c>
      <c r="D1227" s="201">
        <f t="shared" si="175"/>
        <v>-0.4614798569755133</v>
      </c>
      <c r="E1227" s="174">
        <v>5630.47</v>
      </c>
      <c r="F1227" s="197">
        <f t="shared" si="181"/>
        <v>-7.2086815104161608E-2</v>
      </c>
      <c r="G1227" s="197">
        <f t="shared" si="176"/>
        <v>-0.32479819327199605</v>
      </c>
      <c r="H1227" s="174">
        <v>1237.0899999999999</v>
      </c>
      <c r="I1227" s="197">
        <f t="shared" si="182"/>
        <v>-3.6774334037072885E-2</v>
      </c>
      <c r="J1227" s="197">
        <f t="shared" si="177"/>
        <v>-0.4087451895634579</v>
      </c>
      <c r="K1227" s="174">
        <v>259.02999999999997</v>
      </c>
      <c r="L1227" s="197">
        <f t="shared" si="183"/>
        <v>-2.5062186587032327E-3</v>
      </c>
      <c r="M1227" s="197">
        <f t="shared" si="178"/>
        <v>-0.33841779460411636</v>
      </c>
      <c r="N1227" s="199">
        <v>39743</v>
      </c>
      <c r="O1227" s="181">
        <v>896.78</v>
      </c>
      <c r="P1227" s="200">
        <f t="shared" si="184"/>
        <v>-6.2953125138379459E-2</v>
      </c>
      <c r="Q1227" s="200">
        <f t="shared" si="179"/>
        <v>-0.30233777599292128</v>
      </c>
    </row>
    <row r="1228" spans="1:17">
      <c r="A1228" s="180">
        <v>39744</v>
      </c>
      <c r="B1228" s="174">
        <v>348.49</v>
      </c>
      <c r="C1228" s="197">
        <f t="shared" si="180"/>
        <v>-3.5232989283951587E-3</v>
      </c>
      <c r="D1228" s="201">
        <f t="shared" si="175"/>
        <v>-0.47806325109809483</v>
      </c>
      <c r="E1228" s="174">
        <v>5671.93</v>
      </c>
      <c r="F1228" s="197">
        <f t="shared" si="181"/>
        <v>7.3365278107243347E-3</v>
      </c>
      <c r="G1228" s="197">
        <f t="shared" si="176"/>
        <v>-0.37947522624325047</v>
      </c>
      <c r="H1228" s="174">
        <v>1239.1600000000001</v>
      </c>
      <c r="I1228" s="197">
        <f t="shared" si="182"/>
        <v>1.6718832768671532E-3</v>
      </c>
      <c r="J1228" s="197">
        <f t="shared" si="177"/>
        <v>-0.42366682251530768</v>
      </c>
      <c r="K1228" s="174">
        <v>267.54000000000002</v>
      </c>
      <c r="L1228" s="197">
        <f t="shared" si="183"/>
        <v>3.2325202759862566E-2</v>
      </c>
      <c r="M1228" s="197">
        <f t="shared" si="178"/>
        <v>-0.34418558581882269</v>
      </c>
      <c r="N1228" s="199">
        <v>39744</v>
      </c>
      <c r="O1228" s="181">
        <v>908.11</v>
      </c>
      <c r="P1228" s="200">
        <f t="shared" si="184"/>
        <v>1.2554946645469935E-2</v>
      </c>
      <c r="Q1228" s="200">
        <f t="shared" si="179"/>
        <v>-0.34547031979683929</v>
      </c>
    </row>
    <row r="1229" spans="1:17">
      <c r="A1229" s="180">
        <v>39745</v>
      </c>
      <c r="B1229" s="174">
        <v>339.99</v>
      </c>
      <c r="C1229" s="197">
        <f t="shared" si="180"/>
        <v>-2.4693329971328361E-2</v>
      </c>
      <c r="D1229" s="201">
        <f t="shared" si="175"/>
        <v>-0.48027381811421588</v>
      </c>
      <c r="E1229" s="174">
        <v>5427.54</v>
      </c>
      <c r="F1229" s="197">
        <f t="shared" si="181"/>
        <v>-4.4043455209074815E-2</v>
      </c>
      <c r="G1229" s="197">
        <f t="shared" si="176"/>
        <v>-0.37634540151808604</v>
      </c>
      <c r="H1229" s="174">
        <v>1202.27</v>
      </c>
      <c r="I1229" s="197">
        <f t="shared" si="182"/>
        <v>-3.0222294197523432E-2</v>
      </c>
      <c r="J1229" s="197">
        <f t="shared" si="177"/>
        <v>-0.42019411037071364</v>
      </c>
      <c r="K1229" s="174">
        <v>252.7</v>
      </c>
      <c r="L1229" s="197">
        <f t="shared" si="183"/>
        <v>-5.7066073473291852E-2</v>
      </c>
      <c r="M1229" s="197">
        <f t="shared" si="178"/>
        <v>-0.30950434668337801</v>
      </c>
      <c r="N1229" s="199">
        <v>39745</v>
      </c>
      <c r="O1229" s="181">
        <v>876.77</v>
      </c>
      <c r="P1229" s="200">
        <f t="shared" si="184"/>
        <v>-3.5120816358308195E-2</v>
      </c>
      <c r="Q1229" s="200">
        <f t="shared" si="179"/>
        <v>-0.33659493291971393</v>
      </c>
    </row>
    <row r="1230" spans="1:17">
      <c r="A1230" s="180">
        <v>39748</v>
      </c>
      <c r="B1230" s="174">
        <v>332.51</v>
      </c>
      <c r="C1230" s="197">
        <f t="shared" si="180"/>
        <v>-2.2246270581337491E-2</v>
      </c>
      <c r="D1230" s="201">
        <f t="shared" si="175"/>
        <v>-0.51417305465776486</v>
      </c>
      <c r="E1230" s="174">
        <v>5196.53</v>
      </c>
      <c r="F1230" s="197">
        <f t="shared" si="181"/>
        <v>-4.3494897472590235E-2</v>
      </c>
      <c r="G1230" s="197">
        <f t="shared" si="176"/>
        <v>-0.43075638438374436</v>
      </c>
      <c r="H1230" s="174">
        <v>1169.78</v>
      </c>
      <c r="I1230" s="197">
        <f t="shared" si="182"/>
        <v>-2.7395739571431574E-2</v>
      </c>
      <c r="J1230" s="197">
        <f t="shared" si="177"/>
        <v>-0.45780033193275682</v>
      </c>
      <c r="K1230" s="174">
        <v>241.26</v>
      </c>
      <c r="L1230" s="197">
        <f t="shared" si="183"/>
        <v>-4.6327824256910927E-2</v>
      </c>
      <c r="M1230" s="197">
        <f t="shared" si="178"/>
        <v>-0.38148916253929288</v>
      </c>
      <c r="N1230" s="199">
        <v>39748</v>
      </c>
      <c r="O1230" s="181">
        <v>848.92</v>
      </c>
      <c r="P1230" s="200">
        <f t="shared" si="184"/>
        <v>-3.227974691248589E-2</v>
      </c>
      <c r="Q1230" s="200">
        <f t="shared" si="179"/>
        <v>-0.37966669141771225</v>
      </c>
    </row>
    <row r="1231" spans="1:17">
      <c r="A1231" s="180">
        <v>39749</v>
      </c>
      <c r="B1231" s="174">
        <v>369.77</v>
      </c>
      <c r="C1231" s="197">
        <f t="shared" si="180"/>
        <v>0.10621125589819387</v>
      </c>
      <c r="D1231" s="201">
        <f t="shared" si="175"/>
        <v>-0.54578523028268755</v>
      </c>
      <c r="E1231" s="174">
        <v>5733.45</v>
      </c>
      <c r="F1231" s="197">
        <f t="shared" si="181"/>
        <v>9.8326348635276534E-2</v>
      </c>
      <c r="G1231" s="197">
        <f t="shared" si="176"/>
        <v>-0.48808122119651803</v>
      </c>
      <c r="H1231" s="174">
        <v>1297.57</v>
      </c>
      <c r="I1231" s="197">
        <f t="shared" si="182"/>
        <v>0.1036775875653375</v>
      </c>
      <c r="J1231" s="197">
        <f t="shared" si="177"/>
        <v>-0.49296458691374589</v>
      </c>
      <c r="K1231" s="174">
        <v>241.52</v>
      </c>
      <c r="L1231" s="197">
        <f t="shared" si="183"/>
        <v>1.077095261345803E-3</v>
      </c>
      <c r="M1231" s="197">
        <f t="shared" si="178"/>
        <v>-0.40990410683633627</v>
      </c>
      <c r="N1231" s="199">
        <v>39749</v>
      </c>
      <c r="O1231" s="181">
        <v>940.51</v>
      </c>
      <c r="P1231" s="200">
        <f t="shared" si="184"/>
        <v>0.10245732795933024</v>
      </c>
      <c r="Q1231" s="200">
        <f t="shared" si="179"/>
        <v>-0.42667753024821853</v>
      </c>
    </row>
    <row r="1232" spans="1:17">
      <c r="A1232" s="180">
        <v>39750</v>
      </c>
      <c r="B1232" s="174">
        <v>367.88</v>
      </c>
      <c r="C1232" s="197">
        <f t="shared" si="180"/>
        <v>-5.1243926953264043E-3</v>
      </c>
      <c r="D1232" s="201">
        <f t="shared" si="175"/>
        <v>-0.4152162943719287</v>
      </c>
      <c r="E1232" s="174">
        <v>5774.89</v>
      </c>
      <c r="F1232" s="197">
        <f t="shared" si="181"/>
        <v>7.2017648259292506E-3</v>
      </c>
      <c r="G1232" s="197">
        <f t="shared" si="176"/>
        <v>-0.37977864993737431</v>
      </c>
      <c r="H1232" s="174">
        <v>1302.1199999999999</v>
      </c>
      <c r="I1232" s="197">
        <f t="shared" si="182"/>
        <v>3.5004209316556248E-3</v>
      </c>
      <c r="J1232" s="197">
        <f t="shared" si="177"/>
        <v>-0.36680251349050741</v>
      </c>
      <c r="K1232" s="174">
        <v>235.2</v>
      </c>
      <c r="L1232" s="197">
        <f t="shared" si="183"/>
        <v>-2.6516069374111589E-2</v>
      </c>
      <c r="M1232" s="197">
        <f t="shared" si="178"/>
        <v>-0.40491289648664364</v>
      </c>
      <c r="N1232" s="199">
        <v>39750</v>
      </c>
      <c r="O1232" s="181">
        <v>930.09</v>
      </c>
      <c r="P1232" s="200">
        <f t="shared" si="184"/>
        <v>-1.1140925668240704E-2</v>
      </c>
      <c r="Q1232" s="200">
        <f t="shared" si="179"/>
        <v>-0.31040157256114898</v>
      </c>
    </row>
    <row r="1233" spans="1:17">
      <c r="A1233" s="180">
        <v>39751</v>
      </c>
      <c r="B1233" s="174">
        <v>377.13</v>
      </c>
      <c r="C1233" s="197">
        <f t="shared" si="180"/>
        <v>2.4833157560352485E-2</v>
      </c>
      <c r="D1233" s="201">
        <f t="shared" si="175"/>
        <v>-0.40629836601345465</v>
      </c>
      <c r="E1233" s="174">
        <v>5975.03</v>
      </c>
      <c r="F1233" s="197">
        <f t="shared" si="181"/>
        <v>3.4069910118070069E-2</v>
      </c>
      <c r="G1233" s="197">
        <f t="shared" si="176"/>
        <v>-0.3623723845620187</v>
      </c>
      <c r="H1233" s="174">
        <v>1333.94</v>
      </c>
      <c r="I1233" s="197">
        <f t="shared" si="182"/>
        <v>2.414326353268962E-2</v>
      </c>
      <c r="J1233" s="197">
        <f t="shared" si="177"/>
        <v>-0.35126760646466998</v>
      </c>
      <c r="K1233" s="174">
        <v>229.37</v>
      </c>
      <c r="L1233" s="197">
        <f t="shared" si="183"/>
        <v>-2.5099795818347526E-2</v>
      </c>
      <c r="M1233" s="197">
        <f t="shared" si="178"/>
        <v>-0.43935154251160596</v>
      </c>
      <c r="N1233" s="199">
        <v>39751</v>
      </c>
      <c r="O1233" s="181">
        <v>954.09</v>
      </c>
      <c r="P1233" s="200">
        <f t="shared" si="184"/>
        <v>2.547665096269594E-2</v>
      </c>
      <c r="Q1233" s="200">
        <f t="shared" si="179"/>
        <v>-0.31744158676783213</v>
      </c>
    </row>
    <row r="1234" spans="1:17">
      <c r="A1234" s="180">
        <v>39752</v>
      </c>
      <c r="B1234" s="174">
        <v>376.53</v>
      </c>
      <c r="C1234" s="197">
        <f t="shared" si="180"/>
        <v>-1.592230254384932E-3</v>
      </c>
      <c r="D1234" s="201">
        <f t="shared" ref="D1234:D1297" si="185">SUM(C1193:C1233)</f>
        <v>-0.36672687075429666</v>
      </c>
      <c r="E1234" s="174">
        <v>6061.09</v>
      </c>
      <c r="F1234" s="197">
        <f t="shared" si="181"/>
        <v>1.4300533168243201E-2</v>
      </c>
      <c r="G1234" s="197">
        <f t="shared" ref="G1234:G1297" si="186">SUM(F1193:F1233)</f>
        <v>-0.32495469695940055</v>
      </c>
      <c r="H1234" s="174">
        <v>1334.78</v>
      </c>
      <c r="I1234" s="197">
        <f t="shared" si="182"/>
        <v>6.2951529402869753E-4</v>
      </c>
      <c r="J1234" s="197">
        <f t="shared" ref="J1234:J1297" si="187">SUM(I1193:I1233)</f>
        <v>-0.31786609851787495</v>
      </c>
      <c r="K1234" s="174">
        <v>254.9</v>
      </c>
      <c r="L1234" s="197">
        <f t="shared" si="183"/>
        <v>0.10553489117594551</v>
      </c>
      <c r="M1234" s="197">
        <f t="shared" ref="M1234:M1297" si="188">SUM(L1193:L1233)</f>
        <v>-0.47277369150664589</v>
      </c>
      <c r="N1234" s="199">
        <v>39752</v>
      </c>
      <c r="O1234" s="181">
        <v>968.75</v>
      </c>
      <c r="P1234" s="200">
        <f t="shared" si="184"/>
        <v>1.5248574046331105E-2</v>
      </c>
      <c r="Q1234" s="200">
        <f t="shared" ref="Q1234:Q1297" si="189">SUM(P1193:P1233)</f>
        <v>-0.28992776457375991</v>
      </c>
    </row>
    <row r="1235" spans="1:17">
      <c r="A1235" s="180">
        <v>39755</v>
      </c>
      <c r="B1235" s="174">
        <v>374.56</v>
      </c>
      <c r="C1235" s="197">
        <f t="shared" si="180"/>
        <v>-5.2457215978638358E-3</v>
      </c>
      <c r="D1235" s="201">
        <f t="shared" si="185"/>
        <v>-0.33625974757687982</v>
      </c>
      <c r="E1235" s="174">
        <v>6054.98</v>
      </c>
      <c r="F1235" s="197">
        <f t="shared" si="181"/>
        <v>-1.0085779494406401E-3</v>
      </c>
      <c r="G1235" s="197">
        <f t="shared" si="186"/>
        <v>-0.27858260841312771</v>
      </c>
      <c r="H1235" s="174">
        <v>1334.75</v>
      </c>
      <c r="I1235" s="197">
        <f t="shared" si="182"/>
        <v>-2.2475866539246026E-5</v>
      </c>
      <c r="J1235" s="197">
        <f t="shared" si="187"/>
        <v>-0.28490998731905887</v>
      </c>
      <c r="K1235" s="174">
        <v>251.51</v>
      </c>
      <c r="L1235" s="197">
        <f t="shared" si="183"/>
        <v>-1.3388561201329105E-2</v>
      </c>
      <c r="M1235" s="197">
        <f t="shared" si="188"/>
        <v>-0.34228393221906056</v>
      </c>
      <c r="N1235" s="199">
        <v>39755</v>
      </c>
      <c r="O1235" s="181">
        <v>966.3</v>
      </c>
      <c r="P1235" s="200">
        <f t="shared" si="184"/>
        <v>-2.5322356622939578E-3</v>
      </c>
      <c r="Q1235" s="200">
        <f t="shared" si="189"/>
        <v>-0.24430035301631489</v>
      </c>
    </row>
    <row r="1236" spans="1:17">
      <c r="A1236" s="180">
        <v>39756</v>
      </c>
      <c r="B1236" s="174">
        <v>388.62</v>
      </c>
      <c r="C1236" s="197">
        <f t="shared" si="180"/>
        <v>3.6849998680280008E-2</v>
      </c>
      <c r="D1236" s="201">
        <f t="shared" si="185"/>
        <v>-0.34171416416777001</v>
      </c>
      <c r="E1236" s="174">
        <v>6345.09</v>
      </c>
      <c r="F1236" s="197">
        <f t="shared" si="181"/>
        <v>4.680021151864236E-2</v>
      </c>
      <c r="G1236" s="197">
        <f t="shared" si="186"/>
        <v>-0.28277158850702661</v>
      </c>
      <c r="H1236" s="174">
        <v>1378.4</v>
      </c>
      <c r="I1236" s="197">
        <f t="shared" si="182"/>
        <v>3.2179397833424349E-2</v>
      </c>
      <c r="J1236" s="197">
        <f t="shared" si="187"/>
        <v>-0.28123503785399545</v>
      </c>
      <c r="K1236" s="174">
        <v>257.18</v>
      </c>
      <c r="L1236" s="197">
        <f t="shared" si="183"/>
        <v>2.2293478661552377E-2</v>
      </c>
      <c r="M1236" s="197">
        <f t="shared" si="188"/>
        <v>-0.34172941359919684</v>
      </c>
      <c r="N1236" s="199">
        <v>39756</v>
      </c>
      <c r="O1236" s="181">
        <v>1005.75</v>
      </c>
      <c r="P1236" s="200">
        <f t="shared" si="184"/>
        <v>4.0014465824634769E-2</v>
      </c>
      <c r="Q1236" s="200">
        <f t="shared" si="189"/>
        <v>-0.25125348376741669</v>
      </c>
    </row>
    <row r="1237" spans="1:17">
      <c r="A1237" s="180">
        <v>39757</v>
      </c>
      <c r="B1237" s="174">
        <v>368.93</v>
      </c>
      <c r="C1237" s="197">
        <f t="shared" si="180"/>
        <v>-5.199507827505321E-2</v>
      </c>
      <c r="D1237" s="201">
        <f t="shared" si="185"/>
        <v>-0.30912339788306392</v>
      </c>
      <c r="E1237" s="174">
        <v>6012.17</v>
      </c>
      <c r="F1237" s="197">
        <f t="shared" si="181"/>
        <v>-5.3895537192195211E-2</v>
      </c>
      <c r="G1237" s="197">
        <f t="shared" si="186"/>
        <v>-0.25261869849327001</v>
      </c>
      <c r="H1237" s="174">
        <v>1299.98</v>
      </c>
      <c r="I1237" s="197">
        <f t="shared" si="182"/>
        <v>-5.8574526497820814E-2</v>
      </c>
      <c r="J1237" s="197">
        <f t="shared" si="187"/>
        <v>-0.24606513603325261</v>
      </c>
      <c r="K1237" s="174">
        <v>257.42</v>
      </c>
      <c r="L1237" s="197">
        <f t="shared" si="183"/>
        <v>9.3276337893884154E-4</v>
      </c>
      <c r="M1237" s="197">
        <f t="shared" si="188"/>
        <v>-0.3020526179216696</v>
      </c>
      <c r="N1237" s="199">
        <v>39757</v>
      </c>
      <c r="O1237" s="181">
        <v>952.77</v>
      </c>
      <c r="P1237" s="200">
        <f t="shared" si="184"/>
        <v>-5.4115279430602112E-2</v>
      </c>
      <c r="Q1237" s="200">
        <f t="shared" si="189"/>
        <v>-0.23154169530961552</v>
      </c>
    </row>
    <row r="1238" spans="1:17">
      <c r="A1238" s="180">
        <v>39758</v>
      </c>
      <c r="B1238" s="174">
        <v>345.42</v>
      </c>
      <c r="C1238" s="197">
        <f t="shared" si="180"/>
        <v>-6.5845856232054176E-2</v>
      </c>
      <c r="D1238" s="201">
        <f t="shared" si="185"/>
        <v>-0.33319097640490608</v>
      </c>
      <c r="E1238" s="174">
        <v>5667.4</v>
      </c>
      <c r="F1238" s="197">
        <f t="shared" si="181"/>
        <v>-5.9055289490889062E-2</v>
      </c>
      <c r="G1238" s="197">
        <f t="shared" si="186"/>
        <v>-0.26941842800694932</v>
      </c>
      <c r="H1238" s="174">
        <v>1241.97</v>
      </c>
      <c r="I1238" s="197">
        <f t="shared" si="182"/>
        <v>-4.5650051103573785E-2</v>
      </c>
      <c r="J1238" s="197">
        <f t="shared" si="187"/>
        <v>-0.28087616807888771</v>
      </c>
      <c r="K1238" s="174">
        <v>255.82</v>
      </c>
      <c r="L1238" s="197">
        <f t="shared" si="183"/>
        <v>-6.2349200499847157E-3</v>
      </c>
      <c r="M1238" s="197">
        <f t="shared" si="188"/>
        <v>-0.2680377342354901</v>
      </c>
      <c r="N1238" s="199">
        <v>39758</v>
      </c>
      <c r="O1238" s="181">
        <v>904.88</v>
      </c>
      <c r="P1238" s="200">
        <f t="shared" si="184"/>
        <v>-5.1571193176169892E-2</v>
      </c>
      <c r="Q1238" s="200">
        <f t="shared" si="189"/>
        <v>-0.25092251155819184</v>
      </c>
    </row>
    <row r="1239" spans="1:17">
      <c r="A1239" s="180">
        <v>39759</v>
      </c>
      <c r="B1239" s="174">
        <v>355.14</v>
      </c>
      <c r="C1239" s="197">
        <f t="shared" si="180"/>
        <v>2.7751010014915402E-2</v>
      </c>
      <c r="D1239" s="201">
        <f t="shared" si="185"/>
        <v>-0.40901004968774268</v>
      </c>
      <c r="E1239" s="174">
        <v>5871.98</v>
      </c>
      <c r="F1239" s="197">
        <f t="shared" si="181"/>
        <v>3.5461426532031437E-2</v>
      </c>
      <c r="G1239" s="197">
        <f t="shared" si="186"/>
        <v>-0.33935426071324826</v>
      </c>
      <c r="H1239" s="174">
        <v>1271.6199999999999</v>
      </c>
      <c r="I1239" s="197">
        <f t="shared" si="182"/>
        <v>2.3592849517055425E-2</v>
      </c>
      <c r="J1239" s="197">
        <f t="shared" si="187"/>
        <v>-0.33607647358146497</v>
      </c>
      <c r="K1239" s="174">
        <v>265.02999999999997</v>
      </c>
      <c r="L1239" s="197">
        <f t="shared" si="183"/>
        <v>3.5368954954654003E-2</v>
      </c>
      <c r="M1239" s="197">
        <f t="shared" si="188"/>
        <v>-0.27183319332679828</v>
      </c>
      <c r="N1239" s="199">
        <v>39759</v>
      </c>
      <c r="O1239" s="181">
        <v>930.99</v>
      </c>
      <c r="P1239" s="200">
        <f t="shared" si="184"/>
        <v>2.8446197857694408E-2</v>
      </c>
      <c r="Q1239" s="200">
        <f t="shared" si="189"/>
        <v>-0.30862427287574767</v>
      </c>
    </row>
    <row r="1240" spans="1:17">
      <c r="A1240" s="180">
        <v>39762</v>
      </c>
      <c r="B1240" s="174">
        <v>348.36</v>
      </c>
      <c r="C1240" s="197">
        <f t="shared" si="180"/>
        <v>-1.9275650106149716E-2</v>
      </c>
      <c r="D1240" s="201">
        <f t="shared" si="185"/>
        <v>-0.39128610468226244</v>
      </c>
      <c r="E1240" s="174">
        <v>5802.05</v>
      </c>
      <c r="F1240" s="197">
        <f t="shared" si="181"/>
        <v>-1.1980581931755342E-2</v>
      </c>
      <c r="G1240" s="197">
        <f t="shared" si="186"/>
        <v>-0.31065491852443594</v>
      </c>
      <c r="H1240" s="174">
        <v>1251</v>
      </c>
      <c r="I1240" s="197">
        <f t="shared" si="182"/>
        <v>-1.6348446662469568E-2</v>
      </c>
      <c r="J1240" s="197">
        <f t="shared" si="187"/>
        <v>-0.33274789202479116</v>
      </c>
      <c r="K1240" s="174">
        <v>250.45</v>
      </c>
      <c r="L1240" s="197">
        <f t="shared" si="183"/>
        <v>-5.6583727322275353E-2</v>
      </c>
      <c r="M1240" s="197">
        <f t="shared" si="188"/>
        <v>-0.24172248318668324</v>
      </c>
      <c r="N1240" s="199">
        <v>39762</v>
      </c>
      <c r="O1240" s="181">
        <v>919.21</v>
      </c>
      <c r="P1240" s="200">
        <f t="shared" si="184"/>
        <v>-1.2733930580210799E-2</v>
      </c>
      <c r="Q1240" s="200">
        <f t="shared" si="189"/>
        <v>-0.29389000526911752</v>
      </c>
    </row>
    <row r="1241" spans="1:17">
      <c r="A1241" s="180">
        <v>39763</v>
      </c>
      <c r="B1241" s="174">
        <v>338.85</v>
      </c>
      <c r="C1241" s="197">
        <f t="shared" si="180"/>
        <v>-2.76788962424168E-2</v>
      </c>
      <c r="D1241" s="201">
        <f t="shared" si="185"/>
        <v>-0.41033324864631532</v>
      </c>
      <c r="E1241" s="174">
        <v>5634.26</v>
      </c>
      <c r="F1241" s="197">
        <f t="shared" si="181"/>
        <v>-2.9345486605924728E-2</v>
      </c>
      <c r="G1241" s="197">
        <f t="shared" si="186"/>
        <v>-0.33264484311498166</v>
      </c>
      <c r="H1241" s="174">
        <v>1225.5899999999999</v>
      </c>
      <c r="I1241" s="197">
        <f t="shared" si="182"/>
        <v>-2.0520870782800817E-2</v>
      </c>
      <c r="J1241" s="197">
        <f t="shared" si="187"/>
        <v>-0.34541353017090504</v>
      </c>
      <c r="K1241" s="174">
        <v>236.83</v>
      </c>
      <c r="L1241" s="197">
        <f t="shared" si="183"/>
        <v>-5.5916715628983531E-2</v>
      </c>
      <c r="M1241" s="197">
        <f t="shared" si="188"/>
        <v>-0.27622721647708859</v>
      </c>
      <c r="N1241" s="199">
        <v>39763</v>
      </c>
      <c r="O1241" s="181">
        <v>898.95</v>
      </c>
      <c r="P1241" s="200">
        <f t="shared" si="184"/>
        <v>-2.228718992830513E-2</v>
      </c>
      <c r="Q1241" s="200">
        <f t="shared" si="189"/>
        <v>-0.30874330083336826</v>
      </c>
    </row>
    <row r="1242" spans="1:17">
      <c r="A1242" s="180">
        <v>39764</v>
      </c>
      <c r="B1242" s="174">
        <v>319.08999999999997</v>
      </c>
      <c r="C1242" s="197">
        <f t="shared" si="180"/>
        <v>-6.0084336927488595E-2</v>
      </c>
      <c r="D1242" s="201">
        <f t="shared" si="185"/>
        <v>-0.40374211558305967</v>
      </c>
      <c r="E1242" s="174">
        <v>5320.7</v>
      </c>
      <c r="F1242" s="197">
        <f t="shared" si="181"/>
        <v>-5.7260943129012559E-2</v>
      </c>
      <c r="G1242" s="197">
        <f t="shared" si="186"/>
        <v>-0.30977326144466466</v>
      </c>
      <c r="H1242" s="174">
        <v>1165.3800000000001</v>
      </c>
      <c r="I1242" s="197">
        <f t="shared" si="182"/>
        <v>-5.0375146612013692E-2</v>
      </c>
      <c r="J1242" s="197">
        <f t="shared" si="187"/>
        <v>-0.33041250836686314</v>
      </c>
      <c r="K1242" s="174">
        <v>242.91</v>
      </c>
      <c r="L1242" s="197">
        <f t="shared" si="183"/>
        <v>2.5348420191490313E-2</v>
      </c>
      <c r="M1242" s="197">
        <f t="shared" si="188"/>
        <v>-0.33950778007950089</v>
      </c>
      <c r="N1242" s="199">
        <v>39764</v>
      </c>
      <c r="O1242" s="181">
        <v>852.3</v>
      </c>
      <c r="P1242" s="200">
        <f t="shared" si="184"/>
        <v>-5.3288838044052052E-2</v>
      </c>
      <c r="Q1242" s="200">
        <f t="shared" si="189"/>
        <v>-0.28274750801231913</v>
      </c>
    </row>
    <row r="1243" spans="1:17">
      <c r="A1243" s="180">
        <v>39765</v>
      </c>
      <c r="B1243" s="174">
        <v>343.05</v>
      </c>
      <c r="C1243" s="197">
        <f t="shared" si="180"/>
        <v>7.2403014482266506E-2</v>
      </c>
      <c r="D1243" s="201">
        <f t="shared" si="185"/>
        <v>-0.4694080086071144</v>
      </c>
      <c r="E1243" s="174">
        <v>5715.79</v>
      </c>
      <c r="F1243" s="197">
        <f t="shared" si="181"/>
        <v>7.1627646769250736E-2</v>
      </c>
      <c r="G1243" s="197">
        <f t="shared" si="186"/>
        <v>-0.38163770271448272</v>
      </c>
      <c r="H1243" s="174">
        <v>1240.93</v>
      </c>
      <c r="I1243" s="197">
        <f t="shared" si="182"/>
        <v>6.2813884417531954E-2</v>
      </c>
      <c r="J1243" s="197">
        <f t="shared" si="187"/>
        <v>-0.39164636078721965</v>
      </c>
      <c r="K1243" s="174">
        <v>238.2</v>
      </c>
      <c r="L1243" s="197">
        <f t="shared" si="183"/>
        <v>-1.9580347444932991E-2</v>
      </c>
      <c r="M1243" s="197">
        <f t="shared" si="188"/>
        <v>-0.32727322457947805</v>
      </c>
      <c r="N1243" s="199">
        <v>39765</v>
      </c>
      <c r="O1243" s="181">
        <v>911.29</v>
      </c>
      <c r="P1243" s="200">
        <f t="shared" si="184"/>
        <v>6.6922600578825264E-2</v>
      </c>
      <c r="Q1243" s="200">
        <f t="shared" si="189"/>
        <v>-0.35339961052485719</v>
      </c>
    </row>
    <row r="1244" spans="1:17">
      <c r="A1244" s="180">
        <v>39766</v>
      </c>
      <c r="B1244" s="174">
        <v>325.31</v>
      </c>
      <c r="C1244" s="197">
        <f t="shared" si="180"/>
        <v>-5.3097635275488719E-2</v>
      </c>
      <c r="D1244" s="201">
        <f t="shared" si="185"/>
        <v>-0.34625206303131717</v>
      </c>
      <c r="E1244" s="174">
        <v>5452.63</v>
      </c>
      <c r="F1244" s="197">
        <f t="shared" si="181"/>
        <v>-4.7134459330810952E-2</v>
      </c>
      <c r="G1244" s="197">
        <f t="shared" si="186"/>
        <v>-0.26369074641157109</v>
      </c>
      <c r="H1244" s="174">
        <v>1179.6300000000001</v>
      </c>
      <c r="I1244" s="197">
        <f t="shared" si="182"/>
        <v>-5.0660268521954897E-2</v>
      </c>
      <c r="J1244" s="197">
        <f t="shared" si="187"/>
        <v>-0.27422085532055174</v>
      </c>
      <c r="K1244" s="174">
        <v>233.31</v>
      </c>
      <c r="L1244" s="197">
        <f t="shared" si="183"/>
        <v>-2.074261554623805E-2</v>
      </c>
      <c r="M1244" s="197">
        <f t="shared" si="188"/>
        <v>-0.34756556920650084</v>
      </c>
      <c r="N1244" s="199">
        <v>39766</v>
      </c>
      <c r="O1244" s="181">
        <v>873.29</v>
      </c>
      <c r="P1244" s="200">
        <f t="shared" si="184"/>
        <v>-4.2593489571684628E-2</v>
      </c>
      <c r="Q1244" s="200">
        <f t="shared" si="189"/>
        <v>-0.23819718447091609</v>
      </c>
    </row>
    <row r="1245" spans="1:17">
      <c r="A1245" s="180">
        <v>39769</v>
      </c>
      <c r="B1245" s="174">
        <v>316.89999999999998</v>
      </c>
      <c r="C1245" s="197">
        <f t="shared" si="180"/>
        <v>-2.6192307164536154E-2</v>
      </c>
      <c r="D1245" s="201">
        <f t="shared" si="185"/>
        <v>-0.43920543303925896</v>
      </c>
      <c r="E1245" s="174">
        <v>5323.36</v>
      </c>
      <c r="F1245" s="197">
        <f t="shared" si="181"/>
        <v>-2.3993378144735195E-2</v>
      </c>
      <c r="G1245" s="197">
        <f t="shared" si="186"/>
        <v>-0.35483597554808199</v>
      </c>
      <c r="H1245" s="174">
        <v>1151.96</v>
      </c>
      <c r="I1245" s="197">
        <f t="shared" si="182"/>
        <v>-2.3735990536889674E-2</v>
      </c>
      <c r="J1245" s="197">
        <f t="shared" si="187"/>
        <v>-0.36390862122500994</v>
      </c>
      <c r="K1245" s="174">
        <v>221.43</v>
      </c>
      <c r="L1245" s="197">
        <f t="shared" si="183"/>
        <v>-5.2261528924890943E-2</v>
      </c>
      <c r="M1245" s="197">
        <f t="shared" si="188"/>
        <v>-0.3314263712506243</v>
      </c>
      <c r="N1245" s="199">
        <v>39769</v>
      </c>
      <c r="O1245" s="181">
        <v>850.75</v>
      </c>
      <c r="P1245" s="200">
        <f t="shared" si="184"/>
        <v>-2.6149375154377364E-2</v>
      </c>
      <c r="Q1245" s="200">
        <f t="shared" si="189"/>
        <v>-0.32321948493297409</v>
      </c>
    </row>
    <row r="1246" spans="1:17">
      <c r="A1246" s="180">
        <v>39770</v>
      </c>
      <c r="B1246" s="174">
        <v>320.25</v>
      </c>
      <c r="C1246" s="197">
        <f t="shared" si="180"/>
        <v>1.0515674079968562E-2</v>
      </c>
      <c r="D1246" s="201">
        <f t="shared" si="185"/>
        <v>-0.49639572586359015</v>
      </c>
      <c r="E1246" s="174">
        <v>5365.66</v>
      </c>
      <c r="F1246" s="197">
        <f t="shared" si="181"/>
        <v>7.9147051487948247E-3</v>
      </c>
      <c r="G1246" s="197">
        <f t="shared" si="186"/>
        <v>-0.43045872616166331</v>
      </c>
      <c r="H1246" s="174">
        <v>1155.75</v>
      </c>
      <c r="I1246" s="197">
        <f t="shared" si="182"/>
        <v>3.2846444375508577E-3</v>
      </c>
      <c r="J1246" s="197">
        <f t="shared" si="187"/>
        <v>-0.41532409956878352</v>
      </c>
      <c r="K1246" s="174">
        <v>234.88</v>
      </c>
      <c r="L1246" s="197">
        <f t="shared" si="183"/>
        <v>5.8968232976079983E-2</v>
      </c>
      <c r="M1246" s="197">
        <f t="shared" si="188"/>
        <v>-0.38918064915260675</v>
      </c>
      <c r="N1246" s="199">
        <v>39770</v>
      </c>
      <c r="O1246" s="181">
        <v>859.12</v>
      </c>
      <c r="P1246" s="200">
        <f t="shared" si="184"/>
        <v>9.7902961689460208E-3</v>
      </c>
      <c r="Q1246" s="200">
        <f t="shared" si="189"/>
        <v>-0.38883628117316138</v>
      </c>
    </row>
    <row r="1247" spans="1:17">
      <c r="A1247" s="180">
        <v>39771</v>
      </c>
      <c r="B1247" s="174">
        <v>299.41000000000003</v>
      </c>
      <c r="C1247" s="197">
        <f t="shared" si="180"/>
        <v>-6.7288069215487092E-2</v>
      </c>
      <c r="D1247" s="201">
        <f t="shared" si="185"/>
        <v>-0.44071469690921761</v>
      </c>
      <c r="E1247" s="174">
        <v>5011.99</v>
      </c>
      <c r="F1247" s="197">
        <f t="shared" si="181"/>
        <v>-6.8186346267331305E-2</v>
      </c>
      <c r="G1247" s="197">
        <f t="shared" si="186"/>
        <v>-0.38919629728534544</v>
      </c>
      <c r="H1247" s="174">
        <v>1087.5999999999999</v>
      </c>
      <c r="I1247" s="197">
        <f t="shared" si="182"/>
        <v>-6.0776050110019304E-2</v>
      </c>
      <c r="J1247" s="197">
        <f t="shared" si="187"/>
        <v>-0.36564004480415652</v>
      </c>
      <c r="K1247" s="174">
        <v>223.46</v>
      </c>
      <c r="L1247" s="197">
        <f t="shared" si="183"/>
        <v>-4.9842318306958802E-2</v>
      </c>
      <c r="M1247" s="197">
        <f t="shared" si="188"/>
        <v>-0.27994616465606936</v>
      </c>
      <c r="N1247" s="199">
        <v>39771</v>
      </c>
      <c r="O1247" s="181">
        <v>806.58</v>
      </c>
      <c r="P1247" s="200">
        <f t="shared" si="184"/>
        <v>-6.3105522855744681E-2</v>
      </c>
      <c r="Q1247" s="200">
        <f t="shared" si="189"/>
        <v>-0.34005917380501827</v>
      </c>
    </row>
    <row r="1248" spans="1:17">
      <c r="A1248" s="180">
        <v>39772</v>
      </c>
      <c r="B1248" s="174">
        <v>287.22000000000003</v>
      </c>
      <c r="C1248" s="197">
        <f t="shared" si="180"/>
        <v>-4.1565398928883834E-2</v>
      </c>
      <c r="D1248" s="201">
        <f t="shared" si="185"/>
        <v>-0.4953631851311559</v>
      </c>
      <c r="E1248" s="174">
        <v>4651.21</v>
      </c>
      <c r="F1248" s="197">
        <f t="shared" si="181"/>
        <v>-7.4705641017375632E-2</v>
      </c>
      <c r="G1248" s="197">
        <f t="shared" si="186"/>
        <v>-0.44040044494513797</v>
      </c>
      <c r="H1248" s="174">
        <v>1036.51</v>
      </c>
      <c r="I1248" s="197">
        <f t="shared" si="182"/>
        <v>-4.8114133075668891E-2</v>
      </c>
      <c r="J1248" s="197">
        <f t="shared" si="187"/>
        <v>-0.41583168670634668</v>
      </c>
      <c r="K1248" s="174">
        <v>216.96</v>
      </c>
      <c r="L1248" s="197">
        <f t="shared" si="183"/>
        <v>-2.9519422367161142E-2</v>
      </c>
      <c r="M1248" s="197">
        <f t="shared" si="188"/>
        <v>-0.36885323872949255</v>
      </c>
      <c r="N1248" s="199">
        <v>39772</v>
      </c>
      <c r="O1248" s="181">
        <v>752.44</v>
      </c>
      <c r="P1248" s="200">
        <f t="shared" si="184"/>
        <v>-6.9481827469396434E-2</v>
      </c>
      <c r="Q1248" s="200">
        <f t="shared" si="189"/>
        <v>-0.38740858126889877</v>
      </c>
    </row>
    <row r="1249" spans="1:17">
      <c r="A1249" s="180">
        <v>39773</v>
      </c>
      <c r="B1249" s="174">
        <v>302.33</v>
      </c>
      <c r="C1249" s="197">
        <f t="shared" si="180"/>
        <v>5.1270663395450354E-2</v>
      </c>
      <c r="D1249" s="201">
        <f t="shared" si="185"/>
        <v>-0.53953021154371761</v>
      </c>
      <c r="E1249" s="174">
        <v>4959.79</v>
      </c>
      <c r="F1249" s="197">
        <f t="shared" si="181"/>
        <v>6.423600032788683E-2</v>
      </c>
      <c r="G1249" s="197">
        <f t="shared" si="186"/>
        <v>-0.51299088589189479</v>
      </c>
      <c r="H1249" s="174">
        <v>1085.57</v>
      </c>
      <c r="I1249" s="197">
        <f t="shared" si="182"/>
        <v>4.6245893968332299E-2</v>
      </c>
      <c r="J1249" s="197">
        <f t="shared" si="187"/>
        <v>-0.47175918569397401</v>
      </c>
      <c r="K1249" s="174">
        <v>221.12</v>
      </c>
      <c r="L1249" s="197">
        <f t="shared" si="183"/>
        <v>1.899253582727432E-2</v>
      </c>
      <c r="M1249" s="197">
        <f t="shared" si="188"/>
        <v>-0.42728769248996312</v>
      </c>
      <c r="N1249" s="199">
        <v>39773</v>
      </c>
      <c r="O1249" s="181">
        <v>800.03</v>
      </c>
      <c r="P1249" s="200">
        <f t="shared" si="184"/>
        <v>6.1327967739999954E-2</v>
      </c>
      <c r="Q1249" s="200">
        <f t="shared" si="189"/>
        <v>-0.45491070218334784</v>
      </c>
    </row>
    <row r="1250" spans="1:17">
      <c r="A1250" s="180">
        <v>39776</v>
      </c>
      <c r="B1250" s="174">
        <v>323.13</v>
      </c>
      <c r="C1250" s="197">
        <f t="shared" si="180"/>
        <v>6.6535583002865495E-2</v>
      </c>
      <c r="D1250" s="201">
        <f t="shared" si="185"/>
        <v>-0.50580526988849706</v>
      </c>
      <c r="E1250" s="174">
        <v>5313.76</v>
      </c>
      <c r="F1250" s="197">
        <f t="shared" si="181"/>
        <v>6.8936281468380739E-2</v>
      </c>
      <c r="G1250" s="197">
        <f t="shared" si="186"/>
        <v>-0.46902099818419113</v>
      </c>
      <c r="H1250" s="174">
        <v>1154.3399999999999</v>
      </c>
      <c r="I1250" s="197">
        <f t="shared" si="182"/>
        <v>6.1423557405957181E-2</v>
      </c>
      <c r="J1250" s="197">
        <f t="shared" si="187"/>
        <v>-0.44117257828638673</v>
      </c>
      <c r="K1250" s="174">
        <v>208.24</v>
      </c>
      <c r="L1250" s="197">
        <f t="shared" si="183"/>
        <v>-6.0014279892995147E-2</v>
      </c>
      <c r="M1250" s="197">
        <f t="shared" si="188"/>
        <v>-0.37158226976604558</v>
      </c>
      <c r="N1250" s="199">
        <v>39776</v>
      </c>
      <c r="O1250" s="181">
        <v>851.81</v>
      </c>
      <c r="P1250" s="200">
        <f t="shared" si="184"/>
        <v>6.2714270300415847E-2</v>
      </c>
      <c r="Q1250" s="200">
        <f t="shared" si="189"/>
        <v>-0.41304849594263249</v>
      </c>
    </row>
    <row r="1251" spans="1:17">
      <c r="A1251" s="180">
        <v>39777</v>
      </c>
      <c r="B1251" s="174">
        <v>318.36</v>
      </c>
      <c r="C1251" s="197">
        <f t="shared" si="180"/>
        <v>-1.4871901093139865E-2</v>
      </c>
      <c r="D1251" s="201">
        <f t="shared" si="185"/>
        <v>-0.43095775303424344</v>
      </c>
      <c r="E1251" s="174">
        <v>5375.36</v>
      </c>
      <c r="F1251" s="197">
        <f t="shared" si="181"/>
        <v>1.152586591583955E-2</v>
      </c>
      <c r="G1251" s="197">
        <f t="shared" si="186"/>
        <v>-0.39534334596257381</v>
      </c>
      <c r="H1251" s="174">
        <v>1142.58</v>
      </c>
      <c r="I1251" s="197">
        <f t="shared" si="182"/>
        <v>-1.0239888858155988E-2</v>
      </c>
      <c r="J1251" s="197">
        <f t="shared" si="187"/>
        <v>-0.37051568574652577</v>
      </c>
      <c r="K1251" s="174">
        <v>198.51</v>
      </c>
      <c r="L1251" s="197">
        <f t="shared" si="183"/>
        <v>-4.7851783994232219E-2</v>
      </c>
      <c r="M1251" s="197">
        <f t="shared" si="188"/>
        <v>-0.42320287702710679</v>
      </c>
      <c r="N1251" s="199">
        <v>39777</v>
      </c>
      <c r="O1251" s="181">
        <v>857.39</v>
      </c>
      <c r="P1251" s="200">
        <f t="shared" si="184"/>
        <v>6.5293936629094397E-3</v>
      </c>
      <c r="Q1251" s="200">
        <f t="shared" si="189"/>
        <v>-0.35349665566791533</v>
      </c>
    </row>
    <row r="1252" spans="1:17">
      <c r="A1252" s="180">
        <v>39778</v>
      </c>
      <c r="B1252" s="174">
        <v>333.11</v>
      </c>
      <c r="C1252" s="197">
        <f t="shared" si="180"/>
        <v>4.5289947826073963E-2</v>
      </c>
      <c r="D1252" s="201">
        <f t="shared" si="185"/>
        <v>-0.34870571888002749</v>
      </c>
      <c r="E1252" s="174">
        <v>5547.38</v>
      </c>
      <c r="F1252" s="197">
        <f t="shared" si="181"/>
        <v>3.1500195710100203E-2</v>
      </c>
      <c r="G1252" s="197">
        <f t="shared" si="186"/>
        <v>-0.29281226691538814</v>
      </c>
      <c r="H1252" s="174">
        <v>1193.0899999999999</v>
      </c>
      <c r="I1252" s="197">
        <f t="shared" si="182"/>
        <v>4.3257717120734951E-2</v>
      </c>
      <c r="J1252" s="197">
        <f t="shared" si="187"/>
        <v>-0.26960627868888393</v>
      </c>
      <c r="K1252" s="174">
        <v>209.98</v>
      </c>
      <c r="L1252" s="197">
        <f t="shared" si="183"/>
        <v>5.6172811394717387E-2</v>
      </c>
      <c r="M1252" s="197">
        <f t="shared" si="188"/>
        <v>-0.4783249133447624</v>
      </c>
      <c r="N1252" s="199">
        <v>39778</v>
      </c>
      <c r="O1252" s="181">
        <v>887.68</v>
      </c>
      <c r="P1252" s="200">
        <f t="shared" si="184"/>
        <v>3.4718426758267008E-2</v>
      </c>
      <c r="Q1252" s="200">
        <f t="shared" si="189"/>
        <v>-0.25496485105906969</v>
      </c>
    </row>
    <row r="1253" spans="1:17">
      <c r="A1253" s="180">
        <v>39780</v>
      </c>
      <c r="B1253" s="174">
        <v>331.51</v>
      </c>
      <c r="C1253" s="197">
        <f t="shared" si="180"/>
        <v>-4.8147906802686203E-3</v>
      </c>
      <c r="D1253" s="201">
        <f t="shared" si="185"/>
        <v>-0.35587308550636176</v>
      </c>
      <c r="E1253" s="174">
        <v>5599.3</v>
      </c>
      <c r="F1253" s="197">
        <f t="shared" si="181"/>
        <v>9.3158457027817856E-3</v>
      </c>
      <c r="G1253" s="197">
        <f t="shared" si="186"/>
        <v>-0.30594107441859514</v>
      </c>
      <c r="H1253" s="174">
        <v>1185.75</v>
      </c>
      <c r="I1253" s="197">
        <f t="shared" si="182"/>
        <v>-6.1710945618240571E-3</v>
      </c>
      <c r="J1253" s="197">
        <f t="shared" si="187"/>
        <v>-0.29009515406745612</v>
      </c>
      <c r="K1253" s="174">
        <v>222.69</v>
      </c>
      <c r="L1253" s="197">
        <f t="shared" si="183"/>
        <v>5.8768381710769986E-2</v>
      </c>
      <c r="M1253" s="197">
        <f t="shared" si="188"/>
        <v>-0.44175451047440339</v>
      </c>
      <c r="N1253" s="199">
        <v>39780</v>
      </c>
      <c r="O1253" s="181">
        <v>896.24</v>
      </c>
      <c r="P1253" s="200">
        <f t="shared" si="184"/>
        <v>9.5969165640557887E-3</v>
      </c>
      <c r="Q1253" s="200">
        <f t="shared" si="189"/>
        <v>-0.2730317494271316</v>
      </c>
    </row>
    <row r="1254" spans="1:17">
      <c r="A1254" s="180">
        <v>39783</v>
      </c>
      <c r="B1254" s="174">
        <v>306.45999999999998</v>
      </c>
      <c r="C1254" s="197">
        <f t="shared" si="180"/>
        <v>-7.8570733933423897E-2</v>
      </c>
      <c r="D1254" s="201">
        <f t="shared" si="185"/>
        <v>-0.33562294671874671</v>
      </c>
      <c r="E1254" s="174">
        <v>5092.66</v>
      </c>
      <c r="F1254" s="197">
        <f t="shared" si="181"/>
        <v>-9.4841302549619158E-2</v>
      </c>
      <c r="G1254" s="197">
        <f t="shared" si="186"/>
        <v>-0.29491789907552141</v>
      </c>
      <c r="H1254" s="174">
        <v>1091.1600000000001</v>
      </c>
      <c r="I1254" s="197">
        <f t="shared" si="182"/>
        <v>-8.3134135231869244E-2</v>
      </c>
      <c r="J1254" s="197">
        <f t="shared" si="187"/>
        <v>-0.27674327093272277</v>
      </c>
      <c r="K1254" s="174">
        <v>219.29</v>
      </c>
      <c r="L1254" s="197">
        <f t="shared" si="183"/>
        <v>-1.5385615048620713E-2</v>
      </c>
      <c r="M1254" s="197">
        <f t="shared" si="188"/>
        <v>-0.38515761586161595</v>
      </c>
      <c r="N1254" s="199">
        <v>39783</v>
      </c>
      <c r="O1254" s="181">
        <v>816.21</v>
      </c>
      <c r="P1254" s="200">
        <f t="shared" si="184"/>
        <v>-9.35365594547721E-2</v>
      </c>
      <c r="Q1254" s="200">
        <f t="shared" si="189"/>
        <v>-0.25888042569864245</v>
      </c>
    </row>
    <row r="1255" spans="1:17">
      <c r="A1255" s="180">
        <v>39784</v>
      </c>
      <c r="B1255" s="174">
        <v>318.62</v>
      </c>
      <c r="C1255" s="197">
        <f t="shared" si="180"/>
        <v>3.8911928994718639E-2</v>
      </c>
      <c r="D1255" s="201">
        <f t="shared" si="185"/>
        <v>-0.36470565378019992</v>
      </c>
      <c r="E1255" s="174">
        <v>5308.95</v>
      </c>
      <c r="F1255" s="197">
        <f t="shared" si="181"/>
        <v>4.1593788209365844E-2</v>
      </c>
      <c r="G1255" s="197">
        <f t="shared" si="186"/>
        <v>-0.34006842657395497</v>
      </c>
      <c r="H1255" s="174">
        <v>1130</v>
      </c>
      <c r="I1255" s="197">
        <f t="shared" si="182"/>
        <v>3.4976282180564339E-2</v>
      </c>
      <c r="J1255" s="197">
        <f t="shared" si="187"/>
        <v>-0.31227945850687111</v>
      </c>
      <c r="K1255" s="174">
        <v>228.49</v>
      </c>
      <c r="L1255" s="197">
        <f t="shared" si="183"/>
        <v>4.1097390951508404E-2</v>
      </c>
      <c r="M1255" s="197">
        <f t="shared" si="188"/>
        <v>-0.30384200706372533</v>
      </c>
      <c r="N1255" s="199">
        <v>39784</v>
      </c>
      <c r="O1255" s="181">
        <v>848.81</v>
      </c>
      <c r="P1255" s="200">
        <f t="shared" si="184"/>
        <v>3.9163693773038161E-2</v>
      </c>
      <c r="Q1255" s="200">
        <f t="shared" si="189"/>
        <v>-0.31129206060839609</v>
      </c>
    </row>
    <row r="1256" spans="1:17">
      <c r="A1256" s="180">
        <v>39785</v>
      </c>
      <c r="B1256" s="174">
        <v>328.05</v>
      </c>
      <c r="C1256" s="197">
        <f t="shared" si="180"/>
        <v>2.9166865646137772E-2</v>
      </c>
      <c r="D1256" s="201">
        <f t="shared" si="185"/>
        <v>-0.30488927392803672</v>
      </c>
      <c r="E1256" s="174">
        <v>5405.55</v>
      </c>
      <c r="F1256" s="197">
        <f t="shared" si="181"/>
        <v>1.8032127958338088E-2</v>
      </c>
      <c r="G1256" s="197">
        <f t="shared" si="186"/>
        <v>-0.28914174743218152</v>
      </c>
      <c r="H1256" s="174">
        <v>1166.2</v>
      </c>
      <c r="I1256" s="197">
        <f t="shared" si="182"/>
        <v>3.1532967081669368E-2</v>
      </c>
      <c r="J1256" s="197">
        <f t="shared" si="187"/>
        <v>-0.26361603343468798</v>
      </c>
      <c r="K1256" s="174">
        <v>227.98</v>
      </c>
      <c r="L1256" s="197">
        <f t="shared" si="183"/>
        <v>-2.2345398918205959E-3</v>
      </c>
      <c r="M1256" s="197">
        <f t="shared" si="188"/>
        <v>-0.31533099972620721</v>
      </c>
      <c r="N1256" s="199">
        <v>39785</v>
      </c>
      <c r="O1256" s="181">
        <v>870.74</v>
      </c>
      <c r="P1256" s="200">
        <f t="shared" si="184"/>
        <v>2.5508056258861354E-2</v>
      </c>
      <c r="Q1256" s="200">
        <f t="shared" si="189"/>
        <v>-0.2585298451033341</v>
      </c>
    </row>
    <row r="1257" spans="1:17">
      <c r="A1257" s="180">
        <v>39786</v>
      </c>
      <c r="B1257" s="174">
        <v>314.52</v>
      </c>
      <c r="C1257" s="197">
        <f t="shared" si="180"/>
        <v>-4.211836866757139E-2</v>
      </c>
      <c r="D1257" s="201">
        <f t="shared" si="185"/>
        <v>-0.22627839782405271</v>
      </c>
      <c r="E1257" s="174">
        <v>5232.26</v>
      </c>
      <c r="F1257" s="197">
        <f t="shared" si="181"/>
        <v>-3.2582896436252645E-2</v>
      </c>
      <c r="G1257" s="197">
        <f t="shared" si="186"/>
        <v>-0.22284344431326616</v>
      </c>
      <c r="H1257" s="174">
        <v>1127.75</v>
      </c>
      <c r="I1257" s="197">
        <f t="shared" si="182"/>
        <v>-3.3526102499550361E-2</v>
      </c>
      <c r="J1257" s="197">
        <f t="shared" si="187"/>
        <v>-0.19074649420009496</v>
      </c>
      <c r="K1257" s="174">
        <v>210.85</v>
      </c>
      <c r="L1257" s="197">
        <f t="shared" si="183"/>
        <v>-7.8110925616063573E-2</v>
      </c>
      <c r="M1257" s="197">
        <f t="shared" si="188"/>
        <v>-0.29556825577591794</v>
      </c>
      <c r="N1257" s="199">
        <v>39786</v>
      </c>
      <c r="O1257" s="181">
        <v>845.22</v>
      </c>
      <c r="P1257" s="200">
        <f t="shared" si="184"/>
        <v>-2.9746476327324762E-2</v>
      </c>
      <c r="Q1257" s="200">
        <f t="shared" si="189"/>
        <v>-0.19374248750986661</v>
      </c>
    </row>
    <row r="1258" spans="1:17">
      <c r="A1258" s="180">
        <v>39787</v>
      </c>
      <c r="B1258" s="174">
        <v>326.47000000000003</v>
      </c>
      <c r="C1258" s="197">
        <f t="shared" si="180"/>
        <v>3.7290393757523896E-2</v>
      </c>
      <c r="D1258" s="201">
        <f t="shared" si="185"/>
        <v>-0.19988130277639043</v>
      </c>
      <c r="E1258" s="174">
        <v>5401.25</v>
      </c>
      <c r="F1258" s="197">
        <f t="shared" si="181"/>
        <v>3.178710115422119E-2</v>
      </c>
      <c r="G1258" s="197">
        <f t="shared" si="186"/>
        <v>-0.1996374080109849</v>
      </c>
      <c r="H1258" s="174">
        <v>1177.8699999999999</v>
      </c>
      <c r="I1258" s="197">
        <f t="shared" si="182"/>
        <v>4.3483225296793548E-2</v>
      </c>
      <c r="J1258" s="197">
        <f t="shared" si="187"/>
        <v>-0.16493940722024364</v>
      </c>
      <c r="K1258" s="174">
        <v>218.04</v>
      </c>
      <c r="L1258" s="197">
        <f t="shared" si="183"/>
        <v>3.3531552003511163E-2</v>
      </c>
      <c r="M1258" s="197">
        <f t="shared" si="188"/>
        <v>-0.32885496579822898</v>
      </c>
      <c r="N1258" s="199">
        <v>39787</v>
      </c>
      <c r="O1258" s="181">
        <v>876.07</v>
      </c>
      <c r="P1258" s="200">
        <f t="shared" si="184"/>
        <v>3.5849047919391849E-2</v>
      </c>
      <c r="Q1258" s="200">
        <f t="shared" si="189"/>
        <v>-0.16438120612033408</v>
      </c>
    </row>
    <row r="1259" spans="1:17">
      <c r="A1259" s="180">
        <v>39790</v>
      </c>
      <c r="B1259" s="174">
        <v>342.7</v>
      </c>
      <c r="C1259" s="197">
        <f t="shared" si="180"/>
        <v>4.8517367999724066E-2</v>
      </c>
      <c r="D1259" s="201">
        <f t="shared" si="185"/>
        <v>-0.16157505906890779</v>
      </c>
      <c r="E1259" s="174">
        <v>5639.68</v>
      </c>
      <c r="F1259" s="197">
        <f t="shared" si="181"/>
        <v>4.3196918047671264E-2</v>
      </c>
      <c r="G1259" s="197">
        <f t="shared" si="186"/>
        <v>-0.15492665401449107</v>
      </c>
      <c r="H1259" s="174">
        <v>1225.06</v>
      </c>
      <c r="I1259" s="197">
        <f t="shared" si="182"/>
        <v>3.9282099785904211E-2</v>
      </c>
      <c r="J1259" s="197">
        <f t="shared" si="187"/>
        <v>-0.12192976110083142</v>
      </c>
      <c r="K1259" s="174">
        <v>223.93</v>
      </c>
      <c r="L1259" s="197">
        <f t="shared" si="183"/>
        <v>2.665497082065979E-2</v>
      </c>
      <c r="M1259" s="197">
        <f t="shared" si="188"/>
        <v>-0.28733803969647009</v>
      </c>
      <c r="N1259" s="199">
        <v>39790</v>
      </c>
      <c r="O1259" s="181">
        <v>909.7</v>
      </c>
      <c r="P1259" s="200">
        <f t="shared" si="184"/>
        <v>3.7668878408353763E-2</v>
      </c>
      <c r="Q1259" s="200">
        <f t="shared" si="189"/>
        <v>-0.11713472919152736</v>
      </c>
    </row>
    <row r="1260" spans="1:17">
      <c r="A1260" s="180">
        <v>39791</v>
      </c>
      <c r="B1260" s="174">
        <v>342.68</v>
      </c>
      <c r="C1260" s="197">
        <f t="shared" si="180"/>
        <v>-5.8361784719839299E-5</v>
      </c>
      <c r="D1260" s="201">
        <f t="shared" si="185"/>
        <v>-7.1852314057209765E-2</v>
      </c>
      <c r="E1260" s="174">
        <v>5522.46</v>
      </c>
      <c r="F1260" s="197">
        <f t="shared" si="181"/>
        <v>-2.1003913122197054E-2</v>
      </c>
      <c r="G1260" s="197">
        <f t="shared" si="186"/>
        <v>-2.974980220542623E-2</v>
      </c>
      <c r="H1260" s="174">
        <v>1212.45</v>
      </c>
      <c r="I1260" s="197">
        <f t="shared" si="182"/>
        <v>-1.0346716523239919E-2</v>
      </c>
      <c r="J1260" s="197">
        <f t="shared" si="187"/>
        <v>-4.0034784518293363E-2</v>
      </c>
      <c r="K1260" s="174">
        <v>214.63</v>
      </c>
      <c r="L1260" s="197">
        <f t="shared" si="183"/>
        <v>-4.2417887623166596E-2</v>
      </c>
      <c r="M1260" s="197">
        <f t="shared" si="188"/>
        <v>-0.21969905127479786</v>
      </c>
      <c r="N1260" s="199">
        <v>39791</v>
      </c>
      <c r="O1260" s="181">
        <v>888.67</v>
      </c>
      <c r="P1260" s="200">
        <f t="shared" si="184"/>
        <v>-2.3388911826772271E-2</v>
      </c>
      <c r="Q1260" s="200">
        <f t="shared" si="189"/>
        <v>-2.4180873047293522E-4</v>
      </c>
    </row>
    <row r="1261" spans="1:17">
      <c r="A1261" s="180">
        <v>39792</v>
      </c>
      <c r="B1261" s="174">
        <v>345.41</v>
      </c>
      <c r="C1261" s="197">
        <f t="shared" si="180"/>
        <v>7.9350501374158226E-3</v>
      </c>
      <c r="D1261" s="201">
        <f t="shared" si="185"/>
        <v>-5.8569489966801551E-2</v>
      </c>
      <c r="E1261" s="174">
        <v>5631.07</v>
      </c>
      <c r="F1261" s="197">
        <f t="shared" si="181"/>
        <v>1.9476064190249078E-2</v>
      </c>
      <c r="G1261" s="197">
        <f t="shared" si="186"/>
        <v>-3.2367060686646423E-2</v>
      </c>
      <c r="H1261" s="174">
        <v>1222.3800000000001</v>
      </c>
      <c r="I1261" s="197">
        <f t="shared" si="182"/>
        <v>8.1566721739018029E-3</v>
      </c>
      <c r="J1261" s="197">
        <f t="shared" si="187"/>
        <v>-4.6216301888386616E-2</v>
      </c>
      <c r="K1261" s="174">
        <v>223.03</v>
      </c>
      <c r="L1261" s="197">
        <f t="shared" si="183"/>
        <v>3.839067616629311E-2</v>
      </c>
      <c r="M1261" s="197">
        <f t="shared" si="188"/>
        <v>-0.19961970985460242</v>
      </c>
      <c r="N1261" s="199">
        <v>39792</v>
      </c>
      <c r="O1261" s="181">
        <v>899.24</v>
      </c>
      <c r="P1261" s="200">
        <f t="shared" si="184"/>
        <v>1.1823999134564792E-2</v>
      </c>
      <c r="Q1261" s="200">
        <f t="shared" si="189"/>
        <v>-1.1801757883715503E-2</v>
      </c>
    </row>
    <row r="1262" spans="1:17">
      <c r="A1262" s="180">
        <v>39793</v>
      </c>
      <c r="B1262" s="174">
        <v>334.06</v>
      </c>
      <c r="C1262" s="197">
        <f t="shared" si="180"/>
        <v>-3.3411499671457436E-2</v>
      </c>
      <c r="D1262" s="201">
        <f t="shared" si="185"/>
        <v>-0.16356496453477279</v>
      </c>
      <c r="E1262" s="174">
        <v>5504.73</v>
      </c>
      <c r="F1262" s="197">
        <f t="shared" si="181"/>
        <v>-2.2691754729422049E-2</v>
      </c>
      <c r="G1262" s="197">
        <f t="shared" si="186"/>
        <v>-0.128148501737022</v>
      </c>
      <c r="H1262" s="174">
        <v>1180.46</v>
      </c>
      <c r="I1262" s="197">
        <f t="shared" si="182"/>
        <v>-3.4895585017850957E-2</v>
      </c>
      <c r="J1262" s="197">
        <f t="shared" si="187"/>
        <v>-0.15655293616084057</v>
      </c>
      <c r="K1262" s="174">
        <v>234.59</v>
      </c>
      <c r="L1262" s="197">
        <f t="shared" si="183"/>
        <v>5.0533018005055212E-2</v>
      </c>
      <c r="M1262" s="197">
        <f t="shared" si="188"/>
        <v>-0.153067599800979</v>
      </c>
      <c r="N1262" s="199">
        <v>39793</v>
      </c>
      <c r="O1262" s="181">
        <v>873.59</v>
      </c>
      <c r="P1262" s="200">
        <f t="shared" si="184"/>
        <v>-2.8938804097131003E-2</v>
      </c>
      <c r="Q1262" s="200">
        <f t="shared" si="189"/>
        <v>-0.10954971809671775</v>
      </c>
    </row>
    <row r="1263" spans="1:17">
      <c r="A1263" s="180">
        <v>39794</v>
      </c>
      <c r="B1263" s="174">
        <v>342.07</v>
      </c>
      <c r="C1263" s="197">
        <f t="shared" si="180"/>
        <v>2.3694776919618337E-2</v>
      </c>
      <c r="D1263" s="201">
        <f t="shared" si="185"/>
        <v>-0.15359459431264377</v>
      </c>
      <c r="E1263" s="174">
        <v>5543.96</v>
      </c>
      <c r="F1263" s="197">
        <f t="shared" si="181"/>
        <v>7.1013242040516974E-3</v>
      </c>
      <c r="G1263" s="197">
        <f t="shared" si="186"/>
        <v>-0.14764344335640917</v>
      </c>
      <c r="H1263" s="174">
        <v>1206.6500000000001</v>
      </c>
      <c r="I1263" s="197">
        <f t="shared" si="182"/>
        <v>2.1943731897608426E-2</v>
      </c>
      <c r="J1263" s="197">
        <f t="shared" si="187"/>
        <v>-0.14494982419568783</v>
      </c>
      <c r="K1263" s="174">
        <v>233.47</v>
      </c>
      <c r="L1263" s="197">
        <f t="shared" si="183"/>
        <v>-4.7857203675754261E-3</v>
      </c>
      <c r="M1263" s="197">
        <f t="shared" si="188"/>
        <v>-6.7653469410695666E-2</v>
      </c>
      <c r="N1263" s="199">
        <v>39794</v>
      </c>
      <c r="O1263" s="181">
        <v>879.73</v>
      </c>
      <c r="P1263" s="200">
        <f t="shared" si="184"/>
        <v>7.0038841734281236E-3</v>
      </c>
      <c r="Q1263" s="200">
        <f t="shared" si="189"/>
        <v>-0.13315213826266578</v>
      </c>
    </row>
    <row r="1264" spans="1:17">
      <c r="A1264" s="180">
        <v>39797</v>
      </c>
      <c r="B1264" s="174">
        <v>335.51</v>
      </c>
      <c r="C1264" s="197">
        <f t="shared" si="180"/>
        <v>-1.9363632254566769E-2</v>
      </c>
      <c r="D1264" s="201">
        <f t="shared" si="185"/>
        <v>-3.3207495768523249E-2</v>
      </c>
      <c r="E1264" s="174">
        <v>5497.9</v>
      </c>
      <c r="F1264" s="197">
        <f t="shared" si="181"/>
        <v>-8.342845708873569E-3</v>
      </c>
      <c r="G1264" s="197">
        <f t="shared" si="186"/>
        <v>-3.8221483384884063E-2</v>
      </c>
      <c r="H1264" s="174">
        <v>1181.8699999999999</v>
      </c>
      <c r="I1264" s="197">
        <f t="shared" si="182"/>
        <v>-2.0749995063687496E-2</v>
      </c>
      <c r="J1264" s="197">
        <f t="shared" si="187"/>
        <v>-3.0668939767729664E-2</v>
      </c>
      <c r="K1264" s="174">
        <v>235.12</v>
      </c>
      <c r="L1264" s="197">
        <f t="shared" si="183"/>
        <v>7.0424329133156648E-3</v>
      </c>
      <c r="M1264" s="197">
        <f t="shared" si="188"/>
        <v>-6.447962532692067E-2</v>
      </c>
      <c r="N1264" s="199">
        <v>39797</v>
      </c>
      <c r="O1264" s="181">
        <v>868.57</v>
      </c>
      <c r="P1264" s="200">
        <f t="shared" si="184"/>
        <v>-1.2766861045400991E-2</v>
      </c>
      <c r="Q1264" s="200">
        <f t="shared" si="189"/>
        <v>-3.1453109408380336E-2</v>
      </c>
    </row>
    <row r="1265" spans="1:17">
      <c r="A1265" s="180">
        <v>39798</v>
      </c>
      <c r="B1265" s="174">
        <v>352.31</v>
      </c>
      <c r="C1265" s="197">
        <f t="shared" si="180"/>
        <v>4.8859707616728656E-2</v>
      </c>
      <c r="D1265" s="201">
        <f t="shared" si="185"/>
        <v>-0.10049639057167903</v>
      </c>
      <c r="E1265" s="174">
        <v>5804.97</v>
      </c>
      <c r="F1265" s="197">
        <f t="shared" si="181"/>
        <v>5.4348246032359361E-2</v>
      </c>
      <c r="G1265" s="197">
        <f t="shared" si="186"/>
        <v>-8.25314686656623E-2</v>
      </c>
      <c r="H1265" s="174">
        <v>1243.49</v>
      </c>
      <c r="I1265" s="197">
        <f t="shared" si="182"/>
        <v>5.0824012555738159E-2</v>
      </c>
      <c r="J1265" s="197">
        <f t="shared" si="187"/>
        <v>-0.10519381676514186</v>
      </c>
      <c r="K1265" s="174">
        <v>227.41</v>
      </c>
      <c r="L1265" s="197">
        <f t="shared" si="183"/>
        <v>-3.3341466387323986E-2</v>
      </c>
      <c r="M1265" s="197">
        <f t="shared" si="188"/>
        <v>-0.17204722540338713</v>
      </c>
      <c r="N1265" s="199">
        <v>39798</v>
      </c>
      <c r="O1265" s="181">
        <v>913.18</v>
      </c>
      <c r="P1265" s="200">
        <f t="shared" si="184"/>
        <v>5.008483224165873E-2</v>
      </c>
      <c r="Q1265" s="200">
        <f t="shared" si="189"/>
        <v>-8.584883006522738E-2</v>
      </c>
    </row>
    <row r="1266" spans="1:17">
      <c r="A1266" s="180">
        <v>39799</v>
      </c>
      <c r="B1266" s="174">
        <v>349.24</v>
      </c>
      <c r="C1266" s="197">
        <f t="shared" si="180"/>
        <v>-8.7521049009749857E-3</v>
      </c>
      <c r="D1266" s="201">
        <f t="shared" si="185"/>
        <v>-5.2579685274564955E-2</v>
      </c>
      <c r="E1266" s="174">
        <v>5769.8</v>
      </c>
      <c r="F1266" s="197">
        <f t="shared" si="181"/>
        <v>-6.077029303639566E-3</v>
      </c>
      <c r="G1266" s="197">
        <f t="shared" si="186"/>
        <v>-2.4475071367143407E-2</v>
      </c>
      <c r="H1266" s="174">
        <v>1225.8599999999999</v>
      </c>
      <c r="I1266" s="197">
        <f t="shared" si="182"/>
        <v>-1.4279303913897605E-2</v>
      </c>
      <c r="J1266" s="197">
        <f t="shared" si="187"/>
        <v>-5.3417310700071462E-2</v>
      </c>
      <c r="K1266" s="174">
        <v>232.93</v>
      </c>
      <c r="L1266" s="197">
        <f t="shared" si="183"/>
        <v>2.39834235199252E-2</v>
      </c>
      <c r="M1266" s="197">
        <f t="shared" si="188"/>
        <v>-0.16557480697134985</v>
      </c>
      <c r="N1266" s="199">
        <v>39799</v>
      </c>
      <c r="O1266" s="181">
        <v>904.42</v>
      </c>
      <c r="P1266" s="200">
        <f t="shared" si="184"/>
        <v>-9.6391591402606482E-3</v>
      </c>
      <c r="Q1266" s="200">
        <f t="shared" si="189"/>
        <v>-2.9531797130665505E-2</v>
      </c>
    </row>
    <row r="1267" spans="1:17">
      <c r="A1267" s="180">
        <v>39800</v>
      </c>
      <c r="B1267" s="174">
        <v>339.49</v>
      </c>
      <c r="C1267" s="197">
        <f t="shared" si="180"/>
        <v>-2.8314873458666991E-2</v>
      </c>
      <c r="D1267" s="201">
        <f t="shared" si="185"/>
        <v>-9.9767075359745966E-2</v>
      </c>
      <c r="E1267" s="174">
        <v>5617.76</v>
      </c>
      <c r="F1267" s="197">
        <f t="shared" si="181"/>
        <v>-2.6704409933791657E-2</v>
      </c>
      <c r="G1267" s="197">
        <f t="shared" si="186"/>
        <v>-8.5942021997740953E-2</v>
      </c>
      <c r="H1267" s="174">
        <v>1204.69</v>
      </c>
      <c r="I1267" s="197">
        <f t="shared" si="182"/>
        <v>-1.7420366063201763E-2</v>
      </c>
      <c r="J1267" s="197">
        <f t="shared" si="187"/>
        <v>-9.8504311364664962E-2</v>
      </c>
      <c r="K1267" s="174">
        <v>228.94</v>
      </c>
      <c r="L1267" s="197">
        <f t="shared" si="183"/>
        <v>-1.7278018752932767E-2</v>
      </c>
      <c r="M1267" s="197">
        <f t="shared" si="188"/>
        <v>-6.172255642168456E-2</v>
      </c>
      <c r="N1267" s="199">
        <v>39800</v>
      </c>
      <c r="O1267" s="181">
        <v>885.28</v>
      </c>
      <c r="P1267" s="200">
        <f t="shared" si="184"/>
        <v>-2.1389875118303318E-2</v>
      </c>
      <c r="Q1267" s="200">
        <f t="shared" si="189"/>
        <v>-8.5753795841759198E-2</v>
      </c>
    </row>
    <row r="1268" spans="1:17">
      <c r="A1268" s="180">
        <v>39801</v>
      </c>
      <c r="B1268" s="174">
        <v>344.36</v>
      </c>
      <c r="C1268" s="197">
        <f t="shared" si="180"/>
        <v>1.424313030581404E-2</v>
      </c>
      <c r="D1268" s="201">
        <f t="shared" si="185"/>
        <v>-6.5828227857506971E-2</v>
      </c>
      <c r="E1268" s="174">
        <v>5616.12</v>
      </c>
      <c r="F1268" s="197">
        <f t="shared" si="181"/>
        <v>-2.9197392381817864E-4</v>
      </c>
      <c r="G1268" s="197">
        <f t="shared" si="186"/>
        <v>-7.4346727180884614E-2</v>
      </c>
      <c r="H1268" s="174">
        <v>1217.19</v>
      </c>
      <c r="I1268" s="197">
        <f t="shared" si="182"/>
        <v>1.0322650995760926E-2</v>
      </c>
      <c r="J1268" s="197">
        <f t="shared" si="187"/>
        <v>-6.3313909035710519E-2</v>
      </c>
      <c r="K1268" s="174">
        <v>239.98</v>
      </c>
      <c r="L1268" s="197">
        <f t="shared" si="183"/>
        <v>4.7095626045912636E-2</v>
      </c>
      <c r="M1268" s="197">
        <f t="shared" si="188"/>
        <v>-0.12599014327595118</v>
      </c>
      <c r="N1268" s="199">
        <v>39801</v>
      </c>
      <c r="O1268" s="181">
        <v>887.88</v>
      </c>
      <c r="P1268" s="200">
        <f t="shared" si="184"/>
        <v>2.9326195756603059E-3</v>
      </c>
      <c r="Q1268" s="200">
        <f t="shared" si="189"/>
        <v>-7.5859715981343889E-2</v>
      </c>
    </row>
    <row r="1269" spans="1:17">
      <c r="A1269" s="180">
        <v>39804</v>
      </c>
      <c r="B1269" s="174">
        <v>334.71</v>
      </c>
      <c r="C1269" s="197">
        <f t="shared" si="180"/>
        <v>-2.8423136516555939E-2</v>
      </c>
      <c r="D1269" s="201">
        <f t="shared" si="185"/>
        <v>-1.5445212522936416E-2</v>
      </c>
      <c r="E1269" s="174">
        <v>5520.82</v>
      </c>
      <c r="F1269" s="197">
        <f t="shared" si="181"/>
        <v>-1.7114634035520007E-2</v>
      </c>
      <c r="G1269" s="197">
        <f t="shared" si="186"/>
        <v>-2.5518860005411428E-3</v>
      </c>
      <c r="H1269" s="174">
        <v>1189.1500000000001</v>
      </c>
      <c r="I1269" s="197">
        <f t="shared" si="182"/>
        <v>-2.330615724462819E-2</v>
      </c>
      <c r="J1269" s="197">
        <f t="shared" si="187"/>
        <v>-1.6216924002876686E-2</v>
      </c>
      <c r="K1269" s="174">
        <v>235.83</v>
      </c>
      <c r="L1269" s="197">
        <f t="shared" si="183"/>
        <v>-1.7444380062467964E-2</v>
      </c>
      <c r="M1269" s="197">
        <f t="shared" si="188"/>
        <v>-7.6388298571335334E-2</v>
      </c>
      <c r="N1269" s="199">
        <v>39804</v>
      </c>
      <c r="O1269" s="181">
        <v>871.63</v>
      </c>
      <c r="P1269" s="200">
        <f t="shared" si="184"/>
        <v>-1.8471576788863877E-2</v>
      </c>
      <c r="Q1269" s="200">
        <f t="shared" si="189"/>
        <v>-9.9739712673041388E-3</v>
      </c>
    </row>
    <row r="1270" spans="1:17">
      <c r="A1270" s="180">
        <v>39805</v>
      </c>
      <c r="B1270" s="174">
        <v>331.56</v>
      </c>
      <c r="C1270" s="197">
        <f t="shared" si="180"/>
        <v>-9.455696549872503E-3</v>
      </c>
      <c r="D1270" s="201">
        <f t="shared" si="185"/>
        <v>-4.0345050111097153E-2</v>
      </c>
      <c r="E1270" s="174">
        <v>5468.28</v>
      </c>
      <c r="F1270" s="197">
        <f t="shared" si="181"/>
        <v>-9.5622754077295969E-3</v>
      </c>
      <c r="G1270" s="197">
        <f t="shared" si="186"/>
        <v>-2.7003047846785522E-2</v>
      </c>
      <c r="H1270" s="174">
        <v>1183.19</v>
      </c>
      <c r="I1270" s="197">
        <f t="shared" si="182"/>
        <v>-5.0245854633563583E-3</v>
      </c>
      <c r="J1270" s="197">
        <f t="shared" si="187"/>
        <v>-4.1194964524372005E-2</v>
      </c>
      <c r="K1270" s="174">
        <v>230.01</v>
      </c>
      <c r="L1270" s="197">
        <f t="shared" si="183"/>
        <v>-2.4988420234862137E-2</v>
      </c>
      <c r="M1270" s="197">
        <f t="shared" si="188"/>
        <v>-0.1261578813936659</v>
      </c>
      <c r="N1270" s="199">
        <v>39805</v>
      </c>
      <c r="O1270" s="181">
        <v>863.16</v>
      </c>
      <c r="P1270" s="200">
        <f t="shared" si="184"/>
        <v>-9.7649482693308552E-3</v>
      </c>
      <c r="Q1270" s="200">
        <f t="shared" si="189"/>
        <v>-4.1000494701637934E-2</v>
      </c>
    </row>
    <row r="1271" spans="1:17">
      <c r="A1271" s="180">
        <v>39806</v>
      </c>
      <c r="B1271" s="174">
        <v>330.79</v>
      </c>
      <c r="C1271" s="197">
        <f t="shared" si="180"/>
        <v>-2.3250557767873084E-3</v>
      </c>
      <c r="D1271" s="201">
        <f t="shared" si="185"/>
        <v>-2.5107416689641317E-2</v>
      </c>
      <c r="E1271" s="174">
        <v>5487.33</v>
      </c>
      <c r="F1271" s="197">
        <f t="shared" si="181"/>
        <v>3.4776738492083696E-3</v>
      </c>
      <c r="G1271" s="197">
        <f t="shared" si="186"/>
        <v>7.4781319545597063E-3</v>
      </c>
      <c r="H1271" s="174">
        <v>1184.3</v>
      </c>
      <c r="I1271" s="197">
        <f t="shared" si="182"/>
        <v>9.3770202309941366E-4</v>
      </c>
      <c r="J1271" s="197">
        <f t="shared" si="187"/>
        <v>-1.5997255790204973E-2</v>
      </c>
      <c r="K1271" s="174">
        <v>232.05</v>
      </c>
      <c r="L1271" s="197">
        <f t="shared" si="183"/>
        <v>8.8300794482722156E-3</v>
      </c>
      <c r="M1271" s="197">
        <f t="shared" si="188"/>
        <v>-9.408022815523609E-2</v>
      </c>
      <c r="N1271" s="199">
        <v>39806</v>
      </c>
      <c r="O1271" s="181">
        <v>868.15</v>
      </c>
      <c r="P1271" s="200">
        <f t="shared" si="184"/>
        <v>5.7644371228817255E-3</v>
      </c>
      <c r="Q1271" s="200">
        <f t="shared" si="189"/>
        <v>-1.5644626612660622E-2</v>
      </c>
    </row>
    <row r="1272" spans="1:17">
      <c r="A1272" s="180">
        <v>39808</v>
      </c>
      <c r="B1272" s="174">
        <v>330.55</v>
      </c>
      <c r="C1272" s="197">
        <f t="shared" si="180"/>
        <v>-7.2579916695101731E-4</v>
      </c>
      <c r="D1272" s="201">
        <f t="shared" si="185"/>
        <v>-5.1862018850911086E-3</v>
      </c>
      <c r="E1272" s="174">
        <v>5538.19</v>
      </c>
      <c r="F1272" s="197">
        <f t="shared" si="181"/>
        <v>9.2259341522857776E-3</v>
      </c>
      <c r="G1272" s="197">
        <f t="shared" si="186"/>
        <v>5.44507032763583E-2</v>
      </c>
      <c r="H1272" s="174">
        <v>1185.44</v>
      </c>
      <c r="I1272" s="197">
        <f t="shared" si="182"/>
        <v>9.6213094089744292E-4</v>
      </c>
      <c r="J1272" s="197">
        <f t="shared" si="187"/>
        <v>1.2336185804326015E-2</v>
      </c>
      <c r="K1272" s="174">
        <v>227.08</v>
      </c>
      <c r="L1272" s="197">
        <f t="shared" si="183"/>
        <v>-2.1650487384659377E-2</v>
      </c>
      <c r="M1272" s="197">
        <f t="shared" si="188"/>
        <v>-3.8922324450052961E-2</v>
      </c>
      <c r="N1272" s="199">
        <v>39808</v>
      </c>
      <c r="O1272" s="181">
        <v>872.8</v>
      </c>
      <c r="P1272" s="200">
        <f t="shared" si="184"/>
        <v>5.3419237287142809E-3</v>
      </c>
      <c r="Q1272" s="200">
        <f t="shared" si="189"/>
        <v>2.2399557422707026E-2</v>
      </c>
    </row>
    <row r="1273" spans="1:17">
      <c r="A1273" s="180">
        <v>39811</v>
      </c>
      <c r="B1273" s="174">
        <v>328.35</v>
      </c>
      <c r="C1273" s="197">
        <f t="shared" si="180"/>
        <v>-6.6778211426054869E-3</v>
      </c>
      <c r="D1273" s="201">
        <f t="shared" si="185"/>
        <v>-0.11212325695023601</v>
      </c>
      <c r="E1273" s="174">
        <v>5534.64</v>
      </c>
      <c r="F1273" s="197">
        <f t="shared" si="181"/>
        <v>-6.412091798810558E-4</v>
      </c>
      <c r="G1273" s="197">
        <f t="shared" si="186"/>
        <v>-3.4649711206632426E-2</v>
      </c>
      <c r="H1273" s="174">
        <v>1173.1500000000001</v>
      </c>
      <c r="I1273" s="197">
        <f t="shared" si="182"/>
        <v>-1.0421574952616683E-2</v>
      </c>
      <c r="J1273" s="197">
        <f t="shared" si="187"/>
        <v>-9.037927082011403E-2</v>
      </c>
      <c r="K1273" s="174">
        <v>225</v>
      </c>
      <c r="L1273" s="197">
        <f t="shared" si="183"/>
        <v>-9.2019760981054532E-3</v>
      </c>
      <c r="M1273" s="197">
        <f t="shared" si="188"/>
        <v>-6.1649907096058144E-2</v>
      </c>
      <c r="N1273" s="199">
        <v>39811</v>
      </c>
      <c r="O1273" s="181">
        <v>869.42</v>
      </c>
      <c r="P1273" s="200">
        <f t="shared" si="184"/>
        <v>-3.880111857935365E-3</v>
      </c>
      <c r="Q1273" s="200">
        <f t="shared" si="189"/>
        <v>-7.4715846807908937E-2</v>
      </c>
    </row>
    <row r="1274" spans="1:17">
      <c r="A1274" s="180">
        <v>39812</v>
      </c>
      <c r="B1274" s="174">
        <v>337.13</v>
      </c>
      <c r="C1274" s="197">
        <f t="shared" si="180"/>
        <v>2.6388500006960091E-2</v>
      </c>
      <c r="D1274" s="201">
        <f t="shared" si="185"/>
        <v>-0.1136766853975151</v>
      </c>
      <c r="E1274" s="174">
        <v>5670</v>
      </c>
      <c r="F1274" s="197">
        <f t="shared" si="181"/>
        <v>2.4162594344701787E-2</v>
      </c>
      <c r="G1274" s="197">
        <f t="shared" si="186"/>
        <v>-4.2492685212442725E-2</v>
      </c>
      <c r="H1274" s="174">
        <v>1201.3399999999999</v>
      </c>
      <c r="I1274" s="197">
        <f t="shared" si="182"/>
        <v>2.3745161718557874E-2</v>
      </c>
      <c r="J1274" s="197">
        <f t="shared" si="187"/>
        <v>-0.10430126670438636</v>
      </c>
      <c r="K1274" s="174">
        <v>225.48</v>
      </c>
      <c r="L1274" s="197">
        <f t="shared" si="183"/>
        <v>2.1310610089541127E-3</v>
      </c>
      <c r="M1274" s="197">
        <f t="shared" si="188"/>
        <v>-4.4335813820052E-2</v>
      </c>
      <c r="N1274" s="199">
        <v>39812</v>
      </c>
      <c r="O1274" s="181">
        <v>890.64</v>
      </c>
      <c r="P1274" s="200">
        <f t="shared" si="184"/>
        <v>2.4113982759526236E-2</v>
      </c>
      <c r="Q1274" s="200">
        <f t="shared" si="189"/>
        <v>-6.7455032997603595E-2</v>
      </c>
    </row>
    <row r="1275" spans="1:17">
      <c r="A1275" s="180">
        <v>39813</v>
      </c>
      <c r="B1275" s="174">
        <v>340.83</v>
      </c>
      <c r="C1275" s="197">
        <f t="shared" si="180"/>
        <v>1.0915206605980884E-2</v>
      </c>
      <c r="D1275" s="201">
        <f t="shared" si="185"/>
        <v>-0.11212134295090749</v>
      </c>
      <c r="E1275" s="174">
        <v>5757.05</v>
      </c>
      <c r="F1275" s="197">
        <f t="shared" si="181"/>
        <v>1.523607299533101E-2</v>
      </c>
      <c r="G1275" s="197">
        <f t="shared" si="186"/>
        <v>-5.2400000985810991E-2</v>
      </c>
      <c r="H1275" s="174">
        <v>1211.6500000000001</v>
      </c>
      <c r="I1275" s="197">
        <f t="shared" si="182"/>
        <v>8.5454666124345664E-3</v>
      </c>
      <c r="J1275" s="197">
        <f t="shared" si="187"/>
        <v>-0.1046993685185181</v>
      </c>
      <c r="K1275" s="174">
        <v>225.91</v>
      </c>
      <c r="L1275" s="197">
        <f t="shared" si="183"/>
        <v>1.9052266557566257E-3</v>
      </c>
      <c r="M1275" s="197">
        <f t="shared" si="188"/>
        <v>-1.7104956992750331E-2</v>
      </c>
      <c r="N1275" s="199">
        <v>39813</v>
      </c>
      <c r="O1275" s="181">
        <v>903.25</v>
      </c>
      <c r="P1275" s="200">
        <f t="shared" si="184"/>
        <v>1.4059064607297868E-2</v>
      </c>
      <c r="Q1275" s="200">
        <f t="shared" si="189"/>
        <v>-6.8817701200773324E-2</v>
      </c>
    </row>
    <row r="1276" spans="1:17">
      <c r="A1276" s="180">
        <v>39815</v>
      </c>
      <c r="B1276" s="174">
        <v>356.52</v>
      </c>
      <c r="C1276" s="197">
        <f t="shared" si="180"/>
        <v>4.5006520012593837E-2</v>
      </c>
      <c r="D1276" s="201">
        <f t="shared" si="185"/>
        <v>-9.9613906090541673E-2</v>
      </c>
      <c r="E1276" s="174">
        <v>5915.73</v>
      </c>
      <c r="F1276" s="197">
        <f t="shared" si="181"/>
        <v>2.71897141268399E-2</v>
      </c>
      <c r="G1276" s="197">
        <f t="shared" si="186"/>
        <v>-5.1464461158723183E-2</v>
      </c>
      <c r="H1276" s="174">
        <v>1263.7</v>
      </c>
      <c r="I1276" s="197">
        <f t="shared" si="182"/>
        <v>4.2060858717912403E-2</v>
      </c>
      <c r="J1276" s="197">
        <f t="shared" si="187"/>
        <v>-9.6783417200112201E-2</v>
      </c>
      <c r="K1276" s="174">
        <v>224.69</v>
      </c>
      <c r="L1276" s="197">
        <f t="shared" si="183"/>
        <v>-5.4150154509916429E-3</v>
      </c>
      <c r="M1276" s="197">
        <f t="shared" si="188"/>
        <v>-0.12073462151293923</v>
      </c>
      <c r="N1276" s="199">
        <v>39815</v>
      </c>
      <c r="O1276" s="181">
        <v>931.8</v>
      </c>
      <c r="P1276" s="200">
        <f t="shared" si="184"/>
        <v>3.1118829354946687E-2</v>
      </c>
      <c r="Q1276" s="200">
        <f t="shared" si="189"/>
        <v>-7.0007210639806555E-2</v>
      </c>
    </row>
    <row r="1277" spans="1:17">
      <c r="A1277" s="180">
        <v>39818</v>
      </c>
      <c r="B1277" s="174">
        <v>355.89</v>
      </c>
      <c r="C1277" s="197">
        <f t="shared" si="180"/>
        <v>-1.7686449213949803E-3</v>
      </c>
      <c r="D1277" s="201">
        <f t="shared" si="185"/>
        <v>-4.9361664480083986E-2</v>
      </c>
      <c r="E1277" s="174">
        <v>5908.43</v>
      </c>
      <c r="F1277" s="197">
        <f t="shared" si="181"/>
        <v>-1.2347601736586828E-3</v>
      </c>
      <c r="G1277" s="197">
        <f t="shared" si="186"/>
        <v>-2.3266169082442691E-2</v>
      </c>
      <c r="H1277" s="174">
        <v>1262.52</v>
      </c>
      <c r="I1277" s="197">
        <f t="shared" si="182"/>
        <v>-9.3420215643835085E-4</v>
      </c>
      <c r="J1277" s="197">
        <f t="shared" si="187"/>
        <v>-5.4700082615660603E-2</v>
      </c>
      <c r="K1277" s="174">
        <v>229.86</v>
      </c>
      <c r="L1277" s="197">
        <f t="shared" si="183"/>
        <v>2.2748753522473457E-2</v>
      </c>
      <c r="M1277" s="197">
        <f t="shared" si="188"/>
        <v>-0.11276107576260179</v>
      </c>
      <c r="N1277" s="199">
        <v>39818</v>
      </c>
      <c r="O1277" s="181">
        <v>927.45</v>
      </c>
      <c r="P1277" s="200">
        <f t="shared" si="184"/>
        <v>-4.6793147100088238E-3</v>
      </c>
      <c r="Q1277" s="200">
        <f t="shared" si="189"/>
        <v>-3.635614562256588E-2</v>
      </c>
    </row>
    <row r="1278" spans="1:17">
      <c r="A1278" s="180">
        <v>39819</v>
      </c>
      <c r="B1278" s="174">
        <v>368.66</v>
      </c>
      <c r="C1278" s="197">
        <f t="shared" si="180"/>
        <v>3.5253115726906002E-2</v>
      </c>
      <c r="D1278" s="201">
        <f t="shared" si="185"/>
        <v>-8.7980308081759107E-2</v>
      </c>
      <c r="E1278" s="174">
        <v>5968.84</v>
      </c>
      <c r="F1278" s="197">
        <f t="shared" si="181"/>
        <v>1.017245897908174E-2</v>
      </c>
      <c r="G1278" s="197">
        <f t="shared" si="186"/>
        <v>-7.130114077474374E-2</v>
      </c>
      <c r="H1278" s="174">
        <v>1274.49</v>
      </c>
      <c r="I1278" s="197">
        <f t="shared" si="182"/>
        <v>9.4363749629900219E-3</v>
      </c>
      <c r="J1278" s="197">
        <f t="shared" si="187"/>
        <v>-8.7813682605523274E-2</v>
      </c>
      <c r="K1278" s="174">
        <v>231.81</v>
      </c>
      <c r="L1278" s="197">
        <f t="shared" si="183"/>
        <v>8.447642672989461E-3</v>
      </c>
      <c r="M1278" s="197">
        <f t="shared" si="188"/>
        <v>-0.11230580090168074</v>
      </c>
      <c r="N1278" s="199">
        <v>39819</v>
      </c>
      <c r="O1278" s="181">
        <v>934.7</v>
      </c>
      <c r="P1278" s="200">
        <f t="shared" si="184"/>
        <v>7.7867375158502984E-3</v>
      </c>
      <c r="Q1278" s="200">
        <f t="shared" si="189"/>
        <v>-8.104992615720942E-2</v>
      </c>
    </row>
    <row r="1279" spans="1:17">
      <c r="A1279" s="180">
        <v>39820</v>
      </c>
      <c r="B1279" s="174">
        <v>359.94</v>
      </c>
      <c r="C1279" s="197">
        <f t="shared" si="180"/>
        <v>-2.3937459174970893E-2</v>
      </c>
      <c r="D1279" s="201">
        <f t="shared" si="185"/>
        <v>-7.3211407979978382E-4</v>
      </c>
      <c r="E1279" s="174">
        <v>5799.05</v>
      </c>
      <c r="F1279" s="197">
        <f t="shared" si="181"/>
        <v>-2.885849263388475E-2</v>
      </c>
      <c r="G1279" s="197">
        <f t="shared" si="186"/>
        <v>-7.2331446034667683E-3</v>
      </c>
      <c r="H1279" s="174">
        <v>1238.5999999999999</v>
      </c>
      <c r="I1279" s="197">
        <f t="shared" si="182"/>
        <v>-2.856438906722629E-2</v>
      </c>
      <c r="J1279" s="197">
        <f t="shared" si="187"/>
        <v>-1.9802781144712487E-2</v>
      </c>
      <c r="K1279" s="174">
        <v>241.74</v>
      </c>
      <c r="L1279" s="197">
        <f t="shared" si="183"/>
        <v>4.1944697817708668E-2</v>
      </c>
      <c r="M1279" s="197">
        <f t="shared" si="188"/>
        <v>-0.10479092160763011</v>
      </c>
      <c r="N1279" s="199">
        <v>39820</v>
      </c>
      <c r="O1279" s="181">
        <v>906.65</v>
      </c>
      <c r="P1279" s="200">
        <f t="shared" si="184"/>
        <v>-3.0469134088503158E-2</v>
      </c>
      <c r="Q1279" s="200">
        <f t="shared" si="189"/>
        <v>-1.91479092107571E-2</v>
      </c>
    </row>
    <row r="1280" spans="1:17">
      <c r="A1280" s="180">
        <v>39821</v>
      </c>
      <c r="B1280" s="174">
        <v>361.85</v>
      </c>
      <c r="C1280" s="197">
        <f t="shared" si="180"/>
        <v>5.2924104190800701E-3</v>
      </c>
      <c r="D1280" s="201">
        <f t="shared" si="185"/>
        <v>4.1176282977283513E-2</v>
      </c>
      <c r="E1280" s="174">
        <v>5837.14</v>
      </c>
      <c r="F1280" s="197">
        <f t="shared" si="181"/>
        <v>6.5468398244123704E-3</v>
      </c>
      <c r="G1280" s="197">
        <f t="shared" si="186"/>
        <v>2.2963652253537525E-2</v>
      </c>
      <c r="H1280" s="174">
        <v>1252.52</v>
      </c>
      <c r="I1280" s="197">
        <f t="shared" si="182"/>
        <v>1.1175812391443406E-2</v>
      </c>
      <c r="J1280" s="197">
        <f t="shared" si="187"/>
        <v>-2.7171191083649598E-3</v>
      </c>
      <c r="K1280" s="174">
        <v>241.94</v>
      </c>
      <c r="L1280" s="197">
        <f t="shared" si="183"/>
        <v>8.2699310039127086E-4</v>
      </c>
      <c r="M1280" s="197">
        <f t="shared" si="188"/>
        <v>-5.6611303739936725E-2</v>
      </c>
      <c r="N1280" s="199">
        <v>39821</v>
      </c>
      <c r="O1280" s="181">
        <v>909.73</v>
      </c>
      <c r="P1280" s="200">
        <f t="shared" si="184"/>
        <v>3.3913640890262491E-3</v>
      </c>
      <c r="Q1280" s="200">
        <f t="shared" si="189"/>
        <v>1.9541498769096305E-3</v>
      </c>
    </row>
    <row r="1281" spans="1:17">
      <c r="A1281" s="180">
        <v>39822</v>
      </c>
      <c r="B1281" s="174">
        <v>353.74</v>
      </c>
      <c r="C1281" s="197">
        <f t="shared" si="180"/>
        <v>-2.2667581305489164E-2</v>
      </c>
      <c r="D1281" s="201">
        <f t="shared" si="185"/>
        <v>1.8717683381448146E-2</v>
      </c>
      <c r="E1281" s="174">
        <v>5702.37</v>
      </c>
      <c r="F1281" s="197">
        <f t="shared" si="181"/>
        <v>-2.3359072960083941E-2</v>
      </c>
      <c r="G1281" s="197">
        <f t="shared" si="186"/>
        <v>-5.9509344540815065E-3</v>
      </c>
      <c r="H1281" s="174">
        <v>1223.01</v>
      </c>
      <c r="I1281" s="197">
        <f t="shared" si="182"/>
        <v>-2.3842488626778464E-2</v>
      </c>
      <c r="J1281" s="197">
        <f t="shared" si="187"/>
        <v>-1.5134156233976969E-2</v>
      </c>
      <c r="K1281" s="174">
        <v>249.27</v>
      </c>
      <c r="L1281" s="197">
        <f t="shared" si="183"/>
        <v>2.9846884813297496E-2</v>
      </c>
      <c r="M1281" s="197">
        <f t="shared" si="188"/>
        <v>-9.115326559419952E-2</v>
      </c>
      <c r="N1281" s="199">
        <v>39822</v>
      </c>
      <c r="O1281" s="181">
        <v>890.35</v>
      </c>
      <c r="P1281" s="200">
        <f t="shared" si="184"/>
        <v>-2.1533208341737411E-2</v>
      </c>
      <c r="Q1281" s="200">
        <f t="shared" si="189"/>
        <v>-2.3100683891758504E-2</v>
      </c>
    </row>
    <row r="1282" spans="1:17">
      <c r="A1282" s="180">
        <v>39825</v>
      </c>
      <c r="B1282" s="174">
        <v>345.31</v>
      </c>
      <c r="C1282" s="197">
        <f t="shared" si="180"/>
        <v>-2.4119615705687408E-2</v>
      </c>
      <c r="D1282" s="201">
        <f t="shared" si="185"/>
        <v>1.5325752182108732E-2</v>
      </c>
      <c r="E1282" s="174">
        <v>5551.03</v>
      </c>
      <c r="F1282" s="197">
        <f t="shared" si="181"/>
        <v>-2.6898381772644364E-2</v>
      </c>
      <c r="G1282" s="197">
        <f t="shared" si="186"/>
        <v>-1.7329425482410111E-2</v>
      </c>
      <c r="H1282" s="174">
        <v>1201.1300000000001</v>
      </c>
      <c r="I1282" s="197">
        <f t="shared" si="182"/>
        <v>-1.8052252915782403E-2</v>
      </c>
      <c r="J1282" s="197">
        <f t="shared" si="187"/>
        <v>-2.2628198198285838E-2</v>
      </c>
      <c r="K1282" s="174">
        <v>240.1</v>
      </c>
      <c r="L1282" s="197">
        <f t="shared" si="183"/>
        <v>-3.748114311779218E-2</v>
      </c>
      <c r="M1282" s="197">
        <f t="shared" si="188"/>
        <v>-4.7226534586265329E-3</v>
      </c>
      <c r="N1282" s="199">
        <v>39825</v>
      </c>
      <c r="O1282" s="181">
        <v>870.26</v>
      </c>
      <c r="P1282" s="200">
        <f t="shared" si="184"/>
        <v>-2.2822626270919497E-2</v>
      </c>
      <c r="Q1282" s="200">
        <f t="shared" si="189"/>
        <v>-3.1899961653285139E-2</v>
      </c>
    </row>
    <row r="1283" spans="1:17">
      <c r="A1283" s="180">
        <v>39826</v>
      </c>
      <c r="B1283" s="174">
        <v>344.24</v>
      </c>
      <c r="C1283" s="197">
        <f t="shared" si="180"/>
        <v>-3.1034757706159791E-3</v>
      </c>
      <c r="D1283" s="201">
        <f t="shared" si="185"/>
        <v>1.8885032718838124E-2</v>
      </c>
      <c r="E1283" s="174">
        <v>5538.84</v>
      </c>
      <c r="F1283" s="197">
        <f t="shared" si="181"/>
        <v>-2.1984035718181356E-3</v>
      </c>
      <c r="G1283" s="197">
        <f t="shared" si="186"/>
        <v>-1.4882320649129772E-2</v>
      </c>
      <c r="H1283" s="174">
        <v>1202.6500000000001</v>
      </c>
      <c r="I1283" s="197">
        <f t="shared" si="182"/>
        <v>1.2646749724109329E-3</v>
      </c>
      <c r="J1283" s="197">
        <f t="shared" si="187"/>
        <v>-2.0159580331267416E-2</v>
      </c>
      <c r="K1283" s="174">
        <v>242.18</v>
      </c>
      <c r="L1283" s="197">
        <f t="shared" si="183"/>
        <v>8.6257480990126739E-3</v>
      </c>
      <c r="M1283" s="197">
        <f t="shared" si="188"/>
        <v>1.3712919052564727E-2</v>
      </c>
      <c r="N1283" s="199">
        <v>39826</v>
      </c>
      <c r="O1283" s="181">
        <v>871.79</v>
      </c>
      <c r="P1283" s="200">
        <f t="shared" si="184"/>
        <v>1.7565516413395224E-3</v>
      </c>
      <c r="Q1283" s="200">
        <f t="shared" si="189"/>
        <v>-3.2435397995899506E-2</v>
      </c>
    </row>
    <row r="1284" spans="1:17">
      <c r="A1284" s="180">
        <v>39827</v>
      </c>
      <c r="B1284" s="174">
        <v>330.8</v>
      </c>
      <c r="C1284" s="197">
        <f t="shared" ref="C1284:C1347" si="190">LN(B1284/B1283)</f>
        <v>-3.9825125380807909E-2</v>
      </c>
      <c r="D1284" s="201">
        <f t="shared" si="185"/>
        <v>7.586589387571073E-2</v>
      </c>
      <c r="E1284" s="174">
        <v>5328.68</v>
      </c>
      <c r="F1284" s="197">
        <f t="shared" ref="F1284:F1347" si="191">LN(E1284/E1283)</f>
        <v>-3.868153983123318E-2</v>
      </c>
      <c r="G1284" s="197">
        <f t="shared" si="186"/>
        <v>4.0180218908064683E-2</v>
      </c>
      <c r="H1284" s="174">
        <v>1163.42</v>
      </c>
      <c r="I1284" s="197">
        <f t="shared" ref="I1284:I1347" si="192">LN(H1284/H1283)</f>
        <v>-3.316351200443602E-2</v>
      </c>
      <c r="J1284" s="197">
        <f t="shared" si="187"/>
        <v>3.1480241253157196E-2</v>
      </c>
      <c r="K1284" s="174">
        <v>236.13</v>
      </c>
      <c r="L1284" s="197">
        <f t="shared" ref="L1284:L1347" si="193">LN(K1284/K1283)</f>
        <v>-2.5298750503751768E-2</v>
      </c>
      <c r="M1284" s="197">
        <f t="shared" si="188"/>
        <v>-3.0097530399128564E-3</v>
      </c>
      <c r="N1284" s="199">
        <v>39827</v>
      </c>
      <c r="O1284" s="181">
        <v>842.62</v>
      </c>
      <c r="P1284" s="200">
        <f t="shared" ref="P1284:P1347" si="194">LN(O1284/O1283)</f>
        <v>-3.4032483899455471E-2</v>
      </c>
      <c r="Q1284" s="200">
        <f t="shared" si="189"/>
        <v>2.260999168949207E-2</v>
      </c>
    </row>
    <row r="1285" spans="1:17">
      <c r="A1285" s="180">
        <v>39828</v>
      </c>
      <c r="B1285" s="174">
        <v>337.38</v>
      </c>
      <c r="C1285" s="197">
        <f t="shared" si="190"/>
        <v>1.9695928382629114E-2</v>
      </c>
      <c r="D1285" s="201">
        <f t="shared" si="185"/>
        <v>-3.636224598736372E-2</v>
      </c>
      <c r="E1285" s="174">
        <v>5347.75</v>
      </c>
      <c r="F1285" s="197">
        <f t="shared" si="191"/>
        <v>3.5723589777745266E-3</v>
      </c>
      <c r="G1285" s="197">
        <f t="shared" si="186"/>
        <v>-7.0128967692419275E-2</v>
      </c>
      <c r="H1285" s="174">
        <v>1183.52</v>
      </c>
      <c r="I1285" s="197">
        <f t="shared" si="192"/>
        <v>1.7129105518739498E-2</v>
      </c>
      <c r="J1285" s="197">
        <f t="shared" si="187"/>
        <v>-6.4497155168810771E-2</v>
      </c>
      <c r="K1285" s="174">
        <v>232.79</v>
      </c>
      <c r="L1285" s="197">
        <f t="shared" si="193"/>
        <v>-1.4245741214252667E-2</v>
      </c>
      <c r="M1285" s="197">
        <f t="shared" si="188"/>
        <v>-8.7281560987316452E-3</v>
      </c>
      <c r="N1285" s="199">
        <v>39828</v>
      </c>
      <c r="O1285" s="181">
        <v>843.74</v>
      </c>
      <c r="P1285" s="200">
        <f t="shared" si="194"/>
        <v>1.3283049463657997E-3</v>
      </c>
      <c r="Q1285" s="200">
        <f t="shared" si="189"/>
        <v>-7.8345092788788651E-2</v>
      </c>
    </row>
    <row r="1286" spans="1:17">
      <c r="A1286" s="180">
        <v>39829</v>
      </c>
      <c r="B1286" s="174">
        <v>342.24</v>
      </c>
      <c r="C1286" s="197">
        <f t="shared" si="190"/>
        <v>1.4302353801930101E-2</v>
      </c>
      <c r="D1286" s="201">
        <f t="shared" si="185"/>
        <v>3.6431317670754165E-2</v>
      </c>
      <c r="E1286" s="174">
        <v>5387.5</v>
      </c>
      <c r="F1286" s="197">
        <f t="shared" si="191"/>
        <v>7.4055437300887487E-3</v>
      </c>
      <c r="G1286" s="197">
        <f t="shared" si="186"/>
        <v>-1.9422149383833798E-2</v>
      </c>
      <c r="H1286" s="174">
        <v>1198.1400000000001</v>
      </c>
      <c r="I1286" s="197">
        <f t="shared" si="192"/>
        <v>1.2277305443797843E-2</v>
      </c>
      <c r="J1286" s="197">
        <f t="shared" si="187"/>
        <v>3.292218871883603E-3</v>
      </c>
      <c r="K1286" s="174">
        <v>232.3</v>
      </c>
      <c r="L1286" s="197">
        <f t="shared" si="193"/>
        <v>-2.1071198318523073E-3</v>
      </c>
      <c r="M1286" s="197">
        <f t="shared" si="188"/>
        <v>-2.2312817667462861E-3</v>
      </c>
      <c r="N1286" s="199">
        <v>39829</v>
      </c>
      <c r="O1286" s="181">
        <v>850.12</v>
      </c>
      <c r="P1286" s="200">
        <f t="shared" si="194"/>
        <v>7.5331257258363935E-3</v>
      </c>
      <c r="Q1286" s="200">
        <f t="shared" si="189"/>
        <v>-3.4423298270738215E-2</v>
      </c>
    </row>
    <row r="1287" spans="1:17">
      <c r="A1287" s="180">
        <v>39833</v>
      </c>
      <c r="B1287" s="174">
        <v>321.3</v>
      </c>
      <c r="C1287" s="197">
        <f t="shared" si="190"/>
        <v>-6.3136979212282673E-2</v>
      </c>
      <c r="D1287" s="201">
        <f t="shared" si="185"/>
        <v>7.6925978637220394E-2</v>
      </c>
      <c r="E1287" s="174">
        <v>5058.0600000000004</v>
      </c>
      <c r="F1287" s="197">
        <f t="shared" si="191"/>
        <v>-6.3098444856246369E-2</v>
      </c>
      <c r="G1287" s="197">
        <f t="shared" si="186"/>
        <v>1.1976772490990172E-2</v>
      </c>
      <c r="H1287" s="174">
        <v>1136.6099999999999</v>
      </c>
      <c r="I1287" s="197">
        <f t="shared" si="192"/>
        <v>-5.2720206289057318E-2</v>
      </c>
      <c r="J1287" s="197">
        <f t="shared" si="187"/>
        <v>3.9305514852571131E-2</v>
      </c>
      <c r="K1287" s="174">
        <v>224.12</v>
      </c>
      <c r="L1287" s="197">
        <f t="shared" si="193"/>
        <v>-3.5848017079279711E-2</v>
      </c>
      <c r="M1287" s="197">
        <f t="shared" si="188"/>
        <v>4.7923127326292371E-2</v>
      </c>
      <c r="N1287" s="199">
        <v>39833</v>
      </c>
      <c r="O1287" s="181">
        <v>805.22</v>
      </c>
      <c r="P1287" s="200">
        <f t="shared" si="194"/>
        <v>-5.426198398389679E-2</v>
      </c>
      <c r="Q1287" s="200">
        <f t="shared" si="189"/>
        <v>-7.4079739052446743E-4</v>
      </c>
    </row>
    <row r="1288" spans="1:17">
      <c r="A1288" s="180">
        <v>39834</v>
      </c>
      <c r="B1288" s="174">
        <v>338.02</v>
      </c>
      <c r="C1288" s="197">
        <f t="shared" si="190"/>
        <v>5.0729799208269179E-2</v>
      </c>
      <c r="D1288" s="201">
        <f t="shared" si="185"/>
        <v>3.2733253449691857E-3</v>
      </c>
      <c r="E1288" s="174">
        <v>5273.99</v>
      </c>
      <c r="F1288" s="197">
        <f t="shared" si="191"/>
        <v>4.1804181261631219E-2</v>
      </c>
      <c r="G1288" s="197">
        <f t="shared" si="186"/>
        <v>-5.9036377514051018E-2</v>
      </c>
      <c r="H1288" s="174">
        <v>1185.76</v>
      </c>
      <c r="I1288" s="197">
        <f t="shared" si="192"/>
        <v>4.2333771208750814E-2</v>
      </c>
      <c r="J1288" s="197">
        <f t="shared" si="187"/>
        <v>-1.6699335874037047E-2</v>
      </c>
      <c r="K1288" s="174">
        <v>226.27</v>
      </c>
      <c r="L1288" s="197">
        <f t="shared" si="193"/>
        <v>9.547353766152674E-3</v>
      </c>
      <c r="M1288" s="197">
        <f t="shared" si="188"/>
        <v>-4.6893122729067309E-2</v>
      </c>
      <c r="N1288" s="199">
        <v>39834</v>
      </c>
      <c r="O1288" s="181">
        <v>840.24</v>
      </c>
      <c r="P1288" s="200">
        <f t="shared" si="194"/>
        <v>4.2572033307926416E-2</v>
      </c>
      <c r="Q1288" s="200">
        <f t="shared" si="189"/>
        <v>-6.4793077543367286E-2</v>
      </c>
    </row>
    <row r="1289" spans="1:17">
      <c r="A1289" s="180">
        <v>39835</v>
      </c>
      <c r="B1289" s="174">
        <v>330.42</v>
      </c>
      <c r="C1289" s="197">
        <f t="shared" si="190"/>
        <v>-2.2740492827636776E-2</v>
      </c>
      <c r="D1289" s="201">
        <f t="shared" si="185"/>
        <v>0.12129119376872544</v>
      </c>
      <c r="E1289" s="174">
        <v>5171.68</v>
      </c>
      <c r="F1289" s="197">
        <f t="shared" si="191"/>
        <v>-1.9589604456163357E-2</v>
      </c>
      <c r="G1289" s="197">
        <f t="shared" si="186"/>
        <v>5.0954150014911485E-2</v>
      </c>
      <c r="H1289" s="174">
        <v>1168.08</v>
      </c>
      <c r="I1289" s="197">
        <f t="shared" si="192"/>
        <v>-1.5022544009740228E-2</v>
      </c>
      <c r="J1289" s="197">
        <f t="shared" si="187"/>
        <v>8.6410485444733093E-2</v>
      </c>
      <c r="K1289" s="174">
        <v>228.61</v>
      </c>
      <c r="L1289" s="197">
        <f t="shared" si="193"/>
        <v>1.0288518472643279E-2</v>
      </c>
      <c r="M1289" s="197">
        <f t="shared" si="188"/>
        <v>1.2496549344044174E-2</v>
      </c>
      <c r="N1289" s="199">
        <v>39835</v>
      </c>
      <c r="O1289" s="181">
        <v>827.5</v>
      </c>
      <c r="P1289" s="200">
        <f t="shared" si="194"/>
        <v>-1.5278458063301996E-2</v>
      </c>
      <c r="Q1289" s="200">
        <f t="shared" si="189"/>
        <v>4.0884478620303824E-2</v>
      </c>
    </row>
    <row r="1290" spans="1:17">
      <c r="A1290" s="180">
        <v>39836</v>
      </c>
      <c r="B1290" s="174">
        <v>336.31</v>
      </c>
      <c r="C1290" s="197">
        <f t="shared" si="190"/>
        <v>1.7668781157029335E-2</v>
      </c>
      <c r="D1290" s="201">
        <f t="shared" si="185"/>
        <v>0.1401160998699725</v>
      </c>
      <c r="E1290" s="174">
        <v>5195.55</v>
      </c>
      <c r="F1290" s="197">
        <f t="shared" si="191"/>
        <v>4.60490259799755E-3</v>
      </c>
      <c r="G1290" s="197">
        <f t="shared" si="186"/>
        <v>0.10607018657612367</v>
      </c>
      <c r="H1290" s="174">
        <v>1175.8900000000001</v>
      </c>
      <c r="I1290" s="197">
        <f t="shared" si="192"/>
        <v>6.663932475400927E-3</v>
      </c>
      <c r="J1290" s="197">
        <f t="shared" si="187"/>
        <v>0.11950207451066175</v>
      </c>
      <c r="K1290" s="174">
        <v>216.38</v>
      </c>
      <c r="L1290" s="197">
        <f t="shared" si="193"/>
        <v>-5.4981373676452366E-2</v>
      </c>
      <c r="M1290" s="197">
        <f t="shared" si="188"/>
        <v>5.230449018384857E-2</v>
      </c>
      <c r="N1290" s="199">
        <v>39836</v>
      </c>
      <c r="O1290" s="181">
        <v>831.95</v>
      </c>
      <c r="P1290" s="200">
        <f t="shared" si="194"/>
        <v>5.3632356102983943E-3</v>
      </c>
      <c r="Q1290" s="200">
        <f t="shared" si="189"/>
        <v>9.5087848026398192E-2</v>
      </c>
    </row>
    <row r="1291" spans="1:17">
      <c r="A1291" s="180">
        <v>39839</v>
      </c>
      <c r="B1291" s="174">
        <v>337.95</v>
      </c>
      <c r="C1291" s="197">
        <f t="shared" si="190"/>
        <v>4.8646018868885622E-3</v>
      </c>
      <c r="D1291" s="201">
        <f t="shared" si="185"/>
        <v>0.10651421763155153</v>
      </c>
      <c r="E1291" s="174">
        <v>5244.61</v>
      </c>
      <c r="F1291" s="197">
        <f t="shared" si="191"/>
        <v>9.3983925765627786E-3</v>
      </c>
      <c r="G1291" s="197">
        <f t="shared" si="186"/>
        <v>4.6439088846234475E-2</v>
      </c>
      <c r="H1291" s="174">
        <v>1184.56</v>
      </c>
      <c r="I1291" s="197">
        <f t="shared" si="192"/>
        <v>7.3460899317538712E-3</v>
      </c>
      <c r="J1291" s="197">
        <f t="shared" si="187"/>
        <v>7.992011301773036E-2</v>
      </c>
      <c r="K1291" s="174">
        <v>228.15</v>
      </c>
      <c r="L1291" s="197">
        <f t="shared" si="193"/>
        <v>5.2967186113984349E-2</v>
      </c>
      <c r="M1291" s="197">
        <f t="shared" si="188"/>
        <v>-2.1669419319878098E-2</v>
      </c>
      <c r="N1291" s="199">
        <v>39839</v>
      </c>
      <c r="O1291" s="181">
        <v>836.57</v>
      </c>
      <c r="P1291" s="200">
        <f t="shared" si="194"/>
        <v>5.5378560725867065E-3</v>
      </c>
      <c r="Q1291" s="200">
        <f t="shared" si="189"/>
        <v>3.9123115896696682E-2</v>
      </c>
    </row>
    <row r="1292" spans="1:17">
      <c r="A1292" s="180">
        <v>39840</v>
      </c>
      <c r="B1292" s="174">
        <v>342.92</v>
      </c>
      <c r="C1292" s="197">
        <f t="shared" si="190"/>
        <v>1.4599228264192132E-2</v>
      </c>
      <c r="D1292" s="201">
        <f t="shared" si="185"/>
        <v>4.484323651557455E-2</v>
      </c>
      <c r="E1292" s="174">
        <v>5315.44</v>
      </c>
      <c r="F1292" s="197">
        <f t="shared" si="191"/>
        <v>1.3414910385775759E-2</v>
      </c>
      <c r="G1292" s="197">
        <f t="shared" si="186"/>
        <v>-1.3098800045583465E-2</v>
      </c>
      <c r="H1292" s="174">
        <v>1194.4100000000001</v>
      </c>
      <c r="I1292" s="197">
        <f t="shared" si="192"/>
        <v>8.2809419940235492E-3</v>
      </c>
      <c r="J1292" s="197">
        <f t="shared" si="187"/>
        <v>2.584264554352704E-2</v>
      </c>
      <c r="K1292" s="174">
        <v>222.84</v>
      </c>
      <c r="L1292" s="197">
        <f t="shared" si="193"/>
        <v>-2.3549282220796802E-2</v>
      </c>
      <c r="M1292" s="197">
        <f t="shared" si="188"/>
        <v>9.1312046687101439E-2</v>
      </c>
      <c r="N1292" s="199">
        <v>39840</v>
      </c>
      <c r="O1292" s="181">
        <v>845.71</v>
      </c>
      <c r="P1292" s="200">
        <f t="shared" si="194"/>
        <v>1.0866312308227391E-2</v>
      </c>
      <c r="Q1292" s="200">
        <f t="shared" si="189"/>
        <v>-1.8053298331132443E-2</v>
      </c>
    </row>
    <row r="1293" spans="1:17">
      <c r="A1293" s="180">
        <v>39841</v>
      </c>
      <c r="B1293" s="174">
        <v>357.68</v>
      </c>
      <c r="C1293" s="197">
        <f t="shared" si="190"/>
        <v>4.2141548115169923E-2</v>
      </c>
      <c r="D1293" s="201">
        <f t="shared" si="185"/>
        <v>7.4314365872906532E-2</v>
      </c>
      <c r="E1293" s="174">
        <v>5501.46</v>
      </c>
      <c r="F1293" s="197">
        <f t="shared" si="191"/>
        <v>3.4397718617632154E-2</v>
      </c>
      <c r="G1293" s="197">
        <f t="shared" si="186"/>
        <v>-1.1209755575647252E-2</v>
      </c>
      <c r="H1293" s="174">
        <v>1235.9100000000001</v>
      </c>
      <c r="I1293" s="197">
        <f t="shared" si="192"/>
        <v>3.4155201237989027E-2</v>
      </c>
      <c r="J1293" s="197">
        <f t="shared" si="187"/>
        <v>4.4363476395706598E-2</v>
      </c>
      <c r="K1293" s="174">
        <v>226.46</v>
      </c>
      <c r="L1293" s="197">
        <f t="shared" si="193"/>
        <v>1.6114303733278688E-2</v>
      </c>
      <c r="M1293" s="197">
        <f t="shared" si="188"/>
        <v>0.11561454846053679</v>
      </c>
      <c r="N1293" s="199">
        <v>39841</v>
      </c>
      <c r="O1293" s="181">
        <v>874.09</v>
      </c>
      <c r="P1293" s="200">
        <f t="shared" si="194"/>
        <v>3.3006833940036617E-2</v>
      </c>
      <c r="Q1293" s="200">
        <f t="shared" si="189"/>
        <v>-1.3716379685814468E-2</v>
      </c>
    </row>
    <row r="1294" spans="1:17">
      <c r="A1294" s="180">
        <v>39842</v>
      </c>
      <c r="B1294" s="174">
        <v>344.09</v>
      </c>
      <c r="C1294" s="197">
        <f t="shared" si="190"/>
        <v>-3.8735480863962828E-2</v>
      </c>
      <c r="D1294" s="201">
        <f t="shared" si="185"/>
        <v>7.1165966162002492E-2</v>
      </c>
      <c r="E1294" s="174">
        <v>5300.9</v>
      </c>
      <c r="F1294" s="197">
        <f t="shared" si="191"/>
        <v>-3.7136894094535342E-2</v>
      </c>
      <c r="G1294" s="197">
        <f t="shared" si="186"/>
        <v>-8.3122326681153366E-3</v>
      </c>
      <c r="H1294" s="174">
        <v>1203.8499999999999</v>
      </c>
      <c r="I1294" s="197">
        <f t="shared" si="192"/>
        <v>-2.6282786442638147E-2</v>
      </c>
      <c r="J1294" s="197">
        <f t="shared" si="187"/>
        <v>3.5260960512960675E-2</v>
      </c>
      <c r="K1294" s="174">
        <v>228.78</v>
      </c>
      <c r="L1294" s="197">
        <f t="shared" si="193"/>
        <v>1.0192514211633906E-2</v>
      </c>
      <c r="M1294" s="197">
        <f t="shared" si="188"/>
        <v>7.555604079909814E-2</v>
      </c>
      <c r="N1294" s="199">
        <v>39842</v>
      </c>
      <c r="O1294" s="181">
        <v>845.14</v>
      </c>
      <c r="P1294" s="200">
        <f t="shared" si="194"/>
        <v>-3.3681051075314307E-2</v>
      </c>
      <c r="Q1294" s="200">
        <f t="shared" si="189"/>
        <v>-1.5427972504044887E-2</v>
      </c>
    </row>
    <row r="1295" spans="1:17">
      <c r="A1295" s="180">
        <v>39843</v>
      </c>
      <c r="B1295" s="174">
        <v>334.68</v>
      </c>
      <c r="C1295" s="197">
        <f t="shared" si="190"/>
        <v>-2.7728399634364485E-2</v>
      </c>
      <c r="D1295" s="201">
        <f t="shared" si="185"/>
        <v>3.7245275978308269E-2</v>
      </c>
      <c r="E1295" s="174">
        <v>5195.79</v>
      </c>
      <c r="F1295" s="197">
        <f t="shared" si="191"/>
        <v>-2.0027935175291958E-2</v>
      </c>
      <c r="G1295" s="197">
        <f t="shared" si="186"/>
        <v>-5.4764972465432445E-2</v>
      </c>
      <c r="H1295" s="174">
        <v>1180.25</v>
      </c>
      <c r="I1295" s="197">
        <f t="shared" si="192"/>
        <v>-1.9798473963441587E-2</v>
      </c>
      <c r="J1295" s="197">
        <f t="shared" si="187"/>
        <v>1.5149268632146575E-2</v>
      </c>
      <c r="K1295" s="174">
        <v>231.44</v>
      </c>
      <c r="L1295" s="197">
        <f t="shared" si="193"/>
        <v>1.1559817570352291E-2</v>
      </c>
      <c r="M1295" s="197">
        <f t="shared" si="188"/>
        <v>2.6980173299962038E-2</v>
      </c>
      <c r="N1295" s="199">
        <v>39843</v>
      </c>
      <c r="O1295" s="181">
        <v>825.88</v>
      </c>
      <c r="P1295" s="200">
        <f t="shared" si="194"/>
        <v>-2.3052809590374129E-2</v>
      </c>
      <c r="Q1295" s="200">
        <f t="shared" si="189"/>
        <v>-5.8705940143414993E-2</v>
      </c>
    </row>
    <row r="1296" spans="1:17">
      <c r="A1296" s="180">
        <v>39846</v>
      </c>
      <c r="B1296" s="174">
        <v>340.88</v>
      </c>
      <c r="C1296" s="197">
        <f t="shared" si="190"/>
        <v>1.8355657764258623E-2</v>
      </c>
      <c r="D1296" s="201">
        <f t="shared" si="185"/>
        <v>8.8087610277367723E-2</v>
      </c>
      <c r="E1296" s="174">
        <v>5166.47</v>
      </c>
      <c r="F1296" s="197">
        <f t="shared" si="191"/>
        <v>-5.6590122707383629E-3</v>
      </c>
      <c r="G1296" s="197">
        <f t="shared" si="186"/>
        <v>2.004839490889479E-2</v>
      </c>
      <c r="H1296" s="174">
        <v>1195.75</v>
      </c>
      <c r="I1296" s="197">
        <f t="shared" si="192"/>
        <v>1.3047323134010053E-2</v>
      </c>
      <c r="J1296" s="197">
        <f t="shared" si="187"/>
        <v>7.8484929900574221E-2</v>
      </c>
      <c r="K1296" s="174">
        <v>239.11</v>
      </c>
      <c r="L1296" s="197">
        <f t="shared" si="193"/>
        <v>3.2603036426630851E-2</v>
      </c>
      <c r="M1296" s="197">
        <f t="shared" si="188"/>
        <v>5.3925605918935013E-2</v>
      </c>
      <c r="N1296" s="199">
        <v>39846</v>
      </c>
      <c r="O1296" s="181">
        <v>825.44</v>
      </c>
      <c r="P1296" s="200">
        <f t="shared" si="194"/>
        <v>-5.3290702033877114E-4</v>
      </c>
      <c r="Q1296" s="200">
        <f t="shared" si="189"/>
        <v>1.1777809720983006E-2</v>
      </c>
    </row>
    <row r="1297" spans="1:17">
      <c r="A1297" s="180">
        <v>39847</v>
      </c>
      <c r="B1297" s="174">
        <v>348.05</v>
      </c>
      <c r="C1297" s="197">
        <f t="shared" si="190"/>
        <v>2.0815638423018964E-2</v>
      </c>
      <c r="D1297" s="201">
        <f t="shared" si="185"/>
        <v>6.7531339046907668E-2</v>
      </c>
      <c r="E1297" s="174">
        <v>5268.02</v>
      </c>
      <c r="F1297" s="197">
        <f t="shared" si="191"/>
        <v>1.946491036455112E-2</v>
      </c>
      <c r="G1297" s="197">
        <f t="shared" si="186"/>
        <v>-2.7204405571209438E-2</v>
      </c>
      <c r="H1297" s="174">
        <v>1215.6600000000001</v>
      </c>
      <c r="I1297" s="197">
        <f t="shared" si="192"/>
        <v>1.6513535605708729E-2</v>
      </c>
      <c r="J1297" s="197">
        <f t="shared" si="187"/>
        <v>5.6555970854019935E-2</v>
      </c>
      <c r="K1297" s="174">
        <v>231.36</v>
      </c>
      <c r="L1297" s="197">
        <f t="shared" si="193"/>
        <v>-3.2948758124110494E-2</v>
      </c>
      <c r="M1297" s="197">
        <f t="shared" si="188"/>
        <v>4.5431251394057487E-2</v>
      </c>
      <c r="N1297" s="199">
        <v>39847</v>
      </c>
      <c r="O1297" s="181">
        <v>838.51</v>
      </c>
      <c r="P1297" s="200">
        <f t="shared" si="194"/>
        <v>1.5709929754246527E-2</v>
      </c>
      <c r="Q1297" s="200">
        <f t="shared" si="189"/>
        <v>-2.7918791072393933E-2</v>
      </c>
    </row>
    <row r="1298" spans="1:17">
      <c r="A1298" s="180">
        <v>39848</v>
      </c>
      <c r="B1298" s="174">
        <v>349.46</v>
      </c>
      <c r="C1298" s="197">
        <f t="shared" si="190"/>
        <v>4.042958296216855E-3</v>
      </c>
      <c r="D1298" s="201">
        <f t="shared" ref="D1298:D1361" si="195">SUM(C1257:C1297)</f>
        <v>5.9180111823788878E-2</v>
      </c>
      <c r="E1298" s="174">
        <v>5242.75</v>
      </c>
      <c r="F1298" s="197">
        <f t="shared" si="191"/>
        <v>-4.808410551949702E-3</v>
      </c>
      <c r="G1298" s="197">
        <f t="shared" ref="G1298:G1361" si="196">SUM(F1257:F1297)</f>
        <v>-2.5771623164996406E-2</v>
      </c>
      <c r="H1298" s="174">
        <v>1215.43</v>
      </c>
      <c r="I1298" s="197">
        <f t="shared" si="192"/>
        <v>-1.8921553762819038E-4</v>
      </c>
      <c r="J1298" s="197">
        <f t="shared" ref="J1298:J1361" si="197">SUM(I1257:I1297)</f>
        <v>4.1536539378059303E-2</v>
      </c>
      <c r="K1298" s="174">
        <v>224.68</v>
      </c>
      <c r="L1298" s="197">
        <f t="shared" si="193"/>
        <v>-2.9297771306167904E-2</v>
      </c>
      <c r="M1298" s="197">
        <f t="shared" ref="M1298:M1361" si="198">SUM(L1257:L1297)</f>
        <v>1.471703316176759E-2</v>
      </c>
      <c r="N1298" s="199">
        <v>39848</v>
      </c>
      <c r="O1298" s="181">
        <v>832.23</v>
      </c>
      <c r="P1298" s="200">
        <f t="shared" si="194"/>
        <v>-7.5176623248196855E-3</v>
      </c>
      <c r="Q1298" s="200">
        <f t="shared" ref="Q1298:Q1361" si="199">SUM(P1257:P1297)</f>
        <v>-3.7716917577008777E-2</v>
      </c>
    </row>
    <row r="1299" spans="1:17">
      <c r="A1299" s="180">
        <v>39849</v>
      </c>
      <c r="B1299" s="174">
        <v>358.88</v>
      </c>
      <c r="C1299" s="197">
        <f t="shared" si="190"/>
        <v>2.6598964861005832E-2</v>
      </c>
      <c r="D1299" s="201">
        <f t="shared" si="195"/>
        <v>0.10534143878757715</v>
      </c>
      <c r="E1299" s="174">
        <v>5326.01</v>
      </c>
      <c r="F1299" s="197">
        <f t="shared" si="191"/>
        <v>1.5756195142561078E-2</v>
      </c>
      <c r="G1299" s="197">
        <f t="shared" si="196"/>
        <v>2.0028627193065338E-3</v>
      </c>
      <c r="H1299" s="174">
        <v>1245.1099999999999</v>
      </c>
      <c r="I1299" s="197">
        <f t="shared" si="192"/>
        <v>2.4125955781042777E-2</v>
      </c>
      <c r="J1299" s="197">
        <f t="shared" si="197"/>
        <v>7.4873426339981494E-2</v>
      </c>
      <c r="K1299" s="174">
        <v>228.01</v>
      </c>
      <c r="L1299" s="197">
        <f t="shared" si="193"/>
        <v>1.4712319977525328E-2</v>
      </c>
      <c r="M1299" s="197">
        <f t="shared" si="198"/>
        <v>6.3530187471663252E-2</v>
      </c>
      <c r="N1299" s="199">
        <v>39849</v>
      </c>
      <c r="O1299" s="181">
        <v>845.85</v>
      </c>
      <c r="P1299" s="200">
        <f t="shared" si="194"/>
        <v>1.6233193995534287E-2</v>
      </c>
      <c r="Q1299" s="200">
        <f t="shared" si="199"/>
        <v>-1.5488103574503684E-2</v>
      </c>
    </row>
    <row r="1300" spans="1:17">
      <c r="A1300" s="180">
        <v>39850</v>
      </c>
      <c r="B1300" s="174">
        <v>370.19</v>
      </c>
      <c r="C1300" s="197">
        <f t="shared" si="190"/>
        <v>3.1028316576940881E-2</v>
      </c>
      <c r="D1300" s="201">
        <f t="shared" si="195"/>
        <v>9.4650009891059067E-2</v>
      </c>
      <c r="E1300" s="174">
        <v>5475.28</v>
      </c>
      <c r="F1300" s="197">
        <f t="shared" si="191"/>
        <v>2.7641050975738535E-2</v>
      </c>
      <c r="G1300" s="197">
        <f t="shared" si="196"/>
        <v>-1.4028043292353572E-2</v>
      </c>
      <c r="H1300" s="174">
        <v>1277.49</v>
      </c>
      <c r="I1300" s="197">
        <f t="shared" si="192"/>
        <v>2.5673335849042942E-2</v>
      </c>
      <c r="J1300" s="197">
        <f t="shared" si="197"/>
        <v>5.5516156824230688E-2</v>
      </c>
      <c r="K1300" s="174">
        <v>232.16</v>
      </c>
      <c r="L1300" s="197">
        <f t="shared" si="193"/>
        <v>1.8037301494120347E-2</v>
      </c>
      <c r="M1300" s="197">
        <f t="shared" si="198"/>
        <v>4.4710955445677387E-2</v>
      </c>
      <c r="N1300" s="199">
        <v>39850</v>
      </c>
      <c r="O1300" s="181">
        <v>868.6</v>
      </c>
      <c r="P1300" s="200">
        <f t="shared" si="194"/>
        <v>2.6540681179420624E-2</v>
      </c>
      <c r="Q1300" s="200">
        <f t="shared" si="199"/>
        <v>-3.5103957498361267E-2</v>
      </c>
    </row>
    <row r="1301" spans="1:17">
      <c r="A1301" s="180">
        <v>39853</v>
      </c>
      <c r="B1301" s="174">
        <v>371.24</v>
      </c>
      <c r="C1301" s="197">
        <f t="shared" si="190"/>
        <v>2.8323663783528757E-3</v>
      </c>
      <c r="D1301" s="201">
        <f t="shared" si="195"/>
        <v>7.7160958468275892E-2</v>
      </c>
      <c r="E1301" s="174">
        <v>5479.88</v>
      </c>
      <c r="F1301" s="197">
        <f t="shared" si="191"/>
        <v>8.3978696255347781E-4</v>
      </c>
      <c r="G1301" s="197">
        <f t="shared" si="196"/>
        <v>-2.9583910364286339E-2</v>
      </c>
      <c r="H1301" s="174">
        <v>1281.6500000000001</v>
      </c>
      <c r="I1301" s="197">
        <f t="shared" si="192"/>
        <v>3.2510950273403573E-3</v>
      </c>
      <c r="J1301" s="197">
        <f t="shared" si="197"/>
        <v>4.190739288736943E-2</v>
      </c>
      <c r="K1301" s="174">
        <v>233.18</v>
      </c>
      <c r="L1301" s="197">
        <f t="shared" si="193"/>
        <v>4.3838983692676961E-3</v>
      </c>
      <c r="M1301" s="197">
        <f t="shared" si="198"/>
        <v>3.6093286119138E-2</v>
      </c>
      <c r="N1301" s="199">
        <v>39853</v>
      </c>
      <c r="O1301" s="181">
        <v>869.89</v>
      </c>
      <c r="P1301" s="200">
        <f t="shared" si="194"/>
        <v>1.4840467724950225E-3</v>
      </c>
      <c r="Q1301" s="200">
        <f t="shared" si="199"/>
        <v>-4.6232154727294389E-2</v>
      </c>
    </row>
    <row r="1302" spans="1:17">
      <c r="A1302" s="180">
        <v>39854</v>
      </c>
      <c r="B1302" s="174">
        <v>352.98</v>
      </c>
      <c r="C1302" s="197">
        <f t="shared" si="190"/>
        <v>-5.0437355622772399E-2</v>
      </c>
      <c r="D1302" s="201">
        <f t="shared" si="195"/>
        <v>8.0051686631348595E-2</v>
      </c>
      <c r="E1302" s="174">
        <v>5214.71</v>
      </c>
      <c r="F1302" s="197">
        <f t="shared" si="191"/>
        <v>-4.9599724824146166E-2</v>
      </c>
      <c r="G1302" s="197">
        <f t="shared" si="196"/>
        <v>-7.7402102795357895E-3</v>
      </c>
      <c r="H1302" s="174">
        <v>1229.29</v>
      </c>
      <c r="I1302" s="197">
        <f t="shared" si="192"/>
        <v>-4.1711543356515605E-2</v>
      </c>
      <c r="J1302" s="197">
        <f t="shared" si="197"/>
        <v>5.5505204437949721E-2</v>
      </c>
      <c r="K1302" s="174">
        <v>238.21</v>
      </c>
      <c r="L1302" s="197">
        <f t="shared" si="193"/>
        <v>2.1341950062982416E-2</v>
      </c>
      <c r="M1302" s="197">
        <f t="shared" si="198"/>
        <v>8.2895072111572238E-2</v>
      </c>
      <c r="N1302" s="199">
        <v>39854</v>
      </c>
      <c r="O1302" s="181">
        <v>827.16</v>
      </c>
      <c r="P1302" s="200">
        <f t="shared" si="194"/>
        <v>-5.0368620187655838E-2</v>
      </c>
      <c r="Q1302" s="200">
        <f t="shared" si="199"/>
        <v>-2.1359196128027096E-2</v>
      </c>
    </row>
    <row r="1303" spans="1:17">
      <c r="A1303" s="180">
        <v>39855</v>
      </c>
      <c r="B1303" s="174">
        <v>349.66</v>
      </c>
      <c r="C1303" s="197">
        <f t="shared" si="190"/>
        <v>-9.4501443349167928E-3</v>
      </c>
      <c r="D1303" s="201">
        <f t="shared" si="195"/>
        <v>2.1679280871160396E-2</v>
      </c>
      <c r="E1303" s="174">
        <v>5252.68</v>
      </c>
      <c r="F1303" s="197">
        <f t="shared" si="191"/>
        <v>7.2549444595636789E-3</v>
      </c>
      <c r="G1303" s="197">
        <f t="shared" si="196"/>
        <v>-7.681599929393107E-2</v>
      </c>
      <c r="H1303" s="174">
        <v>1227.05</v>
      </c>
      <c r="I1303" s="197">
        <f t="shared" si="192"/>
        <v>-1.8238522524852694E-3</v>
      </c>
      <c r="J1303" s="197">
        <f t="shared" si="197"/>
        <v>5.6369889075322949E-3</v>
      </c>
      <c r="K1303" s="174">
        <v>246.36</v>
      </c>
      <c r="L1303" s="197">
        <f t="shared" si="193"/>
        <v>3.3641243250714874E-2</v>
      </c>
      <c r="M1303" s="197">
        <f t="shared" si="198"/>
        <v>6.58463460082616E-2</v>
      </c>
      <c r="N1303" s="199">
        <v>39855</v>
      </c>
      <c r="O1303" s="181">
        <v>833.74</v>
      </c>
      <c r="P1303" s="200">
        <f t="shared" si="194"/>
        <v>7.9234564693457347E-3</v>
      </c>
      <c r="Q1303" s="200">
        <f t="shared" si="199"/>
        <v>-8.3551815450247729E-2</v>
      </c>
    </row>
    <row r="1304" spans="1:17">
      <c r="A1304" s="180">
        <v>39856</v>
      </c>
      <c r="B1304" s="174">
        <v>352.68</v>
      </c>
      <c r="C1304" s="197">
        <f t="shared" si="190"/>
        <v>8.5998764493233279E-3</v>
      </c>
      <c r="D1304" s="201">
        <f t="shared" si="195"/>
        <v>4.5640636207701035E-2</v>
      </c>
      <c r="E1304" s="174">
        <v>5256.45</v>
      </c>
      <c r="F1304" s="197">
        <f t="shared" si="191"/>
        <v>7.1747141042531864E-4</v>
      </c>
      <c r="G1304" s="197">
        <f t="shared" si="196"/>
        <v>-4.6869300104945298E-2</v>
      </c>
      <c r="H1304" s="174">
        <v>1242.81</v>
      </c>
      <c r="I1304" s="197">
        <f t="shared" si="192"/>
        <v>1.2762030156567142E-2</v>
      </c>
      <c r="J1304" s="197">
        <f t="shared" si="197"/>
        <v>3.8708721672897982E-2</v>
      </c>
      <c r="K1304" s="174">
        <v>247.1</v>
      </c>
      <c r="L1304" s="197">
        <f t="shared" si="193"/>
        <v>2.9992321757217428E-3</v>
      </c>
      <c r="M1304" s="197">
        <f t="shared" si="198"/>
        <v>4.895457125392122E-2</v>
      </c>
      <c r="N1304" s="199">
        <v>39856</v>
      </c>
      <c r="O1304" s="181">
        <v>835.19</v>
      </c>
      <c r="P1304" s="200">
        <f t="shared" si="194"/>
        <v>1.737640721712224E-3</v>
      </c>
      <c r="Q1304" s="200">
        <f t="shared" si="199"/>
        <v>-4.6689554883770995E-2</v>
      </c>
    </row>
    <row r="1305" spans="1:17">
      <c r="A1305" s="180">
        <v>39857</v>
      </c>
      <c r="B1305" s="174">
        <v>351.71</v>
      </c>
      <c r="C1305" s="197">
        <f t="shared" si="190"/>
        <v>-2.7541578192533012E-3</v>
      </c>
      <c r="D1305" s="201">
        <f t="shared" si="195"/>
        <v>3.0545735737406005E-2</v>
      </c>
      <c r="E1305" s="174">
        <v>5206.76</v>
      </c>
      <c r="F1305" s="197">
        <f t="shared" si="191"/>
        <v>-9.4981126367857192E-3</v>
      </c>
      <c r="G1305" s="197">
        <f t="shared" si="196"/>
        <v>-5.3253152898571708E-2</v>
      </c>
      <c r="H1305" s="174">
        <v>1236.8499999999999</v>
      </c>
      <c r="I1305" s="197">
        <f t="shared" si="192"/>
        <v>-4.8071199093169727E-3</v>
      </c>
      <c r="J1305" s="197">
        <f t="shared" si="197"/>
        <v>2.9527019931856704E-2</v>
      </c>
      <c r="K1305" s="174">
        <v>236.3</v>
      </c>
      <c r="L1305" s="197">
        <f t="shared" si="193"/>
        <v>-4.4690928801702196E-2</v>
      </c>
      <c r="M1305" s="197">
        <f t="shared" si="198"/>
        <v>5.6739523797218402E-2</v>
      </c>
      <c r="N1305" s="199">
        <v>39857</v>
      </c>
      <c r="O1305" s="181">
        <v>826.84</v>
      </c>
      <c r="P1305" s="200">
        <f t="shared" si="194"/>
        <v>-1.0048037945583399E-2</v>
      </c>
      <c r="Q1305" s="200">
        <f t="shared" si="199"/>
        <v>-5.1955798335486893E-2</v>
      </c>
    </row>
    <row r="1306" spans="1:17">
      <c r="A1306" s="180">
        <v>39861</v>
      </c>
      <c r="B1306" s="174">
        <v>335.2</v>
      </c>
      <c r="C1306" s="197">
        <f t="shared" si="190"/>
        <v>-4.8079603791644984E-2</v>
      </c>
      <c r="D1306" s="201">
        <f t="shared" si="195"/>
        <v>4.7155210172719481E-2</v>
      </c>
      <c r="E1306" s="174">
        <v>4939.1099999999997</v>
      </c>
      <c r="F1306" s="197">
        <f t="shared" si="191"/>
        <v>-5.2772628293602922E-2</v>
      </c>
      <c r="G1306" s="197">
        <f t="shared" si="196"/>
        <v>-5.4408419826483825E-2</v>
      </c>
      <c r="H1306" s="174">
        <v>1187.04</v>
      </c>
      <c r="I1306" s="197">
        <f t="shared" si="192"/>
        <v>-4.1105011482946326E-2</v>
      </c>
      <c r="J1306" s="197">
        <f t="shared" si="197"/>
        <v>4.5469895086227216E-2</v>
      </c>
      <c r="K1306" s="174">
        <v>237.57</v>
      </c>
      <c r="L1306" s="197">
        <f t="shared" si="193"/>
        <v>5.3601326975684857E-3</v>
      </c>
      <c r="M1306" s="197">
        <f t="shared" si="198"/>
        <v>5.0061620822005257E-3</v>
      </c>
      <c r="N1306" s="199">
        <v>39861</v>
      </c>
      <c r="O1306" s="181">
        <v>789.17</v>
      </c>
      <c r="P1306" s="200">
        <f t="shared" si="194"/>
        <v>-4.6629445682995825E-2</v>
      </c>
      <c r="Q1306" s="200">
        <f t="shared" si="199"/>
        <v>-4.9236975235669299E-2</v>
      </c>
    </row>
    <row r="1307" spans="1:17">
      <c r="A1307" s="180">
        <v>39862</v>
      </c>
      <c r="B1307" s="174">
        <v>335.99</v>
      </c>
      <c r="C1307" s="197">
        <f t="shared" si="190"/>
        <v>2.3540290076200739E-3</v>
      </c>
      <c r="D1307" s="201">
        <f t="shared" si="195"/>
        <v>-4.9784101235654167E-2</v>
      </c>
      <c r="E1307" s="174">
        <v>4924.54</v>
      </c>
      <c r="F1307" s="197">
        <f t="shared" si="191"/>
        <v>-2.9542837787215025E-3</v>
      </c>
      <c r="G1307" s="197">
        <f t="shared" si="196"/>
        <v>-0.16152929415244616</v>
      </c>
      <c r="H1307" s="174">
        <v>1188.77</v>
      </c>
      <c r="I1307" s="197">
        <f t="shared" si="192"/>
        <v>1.4563456722290074E-3</v>
      </c>
      <c r="J1307" s="197">
        <f t="shared" si="197"/>
        <v>-4.645912895245724E-2</v>
      </c>
      <c r="K1307" s="174">
        <v>238.96</v>
      </c>
      <c r="L1307" s="197">
        <f t="shared" si="193"/>
        <v>5.8338570174236628E-3</v>
      </c>
      <c r="M1307" s="197">
        <f t="shared" si="198"/>
        <v>4.3707761167092997E-2</v>
      </c>
      <c r="N1307" s="199">
        <v>39862</v>
      </c>
      <c r="O1307" s="181">
        <v>788.42</v>
      </c>
      <c r="P1307" s="200">
        <f t="shared" si="194"/>
        <v>-9.5081745764534693E-4</v>
      </c>
      <c r="Q1307" s="200">
        <f t="shared" si="199"/>
        <v>-0.14595125316032384</v>
      </c>
    </row>
    <row r="1308" spans="1:17">
      <c r="A1308" s="180">
        <v>39863</v>
      </c>
      <c r="B1308" s="174">
        <v>325.45</v>
      </c>
      <c r="C1308" s="197">
        <f t="shared" si="190"/>
        <v>-3.1872557597151803E-2</v>
      </c>
      <c r="D1308" s="201">
        <f t="shared" si="195"/>
        <v>-3.8677967327059089E-2</v>
      </c>
      <c r="E1308" s="174">
        <v>4881.16</v>
      </c>
      <c r="F1308" s="197">
        <f t="shared" si="191"/>
        <v>-8.8479727109265372E-3</v>
      </c>
      <c r="G1308" s="197">
        <f t="shared" si="196"/>
        <v>-0.15840654862752809</v>
      </c>
      <c r="H1308" s="174">
        <v>1167.8900000000001</v>
      </c>
      <c r="I1308" s="197">
        <f t="shared" si="192"/>
        <v>-1.7720457242498166E-2</v>
      </c>
      <c r="J1308" s="197">
        <f t="shared" si="197"/>
        <v>-3.0723479366330658E-2</v>
      </c>
      <c r="K1308" s="174">
        <v>238.48</v>
      </c>
      <c r="L1308" s="197">
        <f t="shared" si="193"/>
        <v>-2.0107245380384681E-3</v>
      </c>
      <c r="M1308" s="197">
        <f t="shared" si="198"/>
        <v>2.5558194664591471E-2</v>
      </c>
      <c r="N1308" s="199">
        <v>39863</v>
      </c>
      <c r="O1308" s="181">
        <v>778.94</v>
      </c>
      <c r="P1308" s="200">
        <f t="shared" si="194"/>
        <v>-1.2096921708828458E-2</v>
      </c>
      <c r="Q1308" s="200">
        <f t="shared" si="199"/>
        <v>-0.13726291147770855</v>
      </c>
    </row>
    <row r="1309" spans="1:17">
      <c r="A1309" s="180">
        <v>39864</v>
      </c>
      <c r="B1309" s="174">
        <v>326.47000000000003</v>
      </c>
      <c r="C1309" s="197">
        <f t="shared" si="190"/>
        <v>3.129220862442935E-3</v>
      </c>
      <c r="D1309" s="201">
        <f t="shared" si="195"/>
        <v>-4.2235651465543929E-2</v>
      </c>
      <c r="E1309" s="174">
        <v>4804.51</v>
      </c>
      <c r="F1309" s="197">
        <f t="shared" si="191"/>
        <v>-1.5827836420693686E-2</v>
      </c>
      <c r="G1309" s="197">
        <f t="shared" si="196"/>
        <v>-0.140550111404663</v>
      </c>
      <c r="H1309" s="174">
        <v>1172.71</v>
      </c>
      <c r="I1309" s="197">
        <f t="shared" si="192"/>
        <v>4.1186078898077499E-3</v>
      </c>
      <c r="J1309" s="197">
        <f t="shared" si="197"/>
        <v>-3.1023570545627037E-2</v>
      </c>
      <c r="K1309" s="174">
        <v>227.66</v>
      </c>
      <c r="L1309" s="197">
        <f t="shared" si="193"/>
        <v>-4.6432161472745356E-2</v>
      </c>
      <c r="M1309" s="197">
        <f t="shared" si="198"/>
        <v>4.0825488879485783E-2</v>
      </c>
      <c r="N1309" s="199">
        <v>39864</v>
      </c>
      <c r="O1309" s="181">
        <v>770.05</v>
      </c>
      <c r="P1309" s="200">
        <f t="shared" si="194"/>
        <v>-1.1478573277091092E-2</v>
      </c>
      <c r="Q1309" s="200">
        <f t="shared" si="199"/>
        <v>-0.12796995806823369</v>
      </c>
    </row>
    <row r="1310" spans="1:17">
      <c r="A1310" s="180">
        <v>39867</v>
      </c>
      <c r="B1310" s="174">
        <v>312.48</v>
      </c>
      <c r="C1310" s="197">
        <f t="shared" si="190"/>
        <v>-4.3797593752470262E-2</v>
      </c>
      <c r="D1310" s="201">
        <f t="shared" si="195"/>
        <v>-5.3349560908915017E-2</v>
      </c>
      <c r="E1310" s="174">
        <v>4633.78</v>
      </c>
      <c r="F1310" s="197">
        <f t="shared" si="191"/>
        <v>-3.6182110415281792E-2</v>
      </c>
      <c r="G1310" s="197">
        <f t="shared" si="196"/>
        <v>-0.1560859739015385</v>
      </c>
      <c r="H1310" s="174">
        <v>1128.97</v>
      </c>
      <c r="I1310" s="197">
        <f t="shared" si="192"/>
        <v>-3.801159715191587E-2</v>
      </c>
      <c r="J1310" s="197">
        <f t="shared" si="197"/>
        <v>-3.7227613651580227E-2</v>
      </c>
      <c r="K1310" s="174">
        <v>228.61</v>
      </c>
      <c r="L1310" s="197">
        <f t="shared" si="193"/>
        <v>4.1642070388091899E-3</v>
      </c>
      <c r="M1310" s="197">
        <f t="shared" si="198"/>
        <v>-5.2702298639172217E-2</v>
      </c>
      <c r="N1310" s="199">
        <v>39867</v>
      </c>
      <c r="O1310" s="181">
        <v>743.33</v>
      </c>
      <c r="P1310" s="200">
        <f t="shared" si="194"/>
        <v>-3.5315356333406947E-2</v>
      </c>
      <c r="Q1310" s="200">
        <f t="shared" si="199"/>
        <v>-0.14238115092098508</v>
      </c>
    </row>
    <row r="1311" spans="1:17">
      <c r="A1311" s="180">
        <v>39868</v>
      </c>
      <c r="B1311" s="174">
        <v>326.55</v>
      </c>
      <c r="C1311" s="197">
        <f t="shared" si="190"/>
        <v>4.4042609220297242E-2</v>
      </c>
      <c r="D1311" s="201">
        <f t="shared" si="195"/>
        <v>-6.8724018144829327E-2</v>
      </c>
      <c r="E1311" s="174">
        <v>4821.74</v>
      </c>
      <c r="F1311" s="197">
        <f t="shared" si="191"/>
        <v>3.9761909070031111E-2</v>
      </c>
      <c r="G1311" s="197">
        <f t="shared" si="196"/>
        <v>-0.17515345028130025</v>
      </c>
      <c r="H1311" s="174">
        <v>1171.45</v>
      </c>
      <c r="I1311" s="197">
        <f t="shared" si="192"/>
        <v>3.6936585103810524E-2</v>
      </c>
      <c r="J1311" s="197">
        <f t="shared" si="197"/>
        <v>-5.1933053558867903E-2</v>
      </c>
      <c r="K1311" s="174">
        <v>221.09</v>
      </c>
      <c r="L1311" s="197">
        <f t="shared" si="193"/>
        <v>-3.344763649875155E-2</v>
      </c>
      <c r="M1311" s="197">
        <f t="shared" si="198"/>
        <v>-3.1093711537895079E-2</v>
      </c>
      <c r="N1311" s="199">
        <v>39868</v>
      </c>
      <c r="O1311" s="181">
        <v>773.14</v>
      </c>
      <c r="P1311" s="200">
        <f t="shared" si="194"/>
        <v>3.932005326596915E-2</v>
      </c>
      <c r="Q1311" s="200">
        <f t="shared" si="199"/>
        <v>-0.15922493046552816</v>
      </c>
    </row>
    <row r="1312" spans="1:17">
      <c r="A1312" s="180">
        <v>39869</v>
      </c>
      <c r="B1312" s="174">
        <v>325.66000000000003</v>
      </c>
      <c r="C1312" s="197">
        <f t="shared" si="190"/>
        <v>-2.7291840125919426E-3</v>
      </c>
      <c r="D1312" s="201">
        <f t="shared" si="195"/>
        <v>-1.5225712374659604E-2</v>
      </c>
      <c r="E1312" s="174">
        <v>4753.17</v>
      </c>
      <c r="F1312" s="197">
        <f t="shared" si="191"/>
        <v>-1.4323094893480572E-2</v>
      </c>
      <c r="G1312" s="197">
        <f t="shared" si="196"/>
        <v>-0.12582926580353954</v>
      </c>
      <c r="H1312" s="174">
        <v>1160.83</v>
      </c>
      <c r="I1312" s="197">
        <f t="shared" si="192"/>
        <v>-9.1070312312796515E-3</v>
      </c>
      <c r="J1312" s="197">
        <f t="shared" si="197"/>
        <v>-9.9718829917010282E-3</v>
      </c>
      <c r="K1312" s="174">
        <v>221.44</v>
      </c>
      <c r="L1312" s="197">
        <f t="shared" si="193"/>
        <v>1.581813992176543E-3</v>
      </c>
      <c r="M1312" s="197">
        <f t="shared" si="198"/>
        <v>-3.9552927801784474E-2</v>
      </c>
      <c r="N1312" s="199">
        <v>39869</v>
      </c>
      <c r="O1312" s="181">
        <v>764.9</v>
      </c>
      <c r="P1312" s="200">
        <f t="shared" si="194"/>
        <v>-1.0715038409216296E-2</v>
      </c>
      <c r="Q1312" s="200">
        <f t="shared" si="199"/>
        <v>-0.11013992893022817</v>
      </c>
    </row>
    <row r="1313" spans="1:17">
      <c r="A1313" s="180">
        <v>39870</v>
      </c>
      <c r="B1313" s="174">
        <v>320.27999999999997</v>
      </c>
      <c r="C1313" s="197">
        <f t="shared" si="190"/>
        <v>-1.6658279131641255E-2</v>
      </c>
      <c r="D1313" s="201">
        <f t="shared" si="195"/>
        <v>-1.5629840610464241E-2</v>
      </c>
      <c r="E1313" s="174">
        <v>4713.0200000000004</v>
      </c>
      <c r="F1313" s="197">
        <f t="shared" si="191"/>
        <v>-8.4828723621530634E-3</v>
      </c>
      <c r="G1313" s="197">
        <f t="shared" si="196"/>
        <v>-0.14363003454622847</v>
      </c>
      <c r="H1313" s="174">
        <v>1127.0999999999999</v>
      </c>
      <c r="I1313" s="197">
        <f t="shared" si="192"/>
        <v>-2.9487304233336443E-2</v>
      </c>
      <c r="J1313" s="197">
        <f t="shared" si="197"/>
        <v>-2.0016616246080102E-2</v>
      </c>
      <c r="K1313" s="174">
        <v>211.61</v>
      </c>
      <c r="L1313" s="197">
        <f t="shared" si="193"/>
        <v>-4.5406714582624692E-2</v>
      </c>
      <c r="M1313" s="197">
        <f t="shared" si="198"/>
        <v>-4.6801193257880146E-2</v>
      </c>
      <c r="N1313" s="199">
        <v>39870</v>
      </c>
      <c r="O1313" s="181">
        <v>752.83</v>
      </c>
      <c r="P1313" s="200">
        <f t="shared" si="194"/>
        <v>-1.5905667628585068E-2</v>
      </c>
      <c r="Q1313" s="200">
        <f t="shared" si="199"/>
        <v>-0.12661940446232617</v>
      </c>
    </row>
    <row r="1314" spans="1:17">
      <c r="A1314" s="180">
        <v>39871</v>
      </c>
      <c r="B1314" s="174">
        <v>319.2</v>
      </c>
      <c r="C1314" s="197">
        <f t="shared" si="190"/>
        <v>-3.3777476287793259E-3</v>
      </c>
      <c r="D1314" s="201">
        <f t="shared" si="195"/>
        <v>-3.1562320575154477E-2</v>
      </c>
      <c r="E1314" s="174">
        <v>4617.03</v>
      </c>
      <c r="F1314" s="197">
        <f t="shared" si="191"/>
        <v>-2.0577250284635116E-2</v>
      </c>
      <c r="G1314" s="197">
        <f t="shared" si="196"/>
        <v>-0.16133884106066734</v>
      </c>
      <c r="H1314" s="174">
        <v>1116.99</v>
      </c>
      <c r="I1314" s="197">
        <f t="shared" si="192"/>
        <v>-9.010394770383583E-3</v>
      </c>
      <c r="J1314" s="197">
        <f t="shared" si="197"/>
        <v>-5.0466051420313976E-2</v>
      </c>
      <c r="K1314" s="174">
        <v>218.9</v>
      </c>
      <c r="L1314" s="197">
        <f t="shared" si="193"/>
        <v>3.3870046682137257E-2</v>
      </c>
      <c r="M1314" s="197">
        <f t="shared" si="198"/>
        <v>-7.0557420455845454E-2</v>
      </c>
      <c r="N1314" s="199">
        <v>39871</v>
      </c>
      <c r="O1314" s="181">
        <v>735.09</v>
      </c>
      <c r="P1314" s="200">
        <f t="shared" si="194"/>
        <v>-2.3846498003070999E-2</v>
      </c>
      <c r="Q1314" s="200">
        <f t="shared" si="199"/>
        <v>-0.14786699581962545</v>
      </c>
    </row>
    <row r="1315" spans="1:17">
      <c r="A1315" s="180">
        <v>39874</v>
      </c>
      <c r="B1315" s="174">
        <v>306.56</v>
      </c>
      <c r="C1315" s="197">
        <f t="shared" si="190"/>
        <v>-4.0404370793157937E-2</v>
      </c>
      <c r="D1315" s="201">
        <f t="shared" si="195"/>
        <v>-2.8262247061328315E-2</v>
      </c>
      <c r="E1315" s="174">
        <v>4360.9799999999996</v>
      </c>
      <c r="F1315" s="197">
        <f t="shared" si="191"/>
        <v>-5.7054838483529151E-2</v>
      </c>
      <c r="G1315" s="197">
        <f t="shared" si="196"/>
        <v>-0.1812748821654214</v>
      </c>
      <c r="H1315" s="174">
        <v>1076.67</v>
      </c>
      <c r="I1315" s="197">
        <f t="shared" si="192"/>
        <v>-3.6764622958616947E-2</v>
      </c>
      <c r="J1315" s="197">
        <f t="shared" si="197"/>
        <v>-4.9054871238080881E-2</v>
      </c>
      <c r="K1315" s="174">
        <v>218.57</v>
      </c>
      <c r="L1315" s="197">
        <f t="shared" si="193"/>
        <v>-1.508675166721271E-3</v>
      </c>
      <c r="M1315" s="197">
        <f t="shared" si="198"/>
        <v>-2.7485397675602756E-2</v>
      </c>
      <c r="N1315" s="199">
        <v>39874</v>
      </c>
      <c r="O1315" s="181">
        <v>700.82</v>
      </c>
      <c r="P1315" s="200">
        <f t="shared" si="194"/>
        <v>-4.7741862668421162E-2</v>
      </c>
      <c r="Q1315" s="200">
        <f t="shared" si="199"/>
        <v>-0.16783338196476111</v>
      </c>
    </row>
    <row r="1316" spans="1:17">
      <c r="A1316" s="180">
        <v>39875</v>
      </c>
      <c r="B1316" s="174">
        <v>310.08</v>
      </c>
      <c r="C1316" s="197">
        <f t="shared" si="190"/>
        <v>1.1416833919905596E-2</v>
      </c>
      <c r="D1316" s="201">
        <f t="shared" si="195"/>
        <v>-9.5055117861446353E-2</v>
      </c>
      <c r="E1316" s="174">
        <v>4334.7</v>
      </c>
      <c r="F1316" s="197">
        <f t="shared" si="191"/>
        <v>-6.0443990604703065E-3</v>
      </c>
      <c r="G1316" s="197">
        <f t="shared" si="196"/>
        <v>-0.26249231499365233</v>
      </c>
      <c r="H1316" s="174">
        <v>1080.67</v>
      </c>
      <c r="I1316" s="197">
        <f t="shared" si="192"/>
        <v>3.708274619453444E-3</v>
      </c>
      <c r="J1316" s="197">
        <f t="shared" si="197"/>
        <v>-0.10956465591525567</v>
      </c>
      <c r="K1316" s="174">
        <v>215.73</v>
      </c>
      <c r="L1316" s="197">
        <f t="shared" si="193"/>
        <v>-1.3078703579583668E-2</v>
      </c>
      <c r="M1316" s="197">
        <f t="shared" si="198"/>
        <v>-3.1125133851278131E-2</v>
      </c>
      <c r="N1316" s="199">
        <v>39875</v>
      </c>
      <c r="O1316" s="181">
        <v>696.33</v>
      </c>
      <c r="P1316" s="200">
        <f t="shared" si="194"/>
        <v>-6.4273921301604107E-3</v>
      </c>
      <c r="Q1316" s="200">
        <f t="shared" si="199"/>
        <v>-0.23968922739270854</v>
      </c>
    </row>
    <row r="1317" spans="1:17">
      <c r="A1317" s="180">
        <v>39876</v>
      </c>
      <c r="B1317" s="174">
        <v>321.08</v>
      </c>
      <c r="C1317" s="197">
        <f t="shared" si="190"/>
        <v>3.4859984560974694E-2</v>
      </c>
      <c r="D1317" s="201">
        <f t="shared" si="195"/>
        <v>-9.4553490547521629E-2</v>
      </c>
      <c r="E1317" s="174">
        <v>4464.8900000000003</v>
      </c>
      <c r="F1317" s="197">
        <f t="shared" si="191"/>
        <v>2.95921742812209E-2</v>
      </c>
      <c r="G1317" s="197">
        <f t="shared" si="196"/>
        <v>-0.28377278704945363</v>
      </c>
      <c r="H1317" s="174">
        <v>1110.3</v>
      </c>
      <c r="I1317" s="197">
        <f t="shared" si="192"/>
        <v>2.7049029921734302E-2</v>
      </c>
      <c r="J1317" s="197">
        <f t="shared" si="197"/>
        <v>-0.11440184790823679</v>
      </c>
      <c r="K1317" s="174">
        <v>215.01</v>
      </c>
      <c r="L1317" s="197">
        <f t="shared" si="193"/>
        <v>-3.3430871085748035E-3</v>
      </c>
      <c r="M1317" s="197">
        <f t="shared" si="198"/>
        <v>-4.6109064086618426E-2</v>
      </c>
      <c r="N1317" s="199">
        <v>39876</v>
      </c>
      <c r="O1317" s="181">
        <v>712.87</v>
      </c>
      <c r="P1317" s="200">
        <f t="shared" si="194"/>
        <v>2.3475389702164888E-2</v>
      </c>
      <c r="Q1317" s="200">
        <f t="shared" si="199"/>
        <v>-0.26017568413016684</v>
      </c>
    </row>
    <row r="1318" spans="1:17">
      <c r="A1318" s="180">
        <v>39877</v>
      </c>
      <c r="B1318" s="174">
        <v>310.64</v>
      </c>
      <c r="C1318" s="197">
        <f t="shared" si="190"/>
        <v>-3.3055627839964172E-2</v>
      </c>
      <c r="D1318" s="201">
        <f t="shared" si="195"/>
        <v>-0.10470002599914077</v>
      </c>
      <c r="E1318" s="174">
        <v>4267.6000000000004</v>
      </c>
      <c r="F1318" s="197">
        <f t="shared" si="191"/>
        <v>-4.5192969631589877E-2</v>
      </c>
      <c r="G1318" s="197">
        <f t="shared" si="196"/>
        <v>-0.28137032689507269</v>
      </c>
      <c r="H1318" s="174">
        <v>1074.52</v>
      </c>
      <c r="I1318" s="197">
        <f t="shared" si="192"/>
        <v>-3.2756198842364651E-2</v>
      </c>
      <c r="J1318" s="197">
        <f t="shared" si="197"/>
        <v>-0.12941367670441492</v>
      </c>
      <c r="K1318" s="174">
        <v>208.09</v>
      </c>
      <c r="L1318" s="197">
        <f t="shared" si="193"/>
        <v>-3.2713860249249327E-2</v>
      </c>
      <c r="M1318" s="197">
        <f t="shared" si="198"/>
        <v>-4.4037135744201573E-2</v>
      </c>
      <c r="N1318" s="199">
        <v>39877</v>
      </c>
      <c r="O1318" s="181">
        <v>682.55</v>
      </c>
      <c r="P1318" s="200">
        <f t="shared" si="194"/>
        <v>-4.3463291150760704E-2</v>
      </c>
      <c r="Q1318" s="200">
        <f t="shared" si="199"/>
        <v>-0.26781912378294864</v>
      </c>
    </row>
    <row r="1319" spans="1:17">
      <c r="A1319" s="180">
        <v>39878</v>
      </c>
      <c r="B1319" s="174">
        <v>307.54000000000002</v>
      </c>
      <c r="C1319" s="197">
        <f t="shared" si="190"/>
        <v>-1.0029525335864998E-2</v>
      </c>
      <c r="D1319" s="201">
        <f t="shared" si="195"/>
        <v>-0.13598700891770998</v>
      </c>
      <c r="E1319" s="174">
        <v>4284.49</v>
      </c>
      <c r="F1319" s="197">
        <f t="shared" si="191"/>
        <v>3.9499167945115134E-3</v>
      </c>
      <c r="G1319" s="197">
        <f t="shared" si="196"/>
        <v>-0.32532853635300385</v>
      </c>
      <c r="H1319" s="174">
        <v>1064.7</v>
      </c>
      <c r="I1319" s="197">
        <f t="shared" si="192"/>
        <v>-9.1809808972947386E-3</v>
      </c>
      <c r="J1319" s="197">
        <f t="shared" si="197"/>
        <v>-0.16123567339034123</v>
      </c>
      <c r="K1319" s="174">
        <v>208.63</v>
      </c>
      <c r="L1319" s="197">
        <f t="shared" si="193"/>
        <v>2.591669717094406E-3</v>
      </c>
      <c r="M1319" s="197">
        <f t="shared" si="198"/>
        <v>-9.9499749515924357E-2</v>
      </c>
      <c r="N1319" s="199">
        <v>39878</v>
      </c>
      <c r="O1319" s="181">
        <v>683.38</v>
      </c>
      <c r="P1319" s="200">
        <f t="shared" si="194"/>
        <v>1.2152893664452722E-3</v>
      </c>
      <c r="Q1319" s="200">
        <f t="shared" si="199"/>
        <v>-0.30660310022370046</v>
      </c>
    </row>
    <row r="1320" spans="1:17">
      <c r="A1320" s="180">
        <v>39881</v>
      </c>
      <c r="B1320" s="174">
        <v>301.54000000000002</v>
      </c>
      <c r="C1320" s="197">
        <f t="shared" si="190"/>
        <v>-1.9702482736774381E-2</v>
      </c>
      <c r="D1320" s="201">
        <f t="shared" si="195"/>
        <v>-0.18126964998048106</v>
      </c>
      <c r="E1320" s="174">
        <v>4226.3100000000004</v>
      </c>
      <c r="F1320" s="197">
        <f t="shared" si="191"/>
        <v>-1.3672253207357208E-2</v>
      </c>
      <c r="G1320" s="197">
        <f t="shared" si="196"/>
        <v>-0.3315510785375741</v>
      </c>
      <c r="H1320" s="174">
        <v>1043.8699999999999</v>
      </c>
      <c r="I1320" s="197">
        <f t="shared" si="192"/>
        <v>-1.9758108704165996E-2</v>
      </c>
      <c r="J1320" s="197">
        <f t="shared" si="197"/>
        <v>-0.17985302925062596</v>
      </c>
      <c r="K1320" s="174">
        <v>214.22</v>
      </c>
      <c r="L1320" s="197">
        <f t="shared" si="193"/>
        <v>2.6441176194700884E-2</v>
      </c>
      <c r="M1320" s="197">
        <f t="shared" si="198"/>
        <v>-0.10535572247181943</v>
      </c>
      <c r="N1320" s="199">
        <v>39881</v>
      </c>
      <c r="O1320" s="181">
        <v>676.53</v>
      </c>
      <c r="P1320" s="200">
        <f t="shared" si="194"/>
        <v>-1.007428128983503E-2</v>
      </c>
      <c r="Q1320" s="200">
        <f t="shared" si="199"/>
        <v>-0.31317454837310554</v>
      </c>
    </row>
    <row r="1321" spans="1:17">
      <c r="A1321" s="180">
        <v>39882</v>
      </c>
      <c r="B1321" s="174">
        <v>324.77999999999997</v>
      </c>
      <c r="C1321" s="197">
        <f t="shared" si="190"/>
        <v>7.4245352686168858E-2</v>
      </c>
      <c r="D1321" s="201">
        <f t="shared" si="195"/>
        <v>-0.17703467354228447</v>
      </c>
      <c r="E1321" s="174">
        <v>4499.38</v>
      </c>
      <c r="F1321" s="197">
        <f t="shared" si="191"/>
        <v>6.2610337583942646E-2</v>
      </c>
      <c r="G1321" s="197">
        <f t="shared" si="196"/>
        <v>-0.31636483911104651</v>
      </c>
      <c r="H1321" s="174">
        <v>1112.44</v>
      </c>
      <c r="I1321" s="197">
        <f t="shared" si="192"/>
        <v>6.3620840385316887E-2</v>
      </c>
      <c r="J1321" s="197">
        <f t="shared" si="197"/>
        <v>-0.17104674888756571</v>
      </c>
      <c r="K1321" s="174">
        <v>206.65</v>
      </c>
      <c r="L1321" s="197">
        <f t="shared" si="193"/>
        <v>-3.5976983378742243E-2</v>
      </c>
      <c r="M1321" s="197">
        <f t="shared" si="198"/>
        <v>-0.12085924409482726</v>
      </c>
      <c r="N1321" s="199">
        <v>39882</v>
      </c>
      <c r="O1321" s="181">
        <v>719.6</v>
      </c>
      <c r="P1321" s="200">
        <f t="shared" si="194"/>
        <v>6.1718709550781174E-2</v>
      </c>
      <c r="Q1321" s="200">
        <f t="shared" si="199"/>
        <v>-0.29277969557443734</v>
      </c>
    </row>
    <row r="1322" spans="1:17">
      <c r="A1322" s="180">
        <v>39883</v>
      </c>
      <c r="B1322" s="174">
        <v>332.57</v>
      </c>
      <c r="C1322" s="197">
        <f t="shared" si="190"/>
        <v>2.3702334217201894E-2</v>
      </c>
      <c r="D1322" s="201">
        <f t="shared" si="195"/>
        <v>-0.10808173127519574</v>
      </c>
      <c r="E1322" s="174">
        <v>4505.38</v>
      </c>
      <c r="F1322" s="197">
        <f t="shared" si="191"/>
        <v>1.3326287181333663E-3</v>
      </c>
      <c r="G1322" s="197">
        <f t="shared" si="196"/>
        <v>-0.26030134135151628</v>
      </c>
      <c r="H1322" s="174">
        <v>1125.95</v>
      </c>
      <c r="I1322" s="197">
        <f t="shared" si="192"/>
        <v>1.2071322738637119E-2</v>
      </c>
      <c r="J1322" s="197">
        <f t="shared" si="197"/>
        <v>-0.11860172089369221</v>
      </c>
      <c r="K1322" s="174">
        <v>204.71</v>
      </c>
      <c r="L1322" s="197">
        <f t="shared" si="193"/>
        <v>-9.4321975052114124E-3</v>
      </c>
      <c r="M1322" s="197">
        <f t="shared" si="198"/>
        <v>-0.15766322057396079</v>
      </c>
      <c r="N1322" s="199">
        <v>39883</v>
      </c>
      <c r="O1322" s="181">
        <v>721.36</v>
      </c>
      <c r="P1322" s="200">
        <f t="shared" si="194"/>
        <v>2.4428171152732076E-3</v>
      </c>
      <c r="Q1322" s="200">
        <f t="shared" si="199"/>
        <v>-0.23445235011268245</v>
      </c>
    </row>
    <row r="1323" spans="1:17">
      <c r="A1323" s="180">
        <v>39884</v>
      </c>
      <c r="B1323" s="174">
        <v>343.12</v>
      </c>
      <c r="C1323" s="197">
        <f t="shared" si="190"/>
        <v>3.1229875954481692E-2</v>
      </c>
      <c r="D1323" s="201">
        <f t="shared" si="195"/>
        <v>-6.171181575250461E-2</v>
      </c>
      <c r="E1323" s="174">
        <v>4684.99</v>
      </c>
      <c r="F1323" s="197">
        <f t="shared" si="191"/>
        <v>3.9091542991989407E-2</v>
      </c>
      <c r="G1323" s="197">
        <f t="shared" si="196"/>
        <v>-0.23560963967329898</v>
      </c>
      <c r="H1323" s="174">
        <v>1164.71</v>
      </c>
      <c r="I1323" s="197">
        <f t="shared" si="192"/>
        <v>3.384500523334795E-2</v>
      </c>
      <c r="J1323" s="197">
        <f t="shared" si="197"/>
        <v>-8.2687909528276635E-2</v>
      </c>
      <c r="K1323" s="174">
        <v>199.62</v>
      </c>
      <c r="L1323" s="197">
        <f t="shared" si="193"/>
        <v>-2.5178784194089567E-2</v>
      </c>
      <c r="M1323" s="197">
        <f t="shared" si="198"/>
        <v>-0.19694230289246964</v>
      </c>
      <c r="N1323" s="199">
        <v>39884</v>
      </c>
      <c r="O1323" s="181">
        <v>750.74</v>
      </c>
      <c r="P1323" s="200">
        <f t="shared" si="194"/>
        <v>3.9921067569756143E-2</v>
      </c>
      <c r="Q1323" s="200">
        <f t="shared" si="199"/>
        <v>-0.21047632465567179</v>
      </c>
    </row>
    <row r="1324" spans="1:17">
      <c r="A1324" s="180">
        <v>39885</v>
      </c>
      <c r="B1324" s="174">
        <v>342.2</v>
      </c>
      <c r="C1324" s="197">
        <f t="shared" si="190"/>
        <v>-2.6848787505319403E-3</v>
      </c>
      <c r="D1324" s="201">
        <f t="shared" si="195"/>
        <v>-6.3623240923355098E-3</v>
      </c>
      <c r="E1324" s="174">
        <v>4721</v>
      </c>
      <c r="F1324" s="197">
        <f t="shared" si="191"/>
        <v>7.6568603477604564E-3</v>
      </c>
      <c r="G1324" s="197">
        <f t="shared" si="196"/>
        <v>-0.1696197149086652</v>
      </c>
      <c r="H1324" s="174">
        <v>1168.52</v>
      </c>
      <c r="I1324" s="197">
        <f t="shared" si="192"/>
        <v>3.2658618193728965E-3</v>
      </c>
      <c r="J1324" s="197">
        <f t="shared" si="197"/>
        <v>-3.0790651379146244E-2</v>
      </c>
      <c r="K1324" s="174">
        <v>214.43</v>
      </c>
      <c r="L1324" s="197">
        <f t="shared" si="193"/>
        <v>7.1567785522698935E-2</v>
      </c>
      <c r="M1324" s="197">
        <f t="shared" si="198"/>
        <v>-0.18463994396876707</v>
      </c>
      <c r="N1324" s="199">
        <v>39885</v>
      </c>
      <c r="O1324" s="181">
        <v>756.55</v>
      </c>
      <c r="P1324" s="200">
        <f t="shared" si="194"/>
        <v>7.7092381361721753E-3</v>
      </c>
      <c r="Q1324" s="200">
        <f t="shared" si="199"/>
        <v>-0.14773263081499619</v>
      </c>
    </row>
    <row r="1325" spans="1:17">
      <c r="A1325" s="180">
        <v>39888</v>
      </c>
      <c r="B1325" s="174">
        <v>336.14</v>
      </c>
      <c r="C1325" s="197">
        <f t="shared" si="190"/>
        <v>-1.7867621609672597E-2</v>
      </c>
      <c r="D1325" s="201">
        <f t="shared" si="195"/>
        <v>-5.943727072251468E-3</v>
      </c>
      <c r="E1325" s="174">
        <v>4728.91</v>
      </c>
      <c r="F1325" s="197">
        <f t="shared" si="191"/>
        <v>1.6740904087693396E-3</v>
      </c>
      <c r="G1325" s="197">
        <f t="shared" si="196"/>
        <v>-0.15976445098908659</v>
      </c>
      <c r="H1325" s="174">
        <v>1145.45</v>
      </c>
      <c r="I1325" s="197">
        <f t="shared" si="192"/>
        <v>-1.9940417913712424E-2</v>
      </c>
      <c r="J1325" s="197">
        <f t="shared" si="197"/>
        <v>-2.878946453218427E-2</v>
      </c>
      <c r="K1325" s="174">
        <v>218.96</v>
      </c>
      <c r="L1325" s="197">
        <f t="shared" si="193"/>
        <v>2.0905719951284242E-2</v>
      </c>
      <c r="M1325" s="197">
        <f t="shared" si="198"/>
        <v>-0.12169790654508081</v>
      </c>
      <c r="N1325" s="199">
        <v>39888</v>
      </c>
      <c r="O1325" s="181">
        <v>753.89</v>
      </c>
      <c r="P1325" s="200">
        <f t="shared" si="194"/>
        <v>-3.5221561265642199E-3</v>
      </c>
      <c r="Q1325" s="200">
        <f t="shared" si="199"/>
        <v>-0.14177994432016355</v>
      </c>
    </row>
    <row r="1326" spans="1:17">
      <c r="A1326" s="180">
        <v>39889</v>
      </c>
      <c r="B1326" s="174">
        <v>350.07</v>
      </c>
      <c r="C1326" s="197">
        <f t="shared" si="190"/>
        <v>4.0605394637705225E-2</v>
      </c>
      <c r="D1326" s="201">
        <f t="shared" si="195"/>
        <v>1.6013776698883826E-2</v>
      </c>
      <c r="E1326" s="174">
        <v>4868.1400000000003</v>
      </c>
      <c r="F1326" s="197">
        <f t="shared" si="191"/>
        <v>2.9017201982865535E-2</v>
      </c>
      <c r="G1326" s="197">
        <f t="shared" si="196"/>
        <v>-0.11940882074908406</v>
      </c>
      <c r="H1326" s="174">
        <v>1192.17</v>
      </c>
      <c r="I1326" s="197">
        <f t="shared" si="192"/>
        <v>3.9977603026700899E-2</v>
      </c>
      <c r="J1326" s="197">
        <f t="shared" si="197"/>
        <v>-1.5566370441460696E-2</v>
      </c>
      <c r="K1326" s="174">
        <v>224.95</v>
      </c>
      <c r="L1326" s="197">
        <f t="shared" si="193"/>
        <v>2.6989090554757601E-2</v>
      </c>
      <c r="M1326" s="197">
        <f t="shared" si="198"/>
        <v>-7.5493436090044802E-2</v>
      </c>
      <c r="N1326" s="199">
        <v>39889</v>
      </c>
      <c r="O1326" s="181">
        <v>778.12</v>
      </c>
      <c r="P1326" s="200">
        <f t="shared" si="194"/>
        <v>3.1634285158600728E-2</v>
      </c>
      <c r="Q1326" s="200">
        <f t="shared" si="199"/>
        <v>-0.1112696165472723</v>
      </c>
    </row>
    <row r="1327" spans="1:17">
      <c r="A1327" s="180">
        <v>39890</v>
      </c>
      <c r="B1327" s="174">
        <v>366.18</v>
      </c>
      <c r="C1327" s="197">
        <f t="shared" si="190"/>
        <v>4.499188129833296E-2</v>
      </c>
      <c r="D1327" s="201">
        <f t="shared" si="195"/>
        <v>3.6923242953959948E-2</v>
      </c>
      <c r="E1327" s="174">
        <v>4975.3</v>
      </c>
      <c r="F1327" s="197">
        <f t="shared" si="191"/>
        <v>2.1773736344246609E-2</v>
      </c>
      <c r="G1327" s="197">
        <f t="shared" si="196"/>
        <v>-9.3963977743993052E-2</v>
      </c>
      <c r="H1327" s="174">
        <v>1206.96</v>
      </c>
      <c r="I1327" s="197">
        <f t="shared" si="192"/>
        <v>1.2329625625761233E-2</v>
      </c>
      <c r="J1327" s="197">
        <f t="shared" si="197"/>
        <v>7.2821270665006863E-3</v>
      </c>
      <c r="K1327" s="174">
        <v>224.7</v>
      </c>
      <c r="L1327" s="197">
        <f t="shared" si="193"/>
        <v>-1.1119760958977602E-3</v>
      </c>
      <c r="M1327" s="197">
        <f t="shared" si="198"/>
        <v>-3.4258604321034489E-2</v>
      </c>
      <c r="N1327" s="199">
        <v>39890</v>
      </c>
      <c r="O1327" s="181">
        <v>794.35</v>
      </c>
      <c r="P1327" s="200">
        <f t="shared" si="194"/>
        <v>2.0643416236416384E-2</v>
      </c>
      <c r="Q1327" s="200">
        <f t="shared" si="199"/>
        <v>-8.0963636335037392E-2</v>
      </c>
    </row>
    <row r="1328" spans="1:17">
      <c r="A1328" s="180">
        <v>39891</v>
      </c>
      <c r="B1328" s="174">
        <v>366.01</v>
      </c>
      <c r="C1328" s="197">
        <f t="shared" si="190"/>
        <v>-4.6436035197091046E-4</v>
      </c>
      <c r="D1328" s="201">
        <f t="shared" si="195"/>
        <v>6.7612770450362833E-2</v>
      </c>
      <c r="E1328" s="174">
        <v>4937.22</v>
      </c>
      <c r="F1328" s="197">
        <f t="shared" si="191"/>
        <v>-7.6832505415584361E-3</v>
      </c>
      <c r="G1328" s="197">
        <f t="shared" si="196"/>
        <v>-7.9595785129835186E-2</v>
      </c>
      <c r="H1328" s="174">
        <v>1204.21</v>
      </c>
      <c r="I1328" s="197">
        <f t="shared" si="192"/>
        <v>-2.2810512675578137E-3</v>
      </c>
      <c r="J1328" s="197">
        <f t="shared" si="197"/>
        <v>7.3344472484640991E-3</v>
      </c>
      <c r="K1328" s="174">
        <v>220.84</v>
      </c>
      <c r="L1328" s="197">
        <f t="shared" si="193"/>
        <v>-1.7327721775439536E-2</v>
      </c>
      <c r="M1328" s="197">
        <f t="shared" si="198"/>
        <v>-3.3263460585079951E-2</v>
      </c>
      <c r="N1328" s="199">
        <v>39891</v>
      </c>
      <c r="O1328" s="181">
        <v>784.04</v>
      </c>
      <c r="P1328" s="200">
        <f t="shared" si="194"/>
        <v>-1.3064130708958283E-2</v>
      </c>
      <c r="Q1328" s="200">
        <f t="shared" si="199"/>
        <v>-6.7853345824457428E-2</v>
      </c>
    </row>
    <row r="1329" spans="1:17">
      <c r="A1329" s="180">
        <v>39892</v>
      </c>
      <c r="B1329" s="174">
        <v>355.15</v>
      </c>
      <c r="C1329" s="197">
        <f t="shared" si="190"/>
        <v>-3.0120419988668812E-2</v>
      </c>
      <c r="D1329" s="201">
        <f t="shared" si="195"/>
        <v>0.13028538931067452</v>
      </c>
      <c r="E1329" s="174">
        <v>4832.13</v>
      </c>
      <c r="F1329" s="197">
        <f t="shared" si="191"/>
        <v>-2.1515055514354169E-2</v>
      </c>
      <c r="G1329" s="197">
        <f t="shared" si="196"/>
        <v>-2.4180590815147222E-2</v>
      </c>
      <c r="H1329" s="174">
        <v>1187.18</v>
      </c>
      <c r="I1329" s="197">
        <f t="shared" si="192"/>
        <v>-1.4243003354232682E-2</v>
      </c>
      <c r="J1329" s="197">
        <f t="shared" si="197"/>
        <v>5.77736022699636E-2</v>
      </c>
      <c r="K1329" s="174">
        <v>229.43</v>
      </c>
      <c r="L1329" s="197">
        <f t="shared" si="193"/>
        <v>3.8159514666226614E-2</v>
      </c>
      <c r="M1329" s="197">
        <f t="shared" si="198"/>
        <v>-1.4743165281239753E-2</v>
      </c>
      <c r="N1329" s="199">
        <v>39892</v>
      </c>
      <c r="O1329" s="181">
        <v>768.54</v>
      </c>
      <c r="P1329" s="200">
        <f t="shared" si="194"/>
        <v>-1.9967428385974675E-2</v>
      </c>
      <c r="Q1329" s="200">
        <f t="shared" si="199"/>
        <v>-2.6655492549518871E-2</v>
      </c>
    </row>
    <row r="1330" spans="1:17">
      <c r="A1330" s="180">
        <v>39895</v>
      </c>
      <c r="B1330" s="174">
        <v>377.32</v>
      </c>
      <c r="C1330" s="197">
        <f t="shared" si="190"/>
        <v>6.0553398337833506E-2</v>
      </c>
      <c r="D1330" s="201">
        <f t="shared" si="195"/>
        <v>4.9435170113736576E-2</v>
      </c>
      <c r="E1330" s="174">
        <v>5185.8599999999997</v>
      </c>
      <c r="F1330" s="197">
        <f t="shared" si="191"/>
        <v>7.0648326750152632E-2</v>
      </c>
      <c r="G1330" s="197">
        <f t="shared" si="196"/>
        <v>-8.7499827591132617E-2</v>
      </c>
      <c r="H1330" s="174">
        <v>1259.81</v>
      </c>
      <c r="I1330" s="197">
        <f t="shared" si="192"/>
        <v>5.9380169014195884E-2</v>
      </c>
      <c r="J1330" s="197">
        <f t="shared" si="197"/>
        <v>1.1968277069800849E-3</v>
      </c>
      <c r="K1330" s="174">
        <v>232.62</v>
      </c>
      <c r="L1330" s="197">
        <f t="shared" si="193"/>
        <v>1.3808248828822409E-2</v>
      </c>
      <c r="M1330" s="197">
        <f t="shared" si="198"/>
        <v>1.3868995618834184E-2</v>
      </c>
      <c r="N1330" s="199">
        <v>39895</v>
      </c>
      <c r="O1330" s="181">
        <v>822.92</v>
      </c>
      <c r="P1330" s="200">
        <f t="shared" si="194"/>
        <v>6.836637953493023E-2</v>
      </c>
      <c r="Q1330" s="200">
        <f t="shared" si="199"/>
        <v>-8.9194954243419999E-2</v>
      </c>
    </row>
    <row r="1331" spans="1:17">
      <c r="A1331" s="180">
        <v>39896</v>
      </c>
      <c r="B1331" s="174">
        <v>368.21</v>
      </c>
      <c r="C1331" s="197">
        <f t="shared" si="190"/>
        <v>-2.4440206198843684E-2</v>
      </c>
      <c r="D1331" s="201">
        <f t="shared" si="195"/>
        <v>0.13272906127920686</v>
      </c>
      <c r="E1331" s="174">
        <v>5064.33</v>
      </c>
      <c r="F1331" s="197">
        <f t="shared" si="191"/>
        <v>-2.3713842398822297E-2</v>
      </c>
      <c r="G1331" s="197">
        <f t="shared" si="196"/>
        <v>2.7381036151833821E-3</v>
      </c>
      <c r="H1331" s="174">
        <v>1234.3399999999999</v>
      </c>
      <c r="I1331" s="197">
        <f t="shared" si="192"/>
        <v>-2.0424501667111961E-2</v>
      </c>
      <c r="J1331" s="197">
        <f t="shared" si="197"/>
        <v>7.5599540730916195E-2</v>
      </c>
      <c r="K1331" s="174">
        <v>233.62</v>
      </c>
      <c r="L1331" s="197">
        <f t="shared" si="193"/>
        <v>4.2896428166573734E-3</v>
      </c>
      <c r="M1331" s="197">
        <f t="shared" si="198"/>
        <v>1.7388725975013279E-2</v>
      </c>
      <c r="N1331" s="199">
        <v>39896</v>
      </c>
      <c r="O1331" s="181">
        <v>806.12</v>
      </c>
      <c r="P1331" s="200">
        <f t="shared" si="194"/>
        <v>-2.0626375806741395E-2</v>
      </c>
      <c r="Q1331" s="200">
        <f t="shared" si="199"/>
        <v>-5.5501166451877859E-3</v>
      </c>
    </row>
    <row r="1332" spans="1:17">
      <c r="A1332" s="180">
        <v>39897</v>
      </c>
      <c r="B1332" s="174">
        <v>367.02</v>
      </c>
      <c r="C1332" s="197">
        <f t="shared" si="190"/>
        <v>-3.237085100280322E-3</v>
      </c>
      <c r="D1332" s="201">
        <f t="shared" si="195"/>
        <v>9.0620073923333863E-2</v>
      </c>
      <c r="E1332" s="174">
        <v>5127</v>
      </c>
      <c r="F1332" s="197">
        <f t="shared" si="191"/>
        <v>1.2298844206114845E-2</v>
      </c>
      <c r="G1332" s="197">
        <f t="shared" si="196"/>
        <v>-2.5580641381636477E-2</v>
      </c>
      <c r="H1332" s="174">
        <v>1236.6600000000001</v>
      </c>
      <c r="I1332" s="197">
        <f t="shared" si="192"/>
        <v>1.8777828261486653E-3</v>
      </c>
      <c r="J1332" s="197">
        <f t="shared" si="197"/>
        <v>4.8511106588403297E-2</v>
      </c>
      <c r="K1332" s="174">
        <v>229.79</v>
      </c>
      <c r="L1332" s="197">
        <f t="shared" si="193"/>
        <v>-1.6530015360705183E-2</v>
      </c>
      <c r="M1332" s="197">
        <f t="shared" si="198"/>
        <v>7.6659742468123057E-2</v>
      </c>
      <c r="N1332" s="199">
        <v>39897</v>
      </c>
      <c r="O1332" s="181">
        <v>813.88</v>
      </c>
      <c r="P1332" s="200">
        <f t="shared" si="194"/>
        <v>9.5803201884136508E-3</v>
      </c>
      <c r="Q1332" s="200">
        <f t="shared" si="199"/>
        <v>-3.1539728062227518E-2</v>
      </c>
    </row>
    <row r="1333" spans="1:17">
      <c r="A1333" s="180">
        <v>39898</v>
      </c>
      <c r="B1333" s="174">
        <v>382.4</v>
      </c>
      <c r="C1333" s="197">
        <f t="shared" si="190"/>
        <v>4.1050838694717796E-2</v>
      </c>
      <c r="D1333" s="201">
        <f t="shared" si="195"/>
        <v>8.251838693616495E-2</v>
      </c>
      <c r="E1333" s="174">
        <v>5230.53</v>
      </c>
      <c r="F1333" s="197">
        <f t="shared" si="191"/>
        <v>1.9991918572998292E-2</v>
      </c>
      <c r="G1333" s="197">
        <f t="shared" si="196"/>
        <v>-2.2680189752084405E-2</v>
      </c>
      <c r="H1333" s="174">
        <v>1281.3</v>
      </c>
      <c r="I1333" s="197">
        <f t="shared" si="192"/>
        <v>3.5460990432269288E-2</v>
      </c>
      <c r="J1333" s="197">
        <f t="shared" si="197"/>
        <v>4.3042799482798114E-2</v>
      </c>
      <c r="K1333" s="174">
        <v>244.45</v>
      </c>
      <c r="L1333" s="197">
        <f t="shared" si="193"/>
        <v>6.1844940657809537E-2</v>
      </c>
      <c r="M1333" s="197">
        <f t="shared" si="198"/>
        <v>7.1625409934334867E-3</v>
      </c>
      <c r="N1333" s="199">
        <v>39898</v>
      </c>
      <c r="O1333" s="181">
        <v>832.86</v>
      </c>
      <c r="P1333" s="200">
        <f t="shared" si="194"/>
        <v>2.3052625827370773E-2</v>
      </c>
      <c r="Q1333" s="200">
        <f t="shared" si="199"/>
        <v>-2.749726394640066E-2</v>
      </c>
    </row>
    <row r="1334" spans="1:17">
      <c r="A1334" s="180">
        <v>39899</v>
      </c>
      <c r="B1334" s="174">
        <v>369.43</v>
      </c>
      <c r="C1334" s="197">
        <f t="shared" si="190"/>
        <v>-3.4505903932208599E-2</v>
      </c>
      <c r="D1334" s="201">
        <f t="shared" si="195"/>
        <v>0.10896999736669066</v>
      </c>
      <c r="E1334" s="174">
        <v>5096.6400000000003</v>
      </c>
      <c r="F1334" s="197">
        <f t="shared" si="191"/>
        <v>-2.5931112293282498E-2</v>
      </c>
      <c r="G1334" s="197">
        <f t="shared" si="196"/>
        <v>-1.6103181564861915E-2</v>
      </c>
      <c r="H1334" s="174">
        <v>1251.47</v>
      </c>
      <c r="I1334" s="197">
        <f t="shared" si="192"/>
        <v>-2.3556327165534699E-2</v>
      </c>
      <c r="J1334" s="197">
        <f t="shared" si="197"/>
        <v>7.0222847921043857E-2</v>
      </c>
      <c r="K1334" s="174">
        <v>240.27</v>
      </c>
      <c r="L1334" s="197">
        <f t="shared" si="193"/>
        <v>-1.7247498020953902E-2</v>
      </c>
      <c r="M1334" s="197">
        <f t="shared" si="198"/>
        <v>9.2556763872039816E-2</v>
      </c>
      <c r="N1334" s="199">
        <v>39899</v>
      </c>
      <c r="O1334" s="181">
        <v>815.94</v>
      </c>
      <c r="P1334" s="200">
        <f t="shared" si="194"/>
        <v>-2.0524737966150289E-2</v>
      </c>
      <c r="Q1334" s="200">
        <f t="shared" si="199"/>
        <v>-1.5310950427257265E-2</v>
      </c>
    </row>
    <row r="1335" spans="1:17">
      <c r="A1335" s="180">
        <v>39902</v>
      </c>
      <c r="B1335" s="174">
        <v>357.48</v>
      </c>
      <c r="C1335" s="197">
        <f t="shared" si="190"/>
        <v>-3.2881860731846235E-2</v>
      </c>
      <c r="D1335" s="201">
        <f t="shared" si="195"/>
        <v>3.2322545319312106E-2</v>
      </c>
      <c r="E1335" s="174">
        <v>4899.05</v>
      </c>
      <c r="F1335" s="197">
        <f t="shared" si="191"/>
        <v>-3.9540190312400698E-2</v>
      </c>
      <c r="G1335" s="197">
        <f t="shared" si="196"/>
        <v>-7.6432012475776537E-2</v>
      </c>
      <c r="H1335" s="174">
        <v>1220.81</v>
      </c>
      <c r="I1335" s="197">
        <f t="shared" si="192"/>
        <v>-2.4804287503417691E-2</v>
      </c>
      <c r="J1335" s="197">
        <f t="shared" si="197"/>
        <v>1.2511319517520089E-2</v>
      </c>
      <c r="K1335" s="174">
        <v>240.46</v>
      </c>
      <c r="L1335" s="197">
        <f t="shared" si="193"/>
        <v>7.9046454306234905E-4</v>
      </c>
      <c r="M1335" s="197">
        <f t="shared" si="198"/>
        <v>5.9194962117807268E-2</v>
      </c>
      <c r="N1335" s="199">
        <v>39902</v>
      </c>
      <c r="O1335" s="181">
        <v>787.53</v>
      </c>
      <c r="P1335" s="200">
        <f t="shared" si="194"/>
        <v>-3.5439357636644506E-2</v>
      </c>
      <c r="Q1335" s="200">
        <f t="shared" si="199"/>
        <v>-6.8842522333444081E-2</v>
      </c>
    </row>
    <row r="1336" spans="1:17">
      <c r="A1336" s="180">
        <v>39903</v>
      </c>
      <c r="B1336" s="174">
        <v>362.8</v>
      </c>
      <c r="C1336" s="197">
        <f t="shared" si="190"/>
        <v>1.4772301727790291E-2</v>
      </c>
      <c r="D1336" s="201">
        <f t="shared" si="195"/>
        <v>3.817616545142874E-2</v>
      </c>
      <c r="E1336" s="174">
        <v>4978.9799999999996</v>
      </c>
      <c r="F1336" s="197">
        <f t="shared" si="191"/>
        <v>1.6183742012241709E-2</v>
      </c>
      <c r="G1336" s="197">
        <f t="shared" si="196"/>
        <v>-7.8835308693641887E-2</v>
      </c>
      <c r="H1336" s="174">
        <v>1237.01</v>
      </c>
      <c r="I1336" s="197">
        <f t="shared" si="192"/>
        <v>1.3182604587607305E-2</v>
      </c>
      <c r="J1336" s="197">
        <f t="shared" si="197"/>
        <v>1.3989818456740612E-2</v>
      </c>
      <c r="K1336" s="174">
        <v>250.08</v>
      </c>
      <c r="L1336" s="197">
        <f t="shared" si="193"/>
        <v>3.9227111126403452E-2</v>
      </c>
      <c r="M1336" s="197">
        <f t="shared" si="198"/>
        <v>4.9792912449235671E-2</v>
      </c>
      <c r="N1336" s="199">
        <v>39903</v>
      </c>
      <c r="O1336" s="181">
        <v>797.87</v>
      </c>
      <c r="P1336" s="200">
        <f t="shared" si="194"/>
        <v>1.3044211698529869E-2</v>
      </c>
      <c r="Q1336" s="200">
        <f t="shared" si="199"/>
        <v>-7.0600828894774342E-2</v>
      </c>
    </row>
    <row r="1337" spans="1:17">
      <c r="A1337" s="180">
        <v>39904</v>
      </c>
      <c r="B1337" s="174">
        <v>371.25</v>
      </c>
      <c r="C1337" s="197">
        <f t="shared" si="190"/>
        <v>2.3023971875927845E-2</v>
      </c>
      <c r="D1337" s="201">
        <f t="shared" si="195"/>
        <v>8.0676866813583464E-2</v>
      </c>
      <c r="E1337" s="174">
        <v>5085.76</v>
      </c>
      <c r="F1337" s="197">
        <f t="shared" si="191"/>
        <v>2.1219426745197344E-2</v>
      </c>
      <c r="G1337" s="197">
        <f t="shared" si="196"/>
        <v>-4.2623631506108241E-2</v>
      </c>
      <c r="H1337" s="174">
        <v>1252.51</v>
      </c>
      <c r="I1337" s="197">
        <f t="shared" si="192"/>
        <v>1.2452360524898436E-2</v>
      </c>
      <c r="J1337" s="197">
        <f t="shared" si="197"/>
        <v>4.6970897007789468E-2</v>
      </c>
      <c r="K1337" s="174">
        <v>243.26</v>
      </c>
      <c r="L1337" s="197">
        <f t="shared" si="193"/>
        <v>-2.7650036482876259E-2</v>
      </c>
      <c r="M1337" s="197">
        <f t="shared" si="198"/>
        <v>7.746020600528683E-2</v>
      </c>
      <c r="N1337" s="199">
        <v>39904</v>
      </c>
      <c r="O1337" s="181">
        <v>811.08</v>
      </c>
      <c r="P1337" s="200">
        <f t="shared" si="194"/>
        <v>1.6421015989455109E-2</v>
      </c>
      <c r="Q1337" s="200">
        <f t="shared" si="199"/>
        <v>-3.450380760587031E-2</v>
      </c>
    </row>
    <row r="1338" spans="1:17">
      <c r="A1338" s="180">
        <v>39905</v>
      </c>
      <c r="B1338" s="174">
        <v>385.97</v>
      </c>
      <c r="C1338" s="197">
        <f t="shared" si="190"/>
        <v>3.8883956120295854E-2</v>
      </c>
      <c r="D1338" s="201">
        <f t="shared" si="195"/>
        <v>8.5345180925252687E-2</v>
      </c>
      <c r="E1338" s="174">
        <v>5267.1</v>
      </c>
      <c r="F1338" s="197">
        <f t="shared" si="191"/>
        <v>3.5035448934817824E-2</v>
      </c>
      <c r="G1338" s="197">
        <f t="shared" si="196"/>
        <v>-1.5745192490172557E-2</v>
      </c>
      <c r="H1338" s="174">
        <v>1294.3</v>
      </c>
      <c r="I1338" s="197">
        <f t="shared" si="192"/>
        <v>3.282047048930866E-2</v>
      </c>
      <c r="J1338" s="197">
        <f t="shared" si="197"/>
        <v>4.6375934398677848E-2</v>
      </c>
      <c r="K1338" s="174">
        <v>236.25</v>
      </c>
      <c r="L1338" s="197">
        <f t="shared" si="193"/>
        <v>-2.9240263816438145E-2</v>
      </c>
      <c r="M1338" s="197">
        <f t="shared" si="198"/>
        <v>1.720713309577972E-2</v>
      </c>
      <c r="N1338" s="199">
        <v>39905</v>
      </c>
      <c r="O1338" s="181">
        <v>834.38</v>
      </c>
      <c r="P1338" s="200">
        <f t="shared" si="194"/>
        <v>2.8322241179759542E-2</v>
      </c>
      <c r="Q1338" s="200">
        <f t="shared" si="199"/>
        <v>-1.7549884596076443E-2</v>
      </c>
    </row>
    <row r="1339" spans="1:17">
      <c r="A1339" s="180">
        <v>39906</v>
      </c>
      <c r="B1339" s="174">
        <v>396.7</v>
      </c>
      <c r="C1339" s="197">
        <f t="shared" si="190"/>
        <v>2.7420681283079146E-2</v>
      </c>
      <c r="D1339" s="201">
        <f t="shared" si="195"/>
        <v>0.1034134986225296</v>
      </c>
      <c r="E1339" s="174">
        <v>5318.75</v>
      </c>
      <c r="F1339" s="197">
        <f t="shared" si="191"/>
        <v>9.7583868784116221E-3</v>
      </c>
      <c r="G1339" s="197">
        <f t="shared" si="196"/>
        <v>-1.7465391990583584E-4</v>
      </c>
      <c r="H1339" s="174">
        <v>1316.16</v>
      </c>
      <c r="I1339" s="197">
        <f t="shared" si="192"/>
        <v>1.6748397593666975E-2</v>
      </c>
      <c r="J1339" s="197">
        <f t="shared" si="197"/>
        <v>6.2682869282277787E-2</v>
      </c>
      <c r="K1339" s="174">
        <v>240.99</v>
      </c>
      <c r="L1339" s="197">
        <f t="shared" si="193"/>
        <v>1.9864872479978767E-2</v>
      </c>
      <c r="M1339" s="197">
        <f t="shared" si="198"/>
        <v>2.091562740345208E-2</v>
      </c>
      <c r="N1339" s="199">
        <v>39906</v>
      </c>
      <c r="O1339" s="181">
        <v>842.5</v>
      </c>
      <c r="P1339" s="200">
        <f t="shared" si="194"/>
        <v>9.6847281464941207E-3</v>
      </c>
      <c r="Q1339" s="200">
        <f t="shared" si="199"/>
        <v>-4.9375731705634772E-3</v>
      </c>
    </row>
    <row r="1340" spans="1:17">
      <c r="A1340" s="180">
        <v>39909</v>
      </c>
      <c r="B1340" s="174">
        <v>388.81</v>
      </c>
      <c r="C1340" s="197">
        <f t="shared" si="190"/>
        <v>-2.0089535100149089E-2</v>
      </c>
      <c r="D1340" s="201">
        <f t="shared" si="195"/>
        <v>0.12679122160939191</v>
      </c>
      <c r="E1340" s="174">
        <v>5249.48</v>
      </c>
      <c r="F1340" s="197">
        <f t="shared" si="191"/>
        <v>-1.3109289260601868E-2</v>
      </c>
      <c r="G1340" s="197">
        <f t="shared" si="196"/>
        <v>1.4392143510455476E-2</v>
      </c>
      <c r="H1340" s="174">
        <v>1313.1</v>
      </c>
      <c r="I1340" s="197">
        <f t="shared" si="192"/>
        <v>-2.3276521771000481E-3</v>
      </c>
      <c r="J1340" s="197">
        <f t="shared" si="197"/>
        <v>7.9620482413572946E-2</v>
      </c>
      <c r="K1340" s="174">
        <v>246.46</v>
      </c>
      <c r="L1340" s="197">
        <f t="shared" si="193"/>
        <v>2.2444269656146303E-2</v>
      </c>
      <c r="M1340" s="197">
        <f t="shared" si="198"/>
        <v>7.0078271189598793E-2</v>
      </c>
      <c r="N1340" s="199">
        <v>39909</v>
      </c>
      <c r="O1340" s="181">
        <v>835.48</v>
      </c>
      <c r="P1340" s="200">
        <f t="shared" si="194"/>
        <v>-8.3672522394004079E-3</v>
      </c>
      <c r="Q1340" s="200">
        <f t="shared" si="199"/>
        <v>1.2264817300750403E-2</v>
      </c>
    </row>
    <row r="1341" spans="1:17">
      <c r="A1341" s="180">
        <v>39910</v>
      </c>
      <c r="B1341" s="174">
        <v>376.6</v>
      </c>
      <c r="C1341" s="197">
        <f t="shared" si="190"/>
        <v>-3.1907176197083185E-2</v>
      </c>
      <c r="D1341" s="201">
        <f t="shared" si="195"/>
        <v>8.0102721648236966E-2</v>
      </c>
      <c r="E1341" s="174">
        <v>5120.67</v>
      </c>
      <c r="F1341" s="197">
        <f t="shared" si="191"/>
        <v>-2.4843734213870029E-2</v>
      </c>
      <c r="G1341" s="197">
        <f t="shared" si="196"/>
        <v>-1.4473340892707435E-2</v>
      </c>
      <c r="H1341" s="174">
        <v>1275.42</v>
      </c>
      <c r="I1341" s="197">
        <f t="shared" si="192"/>
        <v>-2.9115217751870062E-2</v>
      </c>
      <c r="J1341" s="197">
        <f t="shared" si="197"/>
        <v>5.3166874455430134E-2</v>
      </c>
      <c r="K1341" s="174">
        <v>254.26</v>
      </c>
      <c r="L1341" s="197">
        <f t="shared" si="193"/>
        <v>3.1157657011999195E-2</v>
      </c>
      <c r="M1341" s="197">
        <f t="shared" si="198"/>
        <v>7.7810220868219773E-2</v>
      </c>
      <c r="N1341" s="199">
        <v>39910</v>
      </c>
      <c r="O1341" s="181">
        <v>815.55</v>
      </c>
      <c r="P1341" s="200">
        <f t="shared" si="194"/>
        <v>-2.4143677727077005E-2</v>
      </c>
      <c r="Q1341" s="200">
        <f t="shared" si="199"/>
        <v>-1.2335628934184302E-2</v>
      </c>
    </row>
    <row r="1342" spans="1:17">
      <c r="A1342" s="180">
        <v>39911</v>
      </c>
      <c r="B1342" s="174">
        <v>386.67</v>
      </c>
      <c r="C1342" s="197">
        <f t="shared" si="190"/>
        <v>2.6387999861745816E-2</v>
      </c>
      <c r="D1342" s="201">
        <f t="shared" si="195"/>
        <v>1.7167228874212841E-2</v>
      </c>
      <c r="E1342" s="174">
        <v>5176.41</v>
      </c>
      <c r="F1342" s="197">
        <f t="shared" si="191"/>
        <v>1.0826475942961775E-2</v>
      </c>
      <c r="G1342" s="197">
        <f t="shared" si="196"/>
        <v>-6.6958126082316008E-2</v>
      </c>
      <c r="H1342" s="174">
        <v>1300.75</v>
      </c>
      <c r="I1342" s="197">
        <f t="shared" si="192"/>
        <v>1.9665485057323764E-2</v>
      </c>
      <c r="J1342" s="197">
        <f t="shared" si="197"/>
        <v>-1.6216791454828836E-3</v>
      </c>
      <c r="K1342" s="174">
        <v>257.66000000000003</v>
      </c>
      <c r="L1342" s="197">
        <f t="shared" si="193"/>
        <v>1.3283520841402486E-2</v>
      </c>
      <c r="M1342" s="197">
        <f t="shared" si="198"/>
        <v>9.0930576386098597E-2</v>
      </c>
      <c r="N1342" s="199">
        <v>39911</v>
      </c>
      <c r="O1342" s="181">
        <v>825.16</v>
      </c>
      <c r="P1342" s="200">
        <f t="shared" si="194"/>
        <v>1.1714574664767993E-2</v>
      </c>
      <c r="Q1342" s="200">
        <f t="shared" si="199"/>
        <v>-6.3019987840681996E-2</v>
      </c>
    </row>
    <row r="1343" spans="1:17">
      <c r="A1343" s="180">
        <v>39912</v>
      </c>
      <c r="B1343" s="174">
        <v>401.22</v>
      </c>
      <c r="C1343" s="197">
        <f t="shared" si="190"/>
        <v>3.693828920914427E-2</v>
      </c>
      <c r="D1343" s="201">
        <f t="shared" si="195"/>
        <v>4.0722862357605777E-2</v>
      </c>
      <c r="E1343" s="174">
        <v>5376.44</v>
      </c>
      <c r="F1343" s="197">
        <f t="shared" si="191"/>
        <v>3.7914679301767631E-2</v>
      </c>
      <c r="G1343" s="197">
        <f t="shared" si="196"/>
        <v>-5.6971437101907725E-2</v>
      </c>
      <c r="H1343" s="174">
        <v>1340.28</v>
      </c>
      <c r="I1343" s="197">
        <f t="shared" si="192"/>
        <v>2.9937526170322727E-2</v>
      </c>
      <c r="J1343" s="197">
        <f t="shared" si="197"/>
        <v>1.4792710884500546E-2</v>
      </c>
      <c r="K1343" s="174">
        <v>254.94</v>
      </c>
      <c r="L1343" s="197">
        <f t="shared" si="193"/>
        <v>-1.0612663008603531E-2</v>
      </c>
      <c r="M1343" s="197">
        <f t="shared" si="198"/>
        <v>9.983019885823334E-2</v>
      </c>
      <c r="N1343" s="199">
        <v>39912</v>
      </c>
      <c r="O1343" s="181">
        <v>856.56</v>
      </c>
      <c r="P1343" s="200">
        <f t="shared" si="194"/>
        <v>3.7347060925207336E-2</v>
      </c>
      <c r="Q1343" s="200">
        <f t="shared" si="199"/>
        <v>-5.2789459948408973E-2</v>
      </c>
    </row>
    <row r="1344" spans="1:17">
      <c r="A1344" s="180">
        <v>39916</v>
      </c>
      <c r="B1344" s="174">
        <v>398.27</v>
      </c>
      <c r="C1344" s="197">
        <f t="shared" si="190"/>
        <v>-7.3797380535151891E-3</v>
      </c>
      <c r="D1344" s="201">
        <f t="shared" si="195"/>
        <v>0.12809850718952254</v>
      </c>
      <c r="E1344" s="174">
        <v>5410.28</v>
      </c>
      <c r="F1344" s="197">
        <f t="shared" si="191"/>
        <v>6.2744024166831473E-3</v>
      </c>
      <c r="G1344" s="197">
        <f t="shared" si="196"/>
        <v>3.0542967024006107E-2</v>
      </c>
      <c r="H1344" s="174">
        <v>1336.67</v>
      </c>
      <c r="I1344" s="197">
        <f t="shared" si="192"/>
        <v>-2.6971009457537188E-3</v>
      </c>
      <c r="J1344" s="197">
        <f t="shared" si="197"/>
        <v>8.6441780411338875E-2</v>
      </c>
      <c r="K1344" s="174">
        <v>248.07</v>
      </c>
      <c r="L1344" s="197">
        <f t="shared" si="193"/>
        <v>-2.7317258952590243E-2</v>
      </c>
      <c r="M1344" s="197">
        <f t="shared" si="198"/>
        <v>6.7875585786647402E-2</v>
      </c>
      <c r="N1344" s="199">
        <v>39916</v>
      </c>
      <c r="O1344" s="181">
        <v>858.73</v>
      </c>
      <c r="P1344" s="200">
        <f t="shared" si="194"/>
        <v>2.5301857501251568E-3</v>
      </c>
      <c r="Q1344" s="200">
        <f t="shared" si="199"/>
        <v>3.4926221164454208E-2</v>
      </c>
    </row>
    <row r="1345" spans="1:17">
      <c r="A1345" s="180">
        <v>39917</v>
      </c>
      <c r="B1345" s="174">
        <v>394.79</v>
      </c>
      <c r="C1345" s="197">
        <f t="shared" si="190"/>
        <v>-8.7761892825405866E-3</v>
      </c>
      <c r="D1345" s="201">
        <f t="shared" si="195"/>
        <v>0.13016891347092413</v>
      </c>
      <c r="E1345" s="174">
        <v>5301.5</v>
      </c>
      <c r="F1345" s="197">
        <f t="shared" si="191"/>
        <v>-2.0311048142772025E-2</v>
      </c>
      <c r="G1345" s="197">
        <f t="shared" si="196"/>
        <v>2.9562424981125556E-2</v>
      </c>
      <c r="H1345" s="174">
        <v>1322.31</v>
      </c>
      <c r="I1345" s="197">
        <f t="shared" si="192"/>
        <v>-1.0801239280448419E-2</v>
      </c>
      <c r="J1345" s="197">
        <f t="shared" si="197"/>
        <v>8.5568531718070426E-2</v>
      </c>
      <c r="K1345" s="174">
        <v>252.37</v>
      </c>
      <c r="L1345" s="197">
        <f t="shared" si="193"/>
        <v>1.7185300246546749E-2</v>
      </c>
      <c r="M1345" s="197">
        <f t="shared" si="198"/>
        <v>6.9170835833422643E-3</v>
      </c>
      <c r="N1345" s="199">
        <v>39917</v>
      </c>
      <c r="O1345" s="181">
        <v>841.5</v>
      </c>
      <c r="P1345" s="200">
        <f t="shared" si="194"/>
        <v>-2.0268539969278861E-2</v>
      </c>
      <c r="Q1345" s="200">
        <f t="shared" si="199"/>
        <v>2.9532950445233574E-2</v>
      </c>
    </row>
    <row r="1346" spans="1:17">
      <c r="A1346" s="180">
        <v>39918</v>
      </c>
      <c r="B1346" s="174">
        <v>391.24</v>
      </c>
      <c r="C1346" s="197">
        <f t="shared" si="190"/>
        <v>-9.0327955355942631E-3</v>
      </c>
      <c r="D1346" s="201">
        <f t="shared" si="195"/>
        <v>0.1127928477390602</v>
      </c>
      <c r="E1346" s="174">
        <v>5384.97</v>
      </c>
      <c r="F1346" s="197">
        <f t="shared" si="191"/>
        <v>1.5621940178477097E-2</v>
      </c>
      <c r="G1346" s="197">
        <f t="shared" si="196"/>
        <v>8.5339054279282012E-3</v>
      </c>
      <c r="H1346" s="174">
        <v>1316.51</v>
      </c>
      <c r="I1346" s="197">
        <f t="shared" si="192"/>
        <v>-4.3959113088029829E-3</v>
      </c>
      <c r="J1346" s="197">
        <f t="shared" si="197"/>
        <v>6.2005262281054824E-2</v>
      </c>
      <c r="K1346" s="174">
        <v>260.52999999999997</v>
      </c>
      <c r="L1346" s="197">
        <f t="shared" si="193"/>
        <v>3.1821753061716258E-2</v>
      </c>
      <c r="M1346" s="197">
        <f t="shared" si="198"/>
        <v>2.1103151654167287E-2</v>
      </c>
      <c r="N1346" s="199">
        <v>39918</v>
      </c>
      <c r="O1346" s="181">
        <v>852.06</v>
      </c>
      <c r="P1346" s="200">
        <f t="shared" si="194"/>
        <v>1.2470933254115892E-2</v>
      </c>
      <c r="Q1346" s="200">
        <f t="shared" si="199"/>
        <v>7.5267697542424697E-3</v>
      </c>
    </row>
    <row r="1347" spans="1:17">
      <c r="A1347" s="180">
        <v>39919</v>
      </c>
      <c r="B1347" s="174">
        <v>404.62</v>
      </c>
      <c r="C1347" s="197">
        <f t="shared" si="190"/>
        <v>3.3627172626975566E-2</v>
      </c>
      <c r="D1347" s="201">
        <f t="shared" si="195"/>
        <v>0.10651421002271923</v>
      </c>
      <c r="E1347" s="174">
        <v>5454.27</v>
      </c>
      <c r="F1347" s="197">
        <f t="shared" si="191"/>
        <v>1.278704858636933E-2</v>
      </c>
      <c r="G1347" s="197">
        <f t="shared" si="196"/>
        <v>3.3653958243191021E-2</v>
      </c>
      <c r="H1347" s="174">
        <v>1352.98</v>
      </c>
      <c r="I1347" s="197">
        <f t="shared" si="192"/>
        <v>2.7325271289801785E-2</v>
      </c>
      <c r="J1347" s="197">
        <f t="shared" si="197"/>
        <v>6.241647088156882E-2</v>
      </c>
      <c r="K1347" s="174">
        <v>259.13</v>
      </c>
      <c r="L1347" s="197">
        <f t="shared" si="193"/>
        <v>-5.3881514339588444E-3</v>
      </c>
      <c r="M1347" s="197">
        <f t="shared" si="198"/>
        <v>9.7615833517585737E-2</v>
      </c>
      <c r="N1347" s="199">
        <v>39919</v>
      </c>
      <c r="O1347" s="181">
        <v>865.3</v>
      </c>
      <c r="P1347" s="200">
        <f t="shared" si="194"/>
        <v>1.5419320727716443E-2</v>
      </c>
      <c r="Q1347" s="200">
        <f t="shared" si="199"/>
        <v>3.0045740953941837E-2</v>
      </c>
    </row>
    <row r="1348" spans="1:17">
      <c r="A1348" s="180">
        <v>39920</v>
      </c>
      <c r="B1348" s="174">
        <v>407.59</v>
      </c>
      <c r="C1348" s="197">
        <f t="shared" ref="C1348:C1411" si="200">LN(B1348/B1347)</f>
        <v>7.3134121416196119E-3</v>
      </c>
      <c r="D1348" s="201">
        <f t="shared" si="195"/>
        <v>0.18822098644133975</v>
      </c>
      <c r="E1348" s="174">
        <v>5480.6</v>
      </c>
      <c r="F1348" s="197">
        <f t="shared" ref="F1348:F1411" si="201">LN(E1348/E1347)</f>
        <v>4.8157958689682518E-3</v>
      </c>
      <c r="G1348" s="197">
        <f t="shared" si="196"/>
        <v>9.9213635123163307E-2</v>
      </c>
      <c r="H1348" s="174">
        <v>1353.92</v>
      </c>
      <c r="I1348" s="197">
        <f t="shared" ref="I1348:I1411" si="202">LN(H1348/H1347)</f>
        <v>6.9452143617048431E-4</v>
      </c>
      <c r="J1348" s="197">
        <f t="shared" si="197"/>
        <v>0.13084675365431694</v>
      </c>
      <c r="K1348" s="174">
        <v>256.83</v>
      </c>
      <c r="L1348" s="197">
        <f t="shared" ref="L1348:L1411" si="203">LN(K1348/K1347)</f>
        <v>-8.9154788539852255E-3</v>
      </c>
      <c r="M1348" s="197">
        <f t="shared" si="198"/>
        <v>8.686754938605841E-2</v>
      </c>
      <c r="N1348" s="199">
        <v>39920</v>
      </c>
      <c r="O1348" s="181">
        <v>869.6</v>
      </c>
      <c r="P1348" s="200">
        <f t="shared" ref="P1348:P1411" si="204">LN(O1348/O1347)</f>
        <v>4.9570681943065659E-3</v>
      </c>
      <c r="Q1348" s="200">
        <f t="shared" si="199"/>
        <v>9.2094507364654118E-2</v>
      </c>
    </row>
    <row r="1349" spans="1:17">
      <c r="A1349" s="180">
        <v>39923</v>
      </c>
      <c r="B1349" s="174">
        <v>397.56</v>
      </c>
      <c r="C1349" s="197">
        <f t="shared" si="200"/>
        <v>-2.4915901091082607E-2</v>
      </c>
      <c r="D1349" s="201">
        <f t="shared" si="195"/>
        <v>0.19318036957533932</v>
      </c>
      <c r="E1349" s="174">
        <v>5220.12</v>
      </c>
      <c r="F1349" s="197">
        <f t="shared" si="201"/>
        <v>-4.8694193881467611E-2</v>
      </c>
      <c r="G1349" s="197">
        <f t="shared" si="196"/>
        <v>0.10698371477085304</v>
      </c>
      <c r="H1349" s="174">
        <v>1309.3699999999999</v>
      </c>
      <c r="I1349" s="197">
        <f t="shared" si="202"/>
        <v>-3.3457983044242981E-2</v>
      </c>
      <c r="J1349" s="197">
        <f t="shared" si="197"/>
        <v>0.13008492941825842</v>
      </c>
      <c r="K1349" s="174">
        <v>255.16</v>
      </c>
      <c r="L1349" s="197">
        <f t="shared" si="203"/>
        <v>-6.5235880487494197E-3</v>
      </c>
      <c r="M1349" s="197">
        <f t="shared" si="198"/>
        <v>7.2118213514649532E-2</v>
      </c>
      <c r="N1349" s="199">
        <v>39923</v>
      </c>
      <c r="O1349" s="181">
        <v>832.39</v>
      </c>
      <c r="P1349" s="200">
        <f t="shared" si="204"/>
        <v>-4.3732254814752181E-2</v>
      </c>
      <c r="Q1349" s="200">
        <f t="shared" si="199"/>
        <v>9.8002393016606015E-2</v>
      </c>
    </row>
    <row r="1350" spans="1:17">
      <c r="A1350" s="180">
        <v>39924</v>
      </c>
      <c r="B1350" s="174">
        <v>404.75</v>
      </c>
      <c r="C1350" s="197">
        <f t="shared" si="200"/>
        <v>1.7923726457939763E-2</v>
      </c>
      <c r="D1350" s="201">
        <f t="shared" si="195"/>
        <v>0.20013702608140851</v>
      </c>
      <c r="E1350" s="174">
        <v>5339.59</v>
      </c>
      <c r="F1350" s="197">
        <f t="shared" si="201"/>
        <v>2.2628480862163215E-2</v>
      </c>
      <c r="G1350" s="197">
        <f t="shared" si="196"/>
        <v>6.7137493600311959E-2</v>
      </c>
      <c r="H1350" s="174">
        <v>1329.06</v>
      </c>
      <c r="I1350" s="197">
        <f t="shared" si="202"/>
        <v>1.492581993356498E-2</v>
      </c>
      <c r="J1350" s="197">
        <f t="shared" si="197"/>
        <v>0.11434740361651365</v>
      </c>
      <c r="K1350" s="174">
        <v>263.3</v>
      </c>
      <c r="L1350" s="197">
        <f t="shared" si="203"/>
        <v>3.140326712850923E-2</v>
      </c>
      <c r="M1350" s="197">
        <f t="shared" si="198"/>
        <v>6.7605350003938594E-2</v>
      </c>
      <c r="N1350" s="199">
        <v>39924</v>
      </c>
      <c r="O1350" s="181">
        <v>850.08</v>
      </c>
      <c r="P1350" s="200">
        <f t="shared" si="204"/>
        <v>2.1029381710385583E-2</v>
      </c>
      <c r="Q1350" s="200">
        <f t="shared" si="199"/>
        <v>6.6367059910682286E-2</v>
      </c>
    </row>
    <row r="1351" spans="1:17">
      <c r="A1351" s="180">
        <v>39925</v>
      </c>
      <c r="B1351" s="174">
        <v>409.37</v>
      </c>
      <c r="C1351" s="197">
        <f t="shared" si="200"/>
        <v>1.134980001672547E-2</v>
      </c>
      <c r="D1351" s="201">
        <f t="shared" si="195"/>
        <v>0.21493153167690535</v>
      </c>
      <c r="E1351" s="174">
        <v>5290.61</v>
      </c>
      <c r="F1351" s="197">
        <f t="shared" si="201"/>
        <v>-9.2153198666624133E-3</v>
      </c>
      <c r="G1351" s="197">
        <f t="shared" si="196"/>
        <v>0.10559381088316891</v>
      </c>
      <c r="H1351" s="174">
        <v>1335.72</v>
      </c>
      <c r="I1351" s="197">
        <f t="shared" si="202"/>
        <v>4.9985468721100504E-3</v>
      </c>
      <c r="J1351" s="197">
        <f t="shared" si="197"/>
        <v>0.12515461566027086</v>
      </c>
      <c r="K1351" s="174">
        <v>262.67</v>
      </c>
      <c r="L1351" s="197">
        <f t="shared" si="203"/>
        <v>-2.395575037686201E-3</v>
      </c>
      <c r="M1351" s="197">
        <f t="shared" si="198"/>
        <v>0.14544077860519322</v>
      </c>
      <c r="N1351" s="199">
        <v>39925</v>
      </c>
      <c r="O1351" s="181">
        <v>843.55</v>
      </c>
      <c r="P1351" s="200">
        <f t="shared" si="204"/>
        <v>-7.7112856506492957E-3</v>
      </c>
      <c r="Q1351" s="200">
        <f t="shared" si="199"/>
        <v>9.8875014898158961E-2</v>
      </c>
    </row>
    <row r="1352" spans="1:17">
      <c r="A1352" s="180">
        <v>39926</v>
      </c>
      <c r="B1352" s="174">
        <v>411.53</v>
      </c>
      <c r="C1352" s="197">
        <f t="shared" si="200"/>
        <v>5.2625288950067586E-3</v>
      </c>
      <c r="D1352" s="201">
        <f t="shared" si="195"/>
        <v>0.27007892544610101</v>
      </c>
      <c r="E1352" s="174">
        <v>5372.1</v>
      </c>
      <c r="F1352" s="197">
        <f t="shared" si="201"/>
        <v>1.5285342397122915E-2</v>
      </c>
      <c r="G1352" s="197">
        <f t="shared" si="196"/>
        <v>0.13256060143178824</v>
      </c>
      <c r="H1352" s="174">
        <v>1344.41</v>
      </c>
      <c r="I1352" s="197">
        <f t="shared" si="202"/>
        <v>6.484782792573955E-3</v>
      </c>
      <c r="J1352" s="197">
        <f t="shared" si="197"/>
        <v>0.16816475968429676</v>
      </c>
      <c r="K1352" s="174">
        <v>254.39</v>
      </c>
      <c r="L1352" s="197">
        <f t="shared" si="203"/>
        <v>-3.2029968947297816E-2</v>
      </c>
      <c r="M1352" s="197">
        <f t="shared" si="198"/>
        <v>0.13888099652869781</v>
      </c>
      <c r="N1352" s="199">
        <v>39926</v>
      </c>
      <c r="O1352" s="181">
        <v>851.92</v>
      </c>
      <c r="P1352" s="200">
        <f t="shared" si="204"/>
        <v>9.8734486551445792E-3</v>
      </c>
      <c r="Q1352" s="200">
        <f t="shared" si="199"/>
        <v>0.12647908558091661</v>
      </c>
    </row>
    <row r="1353" spans="1:17">
      <c r="A1353" s="180">
        <v>39927</v>
      </c>
      <c r="B1353" s="174">
        <v>421.61</v>
      </c>
      <c r="C1353" s="197">
        <f t="shared" si="200"/>
        <v>2.4198794641466164E-2</v>
      </c>
      <c r="D1353" s="201">
        <f t="shared" si="195"/>
        <v>0.23129884512081056</v>
      </c>
      <c r="E1353" s="174">
        <v>5468.41</v>
      </c>
      <c r="F1353" s="197">
        <f t="shared" si="201"/>
        <v>1.7769004233806132E-2</v>
      </c>
      <c r="G1353" s="197">
        <f t="shared" si="196"/>
        <v>0.10808403475888008</v>
      </c>
      <c r="H1353" s="174">
        <v>1373.28</v>
      </c>
      <c r="I1353" s="197">
        <f t="shared" si="202"/>
        <v>2.1246783884200888E-2</v>
      </c>
      <c r="J1353" s="197">
        <f t="shared" si="197"/>
        <v>0.13771295737306019</v>
      </c>
      <c r="K1353" s="174">
        <v>259.52</v>
      </c>
      <c r="L1353" s="197">
        <f t="shared" si="203"/>
        <v>1.9965248409768266E-2</v>
      </c>
      <c r="M1353" s="197">
        <f t="shared" si="198"/>
        <v>0.14029866408015154</v>
      </c>
      <c r="N1353" s="199">
        <v>39927</v>
      </c>
      <c r="O1353" s="181">
        <v>866.23</v>
      </c>
      <c r="P1353" s="200">
        <f t="shared" si="204"/>
        <v>1.6657836507364097E-2</v>
      </c>
      <c r="Q1353" s="200">
        <f t="shared" si="199"/>
        <v>9.7032480970092053E-2</v>
      </c>
    </row>
    <row r="1354" spans="1:17">
      <c r="A1354" s="180">
        <v>39930</v>
      </c>
      <c r="B1354" s="174">
        <v>415.85</v>
      </c>
      <c r="C1354" s="197">
        <f t="shared" si="200"/>
        <v>-1.3756097796246482E-2</v>
      </c>
      <c r="D1354" s="201">
        <f t="shared" si="195"/>
        <v>0.25822682377486872</v>
      </c>
      <c r="E1354" s="174">
        <v>5389.83</v>
      </c>
      <c r="F1354" s="197">
        <f t="shared" si="201"/>
        <v>-1.4474053227662416E-2</v>
      </c>
      <c r="G1354" s="197">
        <f t="shared" si="196"/>
        <v>0.14017613388616676</v>
      </c>
      <c r="H1354" s="174">
        <v>1369.94</v>
      </c>
      <c r="I1354" s="197">
        <f t="shared" si="202"/>
        <v>-2.4350957272333143E-3</v>
      </c>
      <c r="J1354" s="197">
        <f t="shared" si="197"/>
        <v>0.16806677248854071</v>
      </c>
      <c r="K1354" s="174">
        <v>260.06</v>
      </c>
      <c r="L1354" s="197">
        <f t="shared" si="203"/>
        <v>2.0786026961257358E-3</v>
      </c>
      <c r="M1354" s="197">
        <f t="shared" si="198"/>
        <v>0.15868209849774326</v>
      </c>
      <c r="N1354" s="199">
        <v>39930</v>
      </c>
      <c r="O1354" s="181">
        <v>857.51</v>
      </c>
      <c r="P1354" s="200">
        <f t="shared" si="204"/>
        <v>-1.0117621434815706E-2</v>
      </c>
      <c r="Q1354" s="200">
        <f t="shared" si="199"/>
        <v>0.12440535588667243</v>
      </c>
    </row>
    <row r="1355" spans="1:17">
      <c r="A1355" s="180">
        <v>39931</v>
      </c>
      <c r="B1355" s="174">
        <v>412.11</v>
      </c>
      <c r="C1355" s="197">
        <f t="shared" si="200"/>
        <v>-9.0343143094731033E-3</v>
      </c>
      <c r="D1355" s="201">
        <f t="shared" si="195"/>
        <v>0.26112900511026343</v>
      </c>
      <c r="E1355" s="174">
        <v>5369.85</v>
      </c>
      <c r="F1355" s="197">
        <f t="shared" si="201"/>
        <v>-3.7138693650831446E-3</v>
      </c>
      <c r="G1355" s="197">
        <f t="shared" si="196"/>
        <v>0.13418495302065744</v>
      </c>
      <c r="H1355" s="174">
        <v>1361.92</v>
      </c>
      <c r="I1355" s="197">
        <f t="shared" si="202"/>
        <v>-5.8714744095609804E-3</v>
      </c>
      <c r="J1355" s="197">
        <f t="shared" si="197"/>
        <v>0.19511898099464389</v>
      </c>
      <c r="K1355" s="174">
        <v>261.2</v>
      </c>
      <c r="L1355" s="197">
        <f t="shared" si="203"/>
        <v>4.3740237791021121E-3</v>
      </c>
      <c r="M1355" s="197">
        <f t="shared" si="198"/>
        <v>0.20616741577649367</v>
      </c>
      <c r="N1355" s="199">
        <v>39931</v>
      </c>
      <c r="O1355" s="181">
        <v>855.16</v>
      </c>
      <c r="P1355" s="200">
        <f t="shared" si="204"/>
        <v>-2.7442548474696329E-3</v>
      </c>
      <c r="Q1355" s="200">
        <f t="shared" si="199"/>
        <v>0.13019340208044178</v>
      </c>
    </row>
    <row r="1356" spans="1:17">
      <c r="A1356" s="180">
        <v>39932</v>
      </c>
      <c r="B1356" s="174">
        <v>418.86</v>
      </c>
      <c r="C1356" s="197">
        <f t="shared" si="200"/>
        <v>1.6246431205141586E-2</v>
      </c>
      <c r="D1356" s="201">
        <f t="shared" si="195"/>
        <v>0.25547243842956968</v>
      </c>
      <c r="E1356" s="174">
        <v>5516.14</v>
      </c>
      <c r="F1356" s="197">
        <f t="shared" si="201"/>
        <v>2.687836514988334E-2</v>
      </c>
      <c r="G1356" s="197">
        <f t="shared" si="196"/>
        <v>0.15104833394020939</v>
      </c>
      <c r="H1356" s="174">
        <v>1382.38</v>
      </c>
      <c r="I1356" s="197">
        <f t="shared" si="202"/>
        <v>1.4911182519426565E-2</v>
      </c>
      <c r="J1356" s="197">
        <f t="shared" si="197"/>
        <v>0.19825790135546648</v>
      </c>
      <c r="K1356" s="174">
        <v>267.8</v>
      </c>
      <c r="L1356" s="197">
        <f t="shared" si="203"/>
        <v>2.4954035854796205E-2</v>
      </c>
      <c r="M1356" s="197">
        <f t="shared" si="198"/>
        <v>0.17667139287345857</v>
      </c>
      <c r="N1356" s="199">
        <v>39932</v>
      </c>
      <c r="O1356" s="181">
        <v>873.64</v>
      </c>
      <c r="P1356" s="200">
        <f t="shared" si="204"/>
        <v>2.1379805556003294E-2</v>
      </c>
      <c r="Q1356" s="200">
        <f t="shared" si="199"/>
        <v>0.15129564523604316</v>
      </c>
    </row>
    <row r="1357" spans="1:17">
      <c r="A1357" s="180">
        <v>39933</v>
      </c>
      <c r="B1357" s="174">
        <v>421.31</v>
      </c>
      <c r="C1357" s="197">
        <f t="shared" si="200"/>
        <v>5.8321695479776293E-3</v>
      </c>
      <c r="D1357" s="201">
        <f t="shared" si="195"/>
        <v>0.31212324042786921</v>
      </c>
      <c r="E1357" s="174">
        <v>5513.36</v>
      </c>
      <c r="F1357" s="197">
        <f t="shared" si="201"/>
        <v>-5.0410264452088261E-4</v>
      </c>
      <c r="G1357" s="197">
        <f t="shared" si="196"/>
        <v>0.23498153757362189</v>
      </c>
      <c r="H1357" s="174">
        <v>1394.33</v>
      </c>
      <c r="I1357" s="197">
        <f t="shared" si="202"/>
        <v>8.6073617899537717E-3</v>
      </c>
      <c r="J1357" s="197">
        <f t="shared" si="197"/>
        <v>0.24993370683350996</v>
      </c>
      <c r="K1357" s="174">
        <v>265.43</v>
      </c>
      <c r="L1357" s="197">
        <f t="shared" si="203"/>
        <v>-8.889280821761188E-3</v>
      </c>
      <c r="M1357" s="197">
        <f t="shared" si="198"/>
        <v>0.2031341038949761</v>
      </c>
      <c r="N1357" s="199">
        <v>39933</v>
      </c>
      <c r="O1357" s="181">
        <v>872.81</v>
      </c>
      <c r="P1357" s="200">
        <f t="shared" si="204"/>
        <v>-9.504996564328968E-4</v>
      </c>
      <c r="Q1357" s="200">
        <f t="shared" si="199"/>
        <v>0.22041731346046764</v>
      </c>
    </row>
    <row r="1358" spans="1:17">
      <c r="A1358" s="180">
        <v>39934</v>
      </c>
      <c r="B1358" s="174">
        <v>422.73</v>
      </c>
      <c r="C1358" s="197">
        <f t="shared" si="200"/>
        <v>3.3647726167803883E-3</v>
      </c>
      <c r="D1358" s="201">
        <f t="shared" si="195"/>
        <v>0.30653857605594126</v>
      </c>
      <c r="E1358" s="174">
        <v>5568.76</v>
      </c>
      <c r="F1358" s="197">
        <f t="shared" si="201"/>
        <v>9.9981702953894705E-3</v>
      </c>
      <c r="G1358" s="197">
        <f t="shared" si="196"/>
        <v>0.24052183398957133</v>
      </c>
      <c r="H1358" s="174">
        <v>1396.62</v>
      </c>
      <c r="I1358" s="197">
        <f t="shared" si="202"/>
        <v>1.6410186595267702E-3</v>
      </c>
      <c r="J1358" s="197">
        <f t="shared" si="197"/>
        <v>0.25483279400401027</v>
      </c>
      <c r="K1358" s="174">
        <v>263.91000000000003</v>
      </c>
      <c r="L1358" s="197">
        <f t="shared" si="203"/>
        <v>-5.7430165026180011E-3</v>
      </c>
      <c r="M1358" s="197">
        <f t="shared" si="198"/>
        <v>0.20732352665279849</v>
      </c>
      <c r="N1358" s="199">
        <v>39934</v>
      </c>
      <c r="O1358" s="181">
        <v>877.52</v>
      </c>
      <c r="P1358" s="200">
        <f t="shared" si="204"/>
        <v>5.3818552713010654E-3</v>
      </c>
      <c r="Q1358" s="200">
        <f t="shared" si="199"/>
        <v>0.22589420593419515</v>
      </c>
    </row>
    <row r="1359" spans="1:17">
      <c r="A1359" s="180">
        <v>39937</v>
      </c>
      <c r="B1359" s="174">
        <v>433.7</v>
      </c>
      <c r="C1359" s="197">
        <f t="shared" si="200"/>
        <v>2.5619373466197474E-2</v>
      </c>
      <c r="D1359" s="201">
        <f t="shared" si="195"/>
        <v>0.27504336411174685</v>
      </c>
      <c r="E1359" s="174">
        <v>5800.22</v>
      </c>
      <c r="F1359" s="197">
        <f t="shared" si="201"/>
        <v>4.0723439896993785E-2</v>
      </c>
      <c r="G1359" s="197">
        <f t="shared" si="196"/>
        <v>0.22092783000373989</v>
      </c>
      <c r="H1359" s="174">
        <v>1427.96</v>
      </c>
      <c r="I1359" s="197">
        <f t="shared" si="202"/>
        <v>2.2191820500704309E-2</v>
      </c>
      <c r="J1359" s="197">
        <f t="shared" si="197"/>
        <v>0.22942478274180275</v>
      </c>
      <c r="K1359" s="174">
        <v>269.11</v>
      </c>
      <c r="L1359" s="197">
        <f t="shared" si="203"/>
        <v>1.9512082016443961E-2</v>
      </c>
      <c r="M1359" s="197">
        <f t="shared" si="198"/>
        <v>0.20492359725875528</v>
      </c>
      <c r="N1359" s="199">
        <v>39937</v>
      </c>
      <c r="O1359" s="181">
        <v>907.24</v>
      </c>
      <c r="P1359" s="200">
        <f t="shared" si="204"/>
        <v>3.33072766091565E-2</v>
      </c>
      <c r="Q1359" s="200">
        <f t="shared" si="199"/>
        <v>0.20780067150333131</v>
      </c>
    </row>
    <row r="1360" spans="1:17">
      <c r="A1360" s="180">
        <v>39938</v>
      </c>
      <c r="B1360" s="174">
        <v>432.47</v>
      </c>
      <c r="C1360" s="197">
        <f t="shared" si="200"/>
        <v>-2.8400910370408885E-3</v>
      </c>
      <c r="D1360" s="201">
        <f t="shared" si="195"/>
        <v>0.33371836541790856</v>
      </c>
      <c r="E1360" s="174">
        <v>5770.76</v>
      </c>
      <c r="F1360" s="197">
        <f t="shared" si="201"/>
        <v>-5.0920602500148229E-3</v>
      </c>
      <c r="G1360" s="197">
        <f t="shared" si="196"/>
        <v>0.30684423953232359</v>
      </c>
      <c r="H1360" s="174">
        <v>1423.81</v>
      </c>
      <c r="I1360" s="197">
        <f t="shared" si="202"/>
        <v>-2.9104751992674841E-3</v>
      </c>
      <c r="J1360" s="197">
        <f t="shared" si="197"/>
        <v>0.28437280208487165</v>
      </c>
      <c r="K1360" s="174">
        <v>270.01</v>
      </c>
      <c r="L1360" s="197">
        <f t="shared" si="203"/>
        <v>3.3387774004206513E-3</v>
      </c>
      <c r="M1360" s="197">
        <f t="shared" si="198"/>
        <v>0.25714953952444858</v>
      </c>
      <c r="N1360" s="199">
        <v>39938</v>
      </c>
      <c r="O1360" s="181">
        <v>903.8</v>
      </c>
      <c r="P1360" s="200">
        <f t="shared" si="204"/>
        <v>-3.7989267350558862E-3</v>
      </c>
      <c r="Q1360" s="200">
        <f t="shared" si="199"/>
        <v>0.28457123926324857</v>
      </c>
    </row>
    <row r="1361" spans="1:17">
      <c r="A1361" s="180">
        <v>39939</v>
      </c>
      <c r="B1361" s="174">
        <v>434.75</v>
      </c>
      <c r="C1361" s="197">
        <f t="shared" si="200"/>
        <v>5.2581934301127314E-3</v>
      </c>
      <c r="D1361" s="201">
        <f t="shared" si="195"/>
        <v>0.34090779971673263</v>
      </c>
      <c r="E1361" s="174">
        <v>5890.55</v>
      </c>
      <c r="F1361" s="197">
        <f t="shared" si="201"/>
        <v>2.0545584294316129E-2</v>
      </c>
      <c r="G1361" s="197">
        <f t="shared" si="196"/>
        <v>0.29780226248779723</v>
      </c>
      <c r="H1361" s="174">
        <v>1423.85</v>
      </c>
      <c r="I1361" s="197">
        <f t="shared" si="202"/>
        <v>2.8093241470218085E-5</v>
      </c>
      <c r="J1361" s="197">
        <f t="shared" si="197"/>
        <v>0.29064330778289893</v>
      </c>
      <c r="K1361" s="174">
        <v>271.57</v>
      </c>
      <c r="L1361" s="197">
        <f t="shared" si="203"/>
        <v>5.7609376804533836E-3</v>
      </c>
      <c r="M1361" s="197">
        <f t="shared" si="198"/>
        <v>0.25789664720777483</v>
      </c>
      <c r="N1361" s="199">
        <v>39939</v>
      </c>
      <c r="O1361" s="181">
        <v>919.53</v>
      </c>
      <c r="P1361" s="200">
        <f t="shared" si="204"/>
        <v>1.725457296237231E-2</v>
      </c>
      <c r="Q1361" s="200">
        <f t="shared" si="199"/>
        <v>0.27955702316174741</v>
      </c>
    </row>
    <row r="1362" spans="1:17">
      <c r="A1362" s="180">
        <v>39940</v>
      </c>
      <c r="B1362" s="174">
        <v>419.77</v>
      </c>
      <c r="C1362" s="197">
        <f t="shared" si="200"/>
        <v>-3.5064211002671909E-2</v>
      </c>
      <c r="D1362" s="201">
        <f t="shared" ref="D1362:D1425" si="205">SUM(C1321:C1361)</f>
        <v>0.3658684758836197</v>
      </c>
      <c r="E1362" s="174">
        <v>5800.09</v>
      </c>
      <c r="F1362" s="197">
        <f t="shared" si="201"/>
        <v>-1.5475937238432524E-2</v>
      </c>
      <c r="G1362" s="197">
        <f t="shared" ref="G1362:G1425" si="206">SUM(F1321:F1361)</f>
        <v>0.33202009998947057</v>
      </c>
      <c r="H1362" s="174">
        <v>1389.83</v>
      </c>
      <c r="I1362" s="197">
        <f t="shared" si="202"/>
        <v>-2.418303285798443E-2</v>
      </c>
      <c r="J1362" s="197">
        <f t="shared" ref="J1362:J1425" si="207">SUM(I1321:I1361)</f>
        <v>0.31042950972853522</v>
      </c>
      <c r="K1362" s="174">
        <v>276.83</v>
      </c>
      <c r="L1362" s="197">
        <f t="shared" si="203"/>
        <v>1.9183666343542728E-2</v>
      </c>
      <c r="M1362" s="197">
        <f t="shared" ref="M1362:M1425" si="208">SUM(L1321:L1361)</f>
        <v>0.23721640869352734</v>
      </c>
      <c r="N1362" s="199">
        <v>39940</v>
      </c>
      <c r="O1362" s="181">
        <v>907.39</v>
      </c>
      <c r="P1362" s="200">
        <f t="shared" si="204"/>
        <v>-1.3290323268540793E-2</v>
      </c>
      <c r="Q1362" s="200">
        <f t="shared" ref="Q1362:Q1425" si="209">SUM(P1321:P1361)</f>
        <v>0.30688587741395473</v>
      </c>
    </row>
    <row r="1363" spans="1:17">
      <c r="A1363" s="180">
        <v>39941</v>
      </c>
      <c r="B1363" s="174">
        <v>419.49</v>
      </c>
      <c r="C1363" s="197">
        <f t="shared" si="200"/>
        <v>-6.6725451085157582E-4</v>
      </c>
      <c r="D1363" s="201">
        <f t="shared" si="205"/>
        <v>0.25655891219477894</v>
      </c>
      <c r="E1363" s="174">
        <v>6000.39</v>
      </c>
      <c r="F1363" s="197">
        <f t="shared" si="201"/>
        <v>3.3951032442284805E-2</v>
      </c>
      <c r="G1363" s="197">
        <f t="shared" si="206"/>
        <v>0.25393382516709534</v>
      </c>
      <c r="H1363" s="174">
        <v>1394.16</v>
      </c>
      <c r="I1363" s="197">
        <f t="shared" si="202"/>
        <v>3.1106458654415804E-3</v>
      </c>
      <c r="J1363" s="197">
        <f t="shared" si="207"/>
        <v>0.22262563648523384</v>
      </c>
      <c r="K1363" s="174">
        <v>275.62</v>
      </c>
      <c r="L1363" s="197">
        <f t="shared" si="203"/>
        <v>-4.3804939265551087E-3</v>
      </c>
      <c r="M1363" s="197">
        <f t="shared" si="208"/>
        <v>0.29237705841581224</v>
      </c>
      <c r="N1363" s="199">
        <v>39941</v>
      </c>
      <c r="O1363" s="181">
        <v>929.23</v>
      </c>
      <c r="P1363" s="200">
        <f t="shared" si="204"/>
        <v>2.3783939541346093E-2</v>
      </c>
      <c r="Q1363" s="200">
        <f t="shared" si="209"/>
        <v>0.23187684459463276</v>
      </c>
    </row>
    <row r="1364" spans="1:17">
      <c r="A1364" s="180">
        <v>39944</v>
      </c>
      <c r="B1364" s="174">
        <v>417.68</v>
      </c>
      <c r="C1364" s="197">
        <f t="shared" si="200"/>
        <v>-4.3240986185720861E-3</v>
      </c>
      <c r="D1364" s="201">
        <f t="shared" si="205"/>
        <v>0.23218932346672558</v>
      </c>
      <c r="E1364" s="174">
        <v>5849.3</v>
      </c>
      <c r="F1364" s="197">
        <f t="shared" si="201"/>
        <v>-2.5502471151143534E-2</v>
      </c>
      <c r="G1364" s="197">
        <f t="shared" si="206"/>
        <v>0.28655222889124676</v>
      </c>
      <c r="H1364" s="174">
        <v>1395.79</v>
      </c>
      <c r="I1364" s="197">
        <f t="shared" si="202"/>
        <v>1.1684798548069161E-3</v>
      </c>
      <c r="J1364" s="197">
        <f t="shared" si="207"/>
        <v>0.21366495961203832</v>
      </c>
      <c r="K1364" s="174">
        <v>275.68</v>
      </c>
      <c r="L1364" s="197">
        <f t="shared" si="203"/>
        <v>2.1766733262061641E-4</v>
      </c>
      <c r="M1364" s="197">
        <f t="shared" si="208"/>
        <v>0.29742876199446855</v>
      </c>
      <c r="N1364" s="199">
        <v>39944</v>
      </c>
      <c r="O1364" s="181">
        <v>909.24</v>
      </c>
      <c r="P1364" s="200">
        <f t="shared" si="204"/>
        <v>-2.1747200481074702E-2</v>
      </c>
      <c r="Q1364" s="200">
        <f t="shared" si="209"/>
        <v>0.2532179670207057</v>
      </c>
    </row>
    <row r="1365" spans="1:17">
      <c r="A1365" s="180">
        <v>39945</v>
      </c>
      <c r="B1365" s="174">
        <v>413.69</v>
      </c>
      <c r="C1365" s="197">
        <f t="shared" si="200"/>
        <v>-9.5986880324715178E-3</v>
      </c>
      <c r="D1365" s="201">
        <f t="shared" si="205"/>
        <v>0.19663534889367176</v>
      </c>
      <c r="E1365" s="174">
        <v>5859.14</v>
      </c>
      <c r="F1365" s="197">
        <f t="shared" si="201"/>
        <v>1.6808391752754397E-3</v>
      </c>
      <c r="G1365" s="197">
        <f t="shared" si="206"/>
        <v>0.22195821474811392</v>
      </c>
      <c r="H1365" s="174">
        <v>1377.4</v>
      </c>
      <c r="I1365" s="197">
        <f t="shared" si="202"/>
        <v>-1.3262899096595834E-2</v>
      </c>
      <c r="J1365" s="197">
        <f t="shared" si="207"/>
        <v>0.18098843423349725</v>
      </c>
      <c r="K1365" s="174">
        <v>266.95</v>
      </c>
      <c r="L1365" s="197">
        <f t="shared" si="203"/>
        <v>-3.2179397833424328E-2</v>
      </c>
      <c r="M1365" s="197">
        <f t="shared" si="208"/>
        <v>0.32282521352117877</v>
      </c>
      <c r="N1365" s="199">
        <v>39945</v>
      </c>
      <c r="O1365" s="181">
        <v>908.35</v>
      </c>
      <c r="P1365" s="200">
        <f t="shared" si="204"/>
        <v>-9.7931884652827181E-4</v>
      </c>
      <c r="Q1365" s="200">
        <f t="shared" si="209"/>
        <v>0.19154969896987478</v>
      </c>
    </row>
    <row r="1366" spans="1:17">
      <c r="A1366" s="180">
        <v>39946</v>
      </c>
      <c r="B1366" s="174">
        <v>401.29</v>
      </c>
      <c r="C1366" s="197">
        <f t="shared" si="200"/>
        <v>-3.0432543120645115E-2</v>
      </c>
      <c r="D1366" s="201">
        <f t="shared" si="205"/>
        <v>0.18972153961173222</v>
      </c>
      <c r="E1366" s="174">
        <v>5666.47</v>
      </c>
      <c r="F1366" s="197">
        <f t="shared" si="201"/>
        <v>-3.3436486236288074E-2</v>
      </c>
      <c r="G1366" s="197">
        <f t="shared" si="206"/>
        <v>0.21598219357562889</v>
      </c>
      <c r="H1366" s="174">
        <v>1339.83</v>
      </c>
      <c r="I1366" s="197">
        <f t="shared" si="202"/>
        <v>-2.7654923885412699E-2</v>
      </c>
      <c r="J1366" s="197">
        <f t="shared" si="207"/>
        <v>0.16445967331752856</v>
      </c>
      <c r="K1366" s="174">
        <v>266.85000000000002</v>
      </c>
      <c r="L1366" s="197">
        <f t="shared" si="203"/>
        <v>-3.7467216624127752E-4</v>
      </c>
      <c r="M1366" s="197">
        <f t="shared" si="208"/>
        <v>0.21907803016505556</v>
      </c>
      <c r="N1366" s="199">
        <v>39946</v>
      </c>
      <c r="O1366" s="181">
        <v>883.92</v>
      </c>
      <c r="P1366" s="200">
        <f t="shared" si="204"/>
        <v>-2.7263206079834571E-2</v>
      </c>
      <c r="Q1366" s="200">
        <f t="shared" si="209"/>
        <v>0.18286114198717429</v>
      </c>
    </row>
    <row r="1367" spans="1:17">
      <c r="A1367" s="180">
        <v>39947</v>
      </c>
      <c r="B1367" s="174">
        <v>408.63</v>
      </c>
      <c r="C1367" s="197">
        <f t="shared" si="200"/>
        <v>1.8125743178179717E-2</v>
      </c>
      <c r="D1367" s="201">
        <f t="shared" si="205"/>
        <v>0.17715661810075969</v>
      </c>
      <c r="E1367" s="174">
        <v>5733.45</v>
      </c>
      <c r="F1367" s="197">
        <f t="shared" si="201"/>
        <v>1.1751094877981769E-2</v>
      </c>
      <c r="G1367" s="197">
        <f t="shared" si="206"/>
        <v>0.18087161693057152</v>
      </c>
      <c r="H1367" s="174">
        <v>1359.67</v>
      </c>
      <c r="I1367" s="197">
        <f t="shared" si="202"/>
        <v>1.4699283002528327E-2</v>
      </c>
      <c r="J1367" s="197">
        <f t="shared" si="207"/>
        <v>0.15674516734582827</v>
      </c>
      <c r="K1367" s="174">
        <v>266.95</v>
      </c>
      <c r="L1367" s="197">
        <f t="shared" si="203"/>
        <v>3.7467216624116124E-4</v>
      </c>
      <c r="M1367" s="197">
        <f t="shared" si="208"/>
        <v>0.19779763804753012</v>
      </c>
      <c r="N1367" s="199">
        <v>39947</v>
      </c>
      <c r="O1367" s="181">
        <v>893.07</v>
      </c>
      <c r="P1367" s="200">
        <f t="shared" si="204"/>
        <v>1.0298404457450127E-2</v>
      </c>
      <c r="Q1367" s="200">
        <f t="shared" si="209"/>
        <v>0.15912009203390401</v>
      </c>
    </row>
    <row r="1368" spans="1:17">
      <c r="A1368" s="180">
        <v>39948</v>
      </c>
      <c r="B1368" s="174">
        <v>408.59</v>
      </c>
      <c r="C1368" s="197">
        <f t="shared" si="200"/>
        <v>-9.7892856347089692E-5</v>
      </c>
      <c r="D1368" s="201">
        <f t="shared" si="205"/>
        <v>0.15467696664123418</v>
      </c>
      <c r="E1368" s="174">
        <v>5662.89</v>
      </c>
      <c r="F1368" s="197">
        <f t="shared" si="201"/>
        <v>-1.2383081171851155E-2</v>
      </c>
      <c r="G1368" s="197">
        <f t="shared" si="206"/>
        <v>0.16360550982568767</v>
      </c>
      <c r="H1368" s="174">
        <v>1355.11</v>
      </c>
      <c r="I1368" s="197">
        <f t="shared" si="202"/>
        <v>-3.3593913970880423E-3</v>
      </c>
      <c r="J1368" s="197">
        <f t="shared" si="207"/>
        <v>0.1314668473216557</v>
      </c>
      <c r="K1368" s="174">
        <v>265.31</v>
      </c>
      <c r="L1368" s="197">
        <f t="shared" si="203"/>
        <v>-6.1624213353362756E-3</v>
      </c>
      <c r="M1368" s="197">
        <f t="shared" si="208"/>
        <v>0.17118321965901365</v>
      </c>
      <c r="N1368" s="199">
        <v>39948</v>
      </c>
      <c r="O1368" s="181">
        <v>882.88</v>
      </c>
      <c r="P1368" s="200">
        <f t="shared" si="204"/>
        <v>-1.1475674233448351E-2</v>
      </c>
      <c r="Q1368" s="200">
        <f t="shared" si="209"/>
        <v>0.13778421133275331</v>
      </c>
    </row>
    <row r="1369" spans="1:17">
      <c r="A1369" s="180">
        <v>39951</v>
      </c>
      <c r="B1369" s="174">
        <v>420.96</v>
      </c>
      <c r="C1369" s="197">
        <f t="shared" si="200"/>
        <v>2.9825609020969687E-2</v>
      </c>
      <c r="D1369" s="201">
        <f t="shared" si="205"/>
        <v>0.1095871924865541</v>
      </c>
      <c r="E1369" s="174">
        <v>5865.87</v>
      </c>
      <c r="F1369" s="197">
        <f t="shared" si="201"/>
        <v>3.5216446090792351E-2</v>
      </c>
      <c r="G1369" s="197">
        <f t="shared" si="206"/>
        <v>0.12944869230958989</v>
      </c>
      <c r="H1369" s="174">
        <v>1392.73</v>
      </c>
      <c r="I1369" s="197">
        <f t="shared" si="202"/>
        <v>2.7383217888211978E-2</v>
      </c>
      <c r="J1369" s="197">
        <f t="shared" si="207"/>
        <v>0.11577783029880639</v>
      </c>
      <c r="K1369" s="174">
        <v>258.74</v>
      </c>
      <c r="L1369" s="197">
        <f t="shared" si="203"/>
        <v>-2.5075257121102958E-2</v>
      </c>
      <c r="M1369" s="197">
        <f t="shared" si="208"/>
        <v>0.16613277441957511</v>
      </c>
      <c r="N1369" s="199">
        <v>39951</v>
      </c>
      <c r="O1369" s="181">
        <v>909.71</v>
      </c>
      <c r="P1369" s="200">
        <f t="shared" si="204"/>
        <v>2.9936576373611083E-2</v>
      </c>
      <c r="Q1369" s="200">
        <f t="shared" si="209"/>
        <v>0.10566512086288862</v>
      </c>
    </row>
    <row r="1370" spans="1:17">
      <c r="A1370" s="180">
        <v>39952</v>
      </c>
      <c r="B1370" s="174">
        <v>424</v>
      </c>
      <c r="C1370" s="197">
        <f t="shared" si="200"/>
        <v>7.1956379399753185E-3</v>
      </c>
      <c r="D1370" s="201">
        <f t="shared" si="205"/>
        <v>0.13987716185949473</v>
      </c>
      <c r="E1370" s="174">
        <v>5872.22</v>
      </c>
      <c r="F1370" s="197">
        <f t="shared" si="201"/>
        <v>1.081947850024786E-3</v>
      </c>
      <c r="G1370" s="197">
        <f t="shared" si="206"/>
        <v>0.17234838894194068</v>
      </c>
      <c r="H1370" s="174">
        <v>1398.05</v>
      </c>
      <c r="I1370" s="197">
        <f t="shared" si="202"/>
        <v>3.8125588144650585E-3</v>
      </c>
      <c r="J1370" s="197">
        <f t="shared" si="207"/>
        <v>0.1454420994545762</v>
      </c>
      <c r="K1370" s="174">
        <v>262.39</v>
      </c>
      <c r="L1370" s="197">
        <f t="shared" si="203"/>
        <v>1.4008250097885195E-2</v>
      </c>
      <c r="M1370" s="197">
        <f t="shared" si="208"/>
        <v>0.15838523907391167</v>
      </c>
      <c r="N1370" s="199">
        <v>39952</v>
      </c>
      <c r="O1370" s="181">
        <v>908.13</v>
      </c>
      <c r="P1370" s="200">
        <f t="shared" si="204"/>
        <v>-1.7383272431764048E-3</v>
      </c>
      <c r="Q1370" s="200">
        <f t="shared" si="209"/>
        <v>0.14866582794545799</v>
      </c>
    </row>
    <row r="1371" spans="1:17">
      <c r="A1371" s="180">
        <v>39953</v>
      </c>
      <c r="B1371" s="174">
        <v>422.34</v>
      </c>
      <c r="C1371" s="197">
        <f t="shared" si="200"/>
        <v>-3.9227783838625555E-3</v>
      </c>
      <c r="D1371" s="201">
        <f t="shared" si="205"/>
        <v>0.17719321978813887</v>
      </c>
      <c r="E1371" s="174">
        <v>5870.39</v>
      </c>
      <c r="F1371" s="197">
        <f t="shared" si="201"/>
        <v>-3.1168539444211896E-4</v>
      </c>
      <c r="G1371" s="197">
        <f t="shared" si="206"/>
        <v>0.19494539230631963</v>
      </c>
      <c r="H1371" s="174">
        <v>1393.72</v>
      </c>
      <c r="I1371" s="197">
        <f t="shared" si="202"/>
        <v>-3.1019772202097251E-3</v>
      </c>
      <c r="J1371" s="197">
        <f t="shared" si="207"/>
        <v>0.16349766162327395</v>
      </c>
      <c r="K1371" s="174">
        <v>262.14999999999998</v>
      </c>
      <c r="L1371" s="197">
        <f t="shared" si="203"/>
        <v>-9.150875690994546E-4</v>
      </c>
      <c r="M1371" s="197">
        <f t="shared" si="208"/>
        <v>0.13423397450557029</v>
      </c>
      <c r="N1371" s="199">
        <v>39953</v>
      </c>
      <c r="O1371" s="181">
        <v>903.47</v>
      </c>
      <c r="P1371" s="200">
        <f t="shared" si="204"/>
        <v>-5.1446348842104517E-3</v>
      </c>
      <c r="Q1371" s="200">
        <f t="shared" si="209"/>
        <v>0.16689492908825621</v>
      </c>
    </row>
    <row r="1372" spans="1:17">
      <c r="A1372" s="180">
        <v>39954</v>
      </c>
      <c r="B1372" s="174">
        <v>416.66</v>
      </c>
      <c r="C1372" s="197">
        <f t="shared" si="200"/>
        <v>-1.3540135347859332E-2</v>
      </c>
      <c r="D1372" s="201">
        <f t="shared" si="205"/>
        <v>0.11271704306644283</v>
      </c>
      <c r="E1372" s="174">
        <v>5780.54</v>
      </c>
      <c r="F1372" s="197">
        <f t="shared" si="201"/>
        <v>-1.5423967230073768E-2</v>
      </c>
      <c r="G1372" s="197">
        <f t="shared" si="206"/>
        <v>0.1239853801617249</v>
      </c>
      <c r="H1372" s="174">
        <v>1367.39</v>
      </c>
      <c r="I1372" s="197">
        <f t="shared" si="202"/>
        <v>-1.9072618009182366E-2</v>
      </c>
      <c r="J1372" s="197">
        <f t="shared" si="207"/>
        <v>0.10101551538886834</v>
      </c>
      <c r="K1372" s="174">
        <v>269.17</v>
      </c>
      <c r="L1372" s="197">
        <f t="shared" si="203"/>
        <v>2.6426291234409146E-2</v>
      </c>
      <c r="M1372" s="197">
        <f t="shared" si="208"/>
        <v>0.11951063810764838</v>
      </c>
      <c r="N1372" s="199">
        <v>39954</v>
      </c>
      <c r="O1372" s="181">
        <v>888.33</v>
      </c>
      <c r="P1372" s="200">
        <f t="shared" si="204"/>
        <v>-1.6899609695565841E-2</v>
      </c>
      <c r="Q1372" s="200">
        <f t="shared" si="209"/>
        <v>9.3383914669115581E-2</v>
      </c>
    </row>
    <row r="1373" spans="1:17">
      <c r="A1373" s="180">
        <v>39955</v>
      </c>
      <c r="B1373" s="174">
        <v>415.69</v>
      </c>
      <c r="C1373" s="197">
        <f t="shared" si="200"/>
        <v>-2.3307513404677237E-3</v>
      </c>
      <c r="D1373" s="201">
        <f t="shared" si="205"/>
        <v>0.12361711391742713</v>
      </c>
      <c r="E1373" s="174">
        <v>5789.62</v>
      </c>
      <c r="F1373" s="197">
        <f t="shared" si="201"/>
        <v>1.5695551079761845E-3</v>
      </c>
      <c r="G1373" s="197">
        <f t="shared" si="206"/>
        <v>0.13227525533047341</v>
      </c>
      <c r="H1373" s="174">
        <v>1363.17</v>
      </c>
      <c r="I1373" s="197">
        <f t="shared" si="202"/>
        <v>-3.0909435132711444E-3</v>
      </c>
      <c r="J1373" s="197">
        <f t="shared" si="207"/>
        <v>0.10236739904679794</v>
      </c>
      <c r="K1373" s="174">
        <v>270.76</v>
      </c>
      <c r="L1373" s="197">
        <f t="shared" si="203"/>
        <v>5.889669387456031E-3</v>
      </c>
      <c r="M1373" s="197">
        <f t="shared" si="208"/>
        <v>0.14164728652540012</v>
      </c>
      <c r="N1373" s="199">
        <v>39955</v>
      </c>
      <c r="O1373" s="181">
        <v>887</v>
      </c>
      <c r="P1373" s="200">
        <f t="shared" si="204"/>
        <v>-1.4983132699999018E-3</v>
      </c>
      <c r="Q1373" s="200">
        <f t="shared" si="209"/>
        <v>9.7110680780291128E-2</v>
      </c>
    </row>
    <row r="1374" spans="1:17">
      <c r="A1374" s="180">
        <v>39959</v>
      </c>
      <c r="B1374" s="174">
        <v>430.4</v>
      </c>
      <c r="C1374" s="197">
        <f t="shared" si="200"/>
        <v>3.4775218687806531E-2</v>
      </c>
      <c r="D1374" s="201">
        <f t="shared" si="205"/>
        <v>0.12452344767723972</v>
      </c>
      <c r="E1374" s="174">
        <v>5936.58</v>
      </c>
      <c r="F1374" s="197">
        <f t="shared" si="201"/>
        <v>2.5066550952856485E-2</v>
      </c>
      <c r="G1374" s="197">
        <f t="shared" si="206"/>
        <v>0.12154596623233475</v>
      </c>
      <c r="H1374" s="174">
        <v>1412.61</v>
      </c>
      <c r="I1374" s="197">
        <f t="shared" si="202"/>
        <v>3.5626187303964788E-2</v>
      </c>
      <c r="J1374" s="197">
        <f t="shared" si="207"/>
        <v>9.7398672707378148E-2</v>
      </c>
      <c r="K1374" s="174">
        <v>268.79000000000002</v>
      </c>
      <c r="L1374" s="197">
        <f t="shared" si="203"/>
        <v>-7.3024140643904679E-3</v>
      </c>
      <c r="M1374" s="197">
        <f t="shared" si="208"/>
        <v>0.1640669712735614</v>
      </c>
      <c r="N1374" s="199">
        <v>39959</v>
      </c>
      <c r="O1374" s="181">
        <v>910.33</v>
      </c>
      <c r="P1374" s="200">
        <f t="shared" si="204"/>
        <v>2.5962188826917313E-2</v>
      </c>
      <c r="Q1374" s="200">
        <f t="shared" si="209"/>
        <v>8.6032047321877581E-2</v>
      </c>
    </row>
    <row r="1375" spans="1:17">
      <c r="A1375" s="180">
        <v>39960</v>
      </c>
      <c r="B1375" s="174">
        <v>426.72</v>
      </c>
      <c r="C1375" s="197">
        <f t="shared" si="200"/>
        <v>-8.5869484138703586E-3</v>
      </c>
      <c r="D1375" s="201">
        <f t="shared" si="205"/>
        <v>0.11824782767032853</v>
      </c>
      <c r="E1375" s="174">
        <v>5823.56</v>
      </c>
      <c r="F1375" s="197">
        <f t="shared" si="201"/>
        <v>-1.922145139692288E-2</v>
      </c>
      <c r="G1375" s="197">
        <f t="shared" si="206"/>
        <v>0.12662059861219296</v>
      </c>
      <c r="H1375" s="174">
        <v>1401.88</v>
      </c>
      <c r="I1375" s="197">
        <f t="shared" si="202"/>
        <v>-7.6248641746861287E-3</v>
      </c>
      <c r="J1375" s="197">
        <f t="shared" si="207"/>
        <v>9.7563869579073675E-2</v>
      </c>
      <c r="K1375" s="174">
        <v>264.36</v>
      </c>
      <c r="L1375" s="197">
        <f t="shared" si="203"/>
        <v>-1.6618594973764302E-2</v>
      </c>
      <c r="M1375" s="197">
        <f t="shared" si="208"/>
        <v>9.491961655136133E-2</v>
      </c>
      <c r="N1375" s="199">
        <v>39960</v>
      </c>
      <c r="O1375" s="181">
        <v>893.06</v>
      </c>
      <c r="P1375" s="200">
        <f t="shared" si="204"/>
        <v>-1.9153403267374251E-2</v>
      </c>
      <c r="Q1375" s="200">
        <f t="shared" si="209"/>
        <v>8.8941610321424128E-2</v>
      </c>
    </row>
    <row r="1376" spans="1:17">
      <c r="A1376" s="180">
        <v>39961</v>
      </c>
      <c r="B1376" s="174">
        <v>433.84</v>
      </c>
      <c r="C1376" s="197">
        <f t="shared" si="200"/>
        <v>1.6547742099101054E-2</v>
      </c>
      <c r="D1376" s="201">
        <f t="shared" si="205"/>
        <v>0.14416678318866666</v>
      </c>
      <c r="E1376" s="174">
        <v>5917.06</v>
      </c>
      <c r="F1376" s="197">
        <f t="shared" si="201"/>
        <v>1.5927945327100238E-2</v>
      </c>
      <c r="G1376" s="197">
        <f t="shared" si="206"/>
        <v>0.13333025950855254</v>
      </c>
      <c r="H1376" s="174">
        <v>1420.31</v>
      </c>
      <c r="I1376" s="197">
        <f t="shared" si="202"/>
        <v>1.3060964708413527E-2</v>
      </c>
      <c r="J1376" s="197">
        <f t="shared" si="207"/>
        <v>0.11349533256992222</v>
      </c>
      <c r="K1376" s="174">
        <v>263.14999999999998</v>
      </c>
      <c r="L1376" s="197">
        <f t="shared" si="203"/>
        <v>-4.5875988024642184E-3</v>
      </c>
      <c r="M1376" s="197">
        <f t="shared" si="208"/>
        <v>9.5548519598550971E-2</v>
      </c>
      <c r="N1376" s="199">
        <v>39961</v>
      </c>
      <c r="O1376" s="181">
        <v>906.83</v>
      </c>
      <c r="P1376" s="200">
        <f t="shared" si="204"/>
        <v>1.5301233587101505E-2</v>
      </c>
      <c r="Q1376" s="200">
        <f t="shared" si="209"/>
        <v>9.0312945020200153E-2</v>
      </c>
    </row>
    <row r="1377" spans="1:17">
      <c r="A1377" s="180">
        <v>39962</v>
      </c>
      <c r="B1377" s="174">
        <v>439.06</v>
      </c>
      <c r="C1377" s="197">
        <f t="shared" si="200"/>
        <v>1.196027546297169E-2</v>
      </c>
      <c r="D1377" s="201">
        <f t="shared" si="205"/>
        <v>0.19359638601961401</v>
      </c>
      <c r="E1377" s="174">
        <v>6004.07</v>
      </c>
      <c r="F1377" s="197">
        <f t="shared" si="201"/>
        <v>1.4597868680389455E-2</v>
      </c>
      <c r="G1377" s="197">
        <f t="shared" si="206"/>
        <v>0.18879839514805349</v>
      </c>
      <c r="H1377" s="174">
        <v>1435.57</v>
      </c>
      <c r="I1377" s="197">
        <f t="shared" si="202"/>
        <v>1.0686825240925695E-2</v>
      </c>
      <c r="J1377" s="197">
        <f t="shared" si="207"/>
        <v>0.15136058478175343</v>
      </c>
      <c r="K1377" s="174">
        <v>271.72000000000003</v>
      </c>
      <c r="L1377" s="197">
        <f t="shared" si="203"/>
        <v>3.204791252331337E-2</v>
      </c>
      <c r="M1377" s="197">
        <f t="shared" si="208"/>
        <v>9.0170456253024389E-2</v>
      </c>
      <c r="N1377" s="199">
        <v>39962</v>
      </c>
      <c r="O1377" s="181">
        <v>919.14</v>
      </c>
      <c r="P1377" s="200">
        <f t="shared" si="204"/>
        <v>1.3483448796435801E-2</v>
      </c>
      <c r="Q1377" s="200">
        <f t="shared" si="209"/>
        <v>0.14105353624394618</v>
      </c>
    </row>
    <row r="1378" spans="1:17">
      <c r="A1378" s="180">
        <v>39965</v>
      </c>
      <c r="B1378" s="174">
        <v>455.61</v>
      </c>
      <c r="C1378" s="197">
        <f t="shared" si="200"/>
        <v>3.7001102414511662E-2</v>
      </c>
      <c r="D1378" s="201">
        <f t="shared" si="205"/>
        <v>0.19078435975479538</v>
      </c>
      <c r="E1378" s="174">
        <v>6169.07</v>
      </c>
      <c r="F1378" s="197">
        <f t="shared" si="201"/>
        <v>2.7110524623672447E-2</v>
      </c>
      <c r="G1378" s="197">
        <f t="shared" si="206"/>
        <v>0.18721252181620124</v>
      </c>
      <c r="H1378" s="174">
        <v>1477.12</v>
      </c>
      <c r="I1378" s="197">
        <f t="shared" si="202"/>
        <v>2.8532263130313373E-2</v>
      </c>
      <c r="J1378" s="197">
        <f t="shared" si="207"/>
        <v>0.14886480543507183</v>
      </c>
      <c r="K1378" s="174">
        <v>269.88</v>
      </c>
      <c r="L1378" s="197">
        <f t="shared" si="203"/>
        <v>-6.7947085638766632E-3</v>
      </c>
      <c r="M1378" s="197">
        <f t="shared" si="208"/>
        <v>8.2991257649934286E-2</v>
      </c>
      <c r="N1378" s="199">
        <v>39965</v>
      </c>
      <c r="O1378" s="181">
        <v>942.87</v>
      </c>
      <c r="P1378" s="200">
        <f t="shared" si="204"/>
        <v>2.5489964977205959E-2</v>
      </c>
      <c r="Q1378" s="200">
        <f t="shared" si="209"/>
        <v>0.14149277334185212</v>
      </c>
    </row>
    <row r="1379" spans="1:17">
      <c r="A1379" s="180">
        <v>39966</v>
      </c>
      <c r="B1379" s="174">
        <v>453.4</v>
      </c>
      <c r="C1379" s="197">
        <f t="shared" si="200"/>
        <v>-4.8624423368597266E-3</v>
      </c>
      <c r="D1379" s="201">
        <f t="shared" si="205"/>
        <v>0.2047614902933792</v>
      </c>
      <c r="E1379" s="174">
        <v>6182.87</v>
      </c>
      <c r="F1379" s="197">
        <f t="shared" si="201"/>
        <v>2.234467742196493E-3</v>
      </c>
      <c r="G1379" s="197">
        <f t="shared" si="206"/>
        <v>0.19310361969467632</v>
      </c>
      <c r="H1379" s="174">
        <v>1480.31</v>
      </c>
      <c r="I1379" s="197">
        <f t="shared" si="202"/>
        <v>2.1572792844796506E-3</v>
      </c>
      <c r="J1379" s="197">
        <f t="shared" si="207"/>
        <v>0.16494470804048678</v>
      </c>
      <c r="K1379" s="174">
        <v>273.41000000000003</v>
      </c>
      <c r="L1379" s="197">
        <f t="shared" si="203"/>
        <v>1.2995084306492389E-2</v>
      </c>
      <c r="M1379" s="197">
        <f t="shared" si="208"/>
        <v>0.10384658556893385</v>
      </c>
      <c r="N1379" s="199">
        <v>39966</v>
      </c>
      <c r="O1379" s="181">
        <v>944.74</v>
      </c>
      <c r="P1379" s="200">
        <f t="shared" si="204"/>
        <v>1.9813421329166413E-3</v>
      </c>
      <c r="Q1379" s="200">
        <f t="shared" si="209"/>
        <v>0.15056172232960296</v>
      </c>
    </row>
    <row r="1380" spans="1:17">
      <c r="A1380" s="180">
        <v>39967</v>
      </c>
      <c r="B1380" s="174">
        <v>446.82</v>
      </c>
      <c r="C1380" s="197">
        <f t="shared" si="200"/>
        <v>-1.4618909122819381E-2</v>
      </c>
      <c r="D1380" s="201">
        <f t="shared" si="205"/>
        <v>0.16101509183622367</v>
      </c>
      <c r="E1380" s="174">
        <v>6033.9</v>
      </c>
      <c r="F1380" s="197">
        <f t="shared" si="201"/>
        <v>-2.4388997118042682E-2</v>
      </c>
      <c r="G1380" s="197">
        <f t="shared" si="206"/>
        <v>0.16030263850205503</v>
      </c>
      <c r="H1380" s="174">
        <v>1475.44</v>
      </c>
      <c r="I1380" s="197">
        <f t="shared" si="202"/>
        <v>-3.2952749094997675E-3</v>
      </c>
      <c r="J1380" s="197">
        <f t="shared" si="207"/>
        <v>0.13428151683565778</v>
      </c>
      <c r="K1380" s="174">
        <v>276.49</v>
      </c>
      <c r="L1380" s="197">
        <f t="shared" si="203"/>
        <v>1.1202153877373444E-2</v>
      </c>
      <c r="M1380" s="197">
        <f t="shared" si="208"/>
        <v>0.14608193369186442</v>
      </c>
      <c r="N1380" s="199">
        <v>39967</v>
      </c>
      <c r="O1380" s="181">
        <v>931.76</v>
      </c>
      <c r="P1380" s="200">
        <f t="shared" si="204"/>
        <v>-1.3834486568385958E-2</v>
      </c>
      <c r="Q1380" s="200">
        <f t="shared" si="209"/>
        <v>0.12422082328276007</v>
      </c>
    </row>
    <row r="1381" spans="1:17">
      <c r="A1381" s="180">
        <v>39968</v>
      </c>
      <c r="B1381" s="174">
        <v>452.83</v>
      </c>
      <c r="C1381" s="197">
        <f t="shared" si="200"/>
        <v>1.336095016059821E-2</v>
      </c>
      <c r="D1381" s="201">
        <f t="shared" si="205"/>
        <v>0.11897550143032512</v>
      </c>
      <c r="E1381" s="174">
        <v>6110.76</v>
      </c>
      <c r="F1381" s="197">
        <f t="shared" si="201"/>
        <v>1.2657583855073415E-2</v>
      </c>
      <c r="G1381" s="197">
        <f t="shared" si="206"/>
        <v>0.12615525450560072</v>
      </c>
      <c r="H1381" s="174">
        <v>1492.74</v>
      </c>
      <c r="I1381" s="197">
        <f t="shared" si="202"/>
        <v>1.1657106984726551E-2</v>
      </c>
      <c r="J1381" s="197">
        <f t="shared" si="207"/>
        <v>0.11423784433249103</v>
      </c>
      <c r="K1381" s="174">
        <v>285.64</v>
      </c>
      <c r="L1381" s="197">
        <f t="shared" si="203"/>
        <v>3.2557622737818696E-2</v>
      </c>
      <c r="M1381" s="197">
        <f t="shared" si="208"/>
        <v>0.13741921508925914</v>
      </c>
      <c r="N1381" s="199">
        <v>39968</v>
      </c>
      <c r="O1381" s="181">
        <v>942.46</v>
      </c>
      <c r="P1381" s="200">
        <f t="shared" si="204"/>
        <v>1.1418207308851205E-2</v>
      </c>
      <c r="Q1381" s="200">
        <f t="shared" si="209"/>
        <v>0.10070160856787999</v>
      </c>
    </row>
    <row r="1382" spans="1:17">
      <c r="A1382" s="180">
        <v>39969</v>
      </c>
      <c r="B1382" s="174">
        <v>452.63</v>
      </c>
      <c r="C1382" s="197">
        <f t="shared" si="200"/>
        <v>-4.4176441422607714E-4</v>
      </c>
      <c r="D1382" s="201">
        <f t="shared" si="205"/>
        <v>0.15242598669107243</v>
      </c>
      <c r="E1382" s="174">
        <v>6082.64</v>
      </c>
      <c r="F1382" s="197">
        <f t="shared" si="201"/>
        <v>-4.6123394379409162E-3</v>
      </c>
      <c r="G1382" s="197">
        <f t="shared" si="206"/>
        <v>0.15192212762127599</v>
      </c>
      <c r="H1382" s="174">
        <v>1493.21</v>
      </c>
      <c r="I1382" s="197">
        <f t="shared" si="202"/>
        <v>3.1480768524702531E-4</v>
      </c>
      <c r="J1382" s="197">
        <f t="shared" si="207"/>
        <v>0.12822260349431763</v>
      </c>
      <c r="K1382" s="174">
        <v>284.27</v>
      </c>
      <c r="L1382" s="197">
        <f t="shared" si="203"/>
        <v>-4.8077859273895403E-3</v>
      </c>
      <c r="M1382" s="197">
        <f t="shared" si="208"/>
        <v>0.14753256817093149</v>
      </c>
      <c r="N1382" s="199">
        <v>39969</v>
      </c>
      <c r="O1382" s="181">
        <v>940.09</v>
      </c>
      <c r="P1382" s="200">
        <f t="shared" si="204"/>
        <v>-2.5178627415764552E-3</v>
      </c>
      <c r="Q1382" s="200">
        <f t="shared" si="209"/>
        <v>0.12048706811613161</v>
      </c>
    </row>
    <row r="1383" spans="1:17">
      <c r="A1383" s="180">
        <v>39972</v>
      </c>
      <c r="B1383" s="174">
        <v>451.81</v>
      </c>
      <c r="C1383" s="197">
        <f t="shared" si="200"/>
        <v>-1.8132772205524275E-3</v>
      </c>
      <c r="D1383" s="201">
        <f t="shared" si="205"/>
        <v>0.18389139847392957</v>
      </c>
      <c r="E1383" s="174">
        <v>6068.56</v>
      </c>
      <c r="F1383" s="197">
        <f t="shared" si="201"/>
        <v>-2.3174676248550142E-3</v>
      </c>
      <c r="G1383" s="197">
        <f t="shared" si="206"/>
        <v>0.17215352239720511</v>
      </c>
      <c r="H1383" s="174">
        <v>1488.49</v>
      </c>
      <c r="I1383" s="197">
        <f t="shared" si="202"/>
        <v>-3.1659817839170662E-3</v>
      </c>
      <c r="J1383" s="197">
        <f t="shared" si="207"/>
        <v>0.15765262893143472</v>
      </c>
      <c r="K1383" s="174">
        <v>282.97000000000003</v>
      </c>
      <c r="L1383" s="197">
        <f t="shared" si="203"/>
        <v>-4.5836057965660173E-3</v>
      </c>
      <c r="M1383" s="197">
        <f t="shared" si="208"/>
        <v>0.11156712523154277</v>
      </c>
      <c r="N1383" s="199">
        <v>39972</v>
      </c>
      <c r="O1383" s="181">
        <v>939.14</v>
      </c>
      <c r="P1383" s="200">
        <f t="shared" si="204"/>
        <v>-1.0110524852480749E-3</v>
      </c>
      <c r="Q1383" s="200">
        <f t="shared" si="209"/>
        <v>0.14211288310163214</v>
      </c>
    </row>
    <row r="1384" spans="1:17">
      <c r="A1384" s="180">
        <v>39973</v>
      </c>
      <c r="B1384" s="174">
        <v>459.74</v>
      </c>
      <c r="C1384" s="197">
        <f t="shared" si="200"/>
        <v>1.7399374819842252E-2</v>
      </c>
      <c r="D1384" s="201">
        <f t="shared" si="205"/>
        <v>0.1556901213916313</v>
      </c>
      <c r="E1384" s="174">
        <v>6101.57</v>
      </c>
      <c r="F1384" s="197">
        <f t="shared" si="201"/>
        <v>5.4247704752297789E-3</v>
      </c>
      <c r="G1384" s="197">
        <f t="shared" si="206"/>
        <v>0.15900957882938832</v>
      </c>
      <c r="H1384" s="174">
        <v>1501.55</v>
      </c>
      <c r="I1384" s="197">
        <f t="shared" si="202"/>
        <v>8.7357246416441773E-3</v>
      </c>
      <c r="J1384" s="197">
        <f t="shared" si="207"/>
        <v>0.13482116209019387</v>
      </c>
      <c r="K1384" s="174">
        <v>287.18</v>
      </c>
      <c r="L1384" s="197">
        <f t="shared" si="203"/>
        <v>1.4768311909277073E-2</v>
      </c>
      <c r="M1384" s="197">
        <f t="shared" si="208"/>
        <v>9.3699998593574266E-2</v>
      </c>
      <c r="N1384" s="199">
        <v>39973</v>
      </c>
      <c r="O1384" s="181">
        <v>942.43</v>
      </c>
      <c r="P1384" s="200">
        <f t="shared" si="204"/>
        <v>3.4970831305189678E-3</v>
      </c>
      <c r="Q1384" s="200">
        <f t="shared" si="209"/>
        <v>0.1293872559516161</v>
      </c>
    </row>
    <row r="1385" spans="1:17">
      <c r="A1385" s="180">
        <v>39974</v>
      </c>
      <c r="B1385" s="174">
        <v>459.82</v>
      </c>
      <c r="C1385" s="197">
        <f t="shared" si="200"/>
        <v>1.739962595192719E-4</v>
      </c>
      <c r="D1385" s="201">
        <f t="shared" si="205"/>
        <v>0.1361512070023293</v>
      </c>
      <c r="E1385" s="174">
        <v>6098.06</v>
      </c>
      <c r="F1385" s="197">
        <f t="shared" si="201"/>
        <v>-5.754273034265714E-4</v>
      </c>
      <c r="G1385" s="197">
        <f t="shared" si="206"/>
        <v>0.1265196700028505</v>
      </c>
      <c r="H1385" s="174">
        <v>1495.27</v>
      </c>
      <c r="I1385" s="197">
        <f t="shared" si="202"/>
        <v>-4.1911153773545144E-3</v>
      </c>
      <c r="J1385" s="197">
        <f t="shared" si="207"/>
        <v>0.11361936056151532</v>
      </c>
      <c r="K1385" s="174">
        <v>288.39</v>
      </c>
      <c r="L1385" s="197">
        <f t="shared" si="203"/>
        <v>4.2045338796036476E-3</v>
      </c>
      <c r="M1385" s="197">
        <f t="shared" si="208"/>
        <v>0.11908097351145487</v>
      </c>
      <c r="N1385" s="199">
        <v>39974</v>
      </c>
      <c r="O1385" s="181">
        <v>939.15</v>
      </c>
      <c r="P1385" s="200">
        <f t="shared" si="204"/>
        <v>-3.4864351475131232E-3</v>
      </c>
      <c r="Q1385" s="200">
        <f t="shared" si="209"/>
        <v>9.5537278156927724E-2</v>
      </c>
    </row>
    <row r="1386" spans="1:17">
      <c r="A1386" s="180">
        <v>39975</v>
      </c>
      <c r="B1386" s="174">
        <v>464.83</v>
      </c>
      <c r="C1386" s="197">
        <f t="shared" si="200"/>
        <v>1.0836638788889026E-2</v>
      </c>
      <c r="D1386" s="201">
        <f t="shared" si="205"/>
        <v>0.14370494131536371</v>
      </c>
      <c r="E1386" s="174">
        <v>6163.13</v>
      </c>
      <c r="F1386" s="197">
        <f t="shared" si="201"/>
        <v>1.0614077571645579E-2</v>
      </c>
      <c r="G1386" s="197">
        <f t="shared" si="206"/>
        <v>0.11966984028274075</v>
      </c>
      <c r="H1386" s="174">
        <v>1497.01</v>
      </c>
      <c r="I1386" s="197">
        <f t="shared" si="202"/>
        <v>1.162992899140567E-3</v>
      </c>
      <c r="J1386" s="197">
        <f t="shared" si="207"/>
        <v>0.11212534612991452</v>
      </c>
      <c r="K1386" s="174">
        <v>287.55</v>
      </c>
      <c r="L1386" s="197">
        <f t="shared" si="203"/>
        <v>-2.9169725860711654E-3</v>
      </c>
      <c r="M1386" s="197">
        <f t="shared" si="208"/>
        <v>0.15060276634364878</v>
      </c>
      <c r="N1386" s="199">
        <v>39975</v>
      </c>
      <c r="O1386" s="181">
        <v>944.89</v>
      </c>
      <c r="P1386" s="200">
        <f t="shared" si="204"/>
        <v>6.0933077426593759E-3</v>
      </c>
      <c r="Q1386" s="200">
        <f t="shared" si="209"/>
        <v>8.9520657259289454E-2</v>
      </c>
    </row>
    <row r="1387" spans="1:17">
      <c r="A1387" s="180">
        <v>39976</v>
      </c>
      <c r="B1387" s="174">
        <v>462.04</v>
      </c>
      <c r="C1387" s="197">
        <f t="shared" si="200"/>
        <v>-6.0202799241997297E-3</v>
      </c>
      <c r="D1387" s="201">
        <f t="shared" si="205"/>
        <v>0.16331776938679332</v>
      </c>
      <c r="E1387" s="174">
        <v>6148.61</v>
      </c>
      <c r="F1387" s="197">
        <f t="shared" si="201"/>
        <v>-2.3587253681345227E-3</v>
      </c>
      <c r="G1387" s="197">
        <f t="shared" si="206"/>
        <v>0.15059496599715835</v>
      </c>
      <c r="H1387" s="174">
        <v>1489.97</v>
      </c>
      <c r="I1387" s="197">
        <f t="shared" si="202"/>
        <v>-4.7137999154165606E-3</v>
      </c>
      <c r="J1387" s="197">
        <f t="shared" si="207"/>
        <v>0.1240895783095035</v>
      </c>
      <c r="K1387" s="174">
        <v>290.19</v>
      </c>
      <c r="L1387" s="197">
        <f t="shared" si="203"/>
        <v>9.1391227028021597E-3</v>
      </c>
      <c r="M1387" s="197">
        <f t="shared" si="208"/>
        <v>0.13050049351103082</v>
      </c>
      <c r="N1387" s="199">
        <v>39976</v>
      </c>
      <c r="O1387" s="181">
        <v>946.21</v>
      </c>
      <c r="P1387" s="200">
        <f t="shared" si="204"/>
        <v>1.3960131292622697E-3</v>
      </c>
      <c r="Q1387" s="200">
        <f t="shared" si="209"/>
        <v>0.11588250497122768</v>
      </c>
    </row>
    <row r="1388" spans="1:17">
      <c r="A1388" s="180">
        <v>39979</v>
      </c>
      <c r="B1388" s="174">
        <v>452.03</v>
      </c>
      <c r="C1388" s="197">
        <f t="shared" si="200"/>
        <v>-2.1902918109335125E-2</v>
      </c>
      <c r="D1388" s="201">
        <f t="shared" si="205"/>
        <v>0.16633028499818786</v>
      </c>
      <c r="E1388" s="174">
        <v>5967.26</v>
      </c>
      <c r="F1388" s="197">
        <f t="shared" si="201"/>
        <v>-2.9938179437320276E-2</v>
      </c>
      <c r="G1388" s="197">
        <f t="shared" si="206"/>
        <v>0.13261430045054673</v>
      </c>
      <c r="H1388" s="174">
        <v>1456.96</v>
      </c>
      <c r="I1388" s="197">
        <f t="shared" si="202"/>
        <v>-2.2403912362203317E-2</v>
      </c>
      <c r="J1388" s="197">
        <f t="shared" si="207"/>
        <v>0.12377168970288993</v>
      </c>
      <c r="K1388" s="174">
        <v>290.16000000000003</v>
      </c>
      <c r="L1388" s="197">
        <f t="shared" si="203"/>
        <v>-1.0338588791830088E-4</v>
      </c>
      <c r="M1388" s="197">
        <f t="shared" si="208"/>
        <v>0.10781786315211674</v>
      </c>
      <c r="N1388" s="199">
        <v>39979</v>
      </c>
      <c r="O1388" s="181">
        <v>923.72</v>
      </c>
      <c r="P1388" s="200">
        <f t="shared" si="204"/>
        <v>-2.4055536315656614E-2</v>
      </c>
      <c r="Q1388" s="200">
        <f t="shared" si="209"/>
        <v>0.10480758484637406</v>
      </c>
    </row>
    <row r="1389" spans="1:17">
      <c r="A1389" s="180">
        <v>39980</v>
      </c>
      <c r="B1389" s="174">
        <v>446.1</v>
      </c>
      <c r="C1389" s="197">
        <f t="shared" si="200"/>
        <v>-1.3205407176925308E-2</v>
      </c>
      <c r="D1389" s="201">
        <f t="shared" si="205"/>
        <v>0.11080019426187721</v>
      </c>
      <c r="E1389" s="174">
        <v>5886.76</v>
      </c>
      <c r="F1389" s="197">
        <f t="shared" si="201"/>
        <v>-1.3582099153767365E-2</v>
      </c>
      <c r="G1389" s="197">
        <f t="shared" si="206"/>
        <v>8.9889072426857106E-2</v>
      </c>
      <c r="H1389" s="174">
        <v>1443.25</v>
      </c>
      <c r="I1389" s="197">
        <f t="shared" si="202"/>
        <v>-9.4545582053743166E-3</v>
      </c>
      <c r="J1389" s="197">
        <f t="shared" si="207"/>
        <v>7.4042506050884846E-2</v>
      </c>
      <c r="K1389" s="174">
        <v>291.18</v>
      </c>
      <c r="L1389" s="197">
        <f t="shared" si="203"/>
        <v>3.5091376705327893E-3</v>
      </c>
      <c r="M1389" s="197">
        <f t="shared" si="208"/>
        <v>0.11310262869815728</v>
      </c>
      <c r="N1389" s="199">
        <v>39980</v>
      </c>
      <c r="O1389" s="181">
        <v>911.97</v>
      </c>
      <c r="P1389" s="200">
        <f t="shared" si="204"/>
        <v>-1.2801900619248449E-2</v>
      </c>
      <c r="Q1389" s="200">
        <f t="shared" si="209"/>
        <v>6.5332727803000992E-2</v>
      </c>
    </row>
    <row r="1390" spans="1:17">
      <c r="A1390" s="180">
        <v>39981</v>
      </c>
      <c r="B1390" s="174">
        <v>448.92</v>
      </c>
      <c r="C1390" s="197">
        <f t="shared" si="200"/>
        <v>6.3015560138359695E-3</v>
      </c>
      <c r="D1390" s="201">
        <f t="shared" si="205"/>
        <v>9.0281374943332271E-2</v>
      </c>
      <c r="E1390" s="174">
        <v>5864.55</v>
      </c>
      <c r="F1390" s="197">
        <f t="shared" si="201"/>
        <v>-3.7800086025406841E-3</v>
      </c>
      <c r="G1390" s="197">
        <f t="shared" si="206"/>
        <v>7.1491177404121503E-2</v>
      </c>
      <c r="H1390" s="174">
        <v>1455.89</v>
      </c>
      <c r="I1390" s="197">
        <f t="shared" si="202"/>
        <v>8.7198825110353807E-3</v>
      </c>
      <c r="J1390" s="197">
        <f t="shared" si="207"/>
        <v>6.3893426409340037E-2</v>
      </c>
      <c r="K1390" s="174">
        <v>290.64</v>
      </c>
      <c r="L1390" s="197">
        <f t="shared" si="203"/>
        <v>-1.8562447322333978E-3</v>
      </c>
      <c r="M1390" s="197">
        <f t="shared" si="208"/>
        <v>0.1255272452226753</v>
      </c>
      <c r="N1390" s="199">
        <v>39981</v>
      </c>
      <c r="O1390" s="181">
        <v>910.71</v>
      </c>
      <c r="P1390" s="200">
        <f t="shared" si="204"/>
        <v>-1.3825797185576352E-3</v>
      </c>
      <c r="Q1390" s="200">
        <f t="shared" si="209"/>
        <v>4.7573758989445963E-2</v>
      </c>
    </row>
    <row r="1391" spans="1:17">
      <c r="A1391" s="180">
        <v>39982</v>
      </c>
      <c r="B1391" s="174">
        <v>446.55</v>
      </c>
      <c r="C1391" s="197">
        <f t="shared" si="200"/>
        <v>-5.2933220181599844E-3</v>
      </c>
      <c r="D1391" s="201">
        <f t="shared" si="205"/>
        <v>0.12149883204825082</v>
      </c>
      <c r="E1391" s="174">
        <v>5906.2</v>
      </c>
      <c r="F1391" s="197">
        <f t="shared" si="201"/>
        <v>7.0768937965052818E-3</v>
      </c>
      <c r="G1391" s="197">
        <f t="shared" si="206"/>
        <v>0.11640536268304845</v>
      </c>
      <c r="H1391" s="174">
        <v>1453.8</v>
      </c>
      <c r="I1391" s="197">
        <f t="shared" si="202"/>
        <v>-1.436579401543374E-3</v>
      </c>
      <c r="J1391" s="197">
        <f t="shared" si="207"/>
        <v>0.10607129196461845</v>
      </c>
      <c r="K1391" s="174">
        <v>285.98</v>
      </c>
      <c r="L1391" s="197">
        <f t="shared" si="203"/>
        <v>-1.6163509608245172E-2</v>
      </c>
      <c r="M1391" s="197">
        <f t="shared" si="208"/>
        <v>0.13019458853919133</v>
      </c>
      <c r="N1391" s="199">
        <v>39982</v>
      </c>
      <c r="O1391" s="181">
        <v>918.37</v>
      </c>
      <c r="P1391" s="200">
        <f t="shared" si="204"/>
        <v>8.3758444486582845E-3</v>
      </c>
      <c r="Q1391" s="200">
        <f t="shared" si="209"/>
        <v>8.9923434085640533E-2</v>
      </c>
    </row>
    <row r="1392" spans="1:17">
      <c r="A1392" s="180">
        <v>39983</v>
      </c>
      <c r="B1392" s="174">
        <v>450.89</v>
      </c>
      <c r="C1392" s="197">
        <f t="shared" si="200"/>
        <v>9.6720311847215083E-3</v>
      </c>
      <c r="D1392" s="201">
        <f t="shared" si="205"/>
        <v>9.8281783572151116E-2</v>
      </c>
      <c r="E1392" s="174">
        <v>5934.24</v>
      </c>
      <c r="F1392" s="197">
        <f t="shared" si="201"/>
        <v>4.7363193289727294E-3</v>
      </c>
      <c r="G1392" s="197">
        <f t="shared" si="206"/>
        <v>0.10085377561739049</v>
      </c>
      <c r="H1392" s="174">
        <v>1471.23</v>
      </c>
      <c r="I1392" s="197">
        <f t="shared" si="202"/>
        <v>1.1917967548801115E-2</v>
      </c>
      <c r="J1392" s="197">
        <f t="shared" si="207"/>
        <v>8.9708892629510026E-2</v>
      </c>
      <c r="K1392" s="174">
        <v>283.05</v>
      </c>
      <c r="L1392" s="197">
        <f t="shared" si="203"/>
        <v>-1.0298317822032305E-2</v>
      </c>
      <c r="M1392" s="197">
        <f t="shared" si="208"/>
        <v>8.2627811802436932E-2</v>
      </c>
      <c r="N1392" s="199">
        <v>39983</v>
      </c>
      <c r="O1392" s="181">
        <v>921.23</v>
      </c>
      <c r="P1392" s="200">
        <f t="shared" si="204"/>
        <v>3.1093741076927695E-3</v>
      </c>
      <c r="Q1392" s="200">
        <f t="shared" si="209"/>
        <v>7.726989682391322E-2</v>
      </c>
    </row>
    <row r="1393" spans="1:17">
      <c r="A1393" s="180">
        <v>39986</v>
      </c>
      <c r="B1393" s="174">
        <v>434.44</v>
      </c>
      <c r="C1393" s="197">
        <f t="shared" si="200"/>
        <v>-3.7165561902781447E-2</v>
      </c>
      <c r="D1393" s="201">
        <f t="shared" si="205"/>
        <v>9.6604014740147154E-2</v>
      </c>
      <c r="E1393" s="174">
        <v>5725.07</v>
      </c>
      <c r="F1393" s="197">
        <f t="shared" si="201"/>
        <v>-3.5884189504800441E-2</v>
      </c>
      <c r="G1393" s="197">
        <f t="shared" si="206"/>
        <v>0.11480541481302563</v>
      </c>
      <c r="H1393" s="174">
        <v>1426.61</v>
      </c>
      <c r="I1393" s="197">
        <f t="shared" si="202"/>
        <v>-3.0797785106616769E-2</v>
      </c>
      <c r="J1393" s="197">
        <f t="shared" si="207"/>
        <v>9.66283133062011E-2</v>
      </c>
      <c r="K1393" s="174">
        <v>284.86</v>
      </c>
      <c r="L1393" s="197">
        <f t="shared" si="203"/>
        <v>6.3742710237711317E-3</v>
      </c>
      <c r="M1393" s="197">
        <f t="shared" si="208"/>
        <v>7.4725069018090826E-2</v>
      </c>
      <c r="N1393" s="199">
        <v>39986</v>
      </c>
      <c r="O1393" s="181">
        <v>893.04</v>
      </c>
      <c r="P1393" s="200">
        <f t="shared" si="204"/>
        <v>-3.1078360927762203E-2</v>
      </c>
      <c r="Q1393" s="200">
        <f t="shared" si="209"/>
        <v>8.8090556582255286E-2</v>
      </c>
    </row>
    <row r="1394" spans="1:17">
      <c r="A1394" s="180">
        <v>39987</v>
      </c>
      <c r="B1394" s="174">
        <v>435.43</v>
      </c>
      <c r="C1394" s="197">
        <f t="shared" si="200"/>
        <v>2.276203173901487E-3</v>
      </c>
      <c r="D1394" s="201">
        <f t="shared" si="205"/>
        <v>5.4175923942358956E-2</v>
      </c>
      <c r="E1394" s="174">
        <v>5759.49</v>
      </c>
      <c r="F1394" s="197">
        <f t="shared" si="201"/>
        <v>5.9941526812993286E-3</v>
      </c>
      <c r="G1394" s="197">
        <f t="shared" si="206"/>
        <v>6.3635882911102282E-2</v>
      </c>
      <c r="H1394" s="174">
        <v>1424.46</v>
      </c>
      <c r="I1394" s="197">
        <f t="shared" si="202"/>
        <v>-1.5082059770875967E-3</v>
      </c>
      <c r="J1394" s="197">
        <f t="shared" si="207"/>
        <v>5.9345745407010375E-2</v>
      </c>
      <c r="K1394" s="174">
        <v>283.56</v>
      </c>
      <c r="L1394" s="197">
        <f t="shared" si="203"/>
        <v>-4.5740905196234253E-3</v>
      </c>
      <c r="M1394" s="197">
        <f t="shared" si="208"/>
        <v>0.11312930898915979</v>
      </c>
      <c r="N1394" s="199">
        <v>39987</v>
      </c>
      <c r="O1394" s="181">
        <v>895.1</v>
      </c>
      <c r="P1394" s="200">
        <f t="shared" si="204"/>
        <v>2.3040711704166569E-3</v>
      </c>
      <c r="Q1394" s="200">
        <f t="shared" si="209"/>
        <v>4.7138746999348502E-2</v>
      </c>
    </row>
    <row r="1395" spans="1:17">
      <c r="A1395" s="180">
        <v>39988</v>
      </c>
      <c r="B1395" s="174">
        <v>442.95</v>
      </c>
      <c r="C1395" s="197">
        <f t="shared" si="200"/>
        <v>1.7122848272304578E-2</v>
      </c>
      <c r="D1395" s="201">
        <f t="shared" si="205"/>
        <v>3.2253332474794262E-2</v>
      </c>
      <c r="E1395" s="174">
        <v>5795.72</v>
      </c>
      <c r="F1395" s="197">
        <f t="shared" si="201"/>
        <v>6.2707849916777561E-3</v>
      </c>
      <c r="G1395" s="197">
        <f t="shared" si="206"/>
        <v>5.1861031358595461E-2</v>
      </c>
      <c r="H1395" s="174">
        <v>1447.06</v>
      </c>
      <c r="I1395" s="197">
        <f t="shared" si="202"/>
        <v>1.574111735640606E-2</v>
      </c>
      <c r="J1395" s="197">
        <f t="shared" si="207"/>
        <v>3.6590755545721894E-2</v>
      </c>
      <c r="K1395" s="174">
        <v>286.95</v>
      </c>
      <c r="L1395" s="197">
        <f t="shared" si="203"/>
        <v>1.1884243567554643E-2</v>
      </c>
      <c r="M1395" s="197">
        <f t="shared" si="208"/>
        <v>8.8589970059768069E-2</v>
      </c>
      <c r="N1395" s="199">
        <v>39988</v>
      </c>
      <c r="O1395" s="181">
        <v>900.94</v>
      </c>
      <c r="P1395" s="200">
        <f t="shared" si="204"/>
        <v>6.5032188392483712E-3</v>
      </c>
      <c r="Q1395" s="200">
        <f t="shared" si="209"/>
        <v>3.2784981662401069E-2</v>
      </c>
    </row>
    <row r="1396" spans="1:17">
      <c r="A1396" s="180">
        <v>39989</v>
      </c>
      <c r="B1396" s="174">
        <v>450.54</v>
      </c>
      <c r="C1396" s="197">
        <f t="shared" si="200"/>
        <v>1.6989966481806333E-2</v>
      </c>
      <c r="D1396" s="201">
        <f t="shared" si="205"/>
        <v>6.3132278543345327E-2</v>
      </c>
      <c r="E1396" s="174">
        <v>5911.03</v>
      </c>
      <c r="F1396" s="197">
        <f t="shared" si="201"/>
        <v>1.9700382999957043E-2</v>
      </c>
      <c r="G1396" s="197">
        <f t="shared" si="206"/>
        <v>7.2605869577935633E-2</v>
      </c>
      <c r="H1396" s="174">
        <v>1475.82</v>
      </c>
      <c r="I1396" s="197">
        <f t="shared" si="202"/>
        <v>1.967985563221341E-2</v>
      </c>
      <c r="J1396" s="197">
        <f t="shared" si="207"/>
        <v>5.4766968629361271E-2</v>
      </c>
      <c r="K1396" s="174">
        <v>278.98</v>
      </c>
      <c r="L1396" s="197">
        <f t="shared" si="203"/>
        <v>-2.8167889890282318E-2</v>
      </c>
      <c r="M1396" s="197">
        <f t="shared" si="208"/>
        <v>9.8395610931196989E-2</v>
      </c>
      <c r="N1396" s="199">
        <v>39989</v>
      </c>
      <c r="O1396" s="181">
        <v>920.26</v>
      </c>
      <c r="P1396" s="200">
        <f t="shared" si="204"/>
        <v>2.1217576096281384E-2</v>
      </c>
      <c r="Q1396" s="200">
        <f t="shared" si="209"/>
        <v>4.9405821936465158E-2</v>
      </c>
    </row>
    <row r="1397" spans="1:17">
      <c r="A1397" s="180">
        <v>39990</v>
      </c>
      <c r="B1397" s="174">
        <v>451.81</v>
      </c>
      <c r="C1397" s="197">
        <f t="shared" si="200"/>
        <v>2.8148741365812955E-3</v>
      </c>
      <c r="D1397" s="201">
        <f t="shared" si="205"/>
        <v>8.9156559334624769E-2</v>
      </c>
      <c r="E1397" s="174">
        <v>5906.96</v>
      </c>
      <c r="F1397" s="197">
        <f t="shared" si="201"/>
        <v>-6.8878043743596197E-4</v>
      </c>
      <c r="G1397" s="197">
        <f t="shared" si="206"/>
        <v>9.6020121942975822E-2</v>
      </c>
      <c r="H1397" s="174">
        <v>1480.2</v>
      </c>
      <c r="I1397" s="197">
        <f t="shared" si="202"/>
        <v>2.9634462591150335E-3</v>
      </c>
      <c r="J1397" s="197">
        <f t="shared" si="207"/>
        <v>8.0318298671135657E-2</v>
      </c>
      <c r="K1397" s="174">
        <v>278.57</v>
      </c>
      <c r="L1397" s="197">
        <f t="shared" si="203"/>
        <v>-1.4707203798875954E-3</v>
      </c>
      <c r="M1397" s="197">
        <f t="shared" si="208"/>
        <v>6.5853697261812547E-2</v>
      </c>
      <c r="N1397" s="199">
        <v>39990</v>
      </c>
      <c r="O1397" s="181">
        <v>918.9</v>
      </c>
      <c r="P1397" s="200">
        <f t="shared" si="204"/>
        <v>-1.4789363055836941E-3</v>
      </c>
      <c r="Q1397" s="200">
        <f t="shared" si="209"/>
        <v>7.3367652880216169E-2</v>
      </c>
    </row>
    <row r="1398" spans="1:17">
      <c r="A1398" s="180">
        <v>39993</v>
      </c>
      <c r="B1398" s="174">
        <v>454.1</v>
      </c>
      <c r="C1398" s="197">
        <f t="shared" si="200"/>
        <v>5.0557006274766642E-3</v>
      </c>
      <c r="D1398" s="201">
        <f t="shared" si="205"/>
        <v>7.5725002266064448E-2</v>
      </c>
      <c r="E1398" s="174">
        <v>5962.5</v>
      </c>
      <c r="F1398" s="197">
        <f t="shared" si="201"/>
        <v>9.3585395391723343E-3</v>
      </c>
      <c r="G1398" s="197">
        <f t="shared" si="206"/>
        <v>6.8452976355656545E-2</v>
      </c>
      <c r="H1398" s="174">
        <v>1483.83</v>
      </c>
      <c r="I1398" s="197">
        <f t="shared" si="202"/>
        <v>2.4493691459405299E-3</v>
      </c>
      <c r="J1398" s="197">
        <f t="shared" si="207"/>
        <v>6.8370562410824134E-2</v>
      </c>
      <c r="K1398" s="174">
        <v>282.38</v>
      </c>
      <c r="L1398" s="197">
        <f t="shared" si="203"/>
        <v>1.3584307297177274E-2</v>
      </c>
      <c r="M1398" s="197">
        <f t="shared" si="208"/>
        <v>3.9428941027128746E-2</v>
      </c>
      <c r="N1398" s="199">
        <v>39993</v>
      </c>
      <c r="O1398" s="181">
        <v>927.23</v>
      </c>
      <c r="P1398" s="200">
        <f t="shared" si="204"/>
        <v>9.0243444741366068E-3</v>
      </c>
      <c r="Q1398" s="200">
        <f t="shared" si="209"/>
        <v>5.0508911018629157E-2</v>
      </c>
    </row>
    <row r="1399" spans="1:17">
      <c r="A1399" s="180">
        <v>39994</v>
      </c>
      <c r="B1399" s="174">
        <v>451.7</v>
      </c>
      <c r="C1399" s="197">
        <f t="shared" si="200"/>
        <v>-5.2991954433470679E-3</v>
      </c>
      <c r="D1399" s="201">
        <f t="shared" si="205"/>
        <v>7.4948533345563506E-2</v>
      </c>
      <c r="E1399" s="174">
        <v>5905.15</v>
      </c>
      <c r="F1399" s="197">
        <f t="shared" si="201"/>
        <v>-9.665004686240387E-3</v>
      </c>
      <c r="G1399" s="197">
        <f t="shared" si="206"/>
        <v>7.8315618539349735E-2</v>
      </c>
      <c r="H1399" s="174">
        <v>1477.25</v>
      </c>
      <c r="I1399" s="197">
        <f t="shared" si="202"/>
        <v>-4.4443316835225833E-3</v>
      </c>
      <c r="J1399" s="197">
        <f t="shared" si="207"/>
        <v>6.2212569766810895E-2</v>
      </c>
      <c r="K1399" s="174">
        <v>287.75</v>
      </c>
      <c r="L1399" s="197">
        <f t="shared" si="203"/>
        <v>1.8838366020612968E-2</v>
      </c>
      <c r="M1399" s="197">
        <f t="shared" si="208"/>
        <v>6.1902529146067219E-2</v>
      </c>
      <c r="N1399" s="199">
        <v>39994</v>
      </c>
      <c r="O1399" s="181">
        <v>919.32</v>
      </c>
      <c r="P1399" s="200">
        <f t="shared" si="204"/>
        <v>-8.5673806642459615E-3</v>
      </c>
      <c r="Q1399" s="200">
        <f t="shared" si="209"/>
        <v>6.0483755149198667E-2</v>
      </c>
    </row>
    <row r="1400" spans="1:17">
      <c r="A1400" s="180">
        <v>39995</v>
      </c>
      <c r="B1400" s="174">
        <v>454.37</v>
      </c>
      <c r="C1400" s="197">
        <f t="shared" si="200"/>
        <v>5.8936014401321435E-3</v>
      </c>
      <c r="D1400" s="201">
        <f t="shared" si="205"/>
        <v>6.628456528543604E-2</v>
      </c>
      <c r="E1400" s="174">
        <v>5954.01</v>
      </c>
      <c r="F1400" s="197">
        <f t="shared" si="201"/>
        <v>8.2400906071192076E-3</v>
      </c>
      <c r="G1400" s="197">
        <f t="shared" si="206"/>
        <v>5.8652443557719897E-2</v>
      </c>
      <c r="H1400" s="174">
        <v>1481.34</v>
      </c>
      <c r="I1400" s="197">
        <f t="shared" si="202"/>
        <v>2.7648323055449783E-3</v>
      </c>
      <c r="J1400" s="197">
        <f t="shared" si="207"/>
        <v>5.6127219423761553E-2</v>
      </c>
      <c r="K1400" s="174">
        <v>287.51</v>
      </c>
      <c r="L1400" s="197">
        <f t="shared" si="203"/>
        <v>-8.3440536079218788E-4</v>
      </c>
      <c r="M1400" s="197">
        <f t="shared" si="208"/>
        <v>8.6483911669298183E-2</v>
      </c>
      <c r="N1400" s="199">
        <v>39995</v>
      </c>
      <c r="O1400" s="181">
        <v>923.33</v>
      </c>
      <c r="P1400" s="200">
        <f t="shared" si="204"/>
        <v>4.3524340817249138E-3</v>
      </c>
      <c r="Q1400" s="200">
        <f t="shared" si="209"/>
        <v>4.6534519213651634E-2</v>
      </c>
    </row>
    <row r="1401" spans="1:17">
      <c r="A1401" s="180">
        <v>39996</v>
      </c>
      <c r="B1401" s="174">
        <v>443.44</v>
      </c>
      <c r="C1401" s="197">
        <f t="shared" si="200"/>
        <v>-2.4349338989141312E-2</v>
      </c>
      <c r="D1401" s="201">
        <f t="shared" si="205"/>
        <v>4.6558793259370707E-2</v>
      </c>
      <c r="E1401" s="174">
        <v>5775.24</v>
      </c>
      <c r="F1401" s="197">
        <f t="shared" si="201"/>
        <v>-3.0485128149450966E-2</v>
      </c>
      <c r="G1401" s="197">
        <f t="shared" si="206"/>
        <v>2.6169094267845347E-2</v>
      </c>
      <c r="H1401" s="174">
        <v>1446.28</v>
      </c>
      <c r="I1401" s="197">
        <f t="shared" si="202"/>
        <v>-2.3952340936939681E-2</v>
      </c>
      <c r="J1401" s="197">
        <f t="shared" si="207"/>
        <v>3.6700231228602234E-2</v>
      </c>
      <c r="K1401" s="174">
        <v>289.45</v>
      </c>
      <c r="L1401" s="197">
        <f t="shared" si="203"/>
        <v>6.7249282838137605E-3</v>
      </c>
      <c r="M1401" s="197">
        <f t="shared" si="208"/>
        <v>6.6137424292062028E-2</v>
      </c>
      <c r="N1401" s="199">
        <v>39996</v>
      </c>
      <c r="O1401" s="181">
        <v>896.42</v>
      </c>
      <c r="P1401" s="200">
        <f t="shared" si="204"/>
        <v>-2.95776472524855E-2</v>
      </c>
      <c r="Q1401" s="200">
        <f t="shared" si="209"/>
        <v>1.7579676686220048E-2</v>
      </c>
    </row>
    <row r="1402" spans="1:17">
      <c r="A1402" s="180">
        <v>40000</v>
      </c>
      <c r="B1402" s="174">
        <v>440.99</v>
      </c>
      <c r="C1402" s="197">
        <f t="shared" si="200"/>
        <v>-5.5403056587631245E-3</v>
      </c>
      <c r="D1402" s="201">
        <f t="shared" si="205"/>
        <v>2.5049545307270282E-2</v>
      </c>
      <c r="E1402" s="174">
        <v>5770</v>
      </c>
      <c r="F1402" s="197">
        <f t="shared" si="201"/>
        <v>-9.0773346587934419E-4</v>
      </c>
      <c r="G1402" s="197">
        <f t="shared" si="206"/>
        <v>7.7602636840919809E-4</v>
      </c>
      <c r="H1402" s="174">
        <v>1441.01</v>
      </c>
      <c r="I1402" s="197">
        <f t="shared" si="202"/>
        <v>-3.6504859936859891E-3</v>
      </c>
      <c r="J1402" s="197">
        <f t="shared" si="207"/>
        <v>1.565836549093004E-2</v>
      </c>
      <c r="K1402" s="174">
        <v>287.63</v>
      </c>
      <c r="L1402" s="197">
        <f t="shared" si="203"/>
        <v>-6.3076385743818702E-3</v>
      </c>
      <c r="M1402" s="197">
        <f t="shared" si="208"/>
        <v>6.9523575175455141E-2</v>
      </c>
      <c r="N1402" s="199">
        <v>40000</v>
      </c>
      <c r="O1402" s="181">
        <v>898.72</v>
      </c>
      <c r="P1402" s="200">
        <f t="shared" si="204"/>
        <v>2.562475638153287E-3</v>
      </c>
      <c r="Q1402" s="200">
        <f t="shared" si="209"/>
        <v>-8.1990438312095661E-3</v>
      </c>
    </row>
    <row r="1403" spans="1:17">
      <c r="A1403" s="180">
        <v>40001</v>
      </c>
      <c r="B1403" s="174">
        <v>429.85</v>
      </c>
      <c r="C1403" s="197">
        <f t="shared" si="200"/>
        <v>-2.558588883233302E-2</v>
      </c>
      <c r="D1403" s="201">
        <f t="shared" si="205"/>
        <v>1.4251046218394433E-2</v>
      </c>
      <c r="E1403" s="174">
        <v>5654.64</v>
      </c>
      <c r="F1403" s="197">
        <f t="shared" si="201"/>
        <v>-2.0195633455792169E-2</v>
      </c>
      <c r="G1403" s="197">
        <f t="shared" si="206"/>
        <v>-2.0677291391786277E-2</v>
      </c>
      <c r="H1403" s="174">
        <v>1404.78</v>
      </c>
      <c r="I1403" s="197">
        <f t="shared" si="202"/>
        <v>-2.5463549723246836E-2</v>
      </c>
      <c r="J1403" s="197">
        <f t="shared" si="207"/>
        <v>1.1979786255773825E-2</v>
      </c>
      <c r="K1403" s="174">
        <v>289.33</v>
      </c>
      <c r="L1403" s="197">
        <f t="shared" si="203"/>
        <v>5.8929732379173544E-3</v>
      </c>
      <c r="M1403" s="197">
        <f t="shared" si="208"/>
        <v>5.7454998920619886E-2</v>
      </c>
      <c r="N1403" s="199">
        <v>40001</v>
      </c>
      <c r="O1403" s="181">
        <v>881.03</v>
      </c>
      <c r="P1403" s="200">
        <f t="shared" si="204"/>
        <v>-1.9879851214312679E-2</v>
      </c>
      <c r="Q1403" s="200">
        <f t="shared" si="209"/>
        <v>-2.2891141155428597E-2</v>
      </c>
    </row>
    <row r="1404" spans="1:17">
      <c r="A1404" s="180">
        <v>40002</v>
      </c>
      <c r="B1404" s="174">
        <v>429.8</v>
      </c>
      <c r="C1404" s="197">
        <f t="shared" si="200"/>
        <v>-1.1632641204297751E-4</v>
      </c>
      <c r="D1404" s="201">
        <f t="shared" si="205"/>
        <v>2.37293683887333E-2</v>
      </c>
      <c r="E1404" s="174">
        <v>5624.57</v>
      </c>
      <c r="F1404" s="197">
        <f t="shared" si="201"/>
        <v>-5.3319463402021977E-3</v>
      </c>
      <c r="G1404" s="197">
        <f t="shared" si="206"/>
        <v>-2.5396987609145924E-2</v>
      </c>
      <c r="H1404" s="174">
        <v>1411.53</v>
      </c>
      <c r="I1404" s="197">
        <f t="shared" si="202"/>
        <v>4.7935155753471024E-3</v>
      </c>
      <c r="J1404" s="197">
        <f t="shared" si="207"/>
        <v>1.0699269390511388E-2</v>
      </c>
      <c r="K1404" s="174">
        <v>282.5</v>
      </c>
      <c r="L1404" s="197">
        <f t="shared" si="203"/>
        <v>-2.3889354602053423E-2</v>
      </c>
      <c r="M1404" s="197">
        <f t="shared" si="208"/>
        <v>4.4164305814994503E-2</v>
      </c>
      <c r="N1404" s="199">
        <v>40002</v>
      </c>
      <c r="O1404" s="181">
        <v>879.56</v>
      </c>
      <c r="P1404" s="200">
        <f t="shared" si="204"/>
        <v>-1.6698951392400763E-3</v>
      </c>
      <c r="Q1404" s="200">
        <f t="shared" si="209"/>
        <v>-2.948066910120048E-2</v>
      </c>
    </row>
    <row r="1405" spans="1:17">
      <c r="A1405" s="180">
        <v>40003</v>
      </c>
      <c r="B1405" s="174">
        <v>433.98</v>
      </c>
      <c r="C1405" s="197">
        <f t="shared" si="200"/>
        <v>9.6784658808343697E-3</v>
      </c>
      <c r="D1405" s="201">
        <f t="shared" si="205"/>
        <v>2.4280296487541913E-2</v>
      </c>
      <c r="E1405" s="174">
        <v>5667.37</v>
      </c>
      <c r="F1405" s="197">
        <f t="shared" si="201"/>
        <v>7.5806646091933719E-3</v>
      </c>
      <c r="G1405" s="197">
        <f t="shared" si="206"/>
        <v>-6.467996639163294E-2</v>
      </c>
      <c r="H1405" s="174">
        <v>1414.98</v>
      </c>
      <c r="I1405" s="197">
        <f t="shared" si="202"/>
        <v>2.4411742490264548E-3</v>
      </c>
      <c r="J1405" s="197">
        <f t="shared" si="207"/>
        <v>1.2382139100416929E-2</v>
      </c>
      <c r="K1405" s="174">
        <v>281.48</v>
      </c>
      <c r="L1405" s="197">
        <f t="shared" si="203"/>
        <v>-3.6171534881474345E-3</v>
      </c>
      <c r="M1405" s="197">
        <f t="shared" si="208"/>
        <v>2.465544513949619E-2</v>
      </c>
      <c r="N1405" s="199">
        <v>40003</v>
      </c>
      <c r="O1405" s="181">
        <v>882.68</v>
      </c>
      <c r="P1405" s="200">
        <f t="shared" si="204"/>
        <v>3.5409515843100349E-3</v>
      </c>
      <c r="Q1405" s="200">
        <f t="shared" si="209"/>
        <v>-5.4934503781786638E-2</v>
      </c>
    </row>
    <row r="1406" spans="1:17">
      <c r="A1406" s="180">
        <v>40004</v>
      </c>
      <c r="B1406" s="174">
        <v>435.39</v>
      </c>
      <c r="C1406" s="197">
        <f t="shared" si="200"/>
        <v>3.2437310611367677E-3</v>
      </c>
      <c r="D1406" s="201">
        <f t="shared" si="205"/>
        <v>3.8282860986948365E-2</v>
      </c>
      <c r="E1406" s="174">
        <v>5627.52</v>
      </c>
      <c r="F1406" s="197">
        <f t="shared" si="201"/>
        <v>-7.0563175647617186E-3</v>
      </c>
      <c r="G1406" s="197">
        <f t="shared" si="206"/>
        <v>-3.1596830631296022E-2</v>
      </c>
      <c r="H1406" s="174">
        <v>1419.84</v>
      </c>
      <c r="I1406" s="197">
        <f t="shared" si="202"/>
        <v>3.4287924887146837E-3</v>
      </c>
      <c r="J1406" s="197">
        <f t="shared" si="207"/>
        <v>1.3654833494636464E-2</v>
      </c>
      <c r="K1406" s="174">
        <v>274.42</v>
      </c>
      <c r="L1406" s="197">
        <f t="shared" si="203"/>
        <v>-2.5401617605319036E-2</v>
      </c>
      <c r="M1406" s="197">
        <f t="shared" si="208"/>
        <v>2.082062431872814E-2</v>
      </c>
      <c r="N1406" s="199">
        <v>40004</v>
      </c>
      <c r="O1406" s="181">
        <v>879.13</v>
      </c>
      <c r="P1406" s="200">
        <f t="shared" si="204"/>
        <v>-4.0299519295311295E-3</v>
      </c>
      <c r="Q1406" s="200">
        <f t="shared" si="209"/>
        <v>-2.9646351716401901E-2</v>
      </c>
    </row>
    <row r="1407" spans="1:17">
      <c r="A1407" s="180">
        <v>40007</v>
      </c>
      <c r="B1407" s="174">
        <v>443.86</v>
      </c>
      <c r="C1407" s="197">
        <f t="shared" si="200"/>
        <v>1.9267016244201768E-2</v>
      </c>
      <c r="D1407" s="201">
        <f t="shared" si="205"/>
        <v>5.1125280080556661E-2</v>
      </c>
      <c r="E1407" s="174">
        <v>5761.37</v>
      </c>
      <c r="F1407" s="197">
        <f t="shared" si="201"/>
        <v>2.3506445880410187E-2</v>
      </c>
      <c r="G1407" s="197">
        <f t="shared" si="206"/>
        <v>-4.0333987371333174E-2</v>
      </c>
      <c r="H1407" s="174">
        <v>1447.7</v>
      </c>
      <c r="I1407" s="197">
        <f t="shared" si="202"/>
        <v>1.943190096945328E-2</v>
      </c>
      <c r="J1407" s="197">
        <f t="shared" si="207"/>
        <v>3.0346525079946982E-2</v>
      </c>
      <c r="K1407" s="174">
        <v>274.83999999999997</v>
      </c>
      <c r="L1407" s="197">
        <f t="shared" si="203"/>
        <v>1.5293306698458654E-3</v>
      </c>
      <c r="M1407" s="197">
        <f t="shared" si="208"/>
        <v>2.7598404546833443E-2</v>
      </c>
      <c r="N1407" s="199">
        <v>40007</v>
      </c>
      <c r="O1407" s="181">
        <v>901.05</v>
      </c>
      <c r="P1407" s="200">
        <f t="shared" si="204"/>
        <v>2.4627967878931317E-2</v>
      </c>
      <c r="Q1407" s="200">
        <f t="shared" si="209"/>
        <v>-3.2696984799404763E-2</v>
      </c>
    </row>
    <row r="1408" spans="1:17">
      <c r="A1408" s="180">
        <v>40008</v>
      </c>
      <c r="B1408" s="174">
        <v>445.28</v>
      </c>
      <c r="C1408" s="197">
        <f t="shared" si="200"/>
        <v>3.1941003829974923E-3</v>
      </c>
      <c r="D1408" s="201">
        <f t="shared" si="205"/>
        <v>0.10082483944540353</v>
      </c>
      <c r="E1408" s="174">
        <v>5805.58</v>
      </c>
      <c r="F1408" s="197">
        <f t="shared" si="201"/>
        <v>7.6442303772966489E-3</v>
      </c>
      <c r="G1408" s="197">
        <f t="shared" si="206"/>
        <v>1.6608944745365076E-2</v>
      </c>
      <c r="H1408" s="174">
        <v>1452.84</v>
      </c>
      <c r="I1408" s="197">
        <f t="shared" si="202"/>
        <v>3.5441713476511991E-3</v>
      </c>
      <c r="J1408" s="197">
        <f t="shared" si="207"/>
        <v>7.7433349934812948E-2</v>
      </c>
      <c r="K1408" s="174">
        <v>276.43</v>
      </c>
      <c r="L1408" s="197">
        <f t="shared" si="203"/>
        <v>5.7685141909963071E-3</v>
      </c>
      <c r="M1408" s="197">
        <f t="shared" si="208"/>
        <v>2.9502407382920572E-2</v>
      </c>
      <c r="N1408" s="199">
        <v>40008</v>
      </c>
      <c r="O1408" s="181">
        <v>905.84</v>
      </c>
      <c r="P1408" s="200">
        <f t="shared" si="204"/>
        <v>5.3019400415041332E-3</v>
      </c>
      <c r="Q1408" s="200">
        <f t="shared" si="209"/>
        <v>1.9194189159361101E-2</v>
      </c>
    </row>
    <row r="1409" spans="1:17">
      <c r="A1409" s="180">
        <v>40009</v>
      </c>
      <c r="B1409" s="174">
        <v>464.18</v>
      </c>
      <c r="C1409" s="197">
        <f t="shared" si="200"/>
        <v>4.1569110257367939E-2</v>
      </c>
      <c r="D1409" s="201">
        <f t="shared" si="205"/>
        <v>8.5893196650221298E-2</v>
      </c>
      <c r="E1409" s="174">
        <v>5993.16</v>
      </c>
      <c r="F1409" s="197">
        <f t="shared" si="201"/>
        <v>3.1799294907631816E-2</v>
      </c>
      <c r="G1409" s="197">
        <f t="shared" si="206"/>
        <v>1.2502080244679954E-2</v>
      </c>
      <c r="H1409" s="174">
        <v>1500.98</v>
      </c>
      <c r="I1409" s="197">
        <f t="shared" si="202"/>
        <v>3.2597966586675006E-2</v>
      </c>
      <c r="J1409" s="197">
        <f t="shared" si="207"/>
        <v>6.6278238279935828E-2</v>
      </c>
      <c r="K1409" s="174">
        <v>277.48</v>
      </c>
      <c r="L1409" s="197">
        <f t="shared" si="203"/>
        <v>3.7912341632291746E-3</v>
      </c>
      <c r="M1409" s="197">
        <f t="shared" si="208"/>
        <v>3.4896249407675724E-2</v>
      </c>
      <c r="N1409" s="199">
        <v>40009</v>
      </c>
      <c r="O1409" s="181">
        <v>932.68</v>
      </c>
      <c r="P1409" s="200">
        <f t="shared" si="204"/>
        <v>2.9199472375008001E-2</v>
      </c>
      <c r="Q1409" s="200">
        <f t="shared" si="209"/>
        <v>1.4197724743415125E-2</v>
      </c>
    </row>
    <row r="1410" spans="1:17">
      <c r="A1410" s="180">
        <v>40010</v>
      </c>
      <c r="B1410" s="174">
        <v>468.44</v>
      </c>
      <c r="C1410" s="197">
        <f t="shared" si="200"/>
        <v>9.1356171389879882E-3</v>
      </c>
      <c r="D1410" s="201">
        <f t="shared" si="205"/>
        <v>0.12756019976393634</v>
      </c>
      <c r="E1410" s="174">
        <v>6043.05</v>
      </c>
      <c r="F1410" s="197">
        <f t="shared" si="201"/>
        <v>8.2900324474822415E-3</v>
      </c>
      <c r="G1410" s="197">
        <f t="shared" si="206"/>
        <v>5.6684456324162927E-2</v>
      </c>
      <c r="H1410" s="174">
        <v>1518.87</v>
      </c>
      <c r="I1410" s="197">
        <f t="shared" si="202"/>
        <v>1.1848409218902184E-2</v>
      </c>
      <c r="J1410" s="197">
        <f t="shared" si="207"/>
        <v>0.10223559626369888</v>
      </c>
      <c r="K1410" s="174">
        <v>283.36</v>
      </c>
      <c r="L1410" s="197">
        <f t="shared" si="203"/>
        <v>2.096931551742285E-2</v>
      </c>
      <c r="M1410" s="197">
        <f t="shared" si="208"/>
        <v>4.4849904906241196E-2</v>
      </c>
      <c r="N1410" s="199">
        <v>40010</v>
      </c>
      <c r="O1410" s="181">
        <v>940.74</v>
      </c>
      <c r="P1410" s="200">
        <f t="shared" si="204"/>
        <v>8.6046372196219873E-3</v>
      </c>
      <c r="Q1410" s="200">
        <f t="shared" si="209"/>
        <v>5.487287135187148E-2</v>
      </c>
    </row>
    <row r="1411" spans="1:17">
      <c r="A1411" s="180">
        <v>40011</v>
      </c>
      <c r="B1411" s="174">
        <v>473.18</v>
      </c>
      <c r="C1411" s="197">
        <f t="shared" si="200"/>
        <v>1.0067840610206028E-2</v>
      </c>
      <c r="D1411" s="201">
        <f t="shared" si="205"/>
        <v>0.10687020788195466</v>
      </c>
      <c r="E1411" s="174">
        <v>6038.11</v>
      </c>
      <c r="F1411" s="197">
        <f t="shared" si="201"/>
        <v>-8.1780230960001193E-4</v>
      </c>
      <c r="G1411" s="197">
        <f t="shared" si="206"/>
        <v>2.9758042680852824E-2</v>
      </c>
      <c r="H1411" s="174">
        <v>1527.26</v>
      </c>
      <c r="I1411" s="197">
        <f t="shared" si="202"/>
        <v>5.5086429116973637E-3</v>
      </c>
      <c r="J1411" s="197">
        <f t="shared" si="207"/>
        <v>8.6700787594389067E-2</v>
      </c>
      <c r="K1411" s="174">
        <v>284.06</v>
      </c>
      <c r="L1411" s="197">
        <f t="shared" si="203"/>
        <v>2.467309418458621E-3</v>
      </c>
      <c r="M1411" s="197">
        <f t="shared" si="208"/>
        <v>9.0894477544766983E-2</v>
      </c>
      <c r="N1411" s="199">
        <v>40011</v>
      </c>
      <c r="O1411" s="181">
        <v>940.38</v>
      </c>
      <c r="P1411" s="200">
        <f t="shared" si="204"/>
        <v>-3.8275070638233328E-4</v>
      </c>
      <c r="Q1411" s="200">
        <f t="shared" si="209"/>
        <v>3.354093219788238E-2</v>
      </c>
    </row>
    <row r="1412" spans="1:17">
      <c r="A1412" s="180">
        <v>40014</v>
      </c>
      <c r="B1412" s="174">
        <v>478.57</v>
      </c>
      <c r="C1412" s="197">
        <f t="shared" ref="C1412:C1475" si="210">LN(B1412/B1411)</f>
        <v>1.1326624900574034E-2</v>
      </c>
      <c r="D1412" s="201">
        <f t="shared" si="205"/>
        <v>0.10974241055218534</v>
      </c>
      <c r="E1412" s="174">
        <v>6141.3</v>
      </c>
      <c r="F1412" s="197">
        <f t="shared" ref="F1412:F1475" si="211">LN(E1412/E1411)</f>
        <v>1.6945397060881644E-2</v>
      </c>
      <c r="G1412" s="197">
        <f t="shared" si="206"/>
        <v>2.7858292521228026E-2</v>
      </c>
      <c r="H1412" s="174">
        <v>1544</v>
      </c>
      <c r="I1412" s="197">
        <f t="shared" ref="I1412:I1475" si="212">LN(H1412/H1411)</f>
        <v>1.0901171359797386E-2</v>
      </c>
      <c r="J1412" s="197">
        <f t="shared" si="207"/>
        <v>8.8396871691621401E-2</v>
      </c>
      <c r="K1412" s="174">
        <v>296.07</v>
      </c>
      <c r="L1412" s="197">
        <f t="shared" ref="L1412:L1475" si="213">LN(K1412/K1411)</f>
        <v>4.1410429399043547E-2</v>
      </c>
      <c r="M1412" s="197">
        <f t="shared" si="208"/>
        <v>7.9353536865340413E-2</v>
      </c>
      <c r="N1412" s="199">
        <v>40014</v>
      </c>
      <c r="O1412" s="181">
        <v>951.13</v>
      </c>
      <c r="P1412" s="200">
        <f t="shared" ref="P1412:P1475" si="214">LN(O1412/O1411)</f>
        <v>1.1366702521417232E-2</v>
      </c>
      <c r="Q1412" s="200">
        <f t="shared" si="209"/>
        <v>3.4896508734676451E-2</v>
      </c>
    </row>
    <row r="1413" spans="1:17">
      <c r="A1413" s="180">
        <v>40015</v>
      </c>
      <c r="B1413" s="174">
        <v>480.64</v>
      </c>
      <c r="C1413" s="197">
        <f t="shared" si="210"/>
        <v>4.3160584509986041E-3</v>
      </c>
      <c r="D1413" s="201">
        <f t="shared" si="205"/>
        <v>0.12499181383662197</v>
      </c>
      <c r="E1413" s="174">
        <v>6154.39</v>
      </c>
      <c r="F1413" s="197">
        <f t="shared" si="211"/>
        <v>2.1292021749564067E-3</v>
      </c>
      <c r="G1413" s="197">
        <f t="shared" si="206"/>
        <v>4.5115374976551798E-2</v>
      </c>
      <c r="H1413" s="174">
        <v>1553.01</v>
      </c>
      <c r="I1413" s="197">
        <f t="shared" si="212"/>
        <v>5.8185316932665727E-3</v>
      </c>
      <c r="J1413" s="197">
        <f t="shared" si="207"/>
        <v>0.10240002027162851</v>
      </c>
      <c r="K1413" s="174">
        <v>300.98</v>
      </c>
      <c r="L1413" s="197">
        <f t="shared" si="213"/>
        <v>1.644790450654712E-2</v>
      </c>
      <c r="M1413" s="197">
        <f t="shared" si="208"/>
        <v>0.1216790538334834</v>
      </c>
      <c r="N1413" s="199">
        <v>40015</v>
      </c>
      <c r="O1413" s="181">
        <v>954.58</v>
      </c>
      <c r="P1413" s="200">
        <f t="shared" si="214"/>
        <v>3.620701753126186E-3</v>
      </c>
      <c r="Q1413" s="200">
        <f t="shared" si="209"/>
        <v>5.1407846140304136E-2</v>
      </c>
    </row>
    <row r="1414" spans="1:17">
      <c r="A1414" s="180">
        <v>40016</v>
      </c>
      <c r="B1414" s="174">
        <v>484.13</v>
      </c>
      <c r="C1414" s="197">
        <f t="shared" si="210"/>
        <v>7.2349165570484075E-3</v>
      </c>
      <c r="D1414" s="201">
        <f t="shared" si="205"/>
        <v>0.14284800763547986</v>
      </c>
      <c r="E1414" s="174">
        <v>6151.4</v>
      </c>
      <c r="F1414" s="197">
        <f t="shared" si="211"/>
        <v>-4.8595011922693304E-4</v>
      </c>
      <c r="G1414" s="197">
        <f t="shared" si="206"/>
        <v>6.2668544381581953E-2</v>
      </c>
      <c r="H1414" s="174">
        <v>1565</v>
      </c>
      <c r="I1414" s="197">
        <f t="shared" si="212"/>
        <v>7.690840696265651E-3</v>
      </c>
      <c r="J1414" s="197">
        <f t="shared" si="207"/>
        <v>0.12729116997407744</v>
      </c>
      <c r="K1414" s="174">
        <v>304.02</v>
      </c>
      <c r="L1414" s="197">
        <f t="shared" si="213"/>
        <v>1.0049671357300647E-2</v>
      </c>
      <c r="M1414" s="197">
        <f t="shared" si="208"/>
        <v>0.11170066710562139</v>
      </c>
      <c r="N1414" s="199">
        <v>40016</v>
      </c>
      <c r="O1414" s="181">
        <v>954.07</v>
      </c>
      <c r="P1414" s="200">
        <f t="shared" si="214"/>
        <v>-5.3440915006703E-4</v>
      </c>
      <c r="Q1414" s="200">
        <f t="shared" si="209"/>
        <v>7.192815758899615E-2</v>
      </c>
    </row>
    <row r="1415" spans="1:17">
      <c r="A1415" s="180">
        <v>40017</v>
      </c>
      <c r="B1415" s="174">
        <v>497.75</v>
      </c>
      <c r="C1415" s="197">
        <f t="shared" si="210"/>
        <v>2.7744477251541978E-2</v>
      </c>
      <c r="D1415" s="201">
        <f t="shared" si="205"/>
        <v>0.15241367553299603</v>
      </c>
      <c r="E1415" s="174">
        <v>6302.52</v>
      </c>
      <c r="F1415" s="197">
        <f t="shared" si="211"/>
        <v>2.4269855230536215E-2</v>
      </c>
      <c r="G1415" s="197">
        <f t="shared" si="206"/>
        <v>6.061303915437885E-2</v>
      </c>
      <c r="H1415" s="174">
        <v>1601.52</v>
      </c>
      <c r="I1415" s="197">
        <f t="shared" si="212"/>
        <v>2.306735428920715E-2</v>
      </c>
      <c r="J1415" s="197">
        <f t="shared" si="207"/>
        <v>0.13807295418361423</v>
      </c>
      <c r="K1415" s="174">
        <v>306.97000000000003</v>
      </c>
      <c r="L1415" s="197">
        <f t="shared" si="213"/>
        <v>9.6565342267195195E-3</v>
      </c>
      <c r="M1415" s="197">
        <f t="shared" si="208"/>
        <v>0.11586066907546599</v>
      </c>
      <c r="N1415" s="199">
        <v>40017</v>
      </c>
      <c r="O1415" s="181">
        <v>976.29</v>
      </c>
      <c r="P1415" s="200">
        <f t="shared" si="214"/>
        <v>2.3022629407408079E-2</v>
      </c>
      <c r="Q1415" s="200">
        <f t="shared" si="209"/>
        <v>7.2892061708929035E-2</v>
      </c>
    </row>
    <row r="1416" spans="1:17">
      <c r="A1416" s="180">
        <v>40018</v>
      </c>
      <c r="B1416" s="174">
        <v>494.22</v>
      </c>
      <c r="C1416" s="197">
        <f t="shared" si="210"/>
        <v>-7.1171807630932811E-3</v>
      </c>
      <c r="D1416" s="201">
        <f t="shared" si="205"/>
        <v>0.14538293409673148</v>
      </c>
      <c r="E1416" s="174">
        <v>6337.46</v>
      </c>
      <c r="F1416" s="197">
        <f t="shared" si="211"/>
        <v>5.5285038414881176E-3</v>
      </c>
      <c r="G1416" s="197">
        <f t="shared" si="206"/>
        <v>5.9816343432058584E-2</v>
      </c>
      <c r="H1416" s="174">
        <v>1599.06</v>
      </c>
      <c r="I1416" s="197">
        <f t="shared" si="212"/>
        <v>-1.537221681336084E-3</v>
      </c>
      <c r="J1416" s="197">
        <f t="shared" si="207"/>
        <v>0.1255141211688566</v>
      </c>
      <c r="K1416" s="174">
        <v>308.56</v>
      </c>
      <c r="L1416" s="197">
        <f t="shared" si="213"/>
        <v>5.1662909573794453E-3</v>
      </c>
      <c r="M1416" s="197">
        <f t="shared" si="208"/>
        <v>0.13281961736657599</v>
      </c>
      <c r="N1416" s="199">
        <v>40018</v>
      </c>
      <c r="O1416" s="181">
        <v>979.26</v>
      </c>
      <c r="P1416" s="200">
        <f t="shared" si="214"/>
        <v>3.0375109647431194E-3</v>
      </c>
      <c r="Q1416" s="200">
        <f t="shared" si="209"/>
        <v>6.9952502289419793E-2</v>
      </c>
    </row>
    <row r="1417" spans="1:17">
      <c r="A1417" s="180">
        <v>40021</v>
      </c>
      <c r="B1417" s="174">
        <v>493.07</v>
      </c>
      <c r="C1417" s="197">
        <f t="shared" si="210"/>
        <v>-2.3296103882255539E-3</v>
      </c>
      <c r="D1417" s="201">
        <f t="shared" si="205"/>
        <v>0.14685270174750856</v>
      </c>
      <c r="E1417" s="174">
        <v>6364.66</v>
      </c>
      <c r="F1417" s="197">
        <f t="shared" si="211"/>
        <v>4.282756197420373E-3</v>
      </c>
      <c r="G1417" s="197">
        <f t="shared" si="206"/>
        <v>8.4566298670469581E-2</v>
      </c>
      <c r="H1417" s="174">
        <v>1599.31</v>
      </c>
      <c r="I1417" s="197">
        <f t="shared" si="212"/>
        <v>1.5632963072395887E-4</v>
      </c>
      <c r="J1417" s="197">
        <f t="shared" si="207"/>
        <v>0.13160176366220666</v>
      </c>
      <c r="K1417" s="174">
        <v>310.05</v>
      </c>
      <c r="L1417" s="197">
        <f t="shared" si="213"/>
        <v>4.8172608959147325E-3</v>
      </c>
      <c r="M1417" s="197">
        <f t="shared" si="208"/>
        <v>0.15460450329771974</v>
      </c>
      <c r="N1417" s="199">
        <v>40021</v>
      </c>
      <c r="O1417" s="181">
        <v>982.18</v>
      </c>
      <c r="P1417" s="200">
        <f t="shared" si="214"/>
        <v>2.9774065555280248E-3</v>
      </c>
      <c r="Q1417" s="200">
        <f t="shared" si="209"/>
        <v>9.214341652153718E-2</v>
      </c>
    </row>
    <row r="1418" spans="1:17">
      <c r="A1418" s="180">
        <v>40022</v>
      </c>
      <c r="B1418" s="174">
        <v>493.87</v>
      </c>
      <c r="C1418" s="197">
        <f t="shared" si="210"/>
        <v>1.6211728680839579E-3</v>
      </c>
      <c r="D1418" s="201">
        <f t="shared" si="205"/>
        <v>0.12797534926018195</v>
      </c>
      <c r="E1418" s="174">
        <v>6328.67</v>
      </c>
      <c r="F1418" s="197">
        <f t="shared" si="211"/>
        <v>-5.6707099624771313E-3</v>
      </c>
      <c r="G1418" s="197">
        <f t="shared" si="206"/>
        <v>7.2921109540789716E-2</v>
      </c>
      <c r="H1418" s="174">
        <v>1605.47</v>
      </c>
      <c r="I1418" s="197">
        <f t="shared" si="212"/>
        <v>3.8442623744652368E-3</v>
      </c>
      <c r="J1418" s="197">
        <f t="shared" si="207"/>
        <v>0.11869712858451707</v>
      </c>
      <c r="K1418" s="174">
        <v>316</v>
      </c>
      <c r="L1418" s="197">
        <f t="shared" si="213"/>
        <v>1.9008638791025021E-2</v>
      </c>
      <c r="M1418" s="197">
        <f t="shared" si="208"/>
        <v>0.1640093629960987</v>
      </c>
      <c r="N1418" s="199">
        <v>40022</v>
      </c>
      <c r="O1418" s="181">
        <v>979.62</v>
      </c>
      <c r="P1418" s="200">
        <f t="shared" si="214"/>
        <v>-2.6098495800593829E-3</v>
      </c>
      <c r="Q1418" s="200">
        <f t="shared" si="209"/>
        <v>7.9819589489963691E-2</v>
      </c>
    </row>
    <row r="1419" spans="1:17">
      <c r="A1419" s="180">
        <v>40023</v>
      </c>
      <c r="B1419" s="174">
        <v>488.54</v>
      </c>
      <c r="C1419" s="197">
        <f t="shared" si="210"/>
        <v>-1.0850973214214906E-2</v>
      </c>
      <c r="D1419" s="201">
        <f t="shared" si="205"/>
        <v>0.11763624666529421</v>
      </c>
      <c r="E1419" s="174">
        <v>6280.57</v>
      </c>
      <c r="F1419" s="197">
        <f t="shared" si="211"/>
        <v>-7.6293628027607127E-3</v>
      </c>
      <c r="G1419" s="197">
        <f t="shared" si="206"/>
        <v>5.2652530897923107E-2</v>
      </c>
      <c r="H1419" s="174">
        <v>1599.61</v>
      </c>
      <c r="I1419" s="197">
        <f t="shared" si="212"/>
        <v>-3.6566990713009081E-3</v>
      </c>
      <c r="J1419" s="197">
        <f t="shared" si="207"/>
        <v>0.1118545657180566</v>
      </c>
      <c r="K1419" s="174">
        <v>313.92</v>
      </c>
      <c r="L1419" s="197">
        <f t="shared" si="213"/>
        <v>-6.6040372099137523E-3</v>
      </c>
      <c r="M1419" s="197">
        <f t="shared" si="208"/>
        <v>0.15097008926381031</v>
      </c>
      <c r="N1419" s="199">
        <v>40023</v>
      </c>
      <c r="O1419" s="181">
        <v>975.15</v>
      </c>
      <c r="P1419" s="200">
        <f t="shared" si="214"/>
        <v>-4.5734360475406374E-3</v>
      </c>
      <c r="Q1419" s="200">
        <f t="shared" si="209"/>
        <v>6.3726291113468517E-2</v>
      </c>
    </row>
    <row r="1420" spans="1:17">
      <c r="A1420" s="180">
        <v>40024</v>
      </c>
      <c r="B1420" s="174">
        <v>492.12</v>
      </c>
      <c r="C1420" s="197">
        <f t="shared" si="210"/>
        <v>7.3012377451121893E-3</v>
      </c>
      <c r="D1420" s="201">
        <f t="shared" si="205"/>
        <v>6.9784171036567616E-2</v>
      </c>
      <c r="E1420" s="174">
        <v>6384.31</v>
      </c>
      <c r="F1420" s="197">
        <f t="shared" si="211"/>
        <v>1.6382677173320908E-2</v>
      </c>
      <c r="G1420" s="197">
        <f t="shared" si="206"/>
        <v>1.791264347148995E-2</v>
      </c>
      <c r="H1420" s="174">
        <v>1609.87</v>
      </c>
      <c r="I1420" s="197">
        <f t="shared" si="212"/>
        <v>6.3935808608001198E-3</v>
      </c>
      <c r="J1420" s="197">
        <f t="shared" si="207"/>
        <v>7.9665603516442335E-2</v>
      </c>
      <c r="K1420" s="174">
        <v>313.13</v>
      </c>
      <c r="L1420" s="197">
        <f t="shared" si="213"/>
        <v>-2.5197366014849528E-3</v>
      </c>
      <c r="M1420" s="197">
        <f t="shared" si="208"/>
        <v>0.15116076061777323</v>
      </c>
      <c r="N1420" s="199">
        <v>40024</v>
      </c>
      <c r="O1420" s="181">
        <v>986.75</v>
      </c>
      <c r="P1420" s="200">
        <f t="shared" si="214"/>
        <v>1.1825409224369018E-2</v>
      </c>
      <c r="Q1420" s="200">
        <f t="shared" si="209"/>
        <v>3.3662890088721913E-2</v>
      </c>
    </row>
    <row r="1421" spans="1:17">
      <c r="A1421" s="180">
        <v>40025</v>
      </c>
      <c r="B1421" s="174">
        <v>493.09</v>
      </c>
      <c r="C1421" s="197">
        <f t="shared" si="210"/>
        <v>1.9691239703761017E-3</v>
      </c>
      <c r="D1421" s="201">
        <f t="shared" si="205"/>
        <v>8.1947851118539528E-2</v>
      </c>
      <c r="E1421" s="174">
        <v>6424.28</v>
      </c>
      <c r="F1421" s="197">
        <f t="shared" si="211"/>
        <v>6.2411443792245941E-3</v>
      </c>
      <c r="G1421" s="197">
        <f t="shared" si="206"/>
        <v>3.2060852902614359E-2</v>
      </c>
      <c r="H1421" s="174">
        <v>1603.36</v>
      </c>
      <c r="I1421" s="197">
        <f t="shared" si="212"/>
        <v>-4.0520030667944712E-3</v>
      </c>
      <c r="J1421" s="197">
        <f t="shared" si="207"/>
        <v>8.3901905092762796E-2</v>
      </c>
      <c r="K1421" s="174">
        <v>314.10000000000002</v>
      </c>
      <c r="L1421" s="197">
        <f t="shared" si="213"/>
        <v>3.0929667690876095E-3</v>
      </c>
      <c r="M1421" s="197">
        <f t="shared" si="208"/>
        <v>0.13564593970979588</v>
      </c>
      <c r="N1421" s="199">
        <v>40025</v>
      </c>
      <c r="O1421" s="181">
        <v>987.48</v>
      </c>
      <c r="P1421" s="200">
        <f t="shared" si="214"/>
        <v>7.3952886266544747E-4</v>
      </c>
      <c r="Q1421" s="200">
        <f t="shared" si="209"/>
        <v>4.3506957180174284E-2</v>
      </c>
    </row>
    <row r="1422" spans="1:17">
      <c r="A1422" s="180">
        <v>40028</v>
      </c>
      <c r="B1422" s="174">
        <v>500.65</v>
      </c>
      <c r="C1422" s="197">
        <f t="shared" si="210"/>
        <v>1.5215540991467465E-2</v>
      </c>
      <c r="D1422" s="201">
        <f t="shared" si="205"/>
        <v>9.8535884211735009E-2</v>
      </c>
      <c r="E1422" s="174">
        <v>6565.65</v>
      </c>
      <c r="F1422" s="197">
        <f t="shared" si="211"/>
        <v>2.1766950509562465E-2</v>
      </c>
      <c r="G1422" s="197">
        <f t="shared" si="206"/>
        <v>6.2690994399881669E-2</v>
      </c>
      <c r="H1422" s="174">
        <v>1628.12</v>
      </c>
      <c r="I1422" s="197">
        <f t="shared" si="212"/>
        <v>1.5324547609722858E-2</v>
      </c>
      <c r="J1422" s="197">
        <f t="shared" si="207"/>
        <v>8.3145176935468107E-2</v>
      </c>
      <c r="K1422" s="174">
        <v>313.08</v>
      </c>
      <c r="L1422" s="197">
        <f t="shared" si="213"/>
        <v>-3.252657607963652E-3</v>
      </c>
      <c r="M1422" s="197">
        <f t="shared" si="208"/>
        <v>0.12753675260151007</v>
      </c>
      <c r="N1422" s="199">
        <v>40028</v>
      </c>
      <c r="O1422" s="181">
        <v>1002.63</v>
      </c>
      <c r="P1422" s="200">
        <f t="shared" si="214"/>
        <v>1.5225583178395025E-2</v>
      </c>
      <c r="Q1422" s="200">
        <f t="shared" si="209"/>
        <v>5.808097261122569E-2</v>
      </c>
    </row>
    <row r="1423" spans="1:17">
      <c r="A1423" s="180">
        <v>40029</v>
      </c>
      <c r="B1423" s="174">
        <v>501.29</v>
      </c>
      <c r="C1423" s="197">
        <f t="shared" si="210"/>
        <v>1.2775217818299361E-3</v>
      </c>
      <c r="D1423" s="201">
        <f t="shared" si="205"/>
        <v>0.10039047504260426</v>
      </c>
      <c r="E1423" s="174">
        <v>6569.14</v>
      </c>
      <c r="F1423" s="197">
        <f t="shared" si="211"/>
        <v>5.3141315272363582E-4</v>
      </c>
      <c r="G1423" s="197">
        <f t="shared" si="206"/>
        <v>7.1800361054370695E-2</v>
      </c>
      <c r="H1423" s="174">
        <v>1628.49</v>
      </c>
      <c r="I1423" s="197">
        <f t="shared" si="212"/>
        <v>2.2723015749017978E-4</v>
      </c>
      <c r="J1423" s="197">
        <f t="shared" si="207"/>
        <v>8.6812617560464406E-2</v>
      </c>
      <c r="K1423" s="174">
        <v>314.57</v>
      </c>
      <c r="L1423" s="197">
        <f t="shared" si="213"/>
        <v>4.7478779542954978E-3</v>
      </c>
      <c r="M1423" s="197">
        <f t="shared" si="208"/>
        <v>9.1726472255727706E-2</v>
      </c>
      <c r="N1423" s="199">
        <v>40029</v>
      </c>
      <c r="O1423" s="181">
        <v>1005.65</v>
      </c>
      <c r="P1423" s="200">
        <f t="shared" si="214"/>
        <v>3.0075510152131053E-3</v>
      </c>
      <c r="Q1423" s="200">
        <f t="shared" si="209"/>
        <v>6.1888348480769503E-2</v>
      </c>
    </row>
    <row r="1424" spans="1:17">
      <c r="A1424" s="180">
        <v>40030</v>
      </c>
      <c r="B1424" s="174">
        <v>497.16</v>
      </c>
      <c r="C1424" s="197">
        <f t="shared" si="210"/>
        <v>-8.2728700583308921E-3</v>
      </c>
      <c r="D1424" s="201">
        <f t="shared" si="205"/>
        <v>0.10210976123866028</v>
      </c>
      <c r="E1424" s="174">
        <v>6558.19</v>
      </c>
      <c r="F1424" s="197">
        <f t="shared" si="211"/>
        <v>-1.6682756569111161E-3</v>
      </c>
      <c r="G1424" s="197">
        <f t="shared" si="206"/>
        <v>7.6944113645035256E-2</v>
      </c>
      <c r="H1424" s="174">
        <v>1614.44</v>
      </c>
      <c r="I1424" s="197">
        <f t="shared" si="212"/>
        <v>-8.665057777894683E-3</v>
      </c>
      <c r="J1424" s="197">
        <f t="shared" si="207"/>
        <v>8.6725040032707562E-2</v>
      </c>
      <c r="K1424" s="174">
        <v>313.92</v>
      </c>
      <c r="L1424" s="197">
        <f t="shared" si="213"/>
        <v>-2.0684505139346044E-3</v>
      </c>
      <c r="M1424" s="197">
        <f t="shared" si="208"/>
        <v>0.10128213613741277</v>
      </c>
      <c r="N1424" s="199">
        <v>40030</v>
      </c>
      <c r="O1424" s="181">
        <v>1002.72</v>
      </c>
      <c r="P1424" s="200">
        <f t="shared" si="214"/>
        <v>-2.9177911228645812E-3</v>
      </c>
      <c r="Q1424" s="200">
        <f t="shared" si="209"/>
        <v>6.7413762237559086E-2</v>
      </c>
    </row>
    <row r="1425" spans="1:17">
      <c r="A1425" s="180">
        <v>40031</v>
      </c>
      <c r="B1425" s="174">
        <v>494.31</v>
      </c>
      <c r="C1425" s="197">
        <f t="shared" si="210"/>
        <v>-5.7490551398610814E-3</v>
      </c>
      <c r="D1425" s="201">
        <f t="shared" si="205"/>
        <v>9.5650168400881794E-2</v>
      </c>
      <c r="E1425" s="174">
        <v>6517.67</v>
      </c>
      <c r="F1425" s="197">
        <f t="shared" si="211"/>
        <v>-6.1977001440370822E-3</v>
      </c>
      <c r="G1425" s="197">
        <f t="shared" si="206"/>
        <v>7.7593305612979155E-2</v>
      </c>
      <c r="H1425" s="174">
        <v>1600.29</v>
      </c>
      <c r="I1425" s="197">
        <f t="shared" si="212"/>
        <v>-8.8032844952613213E-3</v>
      </c>
      <c r="J1425" s="197">
        <f t="shared" si="207"/>
        <v>8.1225964038729961E-2</v>
      </c>
      <c r="K1425" s="174">
        <v>318.45999999999998</v>
      </c>
      <c r="L1425" s="197">
        <f t="shared" si="213"/>
        <v>1.4358702051281575E-2</v>
      </c>
      <c r="M1425" s="197">
        <f t="shared" si="208"/>
        <v>0.10379729142004417</v>
      </c>
      <c r="N1425" s="199">
        <v>40031</v>
      </c>
      <c r="O1425" s="181">
        <v>997.08</v>
      </c>
      <c r="P1425" s="200">
        <f t="shared" si="214"/>
        <v>-5.6405790114750828E-3</v>
      </c>
      <c r="Q1425" s="200">
        <f t="shared" si="209"/>
        <v>6.5507023599942538E-2</v>
      </c>
    </row>
    <row r="1426" spans="1:17">
      <c r="A1426" s="180">
        <v>40032</v>
      </c>
      <c r="B1426" s="174">
        <v>498.78</v>
      </c>
      <c r="C1426" s="197">
        <f t="shared" si="210"/>
        <v>9.0022660336019841E-3</v>
      </c>
      <c r="D1426" s="201">
        <f t="shared" ref="D1426:D1489" si="215">SUM(C1385:C1425)</f>
        <v>7.2501738441178465E-2</v>
      </c>
      <c r="E1426" s="174">
        <v>6586.71</v>
      </c>
      <c r="F1426" s="197">
        <f t="shared" si="211"/>
        <v>1.0537032470970948E-2</v>
      </c>
      <c r="G1426" s="197">
        <f t="shared" ref="G1426:G1489" si="216">SUM(F1385:F1425)</f>
        <v>6.5970834993712271E-2</v>
      </c>
      <c r="H1426" s="174">
        <v>1619.49</v>
      </c>
      <c r="I1426" s="197">
        <f t="shared" si="212"/>
        <v>1.1926422042952523E-2</v>
      </c>
      <c r="J1426" s="197">
        <f t="shared" ref="J1426:J1489" si="217">SUM(I1385:I1425)</f>
        <v>6.3686954901824452E-2</v>
      </c>
      <c r="K1426" s="174">
        <v>318.18</v>
      </c>
      <c r="L1426" s="197">
        <f t="shared" si="213"/>
        <v>-8.7961805118625021E-4</v>
      </c>
      <c r="M1426" s="197">
        <f t="shared" ref="M1426:M1489" si="218">SUM(L1385:L1425)</f>
        <v>0.10338768156204869</v>
      </c>
      <c r="N1426" s="199">
        <v>40032</v>
      </c>
      <c r="O1426" s="181">
        <v>1010.48</v>
      </c>
      <c r="P1426" s="200">
        <f t="shared" si="214"/>
        <v>1.3349737000829563E-2</v>
      </c>
      <c r="Q1426" s="200">
        <f t="shared" ref="Q1426:Q1489" si="219">SUM(P1385:P1425)</f>
        <v>5.6369361457948526E-2</v>
      </c>
    </row>
    <row r="1427" spans="1:17">
      <c r="A1427" s="180">
        <v>40035</v>
      </c>
      <c r="B1427" s="174">
        <v>495.84</v>
      </c>
      <c r="C1427" s="197">
        <f t="shared" si="210"/>
        <v>-5.911822731613588E-3</v>
      </c>
      <c r="D1427" s="201">
        <f t="shared" si="215"/>
        <v>8.1330008215261179E-2</v>
      </c>
      <c r="E1427" s="174">
        <v>6550.05</v>
      </c>
      <c r="F1427" s="197">
        <f t="shared" si="211"/>
        <v>-5.5812993715281742E-3</v>
      </c>
      <c r="G1427" s="197">
        <f t="shared" si="216"/>
        <v>7.7083294768109795E-2</v>
      </c>
      <c r="H1427" s="174">
        <v>1610.43</v>
      </c>
      <c r="I1427" s="197">
        <f t="shared" si="212"/>
        <v>-5.6100607828911261E-3</v>
      </c>
      <c r="J1427" s="197">
        <f t="shared" si="217"/>
        <v>7.9804492322131479E-2</v>
      </c>
      <c r="K1427" s="174">
        <v>315.39999999999998</v>
      </c>
      <c r="L1427" s="197">
        <f t="shared" si="213"/>
        <v>-8.7755858481557546E-3</v>
      </c>
      <c r="M1427" s="197">
        <f t="shared" si="218"/>
        <v>9.8303529631258796E-2</v>
      </c>
      <c r="N1427" s="199">
        <v>40035</v>
      </c>
      <c r="O1427" s="181">
        <v>1007.1</v>
      </c>
      <c r="P1427" s="200">
        <f t="shared" si="214"/>
        <v>-3.3505518116208367E-3</v>
      </c>
      <c r="Q1427" s="200">
        <f t="shared" si="219"/>
        <v>7.3205533606291173E-2</v>
      </c>
    </row>
    <row r="1428" spans="1:17">
      <c r="A1428" s="180">
        <v>40036</v>
      </c>
      <c r="B1428" s="174">
        <v>489.9</v>
      </c>
      <c r="C1428" s="197">
        <f t="shared" si="210"/>
        <v>-1.2052005394908999E-2</v>
      </c>
      <c r="D1428" s="201">
        <f t="shared" si="215"/>
        <v>6.4581546694758601E-2</v>
      </c>
      <c r="E1428" s="174">
        <v>6463.62</v>
      </c>
      <c r="F1428" s="197">
        <f t="shared" si="211"/>
        <v>-1.3283150843760741E-2</v>
      </c>
      <c r="G1428" s="197">
        <f t="shared" si="216"/>
        <v>6.0887917824936043E-2</v>
      </c>
      <c r="H1428" s="174">
        <v>1594.69</v>
      </c>
      <c r="I1428" s="197">
        <f t="shared" si="212"/>
        <v>-9.8218641018040734E-3</v>
      </c>
      <c r="J1428" s="197">
        <f t="shared" si="217"/>
        <v>7.3031438640099797E-2</v>
      </c>
      <c r="K1428" s="174">
        <v>313.16000000000003</v>
      </c>
      <c r="L1428" s="197">
        <f t="shared" si="213"/>
        <v>-7.1274324892244469E-3</v>
      </c>
      <c r="M1428" s="197">
        <f t="shared" si="218"/>
        <v>9.2444916369174193E-2</v>
      </c>
      <c r="N1428" s="199">
        <v>40036</v>
      </c>
      <c r="O1428" s="181">
        <v>994.35</v>
      </c>
      <c r="P1428" s="200">
        <f t="shared" si="214"/>
        <v>-1.274093529858868E-2</v>
      </c>
      <c r="Q1428" s="200">
        <f t="shared" si="219"/>
        <v>6.3761674052010983E-2</v>
      </c>
    </row>
    <row r="1429" spans="1:17">
      <c r="A1429" s="180">
        <v>40037</v>
      </c>
      <c r="B1429" s="174">
        <v>499.16</v>
      </c>
      <c r="C1429" s="197">
        <f t="shared" si="210"/>
        <v>1.8725396995124488E-2</v>
      </c>
      <c r="D1429" s="201">
        <f t="shared" si="215"/>
        <v>5.8549821224049309E-2</v>
      </c>
      <c r="E1429" s="174">
        <v>6538.87</v>
      </c>
      <c r="F1429" s="197">
        <f t="shared" si="211"/>
        <v>1.1574835303758657E-2</v>
      </c>
      <c r="G1429" s="197">
        <f t="shared" si="216"/>
        <v>4.9963492349309836E-2</v>
      </c>
      <c r="H1429" s="174">
        <v>1619.59</v>
      </c>
      <c r="I1429" s="197">
        <f t="shared" si="212"/>
        <v>1.5493670812570878E-2</v>
      </c>
      <c r="J1429" s="197">
        <f t="shared" si="217"/>
        <v>6.7923374453712271E-2</v>
      </c>
      <c r="K1429" s="174">
        <v>316.13</v>
      </c>
      <c r="L1429" s="197">
        <f t="shared" si="213"/>
        <v>9.4392793536078202E-3</v>
      </c>
      <c r="M1429" s="197">
        <f t="shared" si="218"/>
        <v>7.6178361177147588E-2</v>
      </c>
      <c r="N1429" s="199">
        <v>40037</v>
      </c>
      <c r="O1429" s="181">
        <v>1005.81</v>
      </c>
      <c r="P1429" s="200">
        <f t="shared" si="214"/>
        <v>1.1459208667389599E-2</v>
      </c>
      <c r="Q1429" s="200">
        <f t="shared" si="219"/>
        <v>4.9624725624160038E-2</v>
      </c>
    </row>
    <row r="1430" spans="1:17">
      <c r="A1430" s="180">
        <v>40038</v>
      </c>
      <c r="B1430" s="174">
        <v>502.91</v>
      </c>
      <c r="C1430" s="197">
        <f t="shared" si="210"/>
        <v>7.4845420094883297E-3</v>
      </c>
      <c r="D1430" s="201">
        <f t="shared" si="215"/>
        <v>9.9178136328508915E-2</v>
      </c>
      <c r="E1430" s="174">
        <v>6604.1</v>
      </c>
      <c r="F1430" s="197">
        <f t="shared" si="211"/>
        <v>9.9263006154054929E-3</v>
      </c>
      <c r="G1430" s="197">
        <f t="shared" si="216"/>
        <v>9.1476507090388778E-2</v>
      </c>
      <c r="H1430" s="174">
        <v>1628.65</v>
      </c>
      <c r="I1430" s="197">
        <f t="shared" si="212"/>
        <v>5.5784200026224653E-3</v>
      </c>
      <c r="J1430" s="197">
        <f t="shared" si="217"/>
        <v>0.10582095762848646</v>
      </c>
      <c r="K1430" s="174">
        <v>314.33999999999997</v>
      </c>
      <c r="L1430" s="197">
        <f t="shared" si="213"/>
        <v>-5.6783187451379981E-3</v>
      </c>
      <c r="M1430" s="197">
        <f t="shared" si="218"/>
        <v>8.5721026418673699E-2</v>
      </c>
      <c r="N1430" s="199">
        <v>40038</v>
      </c>
      <c r="O1430" s="181">
        <v>1012.73</v>
      </c>
      <c r="P1430" s="200">
        <f t="shared" si="214"/>
        <v>6.8564676545833682E-3</v>
      </c>
      <c r="Q1430" s="200">
        <f t="shared" si="219"/>
        <v>8.5139470607206252E-2</v>
      </c>
    </row>
    <row r="1431" spans="1:17">
      <c r="A1431" s="180">
        <v>40039</v>
      </c>
      <c r="B1431" s="174">
        <v>496.82</v>
      </c>
      <c r="C1431" s="197">
        <f t="shared" si="210"/>
        <v>-1.2183440191237089E-2</v>
      </c>
      <c r="D1431" s="201">
        <f t="shared" si="215"/>
        <v>0.11986808551492255</v>
      </c>
      <c r="E1431" s="174">
        <v>6537.82</v>
      </c>
      <c r="F1431" s="197">
        <f t="shared" si="211"/>
        <v>-1.0086891713344984E-2</v>
      </c>
      <c r="G1431" s="197">
        <f t="shared" si="216"/>
        <v>0.11498490685956164</v>
      </c>
      <c r="H1431" s="174">
        <v>1611.58</v>
      </c>
      <c r="I1431" s="197">
        <f t="shared" si="212"/>
        <v>-1.0536386564641431E-2</v>
      </c>
      <c r="J1431" s="197">
        <f t="shared" si="217"/>
        <v>0.12085393583648324</v>
      </c>
      <c r="K1431" s="174">
        <v>311.16000000000003</v>
      </c>
      <c r="L1431" s="197">
        <f t="shared" si="213"/>
        <v>-1.0167953309609913E-2</v>
      </c>
      <c r="M1431" s="197">
        <f t="shared" si="218"/>
        <v>7.6533570003002913E-2</v>
      </c>
      <c r="N1431" s="199">
        <v>40039</v>
      </c>
      <c r="O1431" s="181">
        <v>1004.09</v>
      </c>
      <c r="P1431" s="200">
        <f t="shared" si="214"/>
        <v>-8.5679960090988584E-3</v>
      </c>
      <c r="Q1431" s="200">
        <f t="shared" si="219"/>
        <v>0.10479783888103808</v>
      </c>
    </row>
    <row r="1432" spans="1:17">
      <c r="A1432" s="180">
        <v>40042</v>
      </c>
      <c r="B1432" s="174">
        <v>482.26</v>
      </c>
      <c r="C1432" s="197">
        <f t="shared" si="210"/>
        <v>-2.9744399754345886E-2</v>
      </c>
      <c r="D1432" s="201">
        <f t="shared" si="215"/>
        <v>0.10138308930984949</v>
      </c>
      <c r="E1432" s="174">
        <v>6352.11</v>
      </c>
      <c r="F1432" s="197">
        <f t="shared" si="211"/>
        <v>-2.8816735392626525E-2</v>
      </c>
      <c r="G1432" s="197">
        <f t="shared" si="216"/>
        <v>0.10867802374875735</v>
      </c>
      <c r="H1432" s="174">
        <v>1564.89</v>
      </c>
      <c r="I1432" s="197">
        <f t="shared" si="212"/>
        <v>-2.9399530248852355E-2</v>
      </c>
      <c r="J1432" s="197">
        <f t="shared" si="217"/>
        <v>0.10159766676080645</v>
      </c>
      <c r="K1432" s="174">
        <v>316.33999999999997</v>
      </c>
      <c r="L1432" s="197">
        <f t="shared" si="213"/>
        <v>1.6510335196769345E-2</v>
      </c>
      <c r="M1432" s="197">
        <f t="shared" si="218"/>
        <v>6.822186142562639E-2</v>
      </c>
      <c r="N1432" s="199">
        <v>40042</v>
      </c>
      <c r="O1432" s="181">
        <v>979.73</v>
      </c>
      <c r="P1432" s="200">
        <f t="shared" si="214"/>
        <v>-2.4559914167756866E-2</v>
      </c>
      <c r="Q1432" s="200">
        <f t="shared" si="219"/>
        <v>9.7612422590496836E-2</v>
      </c>
    </row>
    <row r="1433" spans="1:17">
      <c r="A1433" s="180">
        <v>40043</v>
      </c>
      <c r="B1433" s="174">
        <v>490.44</v>
      </c>
      <c r="C1433" s="197">
        <f t="shared" si="210"/>
        <v>1.6819559660627266E-2</v>
      </c>
      <c r="D1433" s="201">
        <f t="shared" si="215"/>
        <v>7.6932011573663597E-2</v>
      </c>
      <c r="E1433" s="174">
        <v>6437.07</v>
      </c>
      <c r="F1433" s="197">
        <f t="shared" si="211"/>
        <v>1.3286426467146565E-2</v>
      </c>
      <c r="G1433" s="197">
        <f t="shared" si="216"/>
        <v>7.2784394559625543E-2</v>
      </c>
      <c r="H1433" s="174">
        <v>1586.5</v>
      </c>
      <c r="I1433" s="197">
        <f t="shared" si="212"/>
        <v>1.3714798059217666E-2</v>
      </c>
      <c r="J1433" s="197">
        <f t="shared" si="217"/>
        <v>7.3634715913497462E-2</v>
      </c>
      <c r="K1433" s="174">
        <v>319.16000000000003</v>
      </c>
      <c r="L1433" s="197">
        <f t="shared" si="213"/>
        <v>8.8749599047375626E-3</v>
      </c>
      <c r="M1433" s="197">
        <f t="shared" si="218"/>
        <v>0.10089570623064092</v>
      </c>
      <c r="N1433" s="199">
        <v>40043</v>
      </c>
      <c r="O1433" s="181">
        <v>989.67</v>
      </c>
      <c r="P1433" s="200">
        <f t="shared" si="214"/>
        <v>1.0094530726770492E-2</v>
      </c>
      <c r="Q1433" s="200">
        <f t="shared" si="219"/>
        <v>6.4676663974081713E-2</v>
      </c>
    </row>
    <row r="1434" spans="1:17">
      <c r="A1434" s="180">
        <v>40044</v>
      </c>
      <c r="B1434" s="174">
        <v>492.02</v>
      </c>
      <c r="C1434" s="197">
        <f t="shared" si="210"/>
        <v>3.2164187084205761E-3</v>
      </c>
      <c r="D1434" s="201">
        <f t="shared" si="215"/>
        <v>8.4079540049569357E-2</v>
      </c>
      <c r="E1434" s="174">
        <v>6479.28</v>
      </c>
      <c r="F1434" s="197">
        <f t="shared" si="211"/>
        <v>6.5359254373856821E-3</v>
      </c>
      <c r="G1434" s="197">
        <f t="shared" si="216"/>
        <v>8.133450169779935E-2</v>
      </c>
      <c r="H1434" s="174">
        <v>1596.61</v>
      </c>
      <c r="I1434" s="197">
        <f t="shared" si="212"/>
        <v>6.3522994783665274E-3</v>
      </c>
      <c r="J1434" s="197">
        <f t="shared" si="217"/>
        <v>7.5431546423914017E-2</v>
      </c>
      <c r="K1434" s="174">
        <v>316.23</v>
      </c>
      <c r="L1434" s="197">
        <f t="shared" si="213"/>
        <v>-9.2227475048727511E-3</v>
      </c>
      <c r="M1434" s="197">
        <f t="shared" si="218"/>
        <v>0.12006898395741079</v>
      </c>
      <c r="N1434" s="199">
        <v>40044</v>
      </c>
      <c r="O1434" s="181">
        <v>996.46</v>
      </c>
      <c r="P1434" s="200">
        <f t="shared" si="214"/>
        <v>6.8374441280794861E-3</v>
      </c>
      <c r="Q1434" s="200">
        <f t="shared" si="219"/>
        <v>7.1661820593159439E-2</v>
      </c>
    </row>
    <row r="1435" spans="1:17">
      <c r="A1435" s="180">
        <v>40045</v>
      </c>
      <c r="B1435" s="174">
        <v>496.92</v>
      </c>
      <c r="C1435" s="197">
        <f t="shared" si="210"/>
        <v>9.9096812728694909E-3</v>
      </c>
      <c r="D1435" s="201">
        <f t="shared" si="215"/>
        <v>0.12446152066077146</v>
      </c>
      <c r="E1435" s="174">
        <v>6553.4</v>
      </c>
      <c r="F1435" s="197">
        <f t="shared" si="211"/>
        <v>1.1374605859370904E-2</v>
      </c>
      <c r="G1435" s="197">
        <f t="shared" si="216"/>
        <v>0.12375461663998552</v>
      </c>
      <c r="H1435" s="174">
        <v>1614.22</v>
      </c>
      <c r="I1435" s="197">
        <f t="shared" si="212"/>
        <v>1.0969236350308402E-2</v>
      </c>
      <c r="J1435" s="197">
        <f t="shared" si="217"/>
        <v>0.11258163100889727</v>
      </c>
      <c r="K1435" s="174">
        <v>307.86</v>
      </c>
      <c r="L1435" s="197">
        <f t="shared" si="213"/>
        <v>-2.6824662753279098E-2</v>
      </c>
      <c r="M1435" s="197">
        <f t="shared" si="218"/>
        <v>0.10447196542876691</v>
      </c>
      <c r="N1435" s="199">
        <v>40045</v>
      </c>
      <c r="O1435" s="181">
        <v>1007.37</v>
      </c>
      <c r="P1435" s="200">
        <f t="shared" si="214"/>
        <v>1.0889254881918217E-2</v>
      </c>
      <c r="Q1435" s="200">
        <f t="shared" si="219"/>
        <v>0.10957762564900113</v>
      </c>
    </row>
    <row r="1436" spans="1:17">
      <c r="A1436" s="180">
        <v>40046</v>
      </c>
      <c r="B1436" s="174">
        <v>505.46</v>
      </c>
      <c r="C1436" s="197">
        <f t="shared" si="210"/>
        <v>1.7039858409461355E-2</v>
      </c>
      <c r="D1436" s="201">
        <f t="shared" si="215"/>
        <v>0.1320949987597394</v>
      </c>
      <c r="E1436" s="174">
        <v>6676.26</v>
      </c>
      <c r="F1436" s="197">
        <f t="shared" si="211"/>
        <v>1.8573951578420036E-2</v>
      </c>
      <c r="G1436" s="197">
        <f t="shared" si="216"/>
        <v>0.12913506981805711</v>
      </c>
      <c r="H1436" s="174">
        <v>1637.78</v>
      </c>
      <c r="I1436" s="197">
        <f t="shared" si="212"/>
        <v>1.4489798406365635E-2</v>
      </c>
      <c r="J1436" s="197">
        <f t="shared" si="217"/>
        <v>0.12505907333629326</v>
      </c>
      <c r="K1436" s="174">
        <v>312.35000000000002</v>
      </c>
      <c r="L1436" s="197">
        <f t="shared" si="213"/>
        <v>1.4479219757650551E-2</v>
      </c>
      <c r="M1436" s="197">
        <f t="shared" si="218"/>
        <v>8.2221393195111236E-2</v>
      </c>
      <c r="N1436" s="199">
        <v>40046</v>
      </c>
      <c r="O1436" s="181">
        <v>1026.1300000000001</v>
      </c>
      <c r="P1436" s="200">
        <f t="shared" si="214"/>
        <v>1.8451470119857618E-2</v>
      </c>
      <c r="Q1436" s="200">
        <f t="shared" si="219"/>
        <v>0.11816280936050269</v>
      </c>
    </row>
    <row r="1437" spans="1:17">
      <c r="A1437" s="180">
        <v>40049</v>
      </c>
      <c r="B1437" s="174">
        <v>502.22</v>
      </c>
      <c r="C1437" s="197">
        <f t="shared" si="210"/>
        <v>-6.4306350534304923E-3</v>
      </c>
      <c r="D1437" s="201">
        <f t="shared" si="215"/>
        <v>0.13201200889689618</v>
      </c>
      <c r="E1437" s="174">
        <v>6671.14</v>
      </c>
      <c r="F1437" s="197">
        <f t="shared" si="211"/>
        <v>-7.6719065153185782E-4</v>
      </c>
      <c r="G1437" s="197">
        <f t="shared" si="216"/>
        <v>0.14143823640479933</v>
      </c>
      <c r="H1437" s="174">
        <v>1634.78</v>
      </c>
      <c r="I1437" s="197">
        <f t="shared" si="212"/>
        <v>-1.8334275554087098E-3</v>
      </c>
      <c r="J1437" s="197">
        <f t="shared" si="217"/>
        <v>0.12380775438625286</v>
      </c>
      <c r="K1437" s="174">
        <v>313.63</v>
      </c>
      <c r="L1437" s="197">
        <f t="shared" si="213"/>
        <v>4.0895932265414478E-3</v>
      </c>
      <c r="M1437" s="197">
        <f t="shared" si="218"/>
        <v>8.481636938520716E-2</v>
      </c>
      <c r="N1437" s="199">
        <v>40049</v>
      </c>
      <c r="O1437" s="181">
        <v>1025.57</v>
      </c>
      <c r="P1437" s="200">
        <f t="shared" si="214"/>
        <v>-5.4588878871820968E-4</v>
      </c>
      <c r="Q1437" s="200">
        <f t="shared" si="219"/>
        <v>0.13011106064111191</v>
      </c>
    </row>
    <row r="1438" spans="1:17">
      <c r="A1438" s="180">
        <v>40050</v>
      </c>
      <c r="B1438" s="174">
        <v>501.94</v>
      </c>
      <c r="C1438" s="197">
        <f t="shared" si="210"/>
        <v>-5.576800654414685E-4</v>
      </c>
      <c r="D1438" s="201">
        <f t="shared" si="215"/>
        <v>0.10859140736165936</v>
      </c>
      <c r="E1438" s="174">
        <v>6697.22</v>
      </c>
      <c r="F1438" s="197">
        <f t="shared" si="211"/>
        <v>3.9017550523998386E-3</v>
      </c>
      <c r="G1438" s="197">
        <f t="shared" si="216"/>
        <v>0.12097066275331046</v>
      </c>
      <c r="H1438" s="174">
        <v>1639.9</v>
      </c>
      <c r="I1438" s="197">
        <f t="shared" si="212"/>
        <v>3.1270256465177988E-3</v>
      </c>
      <c r="J1438" s="197">
        <f t="shared" si="217"/>
        <v>0.10229447119863078</v>
      </c>
      <c r="K1438" s="174">
        <v>316.92</v>
      </c>
      <c r="L1438" s="197">
        <f t="shared" si="213"/>
        <v>1.0435428930920698E-2</v>
      </c>
      <c r="M1438" s="197">
        <f t="shared" si="218"/>
        <v>0.1170738525020309</v>
      </c>
      <c r="N1438" s="199">
        <v>40050</v>
      </c>
      <c r="O1438" s="181">
        <v>1028</v>
      </c>
      <c r="P1438" s="200">
        <f t="shared" si="214"/>
        <v>2.3666114465755281E-3</v>
      </c>
      <c r="Q1438" s="200">
        <f t="shared" si="219"/>
        <v>0.10834759575611233</v>
      </c>
    </row>
    <row r="1439" spans="1:17">
      <c r="A1439" s="180">
        <v>40051</v>
      </c>
      <c r="B1439" s="174">
        <v>503.21</v>
      </c>
      <c r="C1439" s="197">
        <f t="shared" si="210"/>
        <v>2.5269873666937371E-3</v>
      </c>
      <c r="D1439" s="201">
        <f t="shared" si="215"/>
        <v>0.1052188531596366</v>
      </c>
      <c r="E1439" s="174">
        <v>6687.94</v>
      </c>
      <c r="F1439" s="197">
        <f t="shared" si="211"/>
        <v>-1.3866104681422595E-3</v>
      </c>
      <c r="G1439" s="197">
        <f t="shared" si="216"/>
        <v>0.12556119824314624</v>
      </c>
      <c r="H1439" s="174">
        <v>1637</v>
      </c>
      <c r="I1439" s="197">
        <f t="shared" si="212"/>
        <v>-1.7699659782650606E-3</v>
      </c>
      <c r="J1439" s="197">
        <f t="shared" si="217"/>
        <v>0.10245805058603354</v>
      </c>
      <c r="K1439" s="174">
        <v>321.76</v>
      </c>
      <c r="L1439" s="197">
        <f t="shared" si="213"/>
        <v>1.5156549927300778E-2</v>
      </c>
      <c r="M1439" s="197">
        <f t="shared" si="218"/>
        <v>0.1289800018128392</v>
      </c>
      <c r="N1439" s="199">
        <v>40051</v>
      </c>
      <c r="O1439" s="181">
        <v>1028.1199999999999</v>
      </c>
      <c r="P1439" s="200">
        <f t="shared" si="214"/>
        <v>1.167247049162505E-4</v>
      </c>
      <c r="Q1439" s="200">
        <f t="shared" si="219"/>
        <v>0.11219314350827157</v>
      </c>
    </row>
    <row r="1440" spans="1:17">
      <c r="A1440" s="180">
        <v>40052</v>
      </c>
      <c r="B1440" s="174">
        <v>506.35</v>
      </c>
      <c r="C1440" s="197">
        <f t="shared" si="210"/>
        <v>6.220551775534577E-3</v>
      </c>
      <c r="D1440" s="201">
        <f t="shared" si="215"/>
        <v>0.10269013989885366</v>
      </c>
      <c r="E1440" s="174">
        <v>6722.31</v>
      </c>
      <c r="F1440" s="197">
        <f t="shared" si="211"/>
        <v>5.1259410162710194E-3</v>
      </c>
      <c r="G1440" s="197">
        <f t="shared" si="216"/>
        <v>0.11481604823583165</v>
      </c>
      <c r="H1440" s="174">
        <v>1640.97</v>
      </c>
      <c r="I1440" s="197">
        <f t="shared" si="212"/>
        <v>2.4222320161977401E-3</v>
      </c>
      <c r="J1440" s="197">
        <f t="shared" si="217"/>
        <v>9.8238715461827955E-2</v>
      </c>
      <c r="K1440" s="174">
        <v>321.51</v>
      </c>
      <c r="L1440" s="197">
        <f t="shared" si="213"/>
        <v>-7.7727863132655609E-4</v>
      </c>
      <c r="M1440" s="197">
        <f t="shared" si="218"/>
        <v>0.13055224444296271</v>
      </c>
      <c r="N1440" s="199">
        <v>40052</v>
      </c>
      <c r="O1440" s="181">
        <v>1030.98</v>
      </c>
      <c r="P1440" s="200">
        <f t="shared" si="214"/>
        <v>2.7779144666822218E-3</v>
      </c>
      <c r="Q1440" s="200">
        <f t="shared" si="219"/>
        <v>0.10328552373905121</v>
      </c>
    </row>
    <row r="1441" spans="1:17">
      <c r="A1441" s="180">
        <v>40053</v>
      </c>
      <c r="B1441" s="174">
        <v>509.34</v>
      </c>
      <c r="C1441" s="197">
        <f t="shared" si="210"/>
        <v>5.8876401996373132E-3</v>
      </c>
      <c r="D1441" s="201">
        <f t="shared" si="215"/>
        <v>0.11420988711773529</v>
      </c>
      <c r="E1441" s="174">
        <v>6709.04</v>
      </c>
      <c r="F1441" s="197">
        <f t="shared" si="211"/>
        <v>-1.9759747631772286E-3</v>
      </c>
      <c r="G1441" s="197">
        <f t="shared" si="216"/>
        <v>0.12960699393834305</v>
      </c>
      <c r="H1441" s="174">
        <v>1643.24</v>
      </c>
      <c r="I1441" s="197">
        <f t="shared" si="212"/>
        <v>1.3823722365429777E-3</v>
      </c>
      <c r="J1441" s="197">
        <f t="shared" si="217"/>
        <v>0.10510527916154828</v>
      </c>
      <c r="K1441" s="174">
        <v>321.85000000000002</v>
      </c>
      <c r="L1441" s="197">
        <f t="shared" si="213"/>
        <v>1.0569511056095298E-3</v>
      </c>
      <c r="M1441" s="197">
        <f t="shared" si="218"/>
        <v>0.11093659979102317</v>
      </c>
      <c r="N1441" s="199">
        <v>40053</v>
      </c>
      <c r="O1441" s="181">
        <v>1028.93</v>
      </c>
      <c r="P1441" s="200">
        <f t="shared" si="214"/>
        <v>-1.9903788774991863E-3</v>
      </c>
      <c r="Q1441" s="200">
        <f t="shared" si="219"/>
        <v>0.1146308188699794</v>
      </c>
    </row>
    <row r="1442" spans="1:17">
      <c r="A1442" s="180">
        <v>40056</v>
      </c>
      <c r="B1442" s="174">
        <v>503.06</v>
      </c>
      <c r="C1442" s="197">
        <f t="shared" si="210"/>
        <v>-1.2406322697763279E-2</v>
      </c>
      <c r="D1442" s="201">
        <f t="shared" si="215"/>
        <v>0.11420392587724049</v>
      </c>
      <c r="E1442" s="174">
        <v>6643.24</v>
      </c>
      <c r="F1442" s="197">
        <f t="shared" si="211"/>
        <v>-9.8560744175851811E-3</v>
      </c>
      <c r="G1442" s="197">
        <f t="shared" si="216"/>
        <v>0.11939092856804662</v>
      </c>
      <c r="H1442" s="174">
        <v>1625.19</v>
      </c>
      <c r="I1442" s="197">
        <f t="shared" si="212"/>
        <v>-1.1045170618084927E-2</v>
      </c>
      <c r="J1442" s="197">
        <f t="shared" si="217"/>
        <v>0.10372281909254626</v>
      </c>
      <c r="K1442" s="174">
        <v>322.02999999999997</v>
      </c>
      <c r="L1442" s="197">
        <f t="shared" si="213"/>
        <v>5.5911040780586864E-4</v>
      </c>
      <c r="M1442" s="197">
        <f t="shared" si="218"/>
        <v>0.11282795625742492</v>
      </c>
      <c r="N1442" s="199">
        <v>40056</v>
      </c>
      <c r="O1442" s="181">
        <v>1020.62</v>
      </c>
      <c r="P1442" s="200">
        <f t="shared" si="214"/>
        <v>-8.1091415554512269E-3</v>
      </c>
      <c r="Q1442" s="200">
        <f t="shared" si="219"/>
        <v>0.10828800591075528</v>
      </c>
    </row>
    <row r="1443" spans="1:17">
      <c r="A1443" s="180">
        <v>40057</v>
      </c>
      <c r="B1443" s="174">
        <v>493.55</v>
      </c>
      <c r="C1443" s="197">
        <f t="shared" si="210"/>
        <v>-1.9085276416271051E-2</v>
      </c>
      <c r="D1443" s="201">
        <f t="shared" si="215"/>
        <v>0.12614694216861849</v>
      </c>
      <c r="E1443" s="174">
        <v>6487.81</v>
      </c>
      <c r="F1443" s="197">
        <f t="shared" si="211"/>
        <v>-2.3674764735036762E-2</v>
      </c>
      <c r="G1443" s="197">
        <f t="shared" si="216"/>
        <v>0.14001998229991242</v>
      </c>
      <c r="H1443" s="174">
        <v>1595.84</v>
      </c>
      <c r="I1443" s="197">
        <f t="shared" si="212"/>
        <v>-1.8224488648033096E-2</v>
      </c>
      <c r="J1443" s="197">
        <f t="shared" si="217"/>
        <v>0.116629989411401</v>
      </c>
      <c r="K1443" s="174">
        <v>323.19</v>
      </c>
      <c r="L1443" s="197">
        <f t="shared" si="213"/>
        <v>3.5956766677800373E-3</v>
      </c>
      <c r="M1443" s="197">
        <f t="shared" si="218"/>
        <v>0.10666213838141703</v>
      </c>
      <c r="N1443" s="199">
        <v>40057</v>
      </c>
      <c r="O1443" s="181">
        <v>998.04</v>
      </c>
      <c r="P1443" s="200">
        <f t="shared" si="214"/>
        <v>-2.2372209085162031E-2</v>
      </c>
      <c r="Q1443" s="200">
        <f t="shared" si="219"/>
        <v>0.12975651160778953</v>
      </c>
    </row>
    <row r="1444" spans="1:17">
      <c r="A1444" s="180">
        <v>40058</v>
      </c>
      <c r="B1444" s="174">
        <v>495.99</v>
      </c>
      <c r="C1444" s="197">
        <f t="shared" si="210"/>
        <v>4.9315943674664124E-3</v>
      </c>
      <c r="D1444" s="201">
        <f t="shared" si="215"/>
        <v>0.11260197141111056</v>
      </c>
      <c r="E1444" s="174">
        <v>6474.79</v>
      </c>
      <c r="F1444" s="197">
        <f t="shared" si="211"/>
        <v>-2.0088569235376503E-3</v>
      </c>
      <c r="G1444" s="197">
        <f t="shared" si="216"/>
        <v>0.117252951030755</v>
      </c>
      <c r="H1444" s="174">
        <v>1594.28</v>
      </c>
      <c r="I1444" s="197">
        <f t="shared" si="212"/>
        <v>-9.7801971358307165E-4</v>
      </c>
      <c r="J1444" s="197">
        <f t="shared" si="217"/>
        <v>0.10205598675705385</v>
      </c>
      <c r="K1444" s="174">
        <v>324.20999999999998</v>
      </c>
      <c r="L1444" s="197">
        <f t="shared" si="213"/>
        <v>3.1510684089729826E-3</v>
      </c>
      <c r="M1444" s="197">
        <f t="shared" si="218"/>
        <v>0.11656545362357894</v>
      </c>
      <c r="N1444" s="199">
        <v>40058</v>
      </c>
      <c r="O1444" s="181">
        <v>994.75</v>
      </c>
      <c r="P1444" s="200">
        <f t="shared" si="214"/>
        <v>-3.3019063615583625E-3</v>
      </c>
      <c r="Q1444" s="200">
        <f t="shared" si="219"/>
        <v>0.10482182688447421</v>
      </c>
    </row>
    <row r="1445" spans="1:17">
      <c r="A1445" s="180">
        <v>40059</v>
      </c>
      <c r="B1445" s="174">
        <v>500.43</v>
      </c>
      <c r="C1445" s="197">
        <f t="shared" si="210"/>
        <v>8.9119636027103488E-3</v>
      </c>
      <c r="D1445" s="201">
        <f t="shared" si="215"/>
        <v>0.14311945461091</v>
      </c>
      <c r="E1445" s="174">
        <v>6546.6</v>
      </c>
      <c r="F1445" s="197">
        <f t="shared" si="211"/>
        <v>1.1029656279744653E-2</v>
      </c>
      <c r="G1445" s="197">
        <f t="shared" si="216"/>
        <v>0.13543972756300948</v>
      </c>
      <c r="H1445" s="174">
        <v>1605.98</v>
      </c>
      <c r="I1445" s="197">
        <f t="shared" si="212"/>
        <v>7.311938484864884E-3</v>
      </c>
      <c r="J1445" s="197">
        <f t="shared" si="217"/>
        <v>0.1265415167667176</v>
      </c>
      <c r="K1445" s="174">
        <v>321.3</v>
      </c>
      <c r="L1445" s="197">
        <f t="shared" si="213"/>
        <v>-9.0161878613710927E-3</v>
      </c>
      <c r="M1445" s="197">
        <f t="shared" si="218"/>
        <v>0.11382354879463458</v>
      </c>
      <c r="N1445" s="199">
        <v>40059</v>
      </c>
      <c r="O1445" s="181">
        <v>1003.24</v>
      </c>
      <c r="P1445" s="200">
        <f t="shared" si="214"/>
        <v>8.4985921850284137E-3</v>
      </c>
      <c r="Q1445" s="200">
        <f t="shared" si="219"/>
        <v>0.12139977173722856</v>
      </c>
    </row>
    <row r="1446" spans="1:17">
      <c r="A1446" s="180">
        <v>40060</v>
      </c>
      <c r="B1446" s="174">
        <v>509.31</v>
      </c>
      <c r="C1446" s="197">
        <f t="shared" si="210"/>
        <v>1.7589139656578091E-2</v>
      </c>
      <c r="D1446" s="201">
        <f t="shared" si="215"/>
        <v>0.15214774462566333</v>
      </c>
      <c r="E1446" s="174">
        <v>6637.13</v>
      </c>
      <c r="F1446" s="197">
        <f t="shared" si="211"/>
        <v>1.3733810227865769E-2</v>
      </c>
      <c r="G1446" s="197">
        <f t="shared" si="216"/>
        <v>0.15180133018295636</v>
      </c>
      <c r="H1446" s="174">
        <v>1638.07</v>
      </c>
      <c r="I1446" s="197">
        <f t="shared" si="212"/>
        <v>1.9784557413594327E-2</v>
      </c>
      <c r="J1446" s="197">
        <f t="shared" si="217"/>
        <v>0.12905993967623536</v>
      </c>
      <c r="K1446" s="174">
        <v>315.11</v>
      </c>
      <c r="L1446" s="197">
        <f t="shared" si="213"/>
        <v>-1.9453481905319547E-2</v>
      </c>
      <c r="M1446" s="197">
        <f t="shared" si="218"/>
        <v>0.12869671553531686</v>
      </c>
      <c r="N1446" s="199">
        <v>40060</v>
      </c>
      <c r="O1446" s="181">
        <v>1016.4</v>
      </c>
      <c r="P1446" s="200">
        <f t="shared" si="214"/>
        <v>1.3032209953942669E-2</v>
      </c>
      <c r="Q1446" s="200">
        <f t="shared" si="219"/>
        <v>0.13156825906149705</v>
      </c>
    </row>
    <row r="1447" spans="1:17">
      <c r="A1447" s="180">
        <v>40064</v>
      </c>
      <c r="B1447" s="174">
        <v>515.54999999999995</v>
      </c>
      <c r="C1447" s="197">
        <f t="shared" si="210"/>
        <v>1.2177423473300711E-2</v>
      </c>
      <c r="D1447" s="201">
        <f t="shared" si="215"/>
        <v>0.16005841840140705</v>
      </c>
      <c r="E1447" s="174">
        <v>6726.07</v>
      </c>
      <c r="F1447" s="197">
        <f t="shared" si="211"/>
        <v>1.3311379503452786E-2</v>
      </c>
      <c r="G1447" s="197">
        <f t="shared" si="216"/>
        <v>0.15795447580162875</v>
      </c>
      <c r="H1447" s="174">
        <v>1654.81</v>
      </c>
      <c r="I1447" s="197">
        <f t="shared" si="212"/>
        <v>1.016747905271116E-2</v>
      </c>
      <c r="J1447" s="197">
        <f t="shared" si="217"/>
        <v>0.14640332284080329</v>
      </c>
      <c r="K1447" s="174">
        <v>314.98</v>
      </c>
      <c r="L1447" s="197">
        <f t="shared" si="213"/>
        <v>-4.1263947005854462E-4</v>
      </c>
      <c r="M1447" s="197">
        <f t="shared" si="218"/>
        <v>0.11286038711814471</v>
      </c>
      <c r="N1447" s="199">
        <v>40064</v>
      </c>
      <c r="O1447" s="181">
        <v>1025.3900000000001</v>
      </c>
      <c r="P1447" s="200">
        <f t="shared" si="214"/>
        <v>8.8060555642488231E-3</v>
      </c>
      <c r="Q1447" s="200">
        <f t="shared" si="219"/>
        <v>0.14105951743112968</v>
      </c>
    </row>
    <row r="1448" spans="1:17">
      <c r="A1448" s="180">
        <v>40065</v>
      </c>
      <c r="B1448" s="174">
        <v>521.14</v>
      </c>
      <c r="C1448" s="197">
        <f t="shared" si="210"/>
        <v>1.0784427703787186E-2</v>
      </c>
      <c r="D1448" s="201">
        <f t="shared" si="215"/>
        <v>0.16899211081357096</v>
      </c>
      <c r="E1448" s="174">
        <v>6772.4</v>
      </c>
      <c r="F1448" s="197">
        <f t="shared" si="211"/>
        <v>6.8645086336499477E-3</v>
      </c>
      <c r="G1448" s="197">
        <f t="shared" si="216"/>
        <v>0.17832217286984325</v>
      </c>
      <c r="H1448" s="174">
        <v>1669.23</v>
      </c>
      <c r="I1448" s="197">
        <f t="shared" si="212"/>
        <v>8.6762436420698835E-3</v>
      </c>
      <c r="J1448" s="197">
        <f t="shared" si="217"/>
        <v>0.15314200940479974</v>
      </c>
      <c r="K1448" s="174">
        <v>316.58</v>
      </c>
      <c r="L1448" s="197">
        <f t="shared" si="213"/>
        <v>5.0668295111575522E-3</v>
      </c>
      <c r="M1448" s="197">
        <f t="shared" si="218"/>
        <v>0.13784936525340524</v>
      </c>
      <c r="N1448" s="199">
        <v>40065</v>
      </c>
      <c r="O1448" s="181">
        <v>1033.3699999999999</v>
      </c>
      <c r="P1448" s="200">
        <f t="shared" si="214"/>
        <v>7.752278036300137E-3</v>
      </c>
      <c r="Q1448" s="200">
        <f t="shared" si="219"/>
        <v>0.15389552492490963</v>
      </c>
    </row>
    <row r="1449" spans="1:17">
      <c r="A1449" s="180">
        <v>40066</v>
      </c>
      <c r="B1449" s="174">
        <v>529.88</v>
      </c>
      <c r="C1449" s="197">
        <f t="shared" si="210"/>
        <v>1.6631846148321215E-2</v>
      </c>
      <c r="D1449" s="201">
        <f t="shared" si="215"/>
        <v>0.1605095222731564</v>
      </c>
      <c r="E1449" s="174">
        <v>6850.81</v>
      </c>
      <c r="F1449" s="197">
        <f t="shared" si="211"/>
        <v>1.1511364186612418E-2</v>
      </c>
      <c r="G1449" s="197">
        <f t="shared" si="216"/>
        <v>0.16168023562308304</v>
      </c>
      <c r="H1449" s="174">
        <v>1686.16</v>
      </c>
      <c r="I1449" s="197">
        <f t="shared" si="212"/>
        <v>1.0091311991376917E-2</v>
      </c>
      <c r="J1449" s="197">
        <f t="shared" si="217"/>
        <v>0.1423863520774164</v>
      </c>
      <c r="K1449" s="174">
        <v>321.91000000000003</v>
      </c>
      <c r="L1449" s="197">
        <f t="shared" si="213"/>
        <v>1.6696029112953131E-2</v>
      </c>
      <c r="M1449" s="197">
        <f t="shared" si="218"/>
        <v>0.14138686409471693</v>
      </c>
      <c r="N1449" s="199">
        <v>40066</v>
      </c>
      <c r="O1449" s="181">
        <v>1044.1400000000001</v>
      </c>
      <c r="P1449" s="200">
        <f t="shared" si="214"/>
        <v>1.0368274022334541E-2</v>
      </c>
      <c r="Q1449" s="200">
        <f t="shared" si="219"/>
        <v>0.13701983508227841</v>
      </c>
    </row>
    <row r="1450" spans="1:17">
      <c r="A1450" s="180">
        <v>40067</v>
      </c>
      <c r="B1450" s="174">
        <v>530.49</v>
      </c>
      <c r="C1450" s="197">
        <f t="shared" si="210"/>
        <v>1.1505419189348502E-3</v>
      </c>
      <c r="D1450" s="201">
        <f t="shared" si="215"/>
        <v>0.17394726803848018</v>
      </c>
      <c r="E1450" s="174">
        <v>6843.82</v>
      </c>
      <c r="F1450" s="197">
        <f t="shared" si="211"/>
        <v>-1.0208381835843619E-3</v>
      </c>
      <c r="G1450" s="197">
        <f t="shared" si="216"/>
        <v>0.16554736943239876</v>
      </c>
      <c r="H1450" s="174">
        <v>1685.46</v>
      </c>
      <c r="I1450" s="197">
        <f t="shared" si="212"/>
        <v>-4.152306665980625E-4</v>
      </c>
      <c r="J1450" s="197">
        <f t="shared" si="217"/>
        <v>0.14893349272114209</v>
      </c>
      <c r="K1450" s="174">
        <v>324.29000000000002</v>
      </c>
      <c r="L1450" s="197">
        <f t="shared" si="213"/>
        <v>7.3661738212920302E-3</v>
      </c>
      <c r="M1450" s="197">
        <f t="shared" si="218"/>
        <v>0.15231437901667372</v>
      </c>
      <c r="N1450" s="199">
        <v>40067</v>
      </c>
      <c r="O1450" s="181">
        <v>1042.73</v>
      </c>
      <c r="P1450" s="200">
        <f t="shared" si="214"/>
        <v>-1.3513062285225982E-3</v>
      </c>
      <c r="Q1450" s="200">
        <f t="shared" si="219"/>
        <v>0.14208616906310881</v>
      </c>
    </row>
    <row r="1451" spans="1:17">
      <c r="A1451" s="180">
        <v>40070</v>
      </c>
      <c r="B1451" s="174">
        <v>531.51</v>
      </c>
      <c r="C1451" s="197">
        <f t="shared" si="210"/>
        <v>1.9209045454599437E-3</v>
      </c>
      <c r="D1451" s="201">
        <f t="shared" si="215"/>
        <v>0.13352869970004708</v>
      </c>
      <c r="E1451" s="174">
        <v>6879.99</v>
      </c>
      <c r="F1451" s="197">
        <f t="shared" si="211"/>
        <v>5.2711431808561407E-3</v>
      </c>
      <c r="G1451" s="197">
        <f t="shared" si="216"/>
        <v>0.13272723634118261</v>
      </c>
      <c r="H1451" s="174">
        <v>1693.76</v>
      </c>
      <c r="I1451" s="197">
        <f t="shared" si="212"/>
        <v>4.9123861074289584E-3</v>
      </c>
      <c r="J1451" s="197">
        <f t="shared" si="217"/>
        <v>0.11592029546786907</v>
      </c>
      <c r="K1451" s="174">
        <v>326.83</v>
      </c>
      <c r="L1451" s="197">
        <f t="shared" si="213"/>
        <v>7.8019808463217367E-3</v>
      </c>
      <c r="M1451" s="197">
        <f t="shared" si="218"/>
        <v>0.15588931867473663</v>
      </c>
      <c r="N1451" s="199">
        <v>40070</v>
      </c>
      <c r="O1451" s="181">
        <v>1049.3399999999999</v>
      </c>
      <c r="P1451" s="200">
        <f t="shared" si="214"/>
        <v>6.3191212487849454E-3</v>
      </c>
      <c r="Q1451" s="200">
        <f t="shared" si="219"/>
        <v>0.11153539045957826</v>
      </c>
    </row>
    <row r="1452" spans="1:17">
      <c r="A1452" s="180">
        <v>40071</v>
      </c>
      <c r="B1452" s="174">
        <v>536.35</v>
      </c>
      <c r="C1452" s="197">
        <f t="shared" si="210"/>
        <v>9.0649207629826568E-3</v>
      </c>
      <c r="D1452" s="201">
        <f t="shared" si="215"/>
        <v>0.12631398710651903</v>
      </c>
      <c r="E1452" s="174">
        <v>6917.07</v>
      </c>
      <c r="F1452" s="197">
        <f t="shared" si="211"/>
        <v>5.3750711056342283E-3</v>
      </c>
      <c r="G1452" s="197">
        <f t="shared" si="216"/>
        <v>0.1297083470745565</v>
      </c>
      <c r="H1452" s="174">
        <v>1699.53</v>
      </c>
      <c r="I1452" s="197">
        <f t="shared" si="212"/>
        <v>3.40083256141085E-3</v>
      </c>
      <c r="J1452" s="197">
        <f t="shared" si="217"/>
        <v>0.10898427235639585</v>
      </c>
      <c r="K1452" s="174">
        <v>331.21</v>
      </c>
      <c r="L1452" s="197">
        <f t="shared" si="213"/>
        <v>1.3312457253854009E-2</v>
      </c>
      <c r="M1452" s="197">
        <f t="shared" si="218"/>
        <v>0.1427219840036355</v>
      </c>
      <c r="N1452" s="199">
        <v>40071</v>
      </c>
      <c r="O1452" s="181">
        <v>1052.6300000000001</v>
      </c>
      <c r="P1452" s="200">
        <f t="shared" si="214"/>
        <v>3.1303992794079125E-3</v>
      </c>
      <c r="Q1452" s="200">
        <f t="shared" si="219"/>
        <v>0.10924987448874122</v>
      </c>
    </row>
    <row r="1453" spans="1:17">
      <c r="A1453" s="180">
        <v>40072</v>
      </c>
      <c r="B1453" s="174">
        <v>542.49</v>
      </c>
      <c r="C1453" s="197">
        <f t="shared" si="210"/>
        <v>1.1382719021559604E-2</v>
      </c>
      <c r="D1453" s="201">
        <f t="shared" si="215"/>
        <v>0.12531106725929564</v>
      </c>
      <c r="E1453" s="174">
        <v>7038.14</v>
      </c>
      <c r="F1453" s="197">
        <f t="shared" si="211"/>
        <v>1.7351661154868976E-2</v>
      </c>
      <c r="G1453" s="197">
        <f t="shared" si="216"/>
        <v>0.13590122048979075</v>
      </c>
      <c r="H1453" s="174">
        <v>1723.73</v>
      </c>
      <c r="I1453" s="197">
        <f t="shared" si="212"/>
        <v>1.4138805198579922E-2</v>
      </c>
      <c r="J1453" s="197">
        <f t="shared" si="217"/>
        <v>0.10687646200610934</v>
      </c>
      <c r="K1453" s="174">
        <v>330.73</v>
      </c>
      <c r="L1453" s="197">
        <f t="shared" si="213"/>
        <v>-1.4502827571464833E-3</v>
      </c>
      <c r="M1453" s="197">
        <f t="shared" si="218"/>
        <v>0.15356713183903095</v>
      </c>
      <c r="N1453" s="199">
        <v>40072</v>
      </c>
      <c r="O1453" s="181">
        <v>1068.76</v>
      </c>
      <c r="P1453" s="200">
        <f t="shared" si="214"/>
        <v>1.5207303563779619E-2</v>
      </c>
      <c r="Q1453" s="200">
        <f t="shared" si="219"/>
        <v>0.11276302447453146</v>
      </c>
    </row>
    <row r="1454" spans="1:17">
      <c r="A1454" s="180">
        <v>40073</v>
      </c>
      <c r="B1454" s="174">
        <v>538.57000000000005</v>
      </c>
      <c r="C1454" s="197">
        <f t="shared" si="210"/>
        <v>-7.2521732016665756E-3</v>
      </c>
      <c r="D1454" s="201">
        <f t="shared" si="215"/>
        <v>0.1253671613802812</v>
      </c>
      <c r="E1454" s="174">
        <v>7002.17</v>
      </c>
      <c r="F1454" s="197">
        <f t="shared" si="211"/>
        <v>-5.1238297010855402E-3</v>
      </c>
      <c r="G1454" s="197">
        <f t="shared" si="216"/>
        <v>0.13630748458377806</v>
      </c>
      <c r="H1454" s="174">
        <v>1721.09</v>
      </c>
      <c r="I1454" s="197">
        <f t="shared" si="212"/>
        <v>-1.5327364081966187E-3</v>
      </c>
      <c r="J1454" s="197">
        <f t="shared" si="217"/>
        <v>0.11011409584489186</v>
      </c>
      <c r="K1454" s="174">
        <v>330.94</v>
      </c>
      <c r="L1454" s="197">
        <f t="shared" si="213"/>
        <v>6.3475752883178024E-4</v>
      </c>
      <c r="M1454" s="197">
        <f t="shared" si="218"/>
        <v>0.11070641968284087</v>
      </c>
      <c r="N1454" s="199">
        <v>40073</v>
      </c>
      <c r="O1454" s="181">
        <v>1065.49</v>
      </c>
      <c r="P1454" s="200">
        <f t="shared" si="214"/>
        <v>-3.0643107028460082E-3</v>
      </c>
      <c r="Q1454" s="200">
        <f t="shared" si="219"/>
        <v>0.11660362551689385</v>
      </c>
    </row>
    <row r="1455" spans="1:17">
      <c r="A1455" s="180">
        <v>40074</v>
      </c>
      <c r="B1455" s="174">
        <v>539.36</v>
      </c>
      <c r="C1455" s="197">
        <f t="shared" si="210"/>
        <v>1.4657726224193209E-3</v>
      </c>
      <c r="D1455" s="201">
        <f t="shared" si="215"/>
        <v>0.11379892972761603</v>
      </c>
      <c r="E1455" s="174">
        <v>7016.92</v>
      </c>
      <c r="F1455" s="197">
        <f t="shared" si="211"/>
        <v>2.1042743063511898E-3</v>
      </c>
      <c r="G1455" s="197">
        <f t="shared" si="216"/>
        <v>0.12905445270773611</v>
      </c>
      <c r="H1455" s="174">
        <v>1725.24</v>
      </c>
      <c r="I1455" s="197">
        <f t="shared" si="212"/>
        <v>2.408360201084534E-3</v>
      </c>
      <c r="J1455" s="197">
        <f t="shared" si="217"/>
        <v>0.10276282774342867</v>
      </c>
      <c r="K1455" s="174">
        <v>332.87</v>
      </c>
      <c r="L1455" s="197">
        <f t="shared" si="213"/>
        <v>5.8149333041884717E-3</v>
      </c>
      <c r="M1455" s="197">
        <f t="shared" si="218"/>
        <v>9.48932727051255E-2</v>
      </c>
      <c r="N1455" s="199">
        <v>40074</v>
      </c>
      <c r="O1455" s="181">
        <v>1068.3</v>
      </c>
      <c r="P1455" s="200">
        <f t="shared" si="214"/>
        <v>2.6338127223454674E-3</v>
      </c>
      <c r="Q1455" s="200">
        <f t="shared" si="219"/>
        <v>0.10991861306092167</v>
      </c>
    </row>
    <row r="1456" spans="1:17">
      <c r="A1456" s="180">
        <v>40077</v>
      </c>
      <c r="B1456" s="174">
        <v>538.73</v>
      </c>
      <c r="C1456" s="197">
        <f t="shared" si="210"/>
        <v>-1.1687337267051567E-3</v>
      </c>
      <c r="D1456" s="201">
        <f t="shared" si="215"/>
        <v>0.10802978579298693</v>
      </c>
      <c r="E1456" s="174">
        <v>6968.58</v>
      </c>
      <c r="F1456" s="197">
        <f t="shared" si="211"/>
        <v>-6.9129015775880875E-3</v>
      </c>
      <c r="G1456" s="197">
        <f t="shared" si="216"/>
        <v>0.13164467713331421</v>
      </c>
      <c r="H1456" s="174">
        <v>1731.58</v>
      </c>
      <c r="I1456" s="197">
        <f t="shared" si="212"/>
        <v>3.6681152670721192E-3</v>
      </c>
      <c r="J1456" s="197">
        <f t="shared" si="217"/>
        <v>9.748034724824757E-2</v>
      </c>
      <c r="K1456" s="174">
        <v>336.13</v>
      </c>
      <c r="L1456" s="197">
        <f t="shared" si="213"/>
        <v>9.7459665288751034E-3</v>
      </c>
      <c r="M1456" s="197">
        <f t="shared" si="218"/>
        <v>9.0658534652013331E-2</v>
      </c>
      <c r="N1456" s="199">
        <v>40077</v>
      </c>
      <c r="O1456" s="181">
        <v>1064.6600000000001</v>
      </c>
      <c r="P1456" s="200">
        <f t="shared" si="214"/>
        <v>-3.413100605362237E-3</v>
      </c>
      <c r="Q1456" s="200">
        <f t="shared" si="219"/>
        <v>0.11308683493333416</v>
      </c>
    </row>
    <row r="1457" spans="1:17">
      <c r="A1457" s="180">
        <v>40078</v>
      </c>
      <c r="B1457" s="174">
        <v>542.32000000000005</v>
      </c>
      <c r="C1457" s="197">
        <f t="shared" si="210"/>
        <v>6.6417153636648069E-3</v>
      </c>
      <c r="D1457" s="201">
        <f t="shared" si="215"/>
        <v>7.9116574814739798E-2</v>
      </c>
      <c r="E1457" s="174">
        <v>7047.13</v>
      </c>
      <c r="F1457" s="197">
        <f t="shared" si="211"/>
        <v>1.1208967997066851E-2</v>
      </c>
      <c r="G1457" s="197">
        <f t="shared" si="216"/>
        <v>0.10046192032518994</v>
      </c>
      <c r="H1457" s="174">
        <v>1734.09</v>
      </c>
      <c r="I1457" s="197">
        <f t="shared" si="212"/>
        <v>1.4484936181804965E-3</v>
      </c>
      <c r="J1457" s="197">
        <f t="shared" si="217"/>
        <v>7.8081108226112514E-2</v>
      </c>
      <c r="K1457" s="174">
        <v>335.41</v>
      </c>
      <c r="L1457" s="197">
        <f t="shared" si="213"/>
        <v>-2.1443258060217635E-3</v>
      </c>
      <c r="M1457" s="197">
        <f t="shared" si="218"/>
        <v>9.0747966954168938E-2</v>
      </c>
      <c r="N1457" s="199">
        <v>40078</v>
      </c>
      <c r="O1457" s="181">
        <v>1071.6600000000001</v>
      </c>
      <c r="P1457" s="200">
        <f t="shared" si="214"/>
        <v>6.5533487979678113E-3</v>
      </c>
      <c r="Q1457" s="200">
        <f t="shared" si="219"/>
        <v>8.6651104920563826E-2</v>
      </c>
    </row>
    <row r="1458" spans="1:17">
      <c r="A1458" s="180">
        <v>40079</v>
      </c>
      <c r="B1458" s="174">
        <v>539.71</v>
      </c>
      <c r="C1458" s="197">
        <f t="shared" si="210"/>
        <v>-4.8242748574663244E-3</v>
      </c>
      <c r="D1458" s="201">
        <f t="shared" si="215"/>
        <v>9.2875470941497895E-2</v>
      </c>
      <c r="E1458" s="174">
        <v>6964.69</v>
      </c>
      <c r="F1458" s="197">
        <f t="shared" si="211"/>
        <v>-1.1767343755387804E-2</v>
      </c>
      <c r="G1458" s="197">
        <f t="shared" si="216"/>
        <v>0.10614238448076867</v>
      </c>
      <c r="H1458" s="174">
        <v>1724.27</v>
      </c>
      <c r="I1458" s="197">
        <f t="shared" si="212"/>
        <v>-5.6790076175750525E-3</v>
      </c>
      <c r="J1458" s="197">
        <f t="shared" si="217"/>
        <v>8.1066823525629106E-2</v>
      </c>
      <c r="K1458" s="174">
        <v>335.87</v>
      </c>
      <c r="L1458" s="197">
        <f t="shared" si="213"/>
        <v>1.3705162436003229E-3</v>
      </c>
      <c r="M1458" s="197">
        <f t="shared" si="218"/>
        <v>8.3437350190767715E-2</v>
      </c>
      <c r="N1458" s="199">
        <v>40079</v>
      </c>
      <c r="O1458" s="181">
        <v>1060.8699999999999</v>
      </c>
      <c r="P1458" s="200">
        <f t="shared" si="214"/>
        <v>-1.0119521956322259E-2</v>
      </c>
      <c r="Q1458" s="200">
        <f t="shared" si="219"/>
        <v>9.0166942753788532E-2</v>
      </c>
    </row>
    <row r="1459" spans="1:17">
      <c r="A1459" s="180">
        <v>40080</v>
      </c>
      <c r="B1459" s="174">
        <v>532</v>
      </c>
      <c r="C1459" s="197">
        <f t="shared" si="210"/>
        <v>-1.4388468923599568E-2</v>
      </c>
      <c r="D1459" s="201">
        <f t="shared" si="215"/>
        <v>9.0380806472257116E-2</v>
      </c>
      <c r="E1459" s="174">
        <v>6862.31</v>
      </c>
      <c r="F1459" s="197">
        <f t="shared" si="211"/>
        <v>-1.4808978236414919E-2</v>
      </c>
      <c r="G1459" s="197">
        <f t="shared" si="216"/>
        <v>9.0092284527960503E-2</v>
      </c>
      <c r="H1459" s="174">
        <v>1709.76</v>
      </c>
      <c r="I1459" s="197">
        <f t="shared" si="212"/>
        <v>-8.4507627207723729E-3</v>
      </c>
      <c r="J1459" s="197">
        <f t="shared" si="217"/>
        <v>7.5231486277330104E-2</v>
      </c>
      <c r="K1459" s="174">
        <v>336</v>
      </c>
      <c r="L1459" s="197">
        <f t="shared" si="213"/>
        <v>3.8697962886378561E-4</v>
      </c>
      <c r="M1459" s="197">
        <f t="shared" si="218"/>
        <v>7.9990605538453302E-2</v>
      </c>
      <c r="N1459" s="199">
        <v>40080</v>
      </c>
      <c r="O1459" s="181">
        <v>1050.78</v>
      </c>
      <c r="P1459" s="200">
        <f t="shared" si="214"/>
        <v>-9.556580675496985E-3</v>
      </c>
      <c r="Q1459" s="200">
        <f t="shared" si="219"/>
        <v>7.7070014241938239E-2</v>
      </c>
    </row>
    <row r="1460" spans="1:17">
      <c r="A1460" s="180">
        <v>40081</v>
      </c>
      <c r="B1460" s="174">
        <v>524.21</v>
      </c>
      <c r="C1460" s="197">
        <f t="shared" si="210"/>
        <v>-1.4751121946009133E-2</v>
      </c>
      <c r="D1460" s="201">
        <f t="shared" si="215"/>
        <v>7.4371164680573587E-2</v>
      </c>
      <c r="E1460" s="174">
        <v>6823.51</v>
      </c>
      <c r="F1460" s="197">
        <f t="shared" si="211"/>
        <v>-5.6701175307528589E-3</v>
      </c>
      <c r="G1460" s="197">
        <f t="shared" si="216"/>
        <v>8.0954016254022709E-2</v>
      </c>
      <c r="H1460" s="174">
        <v>1694.15</v>
      </c>
      <c r="I1460" s="197">
        <f t="shared" si="212"/>
        <v>-9.1718696617126474E-3</v>
      </c>
      <c r="J1460" s="197">
        <f t="shared" si="217"/>
        <v>6.2936461182092493E-2</v>
      </c>
      <c r="K1460" s="174">
        <v>337.23</v>
      </c>
      <c r="L1460" s="197">
        <f t="shared" si="213"/>
        <v>3.6540301786112121E-3</v>
      </c>
      <c r="M1460" s="197">
        <f t="shared" si="218"/>
        <v>6.1368946376292068E-2</v>
      </c>
      <c r="N1460" s="199">
        <v>40081</v>
      </c>
      <c r="O1460" s="181">
        <v>1044.3800000000001</v>
      </c>
      <c r="P1460" s="200">
        <f t="shared" si="214"/>
        <v>-6.1093376220662104E-3</v>
      </c>
      <c r="Q1460" s="200">
        <f t="shared" si="219"/>
        <v>7.0123283146500612E-2</v>
      </c>
    </row>
    <row r="1461" spans="1:17">
      <c r="A1461" s="180">
        <v>40084</v>
      </c>
      <c r="B1461" s="174">
        <v>534.69000000000005</v>
      </c>
      <c r="C1461" s="197">
        <f t="shared" si="210"/>
        <v>1.9794772308234388E-2</v>
      </c>
      <c r="D1461" s="201">
        <f t="shared" si="215"/>
        <v>7.0471015948779345E-2</v>
      </c>
      <c r="E1461" s="174">
        <v>6939.76</v>
      </c>
      <c r="F1461" s="197">
        <f t="shared" si="211"/>
        <v>1.6893189569656828E-2</v>
      </c>
      <c r="G1461" s="197">
        <f t="shared" si="216"/>
        <v>8.2913261526030541E-2</v>
      </c>
      <c r="H1461" s="174">
        <v>1724.59</v>
      </c>
      <c r="I1461" s="197">
        <f t="shared" si="212"/>
        <v>1.7808200947702579E-2</v>
      </c>
      <c r="J1461" s="197">
        <f t="shared" si="217"/>
        <v>5.7421290591680753E-2</v>
      </c>
      <c r="K1461" s="174">
        <v>336.09</v>
      </c>
      <c r="L1461" s="197">
        <f t="shared" si="213"/>
        <v>-3.3862089030738994E-3</v>
      </c>
      <c r="M1461" s="197">
        <f t="shared" si="218"/>
        <v>7.1627013764817032E-2</v>
      </c>
      <c r="N1461" s="199">
        <v>40084</v>
      </c>
      <c r="O1461" s="181">
        <v>1062.98</v>
      </c>
      <c r="P1461" s="200">
        <f t="shared" si="214"/>
        <v>1.7652876598941023E-2</v>
      </c>
      <c r="Q1461" s="200">
        <f t="shared" si="219"/>
        <v>6.8587381571975053E-2</v>
      </c>
    </row>
    <row r="1462" spans="1:17">
      <c r="A1462" s="180">
        <v>40085</v>
      </c>
      <c r="B1462" s="174">
        <v>530.69000000000005</v>
      </c>
      <c r="C1462" s="197">
        <f t="shared" si="210"/>
        <v>-7.5090930850500951E-3</v>
      </c>
      <c r="D1462" s="201">
        <f t="shared" si="215"/>
        <v>8.2964550511901547E-2</v>
      </c>
      <c r="E1462" s="174">
        <v>6926.82</v>
      </c>
      <c r="F1462" s="197">
        <f t="shared" si="211"/>
        <v>-1.8663583603386173E-3</v>
      </c>
      <c r="G1462" s="197">
        <f t="shared" si="216"/>
        <v>8.3423773922366468E-2</v>
      </c>
      <c r="H1462" s="174">
        <v>1717.67</v>
      </c>
      <c r="I1462" s="197">
        <f t="shared" si="212"/>
        <v>-4.0206197800485878E-3</v>
      </c>
      <c r="J1462" s="197">
        <f t="shared" si="217"/>
        <v>6.8835910678583218E-2</v>
      </c>
      <c r="K1462" s="174">
        <v>333.94</v>
      </c>
      <c r="L1462" s="197">
        <f t="shared" si="213"/>
        <v>-6.4176451179305642E-3</v>
      </c>
      <c r="M1462" s="197">
        <f t="shared" si="218"/>
        <v>7.0760541463228091E-2</v>
      </c>
      <c r="N1462" s="199">
        <v>40085</v>
      </c>
      <c r="O1462" s="181">
        <v>1060.6099999999999</v>
      </c>
      <c r="P1462" s="200">
        <f t="shared" si="214"/>
        <v>-2.2320702056161431E-3</v>
      </c>
      <c r="Q1462" s="200">
        <f t="shared" si="219"/>
        <v>7.4414848946547069E-2</v>
      </c>
    </row>
    <row r="1463" spans="1:17">
      <c r="A1463" s="180">
        <v>40086</v>
      </c>
      <c r="B1463" s="174">
        <v>535.04999999999995</v>
      </c>
      <c r="C1463" s="197">
        <f t="shared" si="210"/>
        <v>8.1821538541905752E-3</v>
      </c>
      <c r="D1463" s="201">
        <f t="shared" si="215"/>
        <v>7.3486333456475358E-2</v>
      </c>
      <c r="E1463" s="174">
        <v>6910.88</v>
      </c>
      <c r="F1463" s="197">
        <f t="shared" si="211"/>
        <v>-2.3038520925355321E-3</v>
      </c>
      <c r="G1463" s="197">
        <f t="shared" si="216"/>
        <v>7.5316271182803277E-2</v>
      </c>
      <c r="H1463" s="174">
        <v>1718.99</v>
      </c>
      <c r="I1463" s="197">
        <f t="shared" si="212"/>
        <v>7.6818775492039826E-4</v>
      </c>
      <c r="J1463" s="197">
        <f t="shared" si="217"/>
        <v>6.8867293965329091E-2</v>
      </c>
      <c r="K1463" s="174">
        <v>331.61</v>
      </c>
      <c r="L1463" s="197">
        <f t="shared" si="213"/>
        <v>-7.001756498938352E-3</v>
      </c>
      <c r="M1463" s="197">
        <f t="shared" si="218"/>
        <v>6.1249929576209922E-2</v>
      </c>
      <c r="N1463" s="199">
        <v>40086</v>
      </c>
      <c r="O1463" s="181">
        <v>1057.08</v>
      </c>
      <c r="P1463" s="200">
        <f t="shared" si="214"/>
        <v>-3.333824374182154E-3</v>
      </c>
      <c r="Q1463" s="200">
        <f t="shared" si="219"/>
        <v>7.1443249878265475E-2</v>
      </c>
    </row>
    <row r="1464" spans="1:17">
      <c r="A1464" s="180">
        <v>40087</v>
      </c>
      <c r="B1464" s="174">
        <v>518.92999999999995</v>
      </c>
      <c r="C1464" s="197">
        <f t="shared" si="210"/>
        <v>-3.0591201162692105E-2</v>
      </c>
      <c r="D1464" s="201">
        <f t="shared" si="215"/>
        <v>6.6452946319198486E-2</v>
      </c>
      <c r="E1464" s="174">
        <v>6718.05</v>
      </c>
      <c r="F1464" s="197">
        <f t="shared" si="211"/>
        <v>-2.8299047481616945E-2</v>
      </c>
      <c r="G1464" s="197">
        <f t="shared" si="216"/>
        <v>5.1245468580705264E-2</v>
      </c>
      <c r="H1464" s="174">
        <v>1666.41</v>
      </c>
      <c r="I1464" s="197">
        <f t="shared" si="212"/>
        <v>-3.1065297141358039E-2</v>
      </c>
      <c r="J1464" s="197">
        <f t="shared" si="217"/>
        <v>5.4310934110526628E-2</v>
      </c>
      <c r="K1464" s="174">
        <v>337.36</v>
      </c>
      <c r="L1464" s="197">
        <f t="shared" si="213"/>
        <v>1.7191029816431769E-2</v>
      </c>
      <c r="M1464" s="197">
        <f t="shared" si="218"/>
        <v>5.7500830685235212E-2</v>
      </c>
      <c r="N1464" s="199">
        <v>40087</v>
      </c>
      <c r="O1464" s="181">
        <v>1029.8499999999999</v>
      </c>
      <c r="P1464" s="200">
        <f t="shared" si="214"/>
        <v>-2.6097229359217995E-2</v>
      </c>
      <c r="Q1464" s="200">
        <f t="shared" si="219"/>
        <v>5.2883842325688303E-2</v>
      </c>
    </row>
    <row r="1465" spans="1:17">
      <c r="A1465" s="180">
        <v>40088</v>
      </c>
      <c r="B1465" s="174">
        <v>515.78</v>
      </c>
      <c r="C1465" s="197">
        <f t="shared" si="210"/>
        <v>-6.0886813337158556E-3</v>
      </c>
      <c r="D1465" s="201">
        <f t="shared" si="215"/>
        <v>3.458422337467644E-2</v>
      </c>
      <c r="E1465" s="174">
        <v>6674.57</v>
      </c>
      <c r="F1465" s="197">
        <f t="shared" si="211"/>
        <v>-6.4931511180472681E-3</v>
      </c>
      <c r="G1465" s="197">
        <f t="shared" si="216"/>
        <v>2.2415007946364671E-2</v>
      </c>
      <c r="H1465" s="174">
        <v>1662.49</v>
      </c>
      <c r="I1465" s="197">
        <f t="shared" si="212"/>
        <v>-2.3551334145853957E-3</v>
      </c>
      <c r="J1465" s="197">
        <f t="shared" si="217"/>
        <v>2.3018406811678407E-2</v>
      </c>
      <c r="K1465" s="174">
        <v>335.02</v>
      </c>
      <c r="L1465" s="197">
        <f t="shared" si="213"/>
        <v>-6.9603779027639853E-3</v>
      </c>
      <c r="M1465" s="197">
        <f t="shared" si="218"/>
        <v>6.9943982547371483E-2</v>
      </c>
      <c r="N1465" s="199">
        <v>40088</v>
      </c>
      <c r="O1465" s="181">
        <v>1025.21</v>
      </c>
      <c r="P1465" s="200">
        <f t="shared" si="214"/>
        <v>-4.5156909138387878E-3</v>
      </c>
      <c r="Q1465" s="200">
        <f t="shared" si="219"/>
        <v>2.3779061951257202E-2</v>
      </c>
    </row>
    <row r="1466" spans="1:17">
      <c r="A1466" s="180">
        <v>40091</v>
      </c>
      <c r="B1466" s="174">
        <v>521.34</v>
      </c>
      <c r="C1466" s="197">
        <f t="shared" si="210"/>
        <v>1.0722102102567401E-2</v>
      </c>
      <c r="D1466" s="201">
        <f t="shared" si="215"/>
        <v>3.6768412099291464E-2</v>
      </c>
      <c r="E1466" s="174">
        <v>6795.13</v>
      </c>
      <c r="F1466" s="197">
        <f t="shared" si="211"/>
        <v>1.7901396398959782E-2</v>
      </c>
      <c r="G1466" s="197">
        <f t="shared" si="216"/>
        <v>1.7590132485228536E-2</v>
      </c>
      <c r="H1466" s="174">
        <v>1675.64</v>
      </c>
      <c r="I1466" s="197">
        <f t="shared" si="212"/>
        <v>7.8787033594566337E-3</v>
      </c>
      <c r="J1466" s="197">
        <f t="shared" si="217"/>
        <v>2.9328331174987683E-2</v>
      </c>
      <c r="K1466" s="174">
        <v>335.65</v>
      </c>
      <c r="L1466" s="197">
        <f t="shared" si="213"/>
        <v>1.8787188492198573E-3</v>
      </c>
      <c r="M1466" s="197">
        <f t="shared" si="218"/>
        <v>6.5052055158542121E-2</v>
      </c>
      <c r="N1466" s="199">
        <v>40091</v>
      </c>
      <c r="O1466" s="181">
        <v>1040.46</v>
      </c>
      <c r="P1466" s="200">
        <f t="shared" si="214"/>
        <v>1.4765453401865216E-2</v>
      </c>
      <c r="Q1466" s="200">
        <f t="shared" si="219"/>
        <v>2.2181162160282982E-2</v>
      </c>
    </row>
    <row r="1467" spans="1:17">
      <c r="A1467" s="180">
        <v>40092</v>
      </c>
      <c r="B1467" s="174">
        <v>531.19000000000005</v>
      </c>
      <c r="C1467" s="197">
        <f t="shared" si="210"/>
        <v>1.8717352604651426E-2</v>
      </c>
      <c r="D1467" s="201">
        <f t="shared" si="215"/>
        <v>5.3239569341719951E-2</v>
      </c>
      <c r="E1467" s="174">
        <v>6899.68</v>
      </c>
      <c r="F1467" s="197">
        <f t="shared" si="211"/>
        <v>1.5268854581587853E-2</v>
      </c>
      <c r="G1467" s="197">
        <f t="shared" si="216"/>
        <v>4.1689229028225402E-2</v>
      </c>
      <c r="H1467" s="174">
        <v>1705.25</v>
      </c>
      <c r="I1467" s="197">
        <f t="shared" si="212"/>
        <v>1.7516545701047218E-2</v>
      </c>
      <c r="J1467" s="197">
        <f t="shared" si="217"/>
        <v>4.6010319029705642E-2</v>
      </c>
      <c r="K1467" s="174">
        <v>326.02</v>
      </c>
      <c r="L1467" s="197">
        <f t="shared" si="213"/>
        <v>-2.9110221206616795E-2</v>
      </c>
      <c r="M1467" s="197">
        <f t="shared" si="218"/>
        <v>5.2572071956480379E-2</v>
      </c>
      <c r="N1467" s="199">
        <v>40092</v>
      </c>
      <c r="O1467" s="181">
        <v>1054.72</v>
      </c>
      <c r="P1467" s="200">
        <f t="shared" si="214"/>
        <v>1.361240580248467E-2</v>
      </c>
      <c r="Q1467" s="200">
        <f t="shared" si="219"/>
        <v>4.2587194573623303E-2</v>
      </c>
    </row>
    <row r="1468" spans="1:17">
      <c r="A1468" s="180">
        <v>40093</v>
      </c>
      <c r="B1468" s="174">
        <v>532.14</v>
      </c>
      <c r="C1468" s="197">
        <f t="shared" si="210"/>
        <v>1.7868399325948108E-3</v>
      </c>
      <c r="D1468" s="201">
        <f t="shared" si="215"/>
        <v>6.29546559127694E-2</v>
      </c>
      <c r="E1468" s="174">
        <v>6912.65</v>
      </c>
      <c r="F1468" s="197">
        <f t="shared" si="211"/>
        <v>1.8780327160016388E-3</v>
      </c>
      <c r="G1468" s="197">
        <f t="shared" si="216"/>
        <v>4.6421051138842317E-2</v>
      </c>
      <c r="H1468" s="174">
        <v>1710.45</v>
      </c>
      <c r="I1468" s="197">
        <f t="shared" si="212"/>
        <v>3.0447662366483541E-3</v>
      </c>
      <c r="J1468" s="197">
        <f t="shared" si="217"/>
        <v>5.1600442687800355E-2</v>
      </c>
      <c r="K1468" s="174">
        <v>324.92</v>
      </c>
      <c r="L1468" s="197">
        <f t="shared" si="213"/>
        <v>-3.3797309953904589E-3</v>
      </c>
      <c r="M1468" s="197">
        <f t="shared" si="218"/>
        <v>2.4341468801049832E-2</v>
      </c>
      <c r="N1468" s="199">
        <v>40093</v>
      </c>
      <c r="O1468" s="181">
        <v>1057.58</v>
      </c>
      <c r="P1468" s="200">
        <f t="shared" si="214"/>
        <v>2.7079503363128705E-3</v>
      </c>
      <c r="Q1468" s="200">
        <f t="shared" si="219"/>
        <v>4.2849863375278387E-2</v>
      </c>
    </row>
    <row r="1469" spans="1:17">
      <c r="A1469" s="180">
        <v>40094</v>
      </c>
      <c r="B1469" s="174">
        <v>536.79</v>
      </c>
      <c r="C1469" s="197">
        <f t="shared" si="210"/>
        <v>8.7003439554640995E-3</v>
      </c>
      <c r="D1469" s="201">
        <f t="shared" si="215"/>
        <v>7.0653318576977792E-2</v>
      </c>
      <c r="E1469" s="174">
        <v>6990.67</v>
      </c>
      <c r="F1469" s="197">
        <f t="shared" si="211"/>
        <v>1.1223336436123854E-2</v>
      </c>
      <c r="G1469" s="197">
        <f t="shared" si="216"/>
        <v>5.3880383226372119E-2</v>
      </c>
      <c r="H1469" s="174">
        <v>1717.79</v>
      </c>
      <c r="I1469" s="197">
        <f t="shared" si="212"/>
        <v>4.2820871442383135E-3</v>
      </c>
      <c r="J1469" s="197">
        <f t="shared" si="217"/>
        <v>6.0255269707339833E-2</v>
      </c>
      <c r="K1469" s="174">
        <v>327.61</v>
      </c>
      <c r="L1469" s="197">
        <f t="shared" si="213"/>
        <v>8.2448783608069197E-3</v>
      </c>
      <c r="M1469" s="197">
        <f t="shared" si="218"/>
        <v>2.973732365381514E-2</v>
      </c>
      <c r="N1469" s="199">
        <v>40094</v>
      </c>
      <c r="O1469" s="181">
        <v>1065.48</v>
      </c>
      <c r="P1469" s="200">
        <f t="shared" si="214"/>
        <v>7.442122654925316E-3</v>
      </c>
      <c r="Q1469" s="200">
        <f t="shared" si="219"/>
        <v>4.8908365523212094E-2</v>
      </c>
    </row>
    <row r="1470" spans="1:17">
      <c r="A1470" s="180">
        <v>40095</v>
      </c>
      <c r="B1470" s="174">
        <v>541.83000000000004</v>
      </c>
      <c r="C1470" s="197">
        <f t="shared" si="210"/>
        <v>9.3453425318019128E-3</v>
      </c>
      <c r="D1470" s="201">
        <f t="shared" si="215"/>
        <v>9.1405667927350859E-2</v>
      </c>
      <c r="E1470" s="174">
        <v>7015.54</v>
      </c>
      <c r="F1470" s="197">
        <f t="shared" si="211"/>
        <v>3.5512856279603386E-3</v>
      </c>
      <c r="G1470" s="197">
        <f t="shared" si="216"/>
        <v>7.8386870506256714E-2</v>
      </c>
      <c r="H1470" s="174">
        <v>1727.76</v>
      </c>
      <c r="I1470" s="197">
        <f t="shared" si="212"/>
        <v>5.7871909134416455E-3</v>
      </c>
      <c r="J1470" s="197">
        <f t="shared" si="217"/>
        <v>7.4359220953382238E-2</v>
      </c>
      <c r="K1470" s="174">
        <v>333.84</v>
      </c>
      <c r="L1470" s="197">
        <f t="shared" si="213"/>
        <v>1.8837959739736839E-2</v>
      </c>
      <c r="M1470" s="197">
        <f t="shared" si="218"/>
        <v>4.5109634503846502E-2</v>
      </c>
      <c r="N1470" s="199">
        <v>40095</v>
      </c>
      <c r="O1470" s="181">
        <v>1071.49</v>
      </c>
      <c r="P1470" s="200">
        <f t="shared" si="214"/>
        <v>5.62480132669331E-3</v>
      </c>
      <c r="Q1470" s="200">
        <f t="shared" si="219"/>
        <v>6.9091423476726088E-2</v>
      </c>
    </row>
    <row r="1471" spans="1:17">
      <c r="A1471" s="180">
        <v>40098</v>
      </c>
      <c r="B1471" s="174">
        <v>542.49</v>
      </c>
      <c r="C1471" s="197">
        <f t="shared" si="210"/>
        <v>1.2173529613160317E-3</v>
      </c>
      <c r="D1471" s="201">
        <f t="shared" si="215"/>
        <v>8.2025613464028313E-2</v>
      </c>
      <c r="E1471" s="174">
        <v>7051.16</v>
      </c>
      <c r="F1471" s="197">
        <f t="shared" si="211"/>
        <v>5.0644537999439505E-3</v>
      </c>
      <c r="G1471" s="197">
        <f t="shared" si="216"/>
        <v>7.0363320830458403E-2</v>
      </c>
      <c r="H1471" s="174">
        <v>1729.63</v>
      </c>
      <c r="I1471" s="197">
        <f t="shared" si="212"/>
        <v>1.0817409562418178E-3</v>
      </c>
      <c r="J1471" s="197">
        <f t="shared" si="217"/>
        <v>6.4652741054252991E-2</v>
      </c>
      <c r="K1471" s="174">
        <v>335.4</v>
      </c>
      <c r="L1471" s="197">
        <f t="shared" si="213"/>
        <v>4.6620131058113714E-3</v>
      </c>
      <c r="M1471" s="197">
        <f t="shared" si="218"/>
        <v>5.4508314889975526E-2</v>
      </c>
      <c r="N1471" s="199">
        <v>40098</v>
      </c>
      <c r="O1471" s="181">
        <v>1076.19</v>
      </c>
      <c r="P1471" s="200">
        <f t="shared" si="214"/>
        <v>4.3768229000511402E-3</v>
      </c>
      <c r="Q1471" s="200">
        <f t="shared" si="219"/>
        <v>6.3257016136029812E-2</v>
      </c>
    </row>
    <row r="1472" spans="1:17">
      <c r="A1472" s="180">
        <v>40099</v>
      </c>
      <c r="B1472" s="174">
        <v>543.29999999999995</v>
      </c>
      <c r="C1472" s="197">
        <f t="shared" si="210"/>
        <v>1.4920014924793452E-3</v>
      </c>
      <c r="D1472" s="201">
        <f t="shared" si="215"/>
        <v>7.5758424415856035E-2</v>
      </c>
      <c r="E1472" s="174">
        <v>7031.87</v>
      </c>
      <c r="F1472" s="197">
        <f t="shared" si="211"/>
        <v>-2.739469001172056E-3</v>
      </c>
      <c r="G1472" s="197">
        <f t="shared" si="216"/>
        <v>6.5501474014996869E-2</v>
      </c>
      <c r="H1472" s="174">
        <v>1730.27</v>
      </c>
      <c r="I1472" s="197">
        <f t="shared" si="212"/>
        <v>3.6995289303125978E-4</v>
      </c>
      <c r="J1472" s="197">
        <f t="shared" si="217"/>
        <v>6.0156062007872331E-2</v>
      </c>
      <c r="K1472" s="174">
        <v>336.72</v>
      </c>
      <c r="L1472" s="197">
        <f t="shared" si="213"/>
        <v>3.9278750732067626E-3</v>
      </c>
      <c r="M1472" s="197">
        <f t="shared" si="218"/>
        <v>6.4848646740924901E-2</v>
      </c>
      <c r="N1472" s="199">
        <v>40099</v>
      </c>
      <c r="O1472" s="181">
        <v>1073.19</v>
      </c>
      <c r="P1472" s="200">
        <f t="shared" si="214"/>
        <v>-2.7915044786162592E-3</v>
      </c>
      <c r="Q1472" s="200">
        <f t="shared" si="219"/>
        <v>6.0777371381497587E-2</v>
      </c>
    </row>
    <row r="1473" spans="1:17">
      <c r="A1473" s="180">
        <v>40100</v>
      </c>
      <c r="B1473" s="174">
        <v>552.02</v>
      </c>
      <c r="C1473" s="197">
        <f t="shared" si="210"/>
        <v>1.592262394731701E-2</v>
      </c>
      <c r="D1473" s="201">
        <f t="shared" si="215"/>
        <v>8.9433866099572434E-2</v>
      </c>
      <c r="E1473" s="174">
        <v>7182.38</v>
      </c>
      <c r="F1473" s="197">
        <f t="shared" si="211"/>
        <v>2.1178131162074062E-2</v>
      </c>
      <c r="G1473" s="197">
        <f t="shared" si="216"/>
        <v>7.2848896727169779E-2</v>
      </c>
      <c r="H1473" s="174">
        <v>1754.26</v>
      </c>
      <c r="I1473" s="197">
        <f t="shared" si="212"/>
        <v>1.3769649879504672E-2</v>
      </c>
      <c r="J1473" s="197">
        <f t="shared" si="217"/>
        <v>7.1062401465545016E-2</v>
      </c>
      <c r="K1473" s="174">
        <v>340.49</v>
      </c>
      <c r="L1473" s="197">
        <f t="shared" si="213"/>
        <v>1.1134032120362684E-2</v>
      </c>
      <c r="M1473" s="197">
        <f t="shared" si="218"/>
        <v>7.8944475123741559E-2</v>
      </c>
      <c r="N1473" s="199">
        <v>40100</v>
      </c>
      <c r="O1473" s="181">
        <v>1092.02</v>
      </c>
      <c r="P1473" s="200">
        <f t="shared" si="214"/>
        <v>1.7393670575083283E-2</v>
      </c>
      <c r="Q1473" s="200">
        <f t="shared" si="219"/>
        <v>6.6553862911980177E-2</v>
      </c>
    </row>
    <row r="1474" spans="1:17">
      <c r="A1474" s="180">
        <v>40101</v>
      </c>
      <c r="B1474" s="174">
        <v>547.6</v>
      </c>
      <c r="C1474" s="197">
        <f t="shared" si="210"/>
        <v>-8.039184090500499E-3</v>
      </c>
      <c r="D1474" s="201">
        <f t="shared" si="215"/>
        <v>0.13510088980123527</v>
      </c>
      <c r="E1474" s="174">
        <v>7204.05</v>
      </c>
      <c r="F1474" s="197">
        <f t="shared" si="211"/>
        <v>3.0125634210721106E-3</v>
      </c>
      <c r="G1474" s="197">
        <f t="shared" si="216"/>
        <v>0.12284376328187036</v>
      </c>
      <c r="H1474" s="174">
        <v>1753.36</v>
      </c>
      <c r="I1474" s="197">
        <f t="shared" si="212"/>
        <v>-5.1316848447135652E-4</v>
      </c>
      <c r="J1474" s="197">
        <f t="shared" si="217"/>
        <v>0.11423158159390207</v>
      </c>
      <c r="K1474" s="174">
        <v>341.43</v>
      </c>
      <c r="L1474" s="197">
        <f t="shared" si="213"/>
        <v>2.7569233792302359E-3</v>
      </c>
      <c r="M1474" s="197">
        <f t="shared" si="218"/>
        <v>7.3568172047334915E-2</v>
      </c>
      <c r="N1474" s="199">
        <v>40101</v>
      </c>
      <c r="O1474" s="181">
        <v>1096.56</v>
      </c>
      <c r="P1474" s="200">
        <f t="shared" si="214"/>
        <v>4.1488147676781743E-3</v>
      </c>
      <c r="Q1474" s="200">
        <f t="shared" si="219"/>
        <v>0.10850744765482032</v>
      </c>
    </row>
    <row r="1475" spans="1:17">
      <c r="A1475" s="180">
        <v>40102</v>
      </c>
      <c r="B1475" s="174">
        <v>540.69000000000005</v>
      </c>
      <c r="C1475" s="197">
        <f t="shared" si="210"/>
        <v>-1.269899174147022E-2</v>
      </c>
      <c r="D1475" s="201">
        <f t="shared" si="215"/>
        <v>0.11024214605010756</v>
      </c>
      <c r="E1475" s="174">
        <v>7133.96</v>
      </c>
      <c r="F1475" s="197">
        <f t="shared" si="211"/>
        <v>-9.7768879098262922E-3</v>
      </c>
      <c r="G1475" s="197">
        <f t="shared" si="216"/>
        <v>0.11256990023579591</v>
      </c>
      <c r="H1475" s="174">
        <v>1739.32</v>
      </c>
      <c r="I1475" s="197">
        <f t="shared" si="212"/>
        <v>-8.0397148466082279E-3</v>
      </c>
      <c r="J1475" s="197">
        <f t="shared" si="217"/>
        <v>0.10000361505021303</v>
      </c>
      <c r="K1475" s="174">
        <v>341.46</v>
      </c>
      <c r="L1475" s="197">
        <f t="shared" si="213"/>
        <v>8.7861881179256615E-5</v>
      </c>
      <c r="M1475" s="197">
        <f t="shared" si="218"/>
        <v>6.7450135521827576E-2</v>
      </c>
      <c r="N1475" s="199">
        <v>40102</v>
      </c>
      <c r="O1475" s="181">
        <v>1087.68</v>
      </c>
      <c r="P1475" s="200">
        <f t="shared" si="214"/>
        <v>-8.1310194153744429E-3</v>
      </c>
      <c r="Q1475" s="200">
        <f t="shared" si="219"/>
        <v>0.10256173169572799</v>
      </c>
    </row>
    <row r="1476" spans="1:17">
      <c r="A1476" s="180">
        <v>40105</v>
      </c>
      <c r="B1476" s="174">
        <v>547.79</v>
      </c>
      <c r="C1476" s="197">
        <f t="shared" ref="C1476:C1539" si="220">LN(B1476/B1475)</f>
        <v>1.3045900152000606E-2</v>
      </c>
      <c r="D1476" s="201">
        <f t="shared" si="215"/>
        <v>9.4326735600216746E-2</v>
      </c>
      <c r="E1476" s="174">
        <v>7222.21</v>
      </c>
      <c r="F1476" s="197">
        <f t="shared" ref="F1476:F1539" si="221">LN(E1476/E1475)</f>
        <v>1.2294520281933966E-2</v>
      </c>
      <c r="G1476" s="197">
        <f t="shared" si="216"/>
        <v>9.6257086888583934E-2</v>
      </c>
      <c r="H1476" s="174">
        <v>1756.68</v>
      </c>
      <c r="I1476" s="197">
        <f t="shared" ref="I1476:I1539" si="222">LN(H1476/H1475)</f>
        <v>9.9314317444655891E-3</v>
      </c>
      <c r="J1476" s="197">
        <f t="shared" si="217"/>
        <v>8.5611600725238268E-2</v>
      </c>
      <c r="K1476" s="174">
        <v>346.44</v>
      </c>
      <c r="L1476" s="197">
        <f t="shared" ref="L1476:L1539" si="223">LN(K1476/K1475)</f>
        <v>1.4479101619756657E-2</v>
      </c>
      <c r="M1476" s="197">
        <f t="shared" si="218"/>
        <v>7.6760744907879597E-2</v>
      </c>
      <c r="N1476" s="199">
        <v>40105</v>
      </c>
      <c r="O1476" s="181">
        <v>1097.9100000000001</v>
      </c>
      <c r="P1476" s="200">
        <f t="shared" ref="P1476:P1539" si="224">LN(O1476/O1475)</f>
        <v>9.3613849891145285E-3</v>
      </c>
      <c r="Q1476" s="200">
        <f t="shared" si="219"/>
        <v>8.7593268152274084E-2</v>
      </c>
    </row>
    <row r="1477" spans="1:17">
      <c r="A1477" s="180">
        <v>40106</v>
      </c>
      <c r="B1477" s="174">
        <v>544.79</v>
      </c>
      <c r="C1477" s="197">
        <f t="shared" si="220"/>
        <v>-5.4916025177484361E-3</v>
      </c>
      <c r="D1477" s="201">
        <f t="shared" si="215"/>
        <v>9.7462954479347885E-2</v>
      </c>
      <c r="E1477" s="174">
        <v>7158.27</v>
      </c>
      <c r="F1477" s="197">
        <f t="shared" si="221"/>
        <v>-8.8926685843129915E-3</v>
      </c>
      <c r="G1477" s="197">
        <f t="shared" si="216"/>
        <v>9.7177001311146982E-2</v>
      </c>
      <c r="H1477" s="174">
        <v>1756.19</v>
      </c>
      <c r="I1477" s="197">
        <f t="shared" si="222"/>
        <v>-2.7897417392500165E-4</v>
      </c>
      <c r="J1477" s="197">
        <f t="shared" si="217"/>
        <v>8.4573796119395431E-2</v>
      </c>
      <c r="K1477" s="174">
        <v>346.37</v>
      </c>
      <c r="L1477" s="197">
        <f t="shared" si="223"/>
        <v>-2.0207560583191021E-4</v>
      </c>
      <c r="M1477" s="197">
        <f t="shared" si="218"/>
        <v>0.11806450928091534</v>
      </c>
      <c r="N1477" s="199">
        <v>40106</v>
      </c>
      <c r="O1477" s="181">
        <v>1091.06</v>
      </c>
      <c r="P1477" s="200">
        <f t="shared" si="224"/>
        <v>-6.2586717589388826E-3</v>
      </c>
      <c r="Q1477" s="200">
        <f t="shared" si="219"/>
        <v>8.6065398259470391E-2</v>
      </c>
    </row>
    <row r="1478" spans="1:17">
      <c r="A1478" s="180">
        <v>40107</v>
      </c>
      <c r="B1478" s="174">
        <v>542.01</v>
      </c>
      <c r="C1478" s="197">
        <f t="shared" si="220"/>
        <v>-5.1159478531303581E-3</v>
      </c>
      <c r="D1478" s="201">
        <f t="shared" si="215"/>
        <v>7.4931493552138115E-2</v>
      </c>
      <c r="E1478" s="174">
        <v>7107.21</v>
      </c>
      <c r="F1478" s="197">
        <f t="shared" si="221"/>
        <v>-7.1585699251358907E-3</v>
      </c>
      <c r="G1478" s="197">
        <f t="shared" si="216"/>
        <v>6.9710381148413977E-2</v>
      </c>
      <c r="H1478" s="174">
        <v>1753.56</v>
      </c>
      <c r="I1478" s="197">
        <f t="shared" si="222"/>
        <v>-1.4986825228344958E-3</v>
      </c>
      <c r="J1478" s="197">
        <f t="shared" si="217"/>
        <v>6.9805023539104824E-2</v>
      </c>
      <c r="K1478" s="174">
        <v>342.93</v>
      </c>
      <c r="L1478" s="197">
        <f t="shared" si="223"/>
        <v>-9.9812231512154195E-3</v>
      </c>
      <c r="M1478" s="197">
        <f t="shared" si="218"/>
        <v>0.10338321391743287</v>
      </c>
      <c r="N1478" s="199">
        <v>40107</v>
      </c>
      <c r="O1478" s="181">
        <v>1081.4000000000001</v>
      </c>
      <c r="P1478" s="200">
        <f t="shared" si="224"/>
        <v>-8.8932027900222397E-3</v>
      </c>
      <c r="Q1478" s="200">
        <f t="shared" si="219"/>
        <v>6.1355256380673885E-2</v>
      </c>
    </row>
    <row r="1479" spans="1:17">
      <c r="A1479" s="180">
        <v>40108</v>
      </c>
      <c r="B1479" s="174">
        <v>544.09</v>
      </c>
      <c r="C1479" s="197">
        <f t="shared" si="220"/>
        <v>3.8302228945856611E-3</v>
      </c>
      <c r="D1479" s="201">
        <f t="shared" si="215"/>
        <v>7.6246180752438247E-2</v>
      </c>
      <c r="E1479" s="174">
        <v>7182.91</v>
      </c>
      <c r="F1479" s="197">
        <f t="shared" si="221"/>
        <v>1.0594831689584625E-2</v>
      </c>
      <c r="G1479" s="197">
        <f t="shared" si="216"/>
        <v>6.3319001874809946E-2</v>
      </c>
      <c r="H1479" s="174">
        <v>1763.15</v>
      </c>
      <c r="I1479" s="197">
        <f t="shared" si="222"/>
        <v>5.4539747501912801E-3</v>
      </c>
      <c r="J1479" s="197">
        <f t="shared" si="217"/>
        <v>7.0139768571679029E-2</v>
      </c>
      <c r="K1479" s="174">
        <v>346.31</v>
      </c>
      <c r="L1479" s="197">
        <f t="shared" si="223"/>
        <v>9.8079829821615967E-3</v>
      </c>
      <c r="M1479" s="197">
        <f t="shared" si="218"/>
        <v>8.9312397539676014E-2</v>
      </c>
      <c r="N1479" s="199">
        <v>40108</v>
      </c>
      <c r="O1479" s="181">
        <v>1092.9100000000001</v>
      </c>
      <c r="P1479" s="200">
        <f t="shared" si="224"/>
        <v>1.0587365660837816E-2</v>
      </c>
      <c r="Q1479" s="200">
        <f t="shared" si="219"/>
        <v>5.3007942379369857E-2</v>
      </c>
    </row>
    <row r="1480" spans="1:17">
      <c r="A1480" s="180">
        <v>40109</v>
      </c>
      <c r="B1480" s="174">
        <v>543.32000000000005</v>
      </c>
      <c r="C1480" s="197">
        <f t="shared" si="220"/>
        <v>-1.4162093942409529E-3</v>
      </c>
      <c r="D1480" s="201">
        <f t="shared" si="215"/>
        <v>8.0634083712465374E-2</v>
      </c>
      <c r="E1480" s="174">
        <v>7066.8</v>
      </c>
      <c r="F1480" s="197">
        <f t="shared" si="221"/>
        <v>-1.6296832674040952E-2</v>
      </c>
      <c r="G1480" s="197">
        <f t="shared" si="216"/>
        <v>7.001207851199473E-2</v>
      </c>
      <c r="H1480" s="174">
        <v>1753.63</v>
      </c>
      <c r="I1480" s="197">
        <f t="shared" si="222"/>
        <v>-5.4140567531569209E-3</v>
      </c>
      <c r="J1480" s="197">
        <f t="shared" si="217"/>
        <v>7.2466717675352524E-2</v>
      </c>
      <c r="K1480" s="174">
        <v>346.32</v>
      </c>
      <c r="L1480" s="197">
        <f t="shared" si="223"/>
        <v>2.8875445766614214E-5</v>
      </c>
      <c r="M1480" s="197">
        <f t="shared" si="218"/>
        <v>8.8684951590916911E-2</v>
      </c>
      <c r="N1480" s="199">
        <v>40109</v>
      </c>
      <c r="O1480" s="181">
        <v>1079.5999999999999</v>
      </c>
      <c r="P1480" s="200">
        <f t="shared" si="224"/>
        <v>-1.2253261464892761E-2</v>
      </c>
      <c r="Q1480" s="200">
        <f t="shared" si="219"/>
        <v>6.1228696593632143E-2</v>
      </c>
    </row>
    <row r="1481" spans="1:17">
      <c r="A1481" s="180">
        <v>40112</v>
      </c>
      <c r="B1481" s="174">
        <v>539.54999999999995</v>
      </c>
      <c r="C1481" s="197">
        <f t="shared" si="220"/>
        <v>-6.9630061445475604E-3</v>
      </c>
      <c r="D1481" s="201">
        <f t="shared" si="215"/>
        <v>7.6690886951530701E-2</v>
      </c>
      <c r="E1481" s="174">
        <v>6960.09</v>
      </c>
      <c r="F1481" s="197">
        <f t="shared" si="221"/>
        <v>-1.5215355459182437E-2</v>
      </c>
      <c r="G1481" s="197">
        <f t="shared" si="216"/>
        <v>5.5101856306096035E-2</v>
      </c>
      <c r="H1481" s="174">
        <v>1746.75</v>
      </c>
      <c r="I1481" s="197">
        <f t="shared" si="222"/>
        <v>-3.9310068390355007E-3</v>
      </c>
      <c r="J1481" s="197">
        <f t="shared" si="217"/>
        <v>6.8822626900460648E-2</v>
      </c>
      <c r="K1481" s="174">
        <v>345.59</v>
      </c>
      <c r="L1481" s="197">
        <f t="shared" si="223"/>
        <v>-2.1101018076403787E-3</v>
      </c>
      <c r="M1481" s="197">
        <f t="shared" si="218"/>
        <v>7.3557277109382743E-2</v>
      </c>
      <c r="N1481" s="199">
        <v>40112</v>
      </c>
      <c r="O1481" s="181">
        <v>1066.95</v>
      </c>
      <c r="P1481" s="200">
        <f t="shared" si="224"/>
        <v>-1.178649129621555E-2</v>
      </c>
      <c r="Q1481" s="200">
        <f t="shared" si="219"/>
        <v>4.8858710423823129E-2</v>
      </c>
    </row>
    <row r="1482" spans="1:17">
      <c r="A1482" s="180">
        <v>40113</v>
      </c>
      <c r="B1482" s="174">
        <v>530.88</v>
      </c>
      <c r="C1482" s="197">
        <f t="shared" si="220"/>
        <v>-1.6199451807662923E-2</v>
      </c>
      <c r="D1482" s="201">
        <f t="shared" si="215"/>
        <v>6.3507329031448567E-2</v>
      </c>
      <c r="E1482" s="174">
        <v>6932.04</v>
      </c>
      <c r="F1482" s="197">
        <f t="shared" si="221"/>
        <v>-4.0382631200445995E-3</v>
      </c>
      <c r="G1482" s="197">
        <f t="shared" si="216"/>
        <v>3.4760559830642593E-2</v>
      </c>
      <c r="H1482" s="174">
        <v>1722.46</v>
      </c>
      <c r="I1482" s="197">
        <f t="shared" si="222"/>
        <v>-1.4003416875340588E-2</v>
      </c>
      <c r="J1482" s="197">
        <f t="shared" si="217"/>
        <v>6.2469388045227413E-2</v>
      </c>
      <c r="K1482" s="174">
        <v>347.59</v>
      </c>
      <c r="L1482" s="197">
        <f t="shared" si="223"/>
        <v>5.7705229516703789E-3</v>
      </c>
      <c r="M1482" s="197">
        <f t="shared" si="218"/>
        <v>7.2224453933068936E-2</v>
      </c>
      <c r="N1482" s="199">
        <v>40113</v>
      </c>
      <c r="O1482" s="181">
        <v>1063.4100000000001</v>
      </c>
      <c r="P1482" s="200">
        <f t="shared" si="224"/>
        <v>-3.3233850224763683E-3</v>
      </c>
      <c r="Q1482" s="200">
        <f t="shared" si="219"/>
        <v>3.4294304660925368E-2</v>
      </c>
    </row>
    <row r="1483" spans="1:17">
      <c r="A1483" s="180">
        <v>40114</v>
      </c>
      <c r="B1483" s="174">
        <v>518.95000000000005</v>
      </c>
      <c r="C1483" s="197">
        <f t="shared" si="220"/>
        <v>-2.272846759078161E-2</v>
      </c>
      <c r="D1483" s="201">
        <f t="shared" si="215"/>
        <v>4.1420237024148307E-2</v>
      </c>
      <c r="E1483" s="174">
        <v>6765.69</v>
      </c>
      <c r="F1483" s="197">
        <f t="shared" si="221"/>
        <v>-2.4289890190193918E-2</v>
      </c>
      <c r="G1483" s="197">
        <f t="shared" si="216"/>
        <v>3.2698271473775228E-2</v>
      </c>
      <c r="H1483" s="174">
        <v>1682.06</v>
      </c>
      <c r="I1483" s="197">
        <f t="shared" si="222"/>
        <v>-2.3734268841287584E-2</v>
      </c>
      <c r="J1483" s="197">
        <f t="shared" si="217"/>
        <v>4.7083598933343851E-2</v>
      </c>
      <c r="K1483" s="174">
        <v>346.51</v>
      </c>
      <c r="L1483" s="197">
        <f t="shared" si="223"/>
        <v>-3.1119460353798852E-3</v>
      </c>
      <c r="M1483" s="197">
        <f t="shared" si="218"/>
        <v>7.6938025779129796E-2</v>
      </c>
      <c r="N1483" s="199">
        <v>40114</v>
      </c>
      <c r="O1483" s="181">
        <v>1042.6300000000001</v>
      </c>
      <c r="P1483" s="200">
        <f t="shared" si="224"/>
        <v>-1.9734358686821434E-2</v>
      </c>
      <c r="Q1483" s="200">
        <f t="shared" si="219"/>
        <v>3.2961298515948173E-2</v>
      </c>
    </row>
    <row r="1484" spans="1:17">
      <c r="A1484" s="180">
        <v>40115</v>
      </c>
      <c r="B1484" s="174">
        <v>530.88</v>
      </c>
      <c r="C1484" s="197">
        <f t="shared" si="220"/>
        <v>2.2728467590781586E-2</v>
      </c>
      <c r="D1484" s="201">
        <f t="shared" si="215"/>
        <v>3.109809213113E-2</v>
      </c>
      <c r="E1484" s="174">
        <v>6955.31</v>
      </c>
      <c r="F1484" s="197">
        <f t="shared" si="221"/>
        <v>2.7641144645305378E-2</v>
      </c>
      <c r="G1484" s="197">
        <f t="shared" si="216"/>
        <v>1.8264455701166464E-2</v>
      </c>
      <c r="H1484" s="174">
        <v>1711.27</v>
      </c>
      <c r="I1484" s="197">
        <f t="shared" si="222"/>
        <v>1.7216552181468753E-2</v>
      </c>
      <c r="J1484" s="197">
        <f t="shared" si="217"/>
        <v>3.4394500710141197E-2</v>
      </c>
      <c r="K1484" s="174">
        <v>345.39</v>
      </c>
      <c r="L1484" s="197">
        <f t="shared" si="223"/>
        <v>-3.2374648886925269E-3</v>
      </c>
      <c r="M1484" s="197">
        <f t="shared" si="218"/>
        <v>7.3266969335944038E-2</v>
      </c>
      <c r="N1484" s="199">
        <v>40115</v>
      </c>
      <c r="O1484" s="181">
        <v>1066.1099999999999</v>
      </c>
      <c r="P1484" s="200">
        <f t="shared" si="224"/>
        <v>2.2270142757217441E-2</v>
      </c>
      <c r="Q1484" s="200">
        <f t="shared" si="219"/>
        <v>2.1336081384577966E-2</v>
      </c>
    </row>
    <row r="1485" spans="1:17">
      <c r="A1485" s="180">
        <v>40116</v>
      </c>
      <c r="B1485" s="174">
        <v>516.5</v>
      </c>
      <c r="C1485" s="197">
        <f t="shared" si="220"/>
        <v>-2.746071844238638E-2</v>
      </c>
      <c r="D1485" s="201">
        <f t="shared" si="215"/>
        <v>7.2911836138182612E-2</v>
      </c>
      <c r="E1485" s="174">
        <v>6739.45</v>
      </c>
      <c r="F1485" s="197">
        <f t="shared" si="221"/>
        <v>-3.1527077411599186E-2</v>
      </c>
      <c r="G1485" s="197">
        <f t="shared" si="216"/>
        <v>6.9580365081508611E-2</v>
      </c>
      <c r="H1485" s="174">
        <v>1667.13</v>
      </c>
      <c r="I1485" s="197">
        <f t="shared" si="222"/>
        <v>-2.6132199784112749E-2</v>
      </c>
      <c r="J1485" s="197">
        <f t="shared" si="217"/>
        <v>6.983554153964304E-2</v>
      </c>
      <c r="K1485" s="174">
        <v>342.19</v>
      </c>
      <c r="L1485" s="197">
        <f t="shared" si="223"/>
        <v>-9.3080749993775247E-3</v>
      </c>
      <c r="M1485" s="197">
        <f t="shared" si="218"/>
        <v>6.643382777947146E-2</v>
      </c>
      <c r="N1485" s="199">
        <v>40116</v>
      </c>
      <c r="O1485" s="181">
        <v>1036.19</v>
      </c>
      <c r="P1485" s="200">
        <f t="shared" si="224"/>
        <v>-2.8465985208026727E-2</v>
      </c>
      <c r="Q1485" s="200">
        <f t="shared" si="219"/>
        <v>6.5978433226957456E-2</v>
      </c>
    </row>
    <row r="1486" spans="1:17">
      <c r="A1486" s="180">
        <v>40119</v>
      </c>
      <c r="B1486" s="174">
        <v>518.69000000000005</v>
      </c>
      <c r="C1486" s="197">
        <f t="shared" si="220"/>
        <v>4.2311136451722992E-3</v>
      </c>
      <c r="D1486" s="201">
        <f t="shared" si="215"/>
        <v>4.0519523328329803E-2</v>
      </c>
      <c r="E1486" s="174">
        <v>6784.94</v>
      </c>
      <c r="F1486" s="197">
        <f t="shared" si="221"/>
        <v>6.7271309909499857E-3</v>
      </c>
      <c r="G1486" s="197">
        <f t="shared" si="216"/>
        <v>4.0062144593447063E-2</v>
      </c>
      <c r="H1486" s="174">
        <v>1672.91</v>
      </c>
      <c r="I1486" s="197">
        <f t="shared" si="222"/>
        <v>3.4610398496939796E-3</v>
      </c>
      <c r="J1486" s="197">
        <f t="shared" si="217"/>
        <v>4.4681361469113369E-2</v>
      </c>
      <c r="K1486" s="174">
        <v>336.02</v>
      </c>
      <c r="L1486" s="197">
        <f t="shared" si="223"/>
        <v>-1.8195456353048849E-2</v>
      </c>
      <c r="M1486" s="197">
        <f t="shared" si="218"/>
        <v>5.3974684371120962E-2</v>
      </c>
      <c r="N1486" s="199">
        <v>40119</v>
      </c>
      <c r="O1486" s="181">
        <v>1042.8800000000001</v>
      </c>
      <c r="P1486" s="200">
        <f t="shared" si="224"/>
        <v>6.4355919616700136E-3</v>
      </c>
      <c r="Q1486" s="200">
        <f t="shared" si="219"/>
        <v>4.0814354380489089E-2</v>
      </c>
    </row>
    <row r="1487" spans="1:17">
      <c r="A1487" s="180">
        <v>40120</v>
      </c>
      <c r="B1487" s="174">
        <v>521.26</v>
      </c>
      <c r="C1487" s="197">
        <f t="shared" si="220"/>
        <v>4.9425553764006749E-3</v>
      </c>
      <c r="D1487" s="201">
        <f t="shared" si="215"/>
        <v>3.5838673370791774E-2</v>
      </c>
      <c r="E1487" s="174">
        <v>6812.7</v>
      </c>
      <c r="F1487" s="197">
        <f t="shared" si="221"/>
        <v>4.0830671449724482E-3</v>
      </c>
      <c r="G1487" s="197">
        <f t="shared" si="216"/>
        <v>3.5759619304652414E-2</v>
      </c>
      <c r="H1487" s="174">
        <v>1679.2</v>
      </c>
      <c r="I1487" s="197">
        <f t="shared" si="222"/>
        <v>3.7528645434413508E-3</v>
      </c>
      <c r="J1487" s="197">
        <f t="shared" si="217"/>
        <v>4.0830462833942462E-2</v>
      </c>
      <c r="K1487" s="174">
        <v>342.62</v>
      </c>
      <c r="L1487" s="197">
        <f t="shared" si="223"/>
        <v>1.9451279301056144E-2</v>
      </c>
      <c r="M1487" s="197">
        <f t="shared" si="218"/>
        <v>4.4795415879443204E-2</v>
      </c>
      <c r="N1487" s="199">
        <v>40120</v>
      </c>
      <c r="O1487" s="181">
        <v>1045.4100000000001</v>
      </c>
      <c r="P1487" s="200">
        <f t="shared" si="224"/>
        <v>2.4230363003456684E-3</v>
      </c>
      <c r="Q1487" s="200">
        <f t="shared" si="219"/>
        <v>3.8751354157130692E-2</v>
      </c>
    </row>
    <row r="1488" spans="1:17">
      <c r="A1488" s="180">
        <v>40121</v>
      </c>
      <c r="B1488" s="174">
        <v>522.26</v>
      </c>
      <c r="C1488" s="197">
        <f t="shared" si="220"/>
        <v>1.9165905897537516E-3</v>
      </c>
      <c r="D1488" s="201">
        <f t="shared" si="215"/>
        <v>2.3192089090614369E-2</v>
      </c>
      <c r="E1488" s="174">
        <v>6830.43</v>
      </c>
      <c r="F1488" s="197">
        <f t="shared" si="221"/>
        <v>2.5991117846236337E-3</v>
      </c>
      <c r="G1488" s="197">
        <f t="shared" si="216"/>
        <v>2.6108876221759093E-2</v>
      </c>
      <c r="H1488" s="174">
        <v>1680.67</v>
      </c>
      <c r="I1488" s="197">
        <f t="shared" si="222"/>
        <v>8.7503391130986329E-4</v>
      </c>
      <c r="J1488" s="197">
        <f t="shared" si="217"/>
        <v>2.4798769963789484E-2</v>
      </c>
      <c r="K1488" s="174">
        <v>334.37</v>
      </c>
      <c r="L1488" s="197">
        <f t="shared" si="223"/>
        <v>-2.4373797034870737E-2</v>
      </c>
      <c r="M1488" s="197">
        <f t="shared" si="218"/>
        <v>8.3700177085818908E-2</v>
      </c>
      <c r="N1488" s="199">
        <v>40121</v>
      </c>
      <c r="O1488" s="181">
        <v>1046.5</v>
      </c>
      <c r="P1488" s="200">
        <f t="shared" si="224"/>
        <v>1.0421099365118228E-3</v>
      </c>
      <c r="Q1488" s="200">
        <f t="shared" si="219"/>
        <v>2.8142180503533669E-2</v>
      </c>
    </row>
    <row r="1489" spans="1:17">
      <c r="A1489" s="180">
        <v>40122</v>
      </c>
      <c r="B1489" s="174">
        <v>534.26</v>
      </c>
      <c r="C1489" s="197">
        <f t="shared" si="220"/>
        <v>2.2717063681792445E-2</v>
      </c>
      <c r="D1489" s="201">
        <f t="shared" si="215"/>
        <v>1.2931256207067417E-2</v>
      </c>
      <c r="E1489" s="174">
        <v>6950.14</v>
      </c>
      <c r="F1489" s="197">
        <f t="shared" si="221"/>
        <v>1.737417411748796E-2</v>
      </c>
      <c r="G1489" s="197">
        <f t="shared" si="216"/>
        <v>1.5396608502929957E-2</v>
      </c>
      <c r="H1489" s="174">
        <v>1721.09</v>
      </c>
      <c r="I1489" s="197">
        <f t="shared" si="222"/>
        <v>2.3765287603683759E-2</v>
      </c>
      <c r="J1489" s="197">
        <f t="shared" si="217"/>
        <v>1.5506324822388199E-2</v>
      </c>
      <c r="K1489" s="174">
        <v>335.75</v>
      </c>
      <c r="L1489" s="197">
        <f t="shared" si="223"/>
        <v>4.1186711359051586E-3</v>
      </c>
      <c r="M1489" s="197">
        <f t="shared" si="218"/>
        <v>5.9739019521006687E-2</v>
      </c>
      <c r="N1489" s="199">
        <v>40122</v>
      </c>
      <c r="O1489" s="181">
        <v>1066.6300000000001</v>
      </c>
      <c r="P1489" s="200">
        <f t="shared" si="224"/>
        <v>1.9052882642820033E-2</v>
      </c>
      <c r="Q1489" s="200">
        <f t="shared" si="219"/>
        <v>2.037823487579667E-2</v>
      </c>
    </row>
    <row r="1490" spans="1:17">
      <c r="A1490" s="180">
        <v>40123</v>
      </c>
      <c r="B1490" s="174">
        <v>534.01</v>
      </c>
      <c r="C1490" s="197">
        <f t="shared" si="220"/>
        <v>-4.6804647619782202E-4</v>
      </c>
      <c r="D1490" s="201">
        <f t="shared" ref="D1490:D1553" si="225">SUM(C1449:C1489)</f>
        <v>2.4863892185072681E-2</v>
      </c>
      <c r="E1490" s="174">
        <v>6958.29</v>
      </c>
      <c r="F1490" s="197">
        <f t="shared" si="221"/>
        <v>1.1719512458004467E-3</v>
      </c>
      <c r="G1490" s="197">
        <f t="shared" ref="G1490:G1553" si="226">SUM(F1449:F1489)</f>
        <v>2.590627398676796E-2</v>
      </c>
      <c r="H1490" s="174">
        <v>1730.76</v>
      </c>
      <c r="I1490" s="197">
        <f t="shared" si="222"/>
        <v>5.6028073620024025E-3</v>
      </c>
      <c r="J1490" s="197">
        <f t="shared" ref="J1490:J1553" si="227">SUM(I1449:I1489)</f>
        <v>3.0595368784002056E-2</v>
      </c>
      <c r="K1490" s="174">
        <v>334.77</v>
      </c>
      <c r="L1490" s="197">
        <f t="shared" si="223"/>
        <v>-2.9231065376274673E-3</v>
      </c>
      <c r="M1490" s="197">
        <f t="shared" ref="M1490:M1553" si="228">SUM(L1449:L1489)</f>
        <v>5.8790861145754318E-2</v>
      </c>
      <c r="N1490" s="199">
        <v>40123</v>
      </c>
      <c r="O1490" s="181">
        <v>1069.3</v>
      </c>
      <c r="P1490" s="200">
        <f t="shared" si="224"/>
        <v>2.5000832337363182E-3</v>
      </c>
      <c r="Q1490" s="200">
        <f t="shared" ref="Q1490:Q1553" si="229">SUM(P1449:P1489)</f>
        <v>3.1678839482316583E-2</v>
      </c>
    </row>
    <row r="1491" spans="1:17">
      <c r="A1491" s="180">
        <v>40126</v>
      </c>
      <c r="B1491" s="174">
        <v>546.79</v>
      </c>
      <c r="C1491" s="197">
        <f t="shared" si="220"/>
        <v>2.3650251083563389E-2</v>
      </c>
      <c r="D1491" s="201">
        <f t="shared" si="225"/>
        <v>7.7639995605536301E-3</v>
      </c>
      <c r="E1491" s="174">
        <v>7135.33</v>
      </c>
      <c r="F1491" s="197">
        <f t="shared" si="221"/>
        <v>2.5124746230716387E-2</v>
      </c>
      <c r="G1491" s="197">
        <f t="shared" si="226"/>
        <v>1.556686104595599E-2</v>
      </c>
      <c r="H1491" s="174">
        <v>1768.4</v>
      </c>
      <c r="I1491" s="197">
        <f t="shared" si="222"/>
        <v>2.1514564568669139E-2</v>
      </c>
      <c r="J1491" s="197">
        <f t="shared" si="227"/>
        <v>2.6106864154627547E-2</v>
      </c>
      <c r="K1491" s="174">
        <v>337.01</v>
      </c>
      <c r="L1491" s="197">
        <f t="shared" si="223"/>
        <v>6.6688746368944157E-3</v>
      </c>
      <c r="M1491" s="197">
        <f t="shared" si="228"/>
        <v>3.9171725495173705E-2</v>
      </c>
      <c r="N1491" s="199">
        <v>40126</v>
      </c>
      <c r="O1491" s="181">
        <v>1093.08</v>
      </c>
      <c r="P1491" s="200">
        <f t="shared" si="224"/>
        <v>2.1995170782107921E-2</v>
      </c>
      <c r="Q1491" s="200">
        <f t="shared" si="229"/>
        <v>2.3810648693718357E-2</v>
      </c>
    </row>
    <row r="1492" spans="1:17">
      <c r="A1492" s="180">
        <v>40127</v>
      </c>
      <c r="B1492" s="174">
        <v>547.11</v>
      </c>
      <c r="C1492" s="197">
        <f t="shared" si="220"/>
        <v>5.8506263667243918E-4</v>
      </c>
      <c r="D1492" s="201">
        <f t="shared" si="225"/>
        <v>3.0263708725182172E-2</v>
      </c>
      <c r="E1492" s="174">
        <v>7126.42</v>
      </c>
      <c r="F1492" s="197">
        <f t="shared" si="221"/>
        <v>-1.2494961921533272E-3</v>
      </c>
      <c r="G1492" s="197">
        <f t="shared" si="226"/>
        <v>4.1712445460256743E-2</v>
      </c>
      <c r="H1492" s="174">
        <v>1773.17</v>
      </c>
      <c r="I1492" s="197">
        <f t="shared" si="222"/>
        <v>2.6937222103840886E-3</v>
      </c>
      <c r="J1492" s="197">
        <f t="shared" si="227"/>
        <v>4.8036659389894751E-2</v>
      </c>
      <c r="K1492" s="174">
        <v>344.36</v>
      </c>
      <c r="L1492" s="197">
        <f t="shared" si="223"/>
        <v>2.1575018287140073E-2</v>
      </c>
      <c r="M1492" s="197">
        <f t="shared" si="228"/>
        <v>3.8474426310776078E-2</v>
      </c>
      <c r="N1492" s="199">
        <v>40127</v>
      </c>
      <c r="O1492" s="181">
        <v>1093.01</v>
      </c>
      <c r="P1492" s="200">
        <f t="shared" si="224"/>
        <v>-6.4041279200599603E-5</v>
      </c>
      <c r="Q1492" s="200">
        <f t="shared" si="229"/>
        <v>4.7157125704348865E-2</v>
      </c>
    </row>
    <row r="1493" spans="1:17">
      <c r="A1493" s="180">
        <v>40128</v>
      </c>
      <c r="B1493" s="174">
        <v>550.62</v>
      </c>
      <c r="C1493" s="197">
        <f t="shared" si="220"/>
        <v>6.395036962126309E-3</v>
      </c>
      <c r="D1493" s="201">
        <f t="shared" si="225"/>
        <v>2.8927866816394667E-2</v>
      </c>
      <c r="E1493" s="174">
        <v>7155.36</v>
      </c>
      <c r="F1493" s="197">
        <f t="shared" si="221"/>
        <v>4.0527216650214914E-3</v>
      </c>
      <c r="G1493" s="197">
        <f t="shared" si="226"/>
        <v>3.5191806087247271E-2</v>
      </c>
      <c r="H1493" s="174">
        <v>1782.95</v>
      </c>
      <c r="I1493" s="197">
        <f t="shared" si="222"/>
        <v>5.5003906826767831E-3</v>
      </c>
      <c r="J1493" s="197">
        <f t="shared" si="227"/>
        <v>4.5817995492849872E-2</v>
      </c>
      <c r="K1493" s="174">
        <v>344.73</v>
      </c>
      <c r="L1493" s="197">
        <f t="shared" si="223"/>
        <v>1.0738801478981843E-3</v>
      </c>
      <c r="M1493" s="197">
        <f t="shared" si="228"/>
        <v>5.2247463751594433E-2</v>
      </c>
      <c r="N1493" s="199">
        <v>40128</v>
      </c>
      <c r="O1493" s="181">
        <v>1098.51</v>
      </c>
      <c r="P1493" s="200">
        <f t="shared" si="224"/>
        <v>5.0193578404245896E-3</v>
      </c>
      <c r="Q1493" s="200">
        <f t="shared" si="229"/>
        <v>4.077396317636333E-2</v>
      </c>
    </row>
    <row r="1494" spans="1:17">
      <c r="A1494" s="180">
        <v>40129</v>
      </c>
      <c r="B1494" s="174">
        <v>547.21</v>
      </c>
      <c r="C1494" s="197">
        <f t="shared" si="220"/>
        <v>-6.2122750638179246E-3</v>
      </c>
      <c r="D1494" s="201">
        <f t="shared" si="225"/>
        <v>2.6257983015538323E-2</v>
      </c>
      <c r="E1494" s="174">
        <v>7063.05</v>
      </c>
      <c r="F1494" s="197">
        <f t="shared" si="221"/>
        <v>-1.2984756661525199E-2</v>
      </c>
      <c r="G1494" s="197">
        <f t="shared" si="226"/>
        <v>3.386945664663453E-2</v>
      </c>
      <c r="H1494" s="174">
        <v>1773.14</v>
      </c>
      <c r="I1494" s="197">
        <f t="shared" si="222"/>
        <v>-5.5173096773503856E-3</v>
      </c>
      <c r="J1494" s="197">
        <f t="shared" si="227"/>
        <v>4.7917553614115808E-2</v>
      </c>
      <c r="K1494" s="174">
        <v>352.27</v>
      </c>
      <c r="L1494" s="197">
        <f t="shared" si="223"/>
        <v>2.1636425085971779E-2</v>
      </c>
      <c r="M1494" s="197">
        <f t="shared" si="228"/>
        <v>4.0008886645638599E-2</v>
      </c>
      <c r="N1494" s="199">
        <v>40129</v>
      </c>
      <c r="O1494" s="181">
        <v>1087.24</v>
      </c>
      <c r="P1494" s="200">
        <f t="shared" si="224"/>
        <v>-1.0312341187162764E-2</v>
      </c>
      <c r="Q1494" s="200">
        <f t="shared" si="229"/>
        <v>4.2662921737379997E-2</v>
      </c>
    </row>
    <row r="1495" spans="1:17">
      <c r="A1495" s="180">
        <v>40130</v>
      </c>
      <c r="B1495" s="174">
        <v>553.61</v>
      </c>
      <c r="C1495" s="197">
        <f t="shared" si="220"/>
        <v>1.1627826728971471E-2</v>
      </c>
      <c r="D1495" s="201">
        <f t="shared" si="225"/>
        <v>8.6629889301607817E-3</v>
      </c>
      <c r="E1495" s="174">
        <v>7119.89</v>
      </c>
      <c r="F1495" s="197">
        <f t="shared" si="221"/>
        <v>8.0153063197708312E-3</v>
      </c>
      <c r="G1495" s="197">
        <f t="shared" si="226"/>
        <v>3.5330388302403579E-3</v>
      </c>
      <c r="H1495" s="174">
        <v>1788.61</v>
      </c>
      <c r="I1495" s="197">
        <f t="shared" si="222"/>
        <v>8.6867956936533038E-3</v>
      </c>
      <c r="J1495" s="197">
        <f t="shared" si="227"/>
        <v>2.8261438738185509E-2</v>
      </c>
      <c r="K1495" s="174">
        <v>352.22</v>
      </c>
      <c r="L1495" s="197">
        <f t="shared" si="223"/>
        <v>-1.4194665668477036E-4</v>
      </c>
      <c r="M1495" s="197">
        <f t="shared" si="228"/>
        <v>6.3095594488756859E-2</v>
      </c>
      <c r="N1495" s="199">
        <v>40130</v>
      </c>
      <c r="O1495" s="181">
        <v>1093.48</v>
      </c>
      <c r="P1495" s="200">
        <f t="shared" si="224"/>
        <v>5.7228961359474242E-3</v>
      </c>
      <c r="Q1495" s="200">
        <f t="shared" si="229"/>
        <v>1.7143276986437625E-2</v>
      </c>
    </row>
    <row r="1496" spans="1:17">
      <c r="A1496" s="180">
        <v>40133</v>
      </c>
      <c r="B1496" s="174">
        <v>559.30999999999995</v>
      </c>
      <c r="C1496" s="197">
        <f t="shared" si="220"/>
        <v>1.0243413435798189E-2</v>
      </c>
      <c r="D1496" s="201">
        <f t="shared" si="225"/>
        <v>2.7542988860798843E-2</v>
      </c>
      <c r="E1496" s="174">
        <v>7237.1</v>
      </c>
      <c r="F1496" s="197">
        <f t="shared" si="221"/>
        <v>1.6328297802523505E-2</v>
      </c>
      <c r="G1496" s="197">
        <f t="shared" si="226"/>
        <v>1.6672174851096729E-2</v>
      </c>
      <c r="H1496" s="174">
        <v>1807.56</v>
      </c>
      <c r="I1496" s="197">
        <f t="shared" si="222"/>
        <v>1.0539087641272158E-2</v>
      </c>
      <c r="J1496" s="197">
        <f t="shared" si="227"/>
        <v>3.8480970840035426E-2</v>
      </c>
      <c r="K1496" s="174">
        <v>354.31</v>
      </c>
      <c r="L1496" s="197">
        <f t="shared" si="223"/>
        <v>5.9162557745387609E-3</v>
      </c>
      <c r="M1496" s="197">
        <f t="shared" si="228"/>
        <v>6.2318890303240317E-2</v>
      </c>
      <c r="N1496" s="199">
        <v>40133</v>
      </c>
      <c r="O1496" s="181">
        <v>1109.3</v>
      </c>
      <c r="P1496" s="200">
        <f t="shared" si="224"/>
        <v>1.4363914689886566E-2</v>
      </c>
      <c r="Q1496" s="200">
        <f t="shared" si="229"/>
        <v>2.5930483825231061E-2</v>
      </c>
    </row>
    <row r="1497" spans="1:17">
      <c r="A1497" s="180">
        <v>40134</v>
      </c>
      <c r="B1497" s="174">
        <v>560.17999999999995</v>
      </c>
      <c r="C1497" s="197">
        <f t="shared" si="220"/>
        <v>1.5542794935986368E-3</v>
      </c>
      <c r="D1497" s="201">
        <f t="shared" si="225"/>
        <v>3.63206296741777E-2</v>
      </c>
      <c r="E1497" s="174">
        <v>7234.06</v>
      </c>
      <c r="F1497" s="197">
        <f t="shared" si="221"/>
        <v>-4.2014600691571815E-4</v>
      </c>
      <c r="G1497" s="197">
        <f t="shared" si="226"/>
        <v>3.0896198347269043E-2</v>
      </c>
      <c r="H1497" s="174">
        <v>1812.21</v>
      </c>
      <c r="I1497" s="197">
        <f t="shared" si="222"/>
        <v>2.569225424740217E-3</v>
      </c>
      <c r="J1497" s="197">
        <f t="shared" si="227"/>
        <v>4.6611698280223046E-2</v>
      </c>
      <c r="K1497" s="174">
        <v>352.76</v>
      </c>
      <c r="L1497" s="197">
        <f t="shared" si="223"/>
        <v>-4.3842971214979667E-3</v>
      </c>
      <c r="M1497" s="197">
        <f t="shared" si="228"/>
        <v>6.2420212773590604E-2</v>
      </c>
      <c r="N1497" s="199">
        <v>40134</v>
      </c>
      <c r="O1497" s="181">
        <v>1110.32</v>
      </c>
      <c r="P1497" s="200">
        <f t="shared" si="224"/>
        <v>9.1907630297044355E-4</v>
      </c>
      <c r="Q1497" s="200">
        <f t="shared" si="229"/>
        <v>3.7660585792772164E-2</v>
      </c>
    </row>
    <row r="1498" spans="1:17">
      <c r="A1498" s="180">
        <v>40135</v>
      </c>
      <c r="B1498" s="174">
        <v>557.23</v>
      </c>
      <c r="C1498" s="197">
        <f t="shared" si="220"/>
        <v>-5.2800795655011442E-3</v>
      </c>
      <c r="D1498" s="201">
        <f t="shared" si="225"/>
        <v>3.9043642894481499E-2</v>
      </c>
      <c r="E1498" s="174">
        <v>7226.71</v>
      </c>
      <c r="F1498" s="197">
        <f t="shared" si="221"/>
        <v>-1.016543466625094E-3</v>
      </c>
      <c r="G1498" s="197">
        <f t="shared" si="226"/>
        <v>3.7388953917941413E-2</v>
      </c>
      <c r="H1498" s="174">
        <v>1801.74</v>
      </c>
      <c r="I1498" s="197">
        <f t="shared" si="222"/>
        <v>-5.7942302978832251E-3</v>
      </c>
      <c r="J1498" s="197">
        <f t="shared" si="227"/>
        <v>4.5512808437891149E-2</v>
      </c>
      <c r="K1498" s="174">
        <v>355.9</v>
      </c>
      <c r="L1498" s="197">
        <f t="shared" si="223"/>
        <v>8.8618534961668362E-3</v>
      </c>
      <c r="M1498" s="197">
        <f t="shared" si="228"/>
        <v>4.8289949123217518E-2</v>
      </c>
      <c r="N1498" s="199">
        <v>40135</v>
      </c>
      <c r="O1498" s="181">
        <v>1109.8</v>
      </c>
      <c r="P1498" s="200">
        <f t="shared" si="224"/>
        <v>-4.6844315578344748E-4</v>
      </c>
      <c r="Q1498" s="200">
        <f t="shared" si="229"/>
        <v>4.1992762701104837E-2</v>
      </c>
    </row>
    <row r="1499" spans="1:17">
      <c r="A1499" s="180">
        <v>40136</v>
      </c>
      <c r="B1499" s="174">
        <v>548.67999999999995</v>
      </c>
      <c r="C1499" s="197">
        <f t="shared" si="220"/>
        <v>-1.5462687477819757E-2</v>
      </c>
      <c r="D1499" s="201">
        <f t="shared" si="225"/>
        <v>2.712184796531554E-2</v>
      </c>
      <c r="E1499" s="174">
        <v>7117.64</v>
      </c>
      <c r="F1499" s="197">
        <f t="shared" si="221"/>
        <v>-1.5207674390825014E-2</v>
      </c>
      <c r="G1499" s="197">
        <f t="shared" si="226"/>
        <v>2.5163442454249459E-2</v>
      </c>
      <c r="H1499" s="174">
        <v>1773.19</v>
      </c>
      <c r="I1499" s="197">
        <f t="shared" si="222"/>
        <v>-1.5972680296353334E-2</v>
      </c>
      <c r="J1499" s="197">
        <f t="shared" si="227"/>
        <v>3.8270084521827424E-2</v>
      </c>
      <c r="K1499" s="174">
        <v>359.52</v>
      </c>
      <c r="L1499" s="197">
        <f t="shared" si="223"/>
        <v>1.0120015920872045E-2</v>
      </c>
      <c r="M1499" s="197">
        <f t="shared" si="228"/>
        <v>5.929612842540613E-2</v>
      </c>
      <c r="N1499" s="199">
        <v>40136</v>
      </c>
      <c r="O1499" s="181">
        <v>1094.9000000000001</v>
      </c>
      <c r="P1499" s="200">
        <f t="shared" si="224"/>
        <v>-1.3516784012421476E-2</v>
      </c>
      <c r="Q1499" s="200">
        <f t="shared" si="229"/>
        <v>3.4970970747353579E-2</v>
      </c>
    </row>
    <row r="1500" spans="1:17">
      <c r="A1500" s="180">
        <v>40137</v>
      </c>
      <c r="B1500" s="174">
        <v>544.01</v>
      </c>
      <c r="C1500" s="197">
        <f t="shared" si="220"/>
        <v>-8.5477645702757236E-3</v>
      </c>
      <c r="D1500" s="201">
        <f t="shared" si="225"/>
        <v>1.6483435344962119E-2</v>
      </c>
      <c r="E1500" s="174">
        <v>7084.47</v>
      </c>
      <c r="F1500" s="197">
        <f t="shared" si="221"/>
        <v>-4.671145387972247E-3</v>
      </c>
      <c r="G1500" s="197">
        <f t="shared" si="226"/>
        <v>2.172311181881225E-2</v>
      </c>
      <c r="H1500" s="174">
        <v>1764.39</v>
      </c>
      <c r="I1500" s="197">
        <f t="shared" si="222"/>
        <v>-4.9751627675633653E-3</v>
      </c>
      <c r="J1500" s="197">
        <f t="shared" si="227"/>
        <v>2.7976411843049144E-2</v>
      </c>
      <c r="K1500" s="174">
        <v>361.16</v>
      </c>
      <c r="L1500" s="197">
        <f t="shared" si="223"/>
        <v>4.5512650022594831E-3</v>
      </c>
      <c r="M1500" s="197">
        <f t="shared" si="228"/>
        <v>6.8045628102677835E-2</v>
      </c>
      <c r="N1500" s="199">
        <v>40137</v>
      </c>
      <c r="O1500" s="181">
        <v>1091.3800000000001</v>
      </c>
      <c r="P1500" s="200">
        <f t="shared" si="224"/>
        <v>-3.2200843821982767E-3</v>
      </c>
      <c r="Q1500" s="200">
        <f t="shared" si="229"/>
        <v>3.1573708691254358E-2</v>
      </c>
    </row>
    <row r="1501" spans="1:17">
      <c r="A1501" s="180">
        <v>40140</v>
      </c>
      <c r="B1501" s="174">
        <v>552.96</v>
      </c>
      <c r="C1501" s="197">
        <f t="shared" si="220"/>
        <v>1.631803713570578E-2</v>
      </c>
      <c r="D1501" s="201">
        <f t="shared" si="225"/>
        <v>2.2324139698285957E-2</v>
      </c>
      <c r="E1501" s="174">
        <v>7186.33</v>
      </c>
      <c r="F1501" s="197">
        <f t="shared" si="221"/>
        <v>1.4275545847722356E-2</v>
      </c>
      <c r="G1501" s="197">
        <f t="shared" si="226"/>
        <v>3.186094466725492E-2</v>
      </c>
      <c r="H1501" s="174">
        <v>1792.94</v>
      </c>
      <c r="I1501" s="197">
        <f t="shared" si="222"/>
        <v>1.6051709010507825E-2</v>
      </c>
      <c r="J1501" s="197">
        <f t="shared" si="227"/>
        <v>3.1452011796258159E-2</v>
      </c>
      <c r="K1501" s="174">
        <v>359.31</v>
      </c>
      <c r="L1501" s="197">
        <f t="shared" si="223"/>
        <v>-5.1355478117534161E-3</v>
      </c>
      <c r="M1501" s="197">
        <f t="shared" si="228"/>
        <v>7.2209913476073542E-2</v>
      </c>
      <c r="N1501" s="199">
        <v>40140</v>
      </c>
      <c r="O1501" s="181">
        <v>1106.24</v>
      </c>
      <c r="P1501" s="200">
        <f t="shared" si="224"/>
        <v>1.3523927236078707E-2</v>
      </c>
      <c r="Q1501" s="200">
        <f t="shared" si="229"/>
        <v>3.791020498455306E-2</v>
      </c>
    </row>
    <row r="1502" spans="1:17">
      <c r="A1502" s="180">
        <v>40141</v>
      </c>
      <c r="B1502" s="174">
        <v>550.79</v>
      </c>
      <c r="C1502" s="197">
        <f t="shared" si="220"/>
        <v>-3.9320548962602404E-3</v>
      </c>
      <c r="D1502" s="201">
        <f t="shared" si="225"/>
        <v>5.3393298780000882E-2</v>
      </c>
      <c r="E1502" s="174">
        <v>7170.26</v>
      </c>
      <c r="F1502" s="197">
        <f t="shared" si="221"/>
        <v>-2.2386941065488924E-3</v>
      </c>
      <c r="G1502" s="197">
        <f t="shared" si="226"/>
        <v>5.1806608045730146E-2</v>
      </c>
      <c r="H1502" s="174">
        <v>1786.25</v>
      </c>
      <c r="I1502" s="197">
        <f t="shared" si="222"/>
        <v>-3.7382803320950993E-3</v>
      </c>
      <c r="J1502" s="197">
        <f t="shared" si="227"/>
        <v>5.6675590468478629E-2</v>
      </c>
      <c r="K1502" s="174">
        <v>353.56</v>
      </c>
      <c r="L1502" s="197">
        <f t="shared" si="223"/>
        <v>-1.613232343477794E-2</v>
      </c>
      <c r="M1502" s="197">
        <f t="shared" si="228"/>
        <v>6.3420335485708898E-2</v>
      </c>
      <c r="N1502" s="199">
        <v>40141</v>
      </c>
      <c r="O1502" s="181">
        <v>1105.6500000000001</v>
      </c>
      <c r="P1502" s="200">
        <f t="shared" si="224"/>
        <v>-5.3348042985211389E-4</v>
      </c>
      <c r="Q1502" s="200">
        <f t="shared" si="229"/>
        <v>5.7543469842697981E-2</v>
      </c>
    </row>
    <row r="1503" spans="1:17">
      <c r="A1503" s="180">
        <v>40142</v>
      </c>
      <c r="B1503" s="174">
        <v>553.91999999999996</v>
      </c>
      <c r="C1503" s="197">
        <f t="shared" si="220"/>
        <v>5.6666607084684241E-3</v>
      </c>
      <c r="D1503" s="201">
        <f t="shared" si="225"/>
        <v>2.966647157550625E-2</v>
      </c>
      <c r="E1503" s="174">
        <v>7232.12</v>
      </c>
      <c r="F1503" s="197">
        <f t="shared" si="221"/>
        <v>8.5902997148708752E-3</v>
      </c>
      <c r="G1503" s="197">
        <f t="shared" si="226"/>
        <v>3.267472436952442E-2</v>
      </c>
      <c r="H1503" s="174">
        <v>1793.67</v>
      </c>
      <c r="I1503" s="197">
        <f t="shared" si="222"/>
        <v>4.145349966139824E-3</v>
      </c>
      <c r="J1503" s="197">
        <f t="shared" si="227"/>
        <v>3.5129109188680951E-2</v>
      </c>
      <c r="K1503" s="174">
        <v>351.28</v>
      </c>
      <c r="L1503" s="197">
        <f t="shared" si="223"/>
        <v>-6.4695759392852433E-3</v>
      </c>
      <c r="M1503" s="197">
        <f t="shared" si="228"/>
        <v>5.0674220954004867E-2</v>
      </c>
      <c r="N1503" s="199">
        <v>40142</v>
      </c>
      <c r="O1503" s="181">
        <v>1110.6300000000001</v>
      </c>
      <c r="P1503" s="200">
        <f t="shared" si="224"/>
        <v>4.4940245649862523E-3</v>
      </c>
      <c r="Q1503" s="200">
        <f t="shared" si="229"/>
        <v>3.9357112813904846E-2</v>
      </c>
    </row>
    <row r="1504" spans="1:17">
      <c r="A1504" s="180">
        <v>40144</v>
      </c>
      <c r="B1504" s="174">
        <v>544.33000000000004</v>
      </c>
      <c r="C1504" s="197">
        <f t="shared" si="220"/>
        <v>-1.7464591402952753E-2</v>
      </c>
      <c r="D1504" s="201">
        <f t="shared" si="225"/>
        <v>4.2842225369024767E-2</v>
      </c>
      <c r="E1504" s="174">
        <v>7070.09</v>
      </c>
      <c r="F1504" s="197">
        <f t="shared" si="221"/>
        <v>-2.265900620069777E-2</v>
      </c>
      <c r="G1504" s="197">
        <f t="shared" si="226"/>
        <v>4.3131382444733912E-2</v>
      </c>
      <c r="H1504" s="174">
        <v>1765.46</v>
      </c>
      <c r="I1504" s="197">
        <f t="shared" si="222"/>
        <v>-1.5852520569692063E-2</v>
      </c>
      <c r="J1504" s="197">
        <f t="shared" si="227"/>
        <v>4.3295078934869377E-2</v>
      </c>
      <c r="K1504" s="174">
        <v>356.88</v>
      </c>
      <c r="L1504" s="197">
        <f t="shared" si="223"/>
        <v>1.5815964566547356E-2</v>
      </c>
      <c r="M1504" s="197">
        <f t="shared" si="228"/>
        <v>5.062229013265019E-2</v>
      </c>
      <c r="N1504" s="199">
        <v>40144</v>
      </c>
      <c r="O1504" s="181">
        <v>1091.49</v>
      </c>
      <c r="P1504" s="200">
        <f t="shared" si="224"/>
        <v>-1.7383686624440835E-2</v>
      </c>
      <c r="Q1504" s="200">
        <f t="shared" si="229"/>
        <v>4.6083207584507235E-2</v>
      </c>
    </row>
    <row r="1505" spans="1:17">
      <c r="A1505" s="180">
        <v>40147</v>
      </c>
      <c r="B1505" s="174">
        <v>546.05999999999995</v>
      </c>
      <c r="C1505" s="197">
        <f t="shared" si="220"/>
        <v>3.1731792324276066E-3</v>
      </c>
      <c r="D1505" s="201">
        <f t="shared" si="225"/>
        <v>1.7195480111881444E-2</v>
      </c>
      <c r="E1505" s="174">
        <v>7092.36</v>
      </c>
      <c r="F1505" s="197">
        <f t="shared" si="221"/>
        <v>3.1449386730931922E-3</v>
      </c>
      <c r="G1505" s="197">
        <f t="shared" si="226"/>
        <v>2.2776228336571672E-2</v>
      </c>
      <c r="H1505" s="174">
        <v>1767.43</v>
      </c>
      <c r="I1505" s="197">
        <f t="shared" si="222"/>
        <v>1.1152343855495074E-3</v>
      </c>
      <c r="J1505" s="197">
        <f t="shared" si="227"/>
        <v>2.6674370610256907E-2</v>
      </c>
      <c r="K1505" s="174">
        <v>355.21</v>
      </c>
      <c r="L1505" s="197">
        <f t="shared" si="223"/>
        <v>-4.6904269451338194E-3</v>
      </c>
      <c r="M1505" s="197">
        <f t="shared" si="228"/>
        <v>7.3440011198135896E-2</v>
      </c>
      <c r="N1505" s="199">
        <v>40147</v>
      </c>
      <c r="O1505" s="181">
        <v>1095.6300000000001</v>
      </c>
      <c r="P1505" s="200">
        <f t="shared" si="224"/>
        <v>3.7858050263810984E-3</v>
      </c>
      <c r="Q1505" s="200">
        <f t="shared" si="229"/>
        <v>3.2033345334248557E-2</v>
      </c>
    </row>
    <row r="1506" spans="1:17">
      <c r="A1506" s="180">
        <v>40148</v>
      </c>
      <c r="B1506" s="174">
        <v>554.72</v>
      </c>
      <c r="C1506" s="197">
        <f t="shared" si="220"/>
        <v>1.5734622119394095E-2</v>
      </c>
      <c r="D1506" s="201">
        <f t="shared" si="225"/>
        <v>5.0959860507001173E-2</v>
      </c>
      <c r="E1506" s="174">
        <v>7212.08</v>
      </c>
      <c r="F1506" s="197">
        <f t="shared" si="221"/>
        <v>1.6739249557989656E-2</v>
      </c>
      <c r="G1506" s="197">
        <f t="shared" si="226"/>
        <v>5.4220214491281823E-2</v>
      </c>
      <c r="H1506" s="174">
        <v>1787.71</v>
      </c>
      <c r="I1506" s="197">
        <f t="shared" si="222"/>
        <v>1.1408957159040478E-2</v>
      </c>
      <c r="J1506" s="197">
        <f t="shared" si="227"/>
        <v>5.8854902137164454E-2</v>
      </c>
      <c r="K1506" s="174">
        <v>355.84</v>
      </c>
      <c r="L1506" s="197">
        <f t="shared" si="223"/>
        <v>1.772027747287311E-3</v>
      </c>
      <c r="M1506" s="197">
        <f t="shared" si="228"/>
        <v>5.1558554436570314E-2</v>
      </c>
      <c r="N1506" s="199">
        <v>40148</v>
      </c>
      <c r="O1506" s="181">
        <v>1108.8599999999999</v>
      </c>
      <c r="P1506" s="200">
        <f t="shared" si="224"/>
        <v>1.2002920255385911E-2</v>
      </c>
      <c r="Q1506" s="200">
        <f t="shared" si="229"/>
        <v>6.1916379719847661E-2</v>
      </c>
    </row>
    <row r="1507" spans="1:17">
      <c r="A1507" s="180">
        <v>40149</v>
      </c>
      <c r="B1507" s="174">
        <v>555.17999999999995</v>
      </c>
      <c r="C1507" s="197">
        <f t="shared" si="220"/>
        <v>8.2890355228039576E-4</v>
      </c>
      <c r="D1507" s="201">
        <f t="shared" si="225"/>
        <v>7.2783163960111114E-2</v>
      </c>
      <c r="E1507" s="174">
        <v>7222.42</v>
      </c>
      <c r="F1507" s="197">
        <f t="shared" si="221"/>
        <v>1.4326788968969913E-3</v>
      </c>
      <c r="G1507" s="197">
        <f t="shared" si="226"/>
        <v>7.7452615167318745E-2</v>
      </c>
      <c r="H1507" s="174">
        <v>1790.82</v>
      </c>
      <c r="I1507" s="197">
        <f t="shared" si="222"/>
        <v>1.7381443123181449E-3</v>
      </c>
      <c r="J1507" s="197">
        <f t="shared" si="227"/>
        <v>7.261899271079035E-2</v>
      </c>
      <c r="K1507" s="174">
        <v>350.11</v>
      </c>
      <c r="L1507" s="197">
        <f t="shared" si="223"/>
        <v>-1.6233800801827319E-2</v>
      </c>
      <c r="M1507" s="197">
        <f t="shared" si="228"/>
        <v>6.0290960086621617E-2</v>
      </c>
      <c r="N1507" s="199">
        <v>40149</v>
      </c>
      <c r="O1507" s="181">
        <v>1109.24</v>
      </c>
      <c r="P1507" s="200">
        <f t="shared" si="224"/>
        <v>3.4263559236974076E-4</v>
      </c>
      <c r="Q1507" s="200">
        <f t="shared" si="229"/>
        <v>7.8434990889072381E-2</v>
      </c>
    </row>
    <row r="1508" spans="1:17">
      <c r="A1508" s="180">
        <v>40150</v>
      </c>
      <c r="B1508" s="174">
        <v>552.08000000000004</v>
      </c>
      <c r="C1508" s="197">
        <f t="shared" si="220"/>
        <v>-5.5994221766473241E-3</v>
      </c>
      <c r="D1508" s="201">
        <f t="shared" si="225"/>
        <v>6.2889965409824097E-2</v>
      </c>
      <c r="E1508" s="174">
        <v>7157.05</v>
      </c>
      <c r="F1508" s="197">
        <f t="shared" si="221"/>
        <v>-9.092191900404686E-3</v>
      </c>
      <c r="G1508" s="197">
        <f t="shared" si="226"/>
        <v>6.0983897665255971E-2</v>
      </c>
      <c r="H1508" s="174">
        <v>1782.91</v>
      </c>
      <c r="I1508" s="197">
        <f t="shared" si="222"/>
        <v>-4.4267546329066635E-3</v>
      </c>
      <c r="J1508" s="197">
        <f t="shared" si="227"/>
        <v>6.6478433663651831E-2</v>
      </c>
      <c r="K1508" s="174">
        <v>351.1</v>
      </c>
      <c r="L1508" s="197">
        <f t="shared" si="223"/>
        <v>2.8236923540510893E-3</v>
      </c>
      <c r="M1508" s="197">
        <f t="shared" si="228"/>
        <v>4.2178440435574435E-2</v>
      </c>
      <c r="N1508" s="199">
        <v>40150</v>
      </c>
      <c r="O1508" s="181">
        <v>1099.92</v>
      </c>
      <c r="P1508" s="200">
        <f t="shared" si="224"/>
        <v>-8.4376462491112039E-3</v>
      </c>
      <c r="Q1508" s="200">
        <f t="shared" si="229"/>
        <v>6.4012173079576878E-2</v>
      </c>
    </row>
    <row r="1509" spans="1:17">
      <c r="A1509" s="180">
        <v>40151</v>
      </c>
      <c r="B1509" s="174">
        <v>556.83000000000004</v>
      </c>
      <c r="C1509" s="197">
        <f t="shared" si="220"/>
        <v>8.5670235667704864E-3</v>
      </c>
      <c r="D1509" s="201">
        <f t="shared" si="225"/>
        <v>3.857319062852535E-2</v>
      </c>
      <c r="E1509" s="174">
        <v>7182.71</v>
      </c>
      <c r="F1509" s="197">
        <f t="shared" si="221"/>
        <v>3.5788642750428528E-3</v>
      </c>
      <c r="G1509" s="197">
        <f t="shared" si="226"/>
        <v>3.6622851183263402E-2</v>
      </c>
      <c r="H1509" s="174">
        <v>1791.91</v>
      </c>
      <c r="I1509" s="197">
        <f t="shared" si="222"/>
        <v>5.0352291948358692E-3</v>
      </c>
      <c r="J1509" s="197">
        <f t="shared" si="227"/>
        <v>4.4535133329697961E-2</v>
      </c>
      <c r="K1509" s="174">
        <v>355.82</v>
      </c>
      <c r="L1509" s="197">
        <f t="shared" si="223"/>
        <v>1.3353901832242873E-2</v>
      </c>
      <c r="M1509" s="197">
        <f t="shared" si="228"/>
        <v>7.4112353996242317E-2</v>
      </c>
      <c r="N1509" s="199">
        <v>40151</v>
      </c>
      <c r="O1509" s="181">
        <v>1105.98</v>
      </c>
      <c r="P1509" s="200">
        <f t="shared" si="224"/>
        <v>5.4943698671588515E-3</v>
      </c>
      <c r="Q1509" s="200">
        <f t="shared" si="229"/>
        <v>4.1962121027980998E-2</v>
      </c>
    </row>
    <row r="1510" spans="1:17">
      <c r="A1510" s="180">
        <v>40154</v>
      </c>
      <c r="B1510" s="174">
        <v>556.55999999999995</v>
      </c>
      <c r="C1510" s="197">
        <f t="shared" si="220"/>
        <v>-4.8500526373109224E-4</v>
      </c>
      <c r="D1510" s="201">
        <f t="shared" si="225"/>
        <v>4.5353374262701029E-2</v>
      </c>
      <c r="E1510" s="174">
        <v>7155.73</v>
      </c>
      <c r="F1510" s="197">
        <f t="shared" si="221"/>
        <v>-3.7633148155726808E-3</v>
      </c>
      <c r="G1510" s="197">
        <f t="shared" si="226"/>
        <v>3.8323682742304618E-2</v>
      </c>
      <c r="H1510" s="174">
        <v>1783.65</v>
      </c>
      <c r="I1510" s="197">
        <f t="shared" si="222"/>
        <v>-4.6202635076646632E-3</v>
      </c>
      <c r="J1510" s="197">
        <f t="shared" si="227"/>
        <v>4.6525596287885475E-2</v>
      </c>
      <c r="K1510" s="174">
        <v>355.41</v>
      </c>
      <c r="L1510" s="197">
        <f t="shared" si="223"/>
        <v>-1.1529323718518516E-3</v>
      </c>
      <c r="M1510" s="197">
        <f t="shared" si="228"/>
        <v>9.0845986823875652E-2</v>
      </c>
      <c r="N1510" s="199">
        <v>40154</v>
      </c>
      <c r="O1510" s="181">
        <v>1103.25</v>
      </c>
      <c r="P1510" s="200">
        <f t="shared" si="224"/>
        <v>-2.4714505864806445E-3</v>
      </c>
      <c r="Q1510" s="200">
        <f t="shared" si="229"/>
        <v>4.4748540558826981E-2</v>
      </c>
    </row>
    <row r="1511" spans="1:17">
      <c r="A1511" s="180">
        <v>40155</v>
      </c>
      <c r="B1511" s="174">
        <v>552.52</v>
      </c>
      <c r="C1511" s="197">
        <f t="shared" si="220"/>
        <v>-7.2853497836268015E-3</v>
      </c>
      <c r="D1511" s="201">
        <f t="shared" si="225"/>
        <v>3.616802504350583E-2</v>
      </c>
      <c r="E1511" s="174">
        <v>7056.26</v>
      </c>
      <c r="F1511" s="197">
        <f t="shared" si="221"/>
        <v>-1.3998268260736907E-2</v>
      </c>
      <c r="G1511" s="197">
        <f t="shared" si="226"/>
        <v>2.3337031490608083E-2</v>
      </c>
      <c r="H1511" s="174">
        <v>1772.73</v>
      </c>
      <c r="I1511" s="197">
        <f t="shared" si="222"/>
        <v>-6.1410953378749555E-3</v>
      </c>
      <c r="J1511" s="197">
        <f t="shared" si="227"/>
        <v>3.7623245635982502E-2</v>
      </c>
      <c r="K1511" s="174">
        <v>354.84</v>
      </c>
      <c r="L1511" s="197">
        <f t="shared" si="223"/>
        <v>-1.6050689823914233E-3</v>
      </c>
      <c r="M1511" s="197">
        <f t="shared" si="228"/>
        <v>8.1448176091216878E-2</v>
      </c>
      <c r="N1511" s="199">
        <v>40155</v>
      </c>
      <c r="O1511" s="181">
        <v>1091.94</v>
      </c>
      <c r="P1511" s="200">
        <f t="shared" si="224"/>
        <v>-1.0304438409286021E-2</v>
      </c>
      <c r="Q1511" s="200">
        <f t="shared" si="229"/>
        <v>3.4834967317421021E-2</v>
      </c>
    </row>
    <row r="1512" spans="1:17">
      <c r="A1512" s="180">
        <v>40156</v>
      </c>
      <c r="B1512" s="174">
        <v>556.16999999999996</v>
      </c>
      <c r="C1512" s="197">
        <f t="shared" si="220"/>
        <v>6.5843710808515298E-3</v>
      </c>
      <c r="D1512" s="201">
        <f t="shared" si="225"/>
        <v>1.953733272807711E-2</v>
      </c>
      <c r="E1512" s="174">
        <v>7067.62</v>
      </c>
      <c r="F1512" s="197">
        <f t="shared" si="221"/>
        <v>1.6086234731050751E-3</v>
      </c>
      <c r="G1512" s="197">
        <f t="shared" si="226"/>
        <v>5.787477601910845E-3</v>
      </c>
      <c r="H1512" s="174">
        <v>1789.7</v>
      </c>
      <c r="I1512" s="197">
        <f t="shared" si="222"/>
        <v>9.5272768095399692E-3</v>
      </c>
      <c r="J1512" s="197">
        <f t="shared" si="227"/>
        <v>2.5694959384665893E-2</v>
      </c>
      <c r="K1512" s="174">
        <v>357.91</v>
      </c>
      <c r="L1512" s="197">
        <f t="shared" si="223"/>
        <v>8.6145744948350582E-3</v>
      </c>
      <c r="M1512" s="197">
        <f t="shared" si="228"/>
        <v>6.100514736908861E-2</v>
      </c>
      <c r="N1512" s="199">
        <v>40156</v>
      </c>
      <c r="O1512" s="181">
        <v>1095.95</v>
      </c>
      <c r="P1512" s="200">
        <f t="shared" si="224"/>
        <v>3.6656362889903138E-3</v>
      </c>
      <c r="Q1512" s="200">
        <f t="shared" si="229"/>
        <v>1.8905727581441701E-2</v>
      </c>
    </row>
    <row r="1513" spans="1:17">
      <c r="A1513" s="180">
        <v>40157</v>
      </c>
      <c r="B1513" s="174">
        <v>556.95000000000005</v>
      </c>
      <c r="C1513" s="197">
        <f t="shared" si="220"/>
        <v>1.4014663785882457E-3</v>
      </c>
      <c r="D1513" s="201">
        <f t="shared" si="225"/>
        <v>2.4904350847612607E-2</v>
      </c>
      <c r="E1513" s="174">
        <v>7104.5</v>
      </c>
      <c r="F1513" s="197">
        <f t="shared" si="221"/>
        <v>5.2045965247087588E-3</v>
      </c>
      <c r="G1513" s="197">
        <f t="shared" si="226"/>
        <v>2.331647275071967E-3</v>
      </c>
      <c r="H1513" s="174">
        <v>1799.37</v>
      </c>
      <c r="I1513" s="197">
        <f t="shared" si="222"/>
        <v>5.3885955965979502E-3</v>
      </c>
      <c r="J1513" s="197">
        <f t="shared" si="227"/>
        <v>3.4140495237964044E-2</v>
      </c>
      <c r="K1513" s="174">
        <v>356.18</v>
      </c>
      <c r="L1513" s="197">
        <f t="shared" si="223"/>
        <v>-4.8453370993616204E-3</v>
      </c>
      <c r="M1513" s="197">
        <f t="shared" si="228"/>
        <v>6.4957708758112312E-2</v>
      </c>
      <c r="N1513" s="199">
        <v>40157</v>
      </c>
      <c r="O1513" s="181">
        <v>1102.3499999999999</v>
      </c>
      <c r="P1513" s="200">
        <f t="shared" si="224"/>
        <v>5.8226976136290182E-3</v>
      </c>
      <c r="Q1513" s="200">
        <f t="shared" si="229"/>
        <v>1.8194540970380872E-2</v>
      </c>
    </row>
    <row r="1514" spans="1:17">
      <c r="A1514" s="180">
        <v>40158</v>
      </c>
      <c r="B1514" s="174">
        <v>553.36</v>
      </c>
      <c r="C1514" s="197">
        <f t="shared" si="220"/>
        <v>-6.4666849988695829E-3</v>
      </c>
      <c r="D1514" s="201">
        <f t="shared" si="225"/>
        <v>2.481381573372151E-2</v>
      </c>
      <c r="E1514" s="174">
        <v>7125.12</v>
      </c>
      <c r="F1514" s="197">
        <f t="shared" si="221"/>
        <v>2.8981820221577162E-3</v>
      </c>
      <c r="G1514" s="197">
        <f t="shared" si="226"/>
        <v>1.0275712800952781E-2</v>
      </c>
      <c r="H1514" s="174">
        <v>1792.06</v>
      </c>
      <c r="I1514" s="197">
        <f t="shared" si="222"/>
        <v>-4.0708075027420989E-3</v>
      </c>
      <c r="J1514" s="197">
        <f t="shared" si="227"/>
        <v>3.9159137941530739E-2</v>
      </c>
      <c r="K1514" s="174">
        <v>353.46</v>
      </c>
      <c r="L1514" s="197">
        <f t="shared" si="223"/>
        <v>-7.6658962862087591E-3</v>
      </c>
      <c r="M1514" s="197">
        <f t="shared" si="228"/>
        <v>5.6184496585543919E-2</v>
      </c>
      <c r="N1514" s="199">
        <v>40158</v>
      </c>
      <c r="O1514" s="181">
        <v>1106.4100000000001</v>
      </c>
      <c r="P1514" s="200">
        <f t="shared" si="224"/>
        <v>3.6762749892007445E-3</v>
      </c>
      <c r="Q1514" s="200">
        <f t="shared" si="229"/>
        <v>2.6808743062626143E-2</v>
      </c>
    </row>
    <row r="1515" spans="1:17">
      <c r="A1515" s="180">
        <v>40161</v>
      </c>
      <c r="B1515" s="174">
        <v>558.73</v>
      </c>
      <c r="C1515" s="197">
        <f t="shared" si="220"/>
        <v>9.6575668113771558E-3</v>
      </c>
      <c r="D1515" s="201">
        <f t="shared" si="225"/>
        <v>2.4245067875349139E-3</v>
      </c>
      <c r="E1515" s="174">
        <v>7186.49</v>
      </c>
      <c r="F1515" s="197">
        <f t="shared" si="221"/>
        <v>8.5763063920830471E-3</v>
      </c>
      <c r="G1515" s="197">
        <f t="shared" si="226"/>
        <v>-8.0042363389635635E-3</v>
      </c>
      <c r="H1515" s="174">
        <v>1809.09</v>
      </c>
      <c r="I1515" s="197">
        <f t="shared" si="222"/>
        <v>9.4581602843056105E-3</v>
      </c>
      <c r="J1515" s="197">
        <f t="shared" si="227"/>
        <v>2.1318680559283959E-2</v>
      </c>
      <c r="K1515" s="174">
        <v>356.66</v>
      </c>
      <c r="L1515" s="197">
        <f t="shared" si="223"/>
        <v>9.0126222627164541E-3</v>
      </c>
      <c r="M1515" s="197">
        <f t="shared" si="228"/>
        <v>3.7384568178972469E-2</v>
      </c>
      <c r="N1515" s="199">
        <v>40161</v>
      </c>
      <c r="O1515" s="181">
        <v>1114.1099999999999</v>
      </c>
      <c r="P1515" s="200">
        <f t="shared" si="224"/>
        <v>6.9353402477478152E-3</v>
      </c>
      <c r="Q1515" s="200">
        <f t="shared" si="229"/>
        <v>1.3091347476743615E-2</v>
      </c>
    </row>
    <row r="1516" spans="1:17">
      <c r="A1516" s="180">
        <v>40162</v>
      </c>
      <c r="B1516" s="174">
        <v>556.87</v>
      </c>
      <c r="C1516" s="197">
        <f t="shared" si="220"/>
        <v>-3.3345315945865297E-3</v>
      </c>
      <c r="D1516" s="201">
        <f t="shared" si="225"/>
        <v>2.0121257689412572E-2</v>
      </c>
      <c r="E1516" s="174">
        <v>7141.44</v>
      </c>
      <c r="F1516" s="197">
        <f t="shared" si="221"/>
        <v>-6.2884378212846341E-3</v>
      </c>
      <c r="G1516" s="197">
        <f t="shared" si="226"/>
        <v>-2.4404933679526303E-3</v>
      </c>
      <c r="H1516" s="174">
        <v>1798.21</v>
      </c>
      <c r="I1516" s="197">
        <f t="shared" si="222"/>
        <v>-6.0322307496422619E-3</v>
      </c>
      <c r="J1516" s="197">
        <f t="shared" si="227"/>
        <v>3.1290009328060919E-2</v>
      </c>
      <c r="K1516" s="174">
        <v>358.24</v>
      </c>
      <c r="L1516" s="197">
        <f t="shared" si="223"/>
        <v>4.4202058260774972E-3</v>
      </c>
      <c r="M1516" s="197">
        <f t="shared" si="228"/>
        <v>4.3640267062458701E-2</v>
      </c>
      <c r="N1516" s="199">
        <v>40162</v>
      </c>
      <c r="O1516" s="181">
        <v>1107.93</v>
      </c>
      <c r="P1516" s="200">
        <f t="shared" si="224"/>
        <v>-5.5624704637600164E-3</v>
      </c>
      <c r="Q1516" s="200">
        <f t="shared" si="229"/>
        <v>1.5877872956813255E-2</v>
      </c>
    </row>
    <row r="1517" spans="1:17">
      <c r="A1517" s="180">
        <v>40163</v>
      </c>
      <c r="B1517" s="174">
        <v>562.14</v>
      </c>
      <c r="C1517" s="197">
        <f t="shared" si="220"/>
        <v>9.4191096820319866E-3</v>
      </c>
      <c r="D1517" s="201">
        <f t="shared" si="225"/>
        <v>2.9485717836296253E-2</v>
      </c>
      <c r="E1517" s="174">
        <v>7180.77</v>
      </c>
      <c r="F1517" s="197">
        <f t="shared" si="221"/>
        <v>5.4921829609680646E-3</v>
      </c>
      <c r="G1517" s="197">
        <f t="shared" si="226"/>
        <v>1.0479567205890329E-3</v>
      </c>
      <c r="H1517" s="174">
        <v>1800.82</v>
      </c>
      <c r="I1517" s="197">
        <f t="shared" si="222"/>
        <v>1.4503910540008302E-3</v>
      </c>
      <c r="J1517" s="197">
        <f t="shared" si="227"/>
        <v>3.3297493425026872E-2</v>
      </c>
      <c r="K1517" s="174">
        <v>357.1</v>
      </c>
      <c r="L1517" s="197">
        <f t="shared" si="223"/>
        <v>-3.1872982500419146E-3</v>
      </c>
      <c r="M1517" s="197">
        <f t="shared" si="228"/>
        <v>4.7972611007356933E-2</v>
      </c>
      <c r="N1517" s="199">
        <v>40163</v>
      </c>
      <c r="O1517" s="181">
        <v>1109.18</v>
      </c>
      <c r="P1517" s="200">
        <f t="shared" si="224"/>
        <v>1.1275941495411885E-3</v>
      </c>
      <c r="Q1517" s="200">
        <f t="shared" si="229"/>
        <v>1.8446421908427678E-2</v>
      </c>
    </row>
    <row r="1518" spans="1:17">
      <c r="A1518" s="180">
        <v>40164</v>
      </c>
      <c r="B1518" s="174">
        <v>555.58000000000004</v>
      </c>
      <c r="C1518" s="197">
        <f t="shared" si="220"/>
        <v>-1.1738316079105308E-2</v>
      </c>
      <c r="D1518" s="201">
        <f t="shared" si="225"/>
        <v>2.5858927366327646E-2</v>
      </c>
      <c r="E1518" s="174">
        <v>7063.75</v>
      </c>
      <c r="F1518" s="197">
        <f t="shared" si="221"/>
        <v>-1.6430547688001049E-2</v>
      </c>
      <c r="G1518" s="197">
        <f t="shared" si="226"/>
        <v>-5.7543806003768688E-3</v>
      </c>
      <c r="H1518" s="174">
        <v>1778.27</v>
      </c>
      <c r="I1518" s="197">
        <f t="shared" si="222"/>
        <v>-1.2601135142993011E-2</v>
      </c>
      <c r="J1518" s="197">
        <f t="shared" si="227"/>
        <v>2.4816452734562133E-2</v>
      </c>
      <c r="K1518" s="174">
        <v>360.2</v>
      </c>
      <c r="L1518" s="197">
        <f t="shared" si="223"/>
        <v>8.6435781414528866E-3</v>
      </c>
      <c r="M1518" s="197">
        <f t="shared" si="228"/>
        <v>3.0306211137558367E-2</v>
      </c>
      <c r="N1518" s="199">
        <v>40164</v>
      </c>
      <c r="O1518" s="181">
        <v>1096.08</v>
      </c>
      <c r="P1518" s="200">
        <f t="shared" si="224"/>
        <v>-1.1880825020866261E-2</v>
      </c>
      <c r="Q1518" s="200">
        <f t="shared" si="229"/>
        <v>1.0212631068854342E-2</v>
      </c>
    </row>
    <row r="1519" spans="1:17">
      <c r="A1519" s="180">
        <v>40165</v>
      </c>
      <c r="B1519" s="174">
        <v>564.16999999999996</v>
      </c>
      <c r="C1519" s="197">
        <f t="shared" si="220"/>
        <v>1.5343011408316835E-2</v>
      </c>
      <c r="D1519" s="201">
        <f t="shared" si="225"/>
        <v>1.9612213804970764E-2</v>
      </c>
      <c r="E1519" s="174">
        <v>7086.19</v>
      </c>
      <c r="F1519" s="197">
        <f t="shared" si="221"/>
        <v>3.1717475568326394E-3</v>
      </c>
      <c r="G1519" s="197">
        <f t="shared" si="226"/>
        <v>-1.329225970406493E-2</v>
      </c>
      <c r="H1519" s="174">
        <v>1807.36</v>
      </c>
      <c r="I1519" s="197">
        <f t="shared" si="222"/>
        <v>1.6226235421823471E-2</v>
      </c>
      <c r="J1519" s="197">
        <f t="shared" si="227"/>
        <v>1.2494291765494122E-2</v>
      </c>
      <c r="K1519" s="174">
        <v>358.28</v>
      </c>
      <c r="L1519" s="197">
        <f t="shared" si="223"/>
        <v>-5.3446291348612091E-3</v>
      </c>
      <c r="M1519" s="197">
        <f t="shared" si="228"/>
        <v>3.9151864884843166E-2</v>
      </c>
      <c r="N1519" s="199">
        <v>40165</v>
      </c>
      <c r="O1519" s="181">
        <v>1102.47</v>
      </c>
      <c r="P1519" s="200">
        <f t="shared" si="224"/>
        <v>5.8129385215713201E-3</v>
      </c>
      <c r="Q1519" s="200">
        <f t="shared" si="229"/>
        <v>4.5904778069269653E-3</v>
      </c>
    </row>
    <row r="1520" spans="1:17">
      <c r="A1520" s="180">
        <v>40168</v>
      </c>
      <c r="B1520" s="174">
        <v>569.48</v>
      </c>
      <c r="C1520" s="197">
        <f t="shared" si="220"/>
        <v>9.3680392251815365E-3</v>
      </c>
      <c r="D1520" s="201">
        <f t="shared" si="225"/>
        <v>4.0071173066417956E-2</v>
      </c>
      <c r="E1520" s="174">
        <v>7147.15</v>
      </c>
      <c r="F1520" s="197">
        <f t="shared" si="221"/>
        <v>8.5658563259120527E-3</v>
      </c>
      <c r="G1520" s="197">
        <f t="shared" si="226"/>
        <v>-2.9619422220963977E-3</v>
      </c>
      <c r="H1520" s="174">
        <v>1828.79</v>
      </c>
      <c r="I1520" s="197">
        <f t="shared" si="222"/>
        <v>1.1787328974391524E-2</v>
      </c>
      <c r="J1520" s="197">
        <f t="shared" si="227"/>
        <v>3.0219209710152087E-2</v>
      </c>
      <c r="K1520" s="174">
        <v>359.57</v>
      </c>
      <c r="L1520" s="197">
        <f t="shared" si="223"/>
        <v>3.5940694814050678E-3</v>
      </c>
      <c r="M1520" s="197">
        <f t="shared" si="228"/>
        <v>4.3788458901197369E-2</v>
      </c>
      <c r="N1520" s="199">
        <v>40168</v>
      </c>
      <c r="O1520" s="181">
        <v>1114.05</v>
      </c>
      <c r="P1520" s="200">
        <f t="shared" si="224"/>
        <v>1.044890671699057E-2</v>
      </c>
      <c r="Q1520" s="200">
        <f t="shared" si="229"/>
        <v>1.9296619118520521E-2</v>
      </c>
    </row>
    <row r="1521" spans="1:17">
      <c r="A1521" s="180">
        <v>40169</v>
      </c>
      <c r="B1521" s="174">
        <v>572.45000000000005</v>
      </c>
      <c r="C1521" s="197">
        <f t="shared" si="220"/>
        <v>5.2017316242763557E-3</v>
      </c>
      <c r="D1521" s="201">
        <f t="shared" si="225"/>
        <v>4.5608989397013841E-2</v>
      </c>
      <c r="E1521" s="174">
        <v>7184.18</v>
      </c>
      <c r="F1521" s="197">
        <f t="shared" si="221"/>
        <v>5.1677105206369249E-3</v>
      </c>
      <c r="G1521" s="197">
        <f t="shared" si="226"/>
        <v>-4.9909175857689725E-3</v>
      </c>
      <c r="H1521" s="174">
        <v>1839.51</v>
      </c>
      <c r="I1521" s="197">
        <f t="shared" si="222"/>
        <v>5.8446858308012981E-3</v>
      </c>
      <c r="J1521" s="197">
        <f t="shared" si="227"/>
        <v>3.6552563934352335E-2</v>
      </c>
      <c r="K1521" s="174">
        <v>355.3</v>
      </c>
      <c r="L1521" s="197">
        <f t="shared" si="223"/>
        <v>-1.1946370061418014E-2</v>
      </c>
      <c r="M1521" s="197">
        <f t="shared" si="228"/>
        <v>3.7574545400440855E-2</v>
      </c>
      <c r="N1521" s="199">
        <v>40169</v>
      </c>
      <c r="O1521" s="181">
        <v>1118.02</v>
      </c>
      <c r="P1521" s="200">
        <f t="shared" si="224"/>
        <v>3.5572398592781294E-3</v>
      </c>
      <c r="Q1521" s="200">
        <f t="shared" si="229"/>
        <v>1.9158160174673269E-2</v>
      </c>
    </row>
    <row r="1522" spans="1:17">
      <c r="A1522" s="180">
        <v>40170</v>
      </c>
      <c r="B1522" s="174">
        <v>577</v>
      </c>
      <c r="C1522" s="197">
        <f t="shared" si="220"/>
        <v>7.9168711382782125E-3</v>
      </c>
      <c r="D1522" s="201">
        <f t="shared" si="225"/>
        <v>5.2226930415531142E-2</v>
      </c>
      <c r="E1522" s="174">
        <v>7217.2</v>
      </c>
      <c r="F1522" s="197">
        <f t="shared" si="221"/>
        <v>4.5856796867086271E-3</v>
      </c>
      <c r="G1522" s="197">
        <f t="shared" si="226"/>
        <v>1.6473625608908908E-2</v>
      </c>
      <c r="H1522" s="174">
        <v>1851.99</v>
      </c>
      <c r="I1522" s="197">
        <f t="shared" si="222"/>
        <v>6.7615048336064536E-3</v>
      </c>
      <c r="J1522" s="197">
        <f t="shared" si="227"/>
        <v>4.7811306518310552E-2</v>
      </c>
      <c r="K1522" s="174">
        <v>360.85</v>
      </c>
      <c r="L1522" s="197">
        <f t="shared" si="223"/>
        <v>1.5499856491300874E-2</v>
      </c>
      <c r="M1522" s="197">
        <f t="shared" si="228"/>
        <v>2.5599299893256225E-2</v>
      </c>
      <c r="N1522" s="199">
        <v>40170</v>
      </c>
      <c r="O1522" s="181">
        <v>1120.5899999999999</v>
      </c>
      <c r="P1522" s="200">
        <f t="shared" si="224"/>
        <v>2.296068657847357E-3</v>
      </c>
      <c r="Q1522" s="200">
        <f t="shared" si="229"/>
        <v>3.4968661498844165E-2</v>
      </c>
    </row>
    <row r="1523" spans="1:17">
      <c r="A1523" s="180">
        <v>40171</v>
      </c>
      <c r="B1523" s="174">
        <v>581.16</v>
      </c>
      <c r="C1523" s="197">
        <f t="shared" si="220"/>
        <v>7.1838396950385337E-3</v>
      </c>
      <c r="D1523" s="201">
        <f t="shared" si="225"/>
        <v>6.7106807698356918E-2</v>
      </c>
      <c r="E1523" s="174">
        <v>7255</v>
      </c>
      <c r="F1523" s="197">
        <f t="shared" si="221"/>
        <v>5.2238202841448948E-3</v>
      </c>
      <c r="G1523" s="197">
        <f t="shared" si="226"/>
        <v>3.6274660754799959E-2</v>
      </c>
      <c r="H1523" s="174">
        <v>1869.84</v>
      </c>
      <c r="I1523" s="197">
        <f t="shared" si="222"/>
        <v>9.5921290671999743E-3</v>
      </c>
      <c r="J1523" s="197">
        <f t="shared" si="227"/>
        <v>5.8503818190952503E-2</v>
      </c>
      <c r="K1523" s="174">
        <v>364.71</v>
      </c>
      <c r="L1523" s="197">
        <f t="shared" si="223"/>
        <v>1.0640157717529887E-2</v>
      </c>
      <c r="M1523" s="197">
        <f t="shared" si="228"/>
        <v>4.3209258192197474E-2</v>
      </c>
      <c r="N1523" s="199">
        <v>40171</v>
      </c>
      <c r="O1523" s="181">
        <v>1126.48</v>
      </c>
      <c r="P1523" s="200">
        <f t="shared" si="224"/>
        <v>5.2423943085157616E-3</v>
      </c>
      <c r="Q1523" s="200">
        <f t="shared" si="229"/>
        <v>4.9051221452907079E-2</v>
      </c>
    </row>
    <row r="1524" spans="1:17">
      <c r="A1524" s="180">
        <v>40175</v>
      </c>
      <c r="B1524" s="174">
        <v>581.53</v>
      </c>
      <c r="C1524" s="197">
        <f t="shared" si="220"/>
        <v>6.3645513849745164E-4</v>
      </c>
      <c r="D1524" s="201">
        <f t="shared" si="225"/>
        <v>9.049009920105841E-2</v>
      </c>
      <c r="E1524" s="174">
        <v>7261.24</v>
      </c>
      <c r="F1524" s="197">
        <f t="shared" si="221"/>
        <v>8.5972681415399726E-4</v>
      </c>
      <c r="G1524" s="197">
        <f t="shared" si="226"/>
        <v>4.5536744158989451E-2</v>
      </c>
      <c r="H1524" s="174">
        <v>1878.18</v>
      </c>
      <c r="I1524" s="197">
        <f t="shared" si="222"/>
        <v>4.4503571298670575E-3</v>
      </c>
      <c r="J1524" s="197">
        <f t="shared" si="227"/>
        <v>8.2099364133493044E-2</v>
      </c>
      <c r="K1524" s="174">
        <v>366.8</v>
      </c>
      <c r="L1524" s="197">
        <f t="shared" si="223"/>
        <v>5.7142231464976274E-3</v>
      </c>
      <c r="M1524" s="197">
        <f t="shared" si="228"/>
        <v>4.8078892958056979E-2</v>
      </c>
      <c r="N1524" s="199">
        <v>40175</v>
      </c>
      <c r="O1524" s="181">
        <v>1127.78</v>
      </c>
      <c r="P1524" s="200">
        <f t="shared" si="224"/>
        <v>1.1533719660661681E-3</v>
      </c>
      <c r="Q1524" s="200">
        <f t="shared" si="229"/>
        <v>5.761700078389919E-2</v>
      </c>
    </row>
    <row r="1525" spans="1:17">
      <c r="A1525" s="180">
        <v>40176</v>
      </c>
      <c r="B1525" s="174">
        <v>580.46</v>
      </c>
      <c r="C1525" s="197">
        <f t="shared" si="220"/>
        <v>-1.8416686932424741E-3</v>
      </c>
      <c r="D1525" s="201">
        <f t="shared" si="225"/>
        <v>0.11385502193033746</v>
      </c>
      <c r="E1525" s="174">
        <v>7252.19</v>
      </c>
      <c r="F1525" s="197">
        <f t="shared" si="221"/>
        <v>-1.2471209318491163E-3</v>
      </c>
      <c r="G1525" s="197">
        <f t="shared" si="226"/>
        <v>7.0686361163337402E-2</v>
      </c>
      <c r="H1525" s="174">
        <v>1872.02</v>
      </c>
      <c r="I1525" s="197">
        <f t="shared" si="222"/>
        <v>-3.2851610794293025E-3</v>
      </c>
      <c r="J1525" s="197">
        <f t="shared" si="227"/>
        <v>0.11028399010464773</v>
      </c>
      <c r="K1525" s="174">
        <v>368.95</v>
      </c>
      <c r="L1525" s="197">
        <f t="shared" si="223"/>
        <v>5.8443931220657367E-3</v>
      </c>
      <c r="M1525" s="197">
        <f t="shared" si="228"/>
        <v>5.6905062139934487E-2</v>
      </c>
      <c r="N1525" s="199">
        <v>40176</v>
      </c>
      <c r="O1525" s="181">
        <v>1126.2</v>
      </c>
      <c r="P1525" s="200">
        <f t="shared" si="224"/>
        <v>-1.4019647546041961E-3</v>
      </c>
      <c r="Q1525" s="200">
        <f t="shared" si="229"/>
        <v>7.8504731436786809E-2</v>
      </c>
    </row>
    <row r="1526" spans="1:17">
      <c r="A1526" s="180">
        <v>40177</v>
      </c>
      <c r="B1526" s="174">
        <v>583.97</v>
      </c>
      <c r="C1526" s="197">
        <f t="shared" si="220"/>
        <v>6.0287189973437958E-3</v>
      </c>
      <c r="D1526" s="201">
        <f t="shared" si="225"/>
        <v>8.9284885646313428E-2</v>
      </c>
      <c r="E1526" s="174">
        <v>7241.24</v>
      </c>
      <c r="F1526" s="197">
        <f t="shared" si="221"/>
        <v>-1.5110297677540846E-3</v>
      </c>
      <c r="G1526" s="197">
        <f t="shared" si="226"/>
        <v>4.1798095586182873E-2</v>
      </c>
      <c r="H1526" s="174">
        <v>1878.65</v>
      </c>
      <c r="I1526" s="197">
        <f t="shared" si="222"/>
        <v>3.5353720298594306E-3</v>
      </c>
      <c r="J1526" s="197">
        <f t="shared" si="227"/>
        <v>8.9782276843749648E-2</v>
      </c>
      <c r="K1526" s="174">
        <v>372.66</v>
      </c>
      <c r="L1526" s="197">
        <f t="shared" si="223"/>
        <v>1.0005342294890963E-2</v>
      </c>
      <c r="M1526" s="197">
        <f t="shared" si="228"/>
        <v>6.5986920150692741E-2</v>
      </c>
      <c r="N1526" s="199">
        <v>40177</v>
      </c>
      <c r="O1526" s="181">
        <v>1126.42</v>
      </c>
      <c r="P1526" s="200">
        <f t="shared" si="224"/>
        <v>1.9532810744783544E-4</v>
      </c>
      <c r="Q1526" s="200">
        <f t="shared" si="229"/>
        <v>5.4832623924965164E-2</v>
      </c>
    </row>
    <row r="1527" spans="1:17">
      <c r="A1527" s="180">
        <v>40178</v>
      </c>
      <c r="B1527" s="174">
        <v>578.1</v>
      </c>
      <c r="C1527" s="197">
        <f t="shared" si="220"/>
        <v>-1.0102747557306386E-2</v>
      </c>
      <c r="D1527" s="201">
        <f t="shared" si="225"/>
        <v>0.12277432308604357</v>
      </c>
      <c r="E1527" s="174">
        <v>7184.96</v>
      </c>
      <c r="F1527" s="197">
        <f t="shared" si="221"/>
        <v>-7.8025100890029998E-3</v>
      </c>
      <c r="G1527" s="197">
        <f t="shared" si="226"/>
        <v>7.1814143230028007E-2</v>
      </c>
      <c r="H1527" s="174">
        <v>1860.31</v>
      </c>
      <c r="I1527" s="197">
        <f t="shared" si="222"/>
        <v>-9.8102932844417717E-3</v>
      </c>
      <c r="J1527" s="197">
        <f t="shared" si="227"/>
        <v>0.11944984865772185</v>
      </c>
      <c r="K1527" s="174">
        <v>373.48</v>
      </c>
      <c r="L1527" s="197">
        <f t="shared" si="223"/>
        <v>2.1979798164585371E-3</v>
      </c>
      <c r="M1527" s="197">
        <f t="shared" si="228"/>
        <v>8.5300337444961224E-2</v>
      </c>
      <c r="N1527" s="199">
        <v>40178</v>
      </c>
      <c r="O1527" s="181">
        <v>1115.0999999999999</v>
      </c>
      <c r="P1527" s="200">
        <f t="shared" si="224"/>
        <v>-1.0100374956649935E-2</v>
      </c>
      <c r="Q1527" s="200">
        <f t="shared" si="229"/>
        <v>8.3493937240439756E-2</v>
      </c>
    </row>
    <row r="1528" spans="1:17">
      <c r="A1528" s="180">
        <v>40182</v>
      </c>
      <c r="B1528" s="174">
        <v>585.67999999999995</v>
      </c>
      <c r="C1528" s="197">
        <f t="shared" si="220"/>
        <v>1.302670124995676E-2</v>
      </c>
      <c r="D1528" s="201">
        <f t="shared" si="225"/>
        <v>0.10844046188356489</v>
      </c>
      <c r="E1528" s="174">
        <v>7326.74</v>
      </c>
      <c r="F1528" s="197">
        <f t="shared" si="221"/>
        <v>1.9540716994757044E-2</v>
      </c>
      <c r="G1528" s="197">
        <f t="shared" si="226"/>
        <v>5.7284502150075009E-2</v>
      </c>
      <c r="H1528" s="174">
        <v>1886.7</v>
      </c>
      <c r="I1528" s="197">
        <f t="shared" si="222"/>
        <v>1.4086130730999688E-2</v>
      </c>
      <c r="J1528" s="197">
        <f t="shared" si="227"/>
        <v>0.10617851552358609</v>
      </c>
      <c r="K1528" s="174">
        <v>373.11</v>
      </c>
      <c r="L1528" s="197">
        <f t="shared" si="223"/>
        <v>-9.9117328196578875E-4</v>
      </c>
      <c r="M1528" s="197">
        <f t="shared" si="228"/>
        <v>0.10569377361446863</v>
      </c>
      <c r="N1528" s="199">
        <v>40182</v>
      </c>
      <c r="O1528" s="181">
        <v>1132.99</v>
      </c>
      <c r="P1528" s="200">
        <f t="shared" si="224"/>
        <v>1.5916068892408729E-2</v>
      </c>
      <c r="Q1528" s="200">
        <f t="shared" si="229"/>
        <v>6.6957970322119795E-2</v>
      </c>
    </row>
    <row r="1529" spans="1:17">
      <c r="A1529" s="180">
        <v>40183</v>
      </c>
      <c r="B1529" s="174">
        <v>585.65</v>
      </c>
      <c r="C1529" s="197">
        <f t="shared" si="220"/>
        <v>-5.1223822503575184E-5</v>
      </c>
      <c r="D1529" s="201">
        <f t="shared" si="225"/>
        <v>0.11652460775712098</v>
      </c>
      <c r="E1529" s="174">
        <v>7354.87</v>
      </c>
      <c r="F1529" s="197">
        <f t="shared" si="221"/>
        <v>3.8320094897535979E-3</v>
      </c>
      <c r="G1529" s="197">
        <f t="shared" si="226"/>
        <v>7.2742151999859603E-2</v>
      </c>
      <c r="H1529" s="174">
        <v>1888.43</v>
      </c>
      <c r="I1529" s="197">
        <f t="shared" si="222"/>
        <v>9.1652479310792801E-4</v>
      </c>
      <c r="J1529" s="197">
        <f t="shared" si="227"/>
        <v>0.11651178171114444</v>
      </c>
      <c r="K1529" s="174">
        <v>374.81</v>
      </c>
      <c r="L1529" s="197">
        <f t="shared" si="223"/>
        <v>4.5459485710571453E-3</v>
      </c>
      <c r="M1529" s="197">
        <f t="shared" si="228"/>
        <v>8.5251321031446697E-2</v>
      </c>
      <c r="N1529" s="199">
        <v>40183</v>
      </c>
      <c r="O1529" s="181">
        <v>1136.52</v>
      </c>
      <c r="P1529" s="200">
        <f t="shared" si="224"/>
        <v>3.1108061622855104E-3</v>
      </c>
      <c r="Q1529" s="200">
        <f t="shared" si="229"/>
        <v>8.0451002914182862E-2</v>
      </c>
    </row>
    <row r="1530" spans="1:17">
      <c r="A1530" s="180">
        <v>40184</v>
      </c>
      <c r="B1530" s="174">
        <v>582.04999999999995</v>
      </c>
      <c r="C1530" s="197">
        <f t="shared" si="220"/>
        <v>-6.1659868216337064E-3</v>
      </c>
      <c r="D1530" s="201">
        <f t="shared" si="225"/>
        <v>0.11455679334486364</v>
      </c>
      <c r="E1530" s="174">
        <v>7377.7</v>
      </c>
      <c r="F1530" s="197">
        <f t="shared" si="221"/>
        <v>3.0992580757154809E-3</v>
      </c>
      <c r="G1530" s="197">
        <f t="shared" si="226"/>
        <v>7.3975049704989568E-2</v>
      </c>
      <c r="H1530" s="174">
        <v>1878.42</v>
      </c>
      <c r="I1530" s="197">
        <f t="shared" si="222"/>
        <v>-5.314798074125689E-3</v>
      </c>
      <c r="J1530" s="197">
        <f t="shared" si="227"/>
        <v>0.11655327259294251</v>
      </c>
      <c r="K1530" s="174">
        <v>370.71</v>
      </c>
      <c r="L1530" s="197">
        <f t="shared" si="223"/>
        <v>-1.0999145120607779E-2</v>
      </c>
      <c r="M1530" s="197">
        <f t="shared" si="228"/>
        <v>0.1141710666373746</v>
      </c>
      <c r="N1530" s="199">
        <v>40184</v>
      </c>
      <c r="O1530" s="181">
        <v>1137.1400000000001</v>
      </c>
      <c r="P1530" s="200">
        <f t="shared" si="224"/>
        <v>5.4537619113457743E-4</v>
      </c>
      <c r="Q1530" s="200">
        <f t="shared" si="229"/>
        <v>8.2519699139956548E-2</v>
      </c>
    </row>
    <row r="1531" spans="1:17">
      <c r="A1531" s="180">
        <v>40185</v>
      </c>
      <c r="B1531" s="174">
        <v>579.22</v>
      </c>
      <c r="C1531" s="197">
        <f t="shared" si="220"/>
        <v>-4.8739838321630435E-3</v>
      </c>
      <c r="D1531" s="201">
        <f t="shared" si="225"/>
        <v>8.5673742841437514E-2</v>
      </c>
      <c r="E1531" s="174">
        <v>7393.93</v>
      </c>
      <c r="F1531" s="197">
        <f t="shared" si="221"/>
        <v>2.1974564121861996E-3</v>
      </c>
      <c r="G1531" s="197">
        <f t="shared" si="226"/>
        <v>5.9700133663217081E-2</v>
      </c>
      <c r="H1531" s="174">
        <v>1876.72</v>
      </c>
      <c r="I1531" s="197">
        <f t="shared" si="222"/>
        <v>-9.0542569179192026E-4</v>
      </c>
      <c r="J1531" s="197">
        <f t="shared" si="227"/>
        <v>8.7473186915133033E-2</v>
      </c>
      <c r="K1531" s="174">
        <v>376.46</v>
      </c>
      <c r="L1531" s="197">
        <f t="shared" si="223"/>
        <v>1.5391714111823223E-2</v>
      </c>
      <c r="M1531" s="197">
        <f t="shared" si="228"/>
        <v>9.9053250380861657E-2</v>
      </c>
      <c r="N1531" s="199">
        <v>40185</v>
      </c>
      <c r="O1531" s="181">
        <v>1141.69</v>
      </c>
      <c r="P1531" s="200">
        <f t="shared" si="224"/>
        <v>3.9932825584234055E-3</v>
      </c>
      <c r="Q1531" s="200">
        <f t="shared" si="229"/>
        <v>6.4012192688271075E-2</v>
      </c>
    </row>
    <row r="1532" spans="1:17">
      <c r="A1532" s="180">
        <v>40186</v>
      </c>
      <c r="B1532" s="174">
        <v>583.33000000000004</v>
      </c>
      <c r="C1532" s="197">
        <f t="shared" si="220"/>
        <v>7.0706930853223207E-3</v>
      </c>
      <c r="D1532" s="201">
        <f t="shared" si="225"/>
        <v>8.12678054854723E-2</v>
      </c>
      <c r="E1532" s="174">
        <v>7425.35</v>
      </c>
      <c r="F1532" s="197">
        <f t="shared" si="221"/>
        <v>4.2404282908273241E-3</v>
      </c>
      <c r="G1532" s="197">
        <f t="shared" si="226"/>
        <v>6.0725638829602829E-2</v>
      </c>
      <c r="H1532" s="174">
        <v>1892.59</v>
      </c>
      <c r="I1532" s="197">
        <f t="shared" si="222"/>
        <v>8.4206890787571088E-3</v>
      </c>
      <c r="J1532" s="197">
        <f t="shared" si="227"/>
        <v>8.0964953861338715E-2</v>
      </c>
      <c r="K1532" s="174">
        <v>376.33</v>
      </c>
      <c r="L1532" s="197">
        <f t="shared" si="223"/>
        <v>-3.4538184963212655E-4</v>
      </c>
      <c r="M1532" s="197">
        <f t="shared" si="228"/>
        <v>0.11736807103031235</v>
      </c>
      <c r="N1532" s="199">
        <v>40186</v>
      </c>
      <c r="O1532" s="181">
        <v>1144.98</v>
      </c>
      <c r="P1532" s="200">
        <f t="shared" si="224"/>
        <v>2.8775488113092444E-3</v>
      </c>
      <c r="Q1532" s="200">
        <f t="shared" si="229"/>
        <v>6.5505392012958158E-2</v>
      </c>
    </row>
    <row r="1533" spans="1:17">
      <c r="A1533" s="180">
        <v>40189</v>
      </c>
      <c r="B1533" s="174">
        <v>581.44000000000005</v>
      </c>
      <c r="C1533" s="197">
        <f t="shared" si="220"/>
        <v>-3.2452787396027786E-3</v>
      </c>
      <c r="D1533" s="201">
        <f t="shared" si="225"/>
        <v>6.468824748723119E-2</v>
      </c>
      <c r="E1533" s="174">
        <v>7449.05</v>
      </c>
      <c r="F1533" s="197">
        <f t="shared" si="221"/>
        <v>3.1866858570504869E-3</v>
      </c>
      <c r="G1533" s="197">
        <f t="shared" si="226"/>
        <v>3.9841320889713781E-2</v>
      </c>
      <c r="H1533" s="174">
        <v>1886.24</v>
      </c>
      <c r="I1533" s="197">
        <f t="shared" si="222"/>
        <v>-3.3608317796973925E-3</v>
      </c>
      <c r="J1533" s="197">
        <f t="shared" si="227"/>
        <v>6.7871078371426682E-2</v>
      </c>
      <c r="K1533" s="174">
        <v>373.03</v>
      </c>
      <c r="L1533" s="197">
        <f t="shared" si="223"/>
        <v>-8.8075726823956049E-3</v>
      </c>
      <c r="M1533" s="197">
        <f t="shared" si="228"/>
        <v>0.11035381454378579</v>
      </c>
      <c r="N1533" s="199">
        <v>40189</v>
      </c>
      <c r="O1533" s="181">
        <v>1146.98</v>
      </c>
      <c r="P1533" s="200">
        <f t="shared" si="224"/>
        <v>1.7452315988401989E-3</v>
      </c>
      <c r="Q1533" s="200">
        <f t="shared" si="229"/>
        <v>4.6387770042159486E-2</v>
      </c>
    </row>
    <row r="1534" spans="1:17">
      <c r="A1534" s="180">
        <v>40190</v>
      </c>
      <c r="B1534" s="174">
        <v>573.85</v>
      </c>
      <c r="C1534" s="197">
        <f t="shared" si="220"/>
        <v>-1.3139747081129015E-2</v>
      </c>
      <c r="D1534" s="201">
        <f t="shared" si="225"/>
        <v>6.0857906110955977E-2</v>
      </c>
      <c r="E1534" s="174">
        <v>7370.45</v>
      </c>
      <c r="F1534" s="197">
        <f t="shared" si="221"/>
        <v>-1.0607744800088212E-2</v>
      </c>
      <c r="G1534" s="197">
        <f t="shared" si="226"/>
        <v>4.42775029389176E-2</v>
      </c>
      <c r="H1534" s="174">
        <v>1861.79</v>
      </c>
      <c r="I1534" s="197">
        <f t="shared" si="222"/>
        <v>-1.304703902205505E-2</v>
      </c>
      <c r="J1534" s="197">
        <f t="shared" si="227"/>
        <v>6.1816524381345196E-2</v>
      </c>
      <c r="K1534" s="174">
        <v>371.6</v>
      </c>
      <c r="L1534" s="197">
        <f t="shared" si="223"/>
        <v>-3.8408384243205896E-3</v>
      </c>
      <c r="M1534" s="197">
        <f t="shared" si="228"/>
        <v>7.9971223574250128E-2</v>
      </c>
      <c r="N1534" s="199">
        <v>40190</v>
      </c>
      <c r="O1534" s="181">
        <v>1136.22</v>
      </c>
      <c r="P1534" s="200">
        <f t="shared" si="224"/>
        <v>-9.4254376828489875E-3</v>
      </c>
      <c r="Q1534" s="200">
        <f t="shared" si="229"/>
        <v>4.8197042920200286E-2</v>
      </c>
    </row>
    <row r="1535" spans="1:17">
      <c r="A1535" s="180">
        <v>40191</v>
      </c>
      <c r="B1535" s="174">
        <v>582.27</v>
      </c>
      <c r="C1535" s="197">
        <f t="shared" si="220"/>
        <v>1.4566219554067995E-2</v>
      </c>
      <c r="D1535" s="201">
        <f t="shared" si="225"/>
        <v>4.1323122067700647E-2</v>
      </c>
      <c r="E1535" s="174">
        <v>7430.14</v>
      </c>
      <c r="F1535" s="197">
        <f t="shared" si="221"/>
        <v>8.0659384005315124E-3</v>
      </c>
      <c r="G1535" s="197">
        <f t="shared" si="226"/>
        <v>2.9617036473807888E-2</v>
      </c>
      <c r="H1535" s="174">
        <v>1886.13</v>
      </c>
      <c r="I1535" s="197">
        <f t="shared" si="222"/>
        <v>1.298872024630874E-2</v>
      </c>
      <c r="J1535" s="197">
        <f t="shared" si="227"/>
        <v>4.3269094676613364E-2</v>
      </c>
      <c r="K1535" s="174">
        <v>374.53</v>
      </c>
      <c r="L1535" s="197">
        <f t="shared" si="223"/>
        <v>7.8538996182902394E-3</v>
      </c>
      <c r="M1535" s="197">
        <f t="shared" si="228"/>
        <v>7.5056505002031343E-2</v>
      </c>
      <c r="N1535" s="199">
        <v>40191</v>
      </c>
      <c r="O1535" s="181">
        <v>1145.68</v>
      </c>
      <c r="P1535" s="200">
        <f t="shared" si="224"/>
        <v>8.2913836675784416E-3</v>
      </c>
      <c r="Q1535" s="200">
        <f t="shared" si="229"/>
        <v>3.3752247396926706E-2</v>
      </c>
    </row>
    <row r="1536" spans="1:17">
      <c r="A1536" s="180">
        <v>40192</v>
      </c>
      <c r="B1536" s="174">
        <v>583.85</v>
      </c>
      <c r="C1536" s="197">
        <f t="shared" si="220"/>
        <v>2.7098428409784592E-3</v>
      </c>
      <c r="D1536" s="201">
        <f t="shared" si="225"/>
        <v>6.2101616685586572E-2</v>
      </c>
      <c r="E1536" s="174">
        <v>7448.52</v>
      </c>
      <c r="F1536" s="197">
        <f t="shared" si="221"/>
        <v>2.4706538558568469E-3</v>
      </c>
      <c r="G1536" s="197">
        <f t="shared" si="226"/>
        <v>5.0667731535864603E-2</v>
      </c>
      <c r="H1536" s="174">
        <v>1886.52</v>
      </c>
      <c r="I1536" s="197">
        <f t="shared" si="222"/>
        <v>2.067512233517289E-4</v>
      </c>
      <c r="J1536" s="197">
        <f t="shared" si="227"/>
        <v>6.1775124600272485E-2</v>
      </c>
      <c r="K1536" s="174">
        <v>372.93</v>
      </c>
      <c r="L1536" s="197">
        <f t="shared" si="223"/>
        <v>-4.2811720862399897E-3</v>
      </c>
      <c r="M1536" s="197">
        <f t="shared" si="228"/>
        <v>6.1273979534349793E-2</v>
      </c>
      <c r="N1536" s="199">
        <v>40192</v>
      </c>
      <c r="O1536" s="181">
        <v>1148.46</v>
      </c>
      <c r="P1536" s="200">
        <f t="shared" si="224"/>
        <v>2.4235673156261114E-3</v>
      </c>
      <c r="Q1536" s="200">
        <f t="shared" si="229"/>
        <v>5.2355972251667916E-2</v>
      </c>
    </row>
    <row r="1537" spans="1:17">
      <c r="A1537" s="180">
        <v>40193</v>
      </c>
      <c r="B1537" s="174">
        <v>576.38</v>
      </c>
      <c r="C1537" s="197">
        <f t="shared" si="220"/>
        <v>-1.2876935124651975E-2</v>
      </c>
      <c r="D1537" s="201">
        <f t="shared" si="225"/>
        <v>5.3183632797593555E-2</v>
      </c>
      <c r="E1537" s="174">
        <v>7356.79</v>
      </c>
      <c r="F1537" s="197">
        <f t="shared" si="221"/>
        <v>-1.2391658639134009E-2</v>
      </c>
      <c r="G1537" s="197">
        <f t="shared" si="226"/>
        <v>4.5123079071950616E-2</v>
      </c>
      <c r="H1537" s="174">
        <v>1864.52</v>
      </c>
      <c r="I1537" s="197">
        <f t="shared" si="222"/>
        <v>-1.1730214693687877E-2</v>
      </c>
      <c r="J1537" s="197">
        <f t="shared" si="227"/>
        <v>5.3295080129970918E-2</v>
      </c>
      <c r="K1537" s="174">
        <v>368.66</v>
      </c>
      <c r="L1537" s="197">
        <f t="shared" si="223"/>
        <v>-1.1515924403706189E-2</v>
      </c>
      <c r="M1537" s="197">
        <f t="shared" si="228"/>
        <v>5.7134754104794572E-2</v>
      </c>
      <c r="N1537" s="199">
        <v>40193</v>
      </c>
      <c r="O1537" s="181">
        <v>1136.03</v>
      </c>
      <c r="P1537" s="200">
        <f t="shared" si="224"/>
        <v>-1.0882186102969552E-2</v>
      </c>
      <c r="Q1537" s="200">
        <f t="shared" si="229"/>
        <v>4.9056643431346601E-2</v>
      </c>
    </row>
    <row r="1538" spans="1:17">
      <c r="A1538" s="180">
        <v>40197</v>
      </c>
      <c r="B1538" s="174">
        <v>583.41999999999996</v>
      </c>
      <c r="C1538" s="197">
        <f t="shared" si="220"/>
        <v>1.2140173245307815E-2</v>
      </c>
      <c r="D1538" s="201">
        <f t="shared" si="225"/>
        <v>3.0063284237143384E-2</v>
      </c>
      <c r="E1538" s="174">
        <v>7443.68</v>
      </c>
      <c r="F1538" s="197">
        <f t="shared" si="221"/>
        <v>1.1741653915800974E-2</v>
      </c>
      <c r="G1538" s="197">
        <f t="shared" si="226"/>
        <v>1.6403122630293102E-2</v>
      </c>
      <c r="H1538" s="174">
        <v>1895.48</v>
      </c>
      <c r="I1538" s="197">
        <f t="shared" si="222"/>
        <v>1.6468457297265225E-2</v>
      </c>
      <c r="J1538" s="197">
        <f t="shared" si="227"/>
        <v>3.1025777795010877E-2</v>
      </c>
      <c r="K1538" s="174">
        <v>372.15</v>
      </c>
      <c r="L1538" s="197">
        <f t="shared" si="223"/>
        <v>9.4221887378921135E-3</v>
      </c>
      <c r="M1538" s="197">
        <f t="shared" si="228"/>
        <v>3.970257392654962E-2</v>
      </c>
      <c r="N1538" s="199">
        <v>40197</v>
      </c>
      <c r="O1538" s="181">
        <v>1150.23</v>
      </c>
      <c r="P1538" s="200">
        <f t="shared" si="224"/>
        <v>1.242219397685807E-2</v>
      </c>
      <c r="Q1538" s="200">
        <f t="shared" si="229"/>
        <v>2.381054263849048E-2</v>
      </c>
    </row>
    <row r="1539" spans="1:17">
      <c r="A1539" s="180">
        <v>40198</v>
      </c>
      <c r="B1539" s="174">
        <v>573.65</v>
      </c>
      <c r="C1539" s="197">
        <f t="shared" si="220"/>
        <v>-1.6887884397227743E-2</v>
      </c>
      <c r="D1539" s="201">
        <f t="shared" si="225"/>
        <v>4.0649177988852557E-2</v>
      </c>
      <c r="E1539" s="174">
        <v>7329.83</v>
      </c>
      <c r="F1539" s="197">
        <f t="shared" si="221"/>
        <v>-1.5413026945506548E-2</v>
      </c>
      <c r="G1539" s="197">
        <f t="shared" si="226"/>
        <v>2.856492255300979E-2</v>
      </c>
      <c r="H1539" s="174">
        <v>1867.95</v>
      </c>
      <c r="I1539" s="197">
        <f t="shared" si="222"/>
        <v>-1.4630531759732841E-2</v>
      </c>
      <c r="J1539" s="197">
        <f t="shared" si="227"/>
        <v>4.492500966753589E-2</v>
      </c>
      <c r="K1539" s="174">
        <v>374.72</v>
      </c>
      <c r="L1539" s="197">
        <f t="shared" si="223"/>
        <v>6.882081603432939E-3</v>
      </c>
      <c r="M1539" s="197">
        <f t="shared" si="228"/>
        <v>5.3509059785939707E-2</v>
      </c>
      <c r="N1539" s="199">
        <v>40198</v>
      </c>
      <c r="O1539" s="181">
        <v>1138.04</v>
      </c>
      <c r="P1539" s="200">
        <f t="shared" si="224"/>
        <v>-1.0654437906525255E-2</v>
      </c>
      <c r="Q1539" s="200">
        <f t="shared" si="229"/>
        <v>3.5313660312378106E-2</v>
      </c>
    </row>
    <row r="1540" spans="1:17">
      <c r="A1540" s="180">
        <v>40199</v>
      </c>
      <c r="B1540" s="174">
        <v>570.12</v>
      </c>
      <c r="C1540" s="197">
        <f t="shared" ref="C1540:C1603" si="230">LN(B1540/B1539)</f>
        <v>-6.1725892583216341E-3</v>
      </c>
      <c r="D1540" s="201">
        <f t="shared" si="225"/>
        <v>2.9041373157125967E-2</v>
      </c>
      <c r="E1540" s="174">
        <v>7174.46</v>
      </c>
      <c r="F1540" s="197">
        <f t="shared" ref="F1540:F1603" si="231">LN(E1540/E1539)</f>
        <v>-2.1424825780082066E-2</v>
      </c>
      <c r="G1540" s="197">
        <f t="shared" si="226"/>
        <v>1.4168439074128337E-2</v>
      </c>
      <c r="H1540" s="174">
        <v>1850.57</v>
      </c>
      <c r="I1540" s="197">
        <f t="shared" ref="I1540:I1603" si="232">LN(H1540/H1539)</f>
        <v>-9.3478731103444034E-3</v>
      </c>
      <c r="J1540" s="197">
        <f t="shared" si="227"/>
        <v>3.6088708205686271E-2</v>
      </c>
      <c r="K1540" s="174">
        <v>369.97</v>
      </c>
      <c r="L1540" s="197">
        <f t="shared" ref="L1540:L1603" si="233">LN(K1540/K1539)</f>
        <v>-1.2757159139411986E-2</v>
      </c>
      <c r="M1540" s="197">
        <f t="shared" si="228"/>
        <v>5.1529287893205815E-2</v>
      </c>
      <c r="N1540" s="199">
        <v>40199</v>
      </c>
      <c r="O1540" s="181">
        <v>1116.48</v>
      </c>
      <c r="P1540" s="200">
        <f t="shared" ref="P1540:P1603" si="234">LN(O1540/O1539)</f>
        <v>-1.9126605455027455E-2</v>
      </c>
      <c r="Q1540" s="200">
        <f t="shared" si="229"/>
        <v>2.5127665561636307E-2</v>
      </c>
    </row>
    <row r="1541" spans="1:17">
      <c r="A1541" s="180">
        <v>40200</v>
      </c>
      <c r="B1541" s="174">
        <v>551.75</v>
      </c>
      <c r="C1541" s="197">
        <f t="shared" si="230"/>
        <v>-3.2751819849984473E-2</v>
      </c>
      <c r="D1541" s="201">
        <f t="shared" si="225"/>
        <v>3.8331471376624092E-2</v>
      </c>
      <c r="E1541" s="174">
        <v>7030.61</v>
      </c>
      <c r="F1541" s="197">
        <f t="shared" si="231"/>
        <v>-2.0254024449669936E-2</v>
      </c>
      <c r="G1541" s="197">
        <f t="shared" si="226"/>
        <v>7.951287684871286E-3</v>
      </c>
      <c r="H1541" s="174">
        <v>1794.82</v>
      </c>
      <c r="I1541" s="197">
        <f t="shared" si="232"/>
        <v>-3.0588961382305793E-2</v>
      </c>
      <c r="J1541" s="197">
        <f t="shared" si="227"/>
        <v>4.2713515391695211E-2</v>
      </c>
      <c r="K1541" s="174">
        <v>375.79</v>
      </c>
      <c r="L1541" s="197">
        <f t="shared" si="233"/>
        <v>1.560855545649229E-2</v>
      </c>
      <c r="M1541" s="197">
        <f t="shared" si="228"/>
        <v>2.8652112832921774E-2</v>
      </c>
      <c r="N1541" s="199">
        <v>40200</v>
      </c>
      <c r="O1541" s="181">
        <v>1091.76</v>
      </c>
      <c r="P1541" s="200">
        <f t="shared" si="234"/>
        <v>-2.2389806068551035E-2</v>
      </c>
      <c r="Q1541" s="200">
        <f t="shared" si="229"/>
        <v>1.9517844119030323E-2</v>
      </c>
    </row>
    <row r="1542" spans="1:17">
      <c r="A1542" s="180">
        <v>40203</v>
      </c>
      <c r="B1542" s="174">
        <v>554.32000000000005</v>
      </c>
      <c r="C1542" s="197">
        <f t="shared" si="230"/>
        <v>4.6470921822801487E-3</v>
      </c>
      <c r="D1542" s="201">
        <f t="shared" si="225"/>
        <v>1.4127416096915368E-2</v>
      </c>
      <c r="E1542" s="174">
        <v>7073.13</v>
      </c>
      <c r="F1542" s="197">
        <f t="shared" si="231"/>
        <v>6.0296245992439842E-3</v>
      </c>
      <c r="G1542" s="197">
        <f t="shared" si="226"/>
        <v>-7.6315913768264E-3</v>
      </c>
      <c r="H1542" s="174">
        <v>1802.39</v>
      </c>
      <c r="I1542" s="197">
        <f t="shared" si="232"/>
        <v>4.2088236020149522E-3</v>
      </c>
      <c r="J1542" s="197">
        <f t="shared" si="227"/>
        <v>1.7099716776952798E-2</v>
      </c>
      <c r="K1542" s="174">
        <v>370.32</v>
      </c>
      <c r="L1542" s="197">
        <f t="shared" si="233"/>
        <v>-1.4662980003417952E-2</v>
      </c>
      <c r="M1542" s="197">
        <f t="shared" si="228"/>
        <v>3.9709403287154596E-2</v>
      </c>
      <c r="N1542" s="199">
        <v>40203</v>
      </c>
      <c r="O1542" s="181">
        <v>1096.78</v>
      </c>
      <c r="P1542" s="200">
        <f t="shared" si="234"/>
        <v>4.5875412869270269E-3</v>
      </c>
      <c r="Q1542" s="200">
        <f t="shared" si="229"/>
        <v>3.4812243267756671E-4</v>
      </c>
    </row>
    <row r="1543" spans="1:17">
      <c r="A1543" s="180">
        <v>40204</v>
      </c>
      <c r="B1543" s="174">
        <v>551.79</v>
      </c>
      <c r="C1543" s="197">
        <f t="shared" si="230"/>
        <v>-4.574598208309996E-3</v>
      </c>
      <c r="D1543" s="201">
        <f t="shared" si="225"/>
        <v>2.4564711434897088E-3</v>
      </c>
      <c r="E1543" s="174">
        <v>7028.32</v>
      </c>
      <c r="F1543" s="197">
        <f t="shared" si="231"/>
        <v>-6.3553961935619279E-3</v>
      </c>
      <c r="G1543" s="197">
        <f t="shared" si="226"/>
        <v>-1.5877512625304777E-2</v>
      </c>
      <c r="H1543" s="174">
        <v>1803.86</v>
      </c>
      <c r="I1543" s="197">
        <f t="shared" si="232"/>
        <v>8.152513449802061E-4</v>
      </c>
      <c r="J1543" s="197">
        <f t="shared" si="227"/>
        <v>5.2568313684599084E-3</v>
      </c>
      <c r="K1543" s="174">
        <v>366.61</v>
      </c>
      <c r="L1543" s="197">
        <f t="shared" si="233"/>
        <v>-1.0068884002587592E-2</v>
      </c>
      <c r="M1543" s="197">
        <f t="shared" si="228"/>
        <v>3.0181971095490048E-2</v>
      </c>
      <c r="N1543" s="199">
        <v>40204</v>
      </c>
      <c r="O1543" s="181">
        <v>1092.17</v>
      </c>
      <c r="P1543" s="200">
        <f t="shared" si="234"/>
        <v>-4.2120713727661482E-3</v>
      </c>
      <c r="Q1543" s="200">
        <f t="shared" si="229"/>
        <v>-8.5882635164741157E-3</v>
      </c>
    </row>
    <row r="1544" spans="1:17">
      <c r="A1544" s="180">
        <v>40205</v>
      </c>
      <c r="B1544" s="174">
        <v>556.16999999999996</v>
      </c>
      <c r="C1544" s="197">
        <f t="shared" si="230"/>
        <v>7.9064638017947043E-3</v>
      </c>
      <c r="D1544" s="201">
        <f t="shared" si="225"/>
        <v>1.8139278314399498E-3</v>
      </c>
      <c r="E1544" s="174">
        <v>7035.61</v>
      </c>
      <c r="F1544" s="197">
        <f t="shared" si="231"/>
        <v>1.0366946725279143E-3</v>
      </c>
      <c r="G1544" s="197">
        <f t="shared" si="226"/>
        <v>-1.9994214712317812E-2</v>
      </c>
      <c r="H1544" s="174">
        <v>1818.9</v>
      </c>
      <c r="I1544" s="197">
        <f t="shared" si="232"/>
        <v>8.3031094561824403E-3</v>
      </c>
      <c r="J1544" s="197">
        <f t="shared" si="227"/>
        <v>9.8103630455352118E-3</v>
      </c>
      <c r="K1544" s="174">
        <v>352.35</v>
      </c>
      <c r="L1544" s="197">
        <f t="shared" si="233"/>
        <v>-3.9673612947395964E-2</v>
      </c>
      <c r="M1544" s="197">
        <f t="shared" si="228"/>
        <v>3.6245410527680384E-2</v>
      </c>
      <c r="N1544" s="199">
        <v>40205</v>
      </c>
      <c r="O1544" s="181">
        <v>1097.5</v>
      </c>
      <c r="P1544" s="200">
        <f t="shared" si="234"/>
        <v>4.868323105307144E-3</v>
      </c>
      <c r="Q1544" s="200">
        <f t="shared" si="229"/>
        <v>-1.226685445938815E-2</v>
      </c>
    </row>
    <row r="1545" spans="1:17">
      <c r="A1545" s="180">
        <v>40206</v>
      </c>
      <c r="B1545" s="174">
        <v>544.5</v>
      </c>
      <c r="C1545" s="197">
        <f t="shared" si="230"/>
        <v>-2.1206060539595433E-2</v>
      </c>
      <c r="D1545" s="201">
        <f t="shared" si="225"/>
        <v>4.0537309247662273E-3</v>
      </c>
      <c r="E1545" s="174">
        <v>6956.99</v>
      </c>
      <c r="F1545" s="197">
        <f t="shared" si="231"/>
        <v>-1.1237486578614689E-2</v>
      </c>
      <c r="G1545" s="197">
        <f t="shared" si="226"/>
        <v>-2.7547819754660779E-2</v>
      </c>
      <c r="H1545" s="174">
        <v>1771.1</v>
      </c>
      <c r="I1545" s="197">
        <f t="shared" si="232"/>
        <v>-2.6631100283208208E-2</v>
      </c>
      <c r="J1545" s="197">
        <f t="shared" si="227"/>
        <v>1.3968122535577828E-2</v>
      </c>
      <c r="K1545" s="174">
        <v>354.81</v>
      </c>
      <c r="L1545" s="197">
        <f t="shared" si="233"/>
        <v>6.9574351581036323E-3</v>
      </c>
      <c r="M1545" s="197">
        <f t="shared" si="228"/>
        <v>3.0413735195696581E-3</v>
      </c>
      <c r="N1545" s="199">
        <v>40206</v>
      </c>
      <c r="O1545" s="181">
        <v>1084.53</v>
      </c>
      <c r="P1545" s="200">
        <f t="shared" si="234"/>
        <v>-1.1888152547708633E-2</v>
      </c>
      <c r="Q1545" s="200">
        <f t="shared" si="229"/>
        <v>-1.1892555919067257E-2</v>
      </c>
    </row>
    <row r="1546" spans="1:17">
      <c r="A1546" s="180">
        <v>40207</v>
      </c>
      <c r="B1546" s="174">
        <v>533.78</v>
      </c>
      <c r="C1546" s="197">
        <f t="shared" si="230"/>
        <v>-1.9884173320691E-2</v>
      </c>
      <c r="D1546" s="201">
        <f t="shared" si="225"/>
        <v>3.1226178812358493E-4</v>
      </c>
      <c r="E1546" s="174">
        <v>6883.78</v>
      </c>
      <c r="F1546" s="197">
        <f t="shared" si="231"/>
        <v>-1.0578989864530782E-2</v>
      </c>
      <c r="G1546" s="197">
        <f t="shared" si="226"/>
        <v>-1.6126300132577681E-2</v>
      </c>
      <c r="H1546" s="174">
        <v>1741.04</v>
      </c>
      <c r="I1546" s="197">
        <f t="shared" si="232"/>
        <v>-1.7118186656774823E-2</v>
      </c>
      <c r="J1546" s="197">
        <f t="shared" si="227"/>
        <v>3.1895428220616827E-3</v>
      </c>
      <c r="K1546" s="174">
        <v>354.81</v>
      </c>
      <c r="L1546" s="197">
        <f t="shared" si="233"/>
        <v>0</v>
      </c>
      <c r="M1546" s="197">
        <f t="shared" si="228"/>
        <v>-5.8171558888740482E-3</v>
      </c>
      <c r="N1546" s="199">
        <v>40207</v>
      </c>
      <c r="O1546" s="181">
        <v>1073.8699999999999</v>
      </c>
      <c r="P1546" s="200">
        <f t="shared" si="234"/>
        <v>-9.8777674896224528E-3</v>
      </c>
      <c r="Q1546" s="200">
        <f t="shared" si="229"/>
        <v>-6.3970218423350551E-3</v>
      </c>
    </row>
    <row r="1547" spans="1:17">
      <c r="A1547" s="180">
        <v>40210</v>
      </c>
      <c r="B1547" s="174">
        <v>543.74</v>
      </c>
      <c r="C1547" s="197">
        <f t="shared" si="230"/>
        <v>1.848742237685912E-2</v>
      </c>
      <c r="D1547" s="201">
        <f t="shared" si="225"/>
        <v>-2.2745090764995046E-2</v>
      </c>
      <c r="E1547" s="174">
        <v>7008.23</v>
      </c>
      <c r="F1547" s="197">
        <f t="shared" si="231"/>
        <v>1.7917253055479244E-2</v>
      </c>
      <c r="G1547" s="197">
        <f t="shared" si="226"/>
        <v>-2.9850228670201658E-2</v>
      </c>
      <c r="H1547" s="174">
        <v>1760.72</v>
      </c>
      <c r="I1547" s="197">
        <f t="shared" si="232"/>
        <v>1.1240180480604985E-2</v>
      </c>
      <c r="J1547" s="197">
        <f t="shared" si="227"/>
        <v>-1.5043878220262642E-2</v>
      </c>
      <c r="K1547" s="174">
        <v>357</v>
      </c>
      <c r="L1547" s="197">
        <f t="shared" si="233"/>
        <v>6.1533468485039135E-3</v>
      </c>
      <c r="M1547" s="197">
        <f t="shared" si="228"/>
        <v>-1.1267289437402184E-3</v>
      </c>
      <c r="N1547" s="199">
        <v>40210</v>
      </c>
      <c r="O1547" s="181">
        <v>1089.19</v>
      </c>
      <c r="P1547" s="200">
        <f t="shared" si="234"/>
        <v>1.4165354795150988E-2</v>
      </c>
      <c r="Q1547" s="200">
        <f t="shared" si="229"/>
        <v>-2.0060594358338603E-2</v>
      </c>
    </row>
    <row r="1548" spans="1:17">
      <c r="A1548" s="180">
        <v>40211</v>
      </c>
      <c r="B1548" s="174">
        <v>549.76</v>
      </c>
      <c r="C1548" s="197">
        <f t="shared" si="230"/>
        <v>1.1010627926652503E-2</v>
      </c>
      <c r="D1548" s="201">
        <f t="shared" si="225"/>
        <v>-1.9992290507530038E-2</v>
      </c>
      <c r="E1548" s="174">
        <v>7101.44</v>
      </c>
      <c r="F1548" s="197">
        <f t="shared" si="231"/>
        <v>1.3212407653869978E-2</v>
      </c>
      <c r="G1548" s="197">
        <f t="shared" si="226"/>
        <v>-2.8672225172712087E-2</v>
      </c>
      <c r="H1548" s="174">
        <v>1776.92</v>
      </c>
      <c r="I1548" s="197">
        <f t="shared" si="232"/>
        <v>9.1587121587008661E-3</v>
      </c>
      <c r="J1548" s="197">
        <f t="shared" si="227"/>
        <v>-1.5212654898698143E-2</v>
      </c>
      <c r="K1548" s="174">
        <v>346.5</v>
      </c>
      <c r="L1548" s="197">
        <f t="shared" si="233"/>
        <v>-2.985296314968116E-2</v>
      </c>
      <c r="M1548" s="197">
        <f t="shared" si="228"/>
        <v>3.2545901574763843E-3</v>
      </c>
      <c r="N1548" s="199">
        <v>40211</v>
      </c>
      <c r="O1548" s="181">
        <v>1103.32</v>
      </c>
      <c r="P1548" s="200">
        <f t="shared" si="234"/>
        <v>1.2889515330688271E-2</v>
      </c>
      <c r="Q1548" s="200">
        <f t="shared" si="229"/>
        <v>-1.7898159818573529E-2</v>
      </c>
    </row>
    <row r="1549" spans="1:17">
      <c r="A1549" s="180">
        <v>40212</v>
      </c>
      <c r="B1549" s="174">
        <v>551.55999999999995</v>
      </c>
      <c r="C1549" s="197">
        <f t="shared" si="230"/>
        <v>3.2688076177044604E-3</v>
      </c>
      <c r="D1549" s="201">
        <f t="shared" si="225"/>
        <v>-9.8105661331579289E-3</v>
      </c>
      <c r="E1549" s="174">
        <v>7042.62</v>
      </c>
      <c r="F1549" s="197">
        <f t="shared" si="231"/>
        <v>-8.3173203572683846E-3</v>
      </c>
      <c r="G1549" s="197">
        <f t="shared" si="226"/>
        <v>-1.6892496415739096E-2</v>
      </c>
      <c r="H1549" s="174">
        <v>1784.7</v>
      </c>
      <c r="I1549" s="197">
        <f t="shared" si="232"/>
        <v>4.368805416852339E-3</v>
      </c>
      <c r="J1549" s="197">
        <f t="shared" si="227"/>
        <v>-7.7920870523154172E-3</v>
      </c>
      <c r="K1549" s="174">
        <v>339.38</v>
      </c>
      <c r="L1549" s="197">
        <f t="shared" si="233"/>
        <v>-2.0762395085277881E-2</v>
      </c>
      <c r="M1549" s="197">
        <f t="shared" si="228"/>
        <v>-1.036457219037747E-2</v>
      </c>
      <c r="N1549" s="199">
        <v>40212</v>
      </c>
      <c r="O1549" s="181">
        <v>1097.28</v>
      </c>
      <c r="P1549" s="200">
        <f t="shared" si="234"/>
        <v>-5.4894257632790867E-3</v>
      </c>
      <c r="Q1549" s="200">
        <f t="shared" si="229"/>
        <v>-5.3512800802549953E-3</v>
      </c>
    </row>
    <row r="1550" spans="1:17">
      <c r="A1550" s="180">
        <v>40213</v>
      </c>
      <c r="B1550" s="174">
        <v>534.99</v>
      </c>
      <c r="C1550" s="197">
        <f t="shared" si="230"/>
        <v>-3.0502571841008699E-2</v>
      </c>
      <c r="D1550" s="201">
        <f t="shared" si="225"/>
        <v>-9.4233633880614004E-4</v>
      </c>
      <c r="E1550" s="174">
        <v>6787.86</v>
      </c>
      <c r="F1550" s="197">
        <f t="shared" si="231"/>
        <v>-3.6844537499256265E-2</v>
      </c>
      <c r="G1550" s="197">
        <f t="shared" si="226"/>
        <v>-1.6117624872602793E-2</v>
      </c>
      <c r="H1550" s="174">
        <v>1732.99</v>
      </c>
      <c r="I1550" s="197">
        <f t="shared" si="232"/>
        <v>-2.94020935034622E-2</v>
      </c>
      <c r="J1550" s="197">
        <f t="shared" si="227"/>
        <v>1.0034729974435844E-3</v>
      </c>
      <c r="K1550" s="174">
        <v>344.4</v>
      </c>
      <c r="L1550" s="197">
        <f t="shared" si="233"/>
        <v>1.4683349008895688E-2</v>
      </c>
      <c r="M1550" s="197">
        <f t="shared" si="228"/>
        <v>-3.3950659629706448E-2</v>
      </c>
      <c r="N1550" s="199">
        <v>40213</v>
      </c>
      <c r="O1550" s="181">
        <v>1063.1099999999999</v>
      </c>
      <c r="P1550" s="200">
        <f t="shared" si="234"/>
        <v>-3.1635815571409806E-2</v>
      </c>
      <c r="Q1550" s="200">
        <f t="shared" si="229"/>
        <v>-2.403059594422878E-3</v>
      </c>
    </row>
    <row r="1551" spans="1:17">
      <c r="A1551" s="180">
        <v>40214</v>
      </c>
      <c r="B1551" s="174">
        <v>539.95000000000005</v>
      </c>
      <c r="C1551" s="197">
        <f t="shared" si="230"/>
        <v>9.2284875462371758E-3</v>
      </c>
      <c r="D1551" s="201">
        <f t="shared" si="225"/>
        <v>-4.0011931746585322E-2</v>
      </c>
      <c r="E1551" s="174">
        <v>6782.75</v>
      </c>
      <c r="F1551" s="197">
        <f t="shared" si="231"/>
        <v>-7.5309809087634714E-4</v>
      </c>
      <c r="G1551" s="197">
        <f t="shared" si="226"/>
        <v>-5.6541026646901915E-2</v>
      </c>
      <c r="H1551" s="174">
        <v>1746.12</v>
      </c>
      <c r="I1551" s="197">
        <f t="shared" si="232"/>
        <v>7.5479432016800057E-3</v>
      </c>
      <c r="J1551" s="197">
        <f t="shared" si="227"/>
        <v>-3.3433849700854487E-2</v>
      </c>
      <c r="K1551" s="174">
        <v>347.12</v>
      </c>
      <c r="L1551" s="197">
        <f t="shared" si="233"/>
        <v>7.8667689365196393E-3</v>
      </c>
      <c r="M1551" s="197">
        <f t="shared" si="228"/>
        <v>-3.2621212453053619E-2</v>
      </c>
      <c r="N1551" s="199">
        <v>40214</v>
      </c>
      <c r="O1551" s="181">
        <v>1066.19</v>
      </c>
      <c r="P1551" s="200">
        <f t="shared" si="234"/>
        <v>2.8929715381732983E-3</v>
      </c>
      <c r="Q1551" s="200">
        <f t="shared" si="229"/>
        <v>-3.9533245032991542E-2</v>
      </c>
    </row>
    <row r="1552" spans="1:17">
      <c r="A1552" s="180">
        <v>40217</v>
      </c>
      <c r="B1552" s="174">
        <v>535.47</v>
      </c>
      <c r="C1552" s="197">
        <f t="shared" si="230"/>
        <v>-8.3316767692426606E-3</v>
      </c>
      <c r="D1552" s="201">
        <f t="shared" si="225"/>
        <v>-3.0298438936617059E-2</v>
      </c>
      <c r="E1552" s="174">
        <v>6713.87</v>
      </c>
      <c r="F1552" s="197">
        <f t="shared" si="231"/>
        <v>-1.0207088592387763E-2</v>
      </c>
      <c r="G1552" s="197">
        <f t="shared" si="226"/>
        <v>-5.3530809922205581E-2</v>
      </c>
      <c r="H1552" s="174">
        <v>1734.88</v>
      </c>
      <c r="I1552" s="197">
        <f t="shared" si="232"/>
        <v>-6.457936836315634E-3</v>
      </c>
      <c r="J1552" s="197">
        <f t="shared" si="227"/>
        <v>-2.126564299150982E-2</v>
      </c>
      <c r="K1552" s="174">
        <v>348.13</v>
      </c>
      <c r="L1552" s="197">
        <f t="shared" si="233"/>
        <v>2.9054317454027772E-3</v>
      </c>
      <c r="M1552" s="197">
        <f t="shared" si="228"/>
        <v>-2.3601511144682129E-2</v>
      </c>
      <c r="N1552" s="199">
        <v>40217</v>
      </c>
      <c r="O1552" s="181">
        <v>1056.74</v>
      </c>
      <c r="P1552" s="200">
        <f t="shared" si="234"/>
        <v>-8.9028488152998533E-3</v>
      </c>
      <c r="Q1552" s="200">
        <f t="shared" si="229"/>
        <v>-3.4168822908337601E-2</v>
      </c>
    </row>
    <row r="1553" spans="1:17">
      <c r="A1553" s="180">
        <v>40218</v>
      </c>
      <c r="B1553" s="174">
        <v>541.96</v>
      </c>
      <c r="C1553" s="197">
        <f t="shared" si="230"/>
        <v>1.2047332068704173E-2</v>
      </c>
      <c r="D1553" s="201">
        <f t="shared" si="225"/>
        <v>-3.1344765922232919E-2</v>
      </c>
      <c r="E1553" s="174">
        <v>6835.16</v>
      </c>
      <c r="F1553" s="197">
        <f t="shared" si="231"/>
        <v>1.7904342982258587E-2</v>
      </c>
      <c r="G1553" s="197">
        <f t="shared" si="226"/>
        <v>-4.9739630253856415E-2</v>
      </c>
      <c r="H1553" s="174">
        <v>1753.84</v>
      </c>
      <c r="I1553" s="197">
        <f t="shared" si="232"/>
        <v>1.0869422979037984E-2</v>
      </c>
      <c r="J1553" s="197">
        <f t="shared" si="227"/>
        <v>-2.1582484489950478E-2</v>
      </c>
      <c r="K1553" s="174">
        <v>338.11</v>
      </c>
      <c r="L1553" s="197">
        <f t="shared" si="233"/>
        <v>-2.9204686910839425E-2</v>
      </c>
      <c r="M1553" s="197">
        <f t="shared" si="228"/>
        <v>-1.9091010416887932E-2</v>
      </c>
      <c r="N1553" s="199">
        <v>40218</v>
      </c>
      <c r="O1553" s="181">
        <v>1070.52</v>
      </c>
      <c r="P1553" s="200">
        <f t="shared" si="234"/>
        <v>1.2955814287673312E-2</v>
      </c>
      <c r="Q1553" s="200">
        <f t="shared" si="229"/>
        <v>-3.2767233314351427E-2</v>
      </c>
    </row>
    <row r="1554" spans="1:17">
      <c r="A1554" s="180">
        <v>40219</v>
      </c>
      <c r="B1554" s="174">
        <v>541.12</v>
      </c>
      <c r="C1554" s="197">
        <f t="shared" si="230"/>
        <v>-1.5511322680149939E-3</v>
      </c>
      <c r="D1554" s="201">
        <f t="shared" ref="D1554:D1617" si="235">SUM(C1513:C1553)</f>
        <v>-2.5881804934380269E-2</v>
      </c>
      <c r="E1554" s="174">
        <v>6819.12</v>
      </c>
      <c r="F1554" s="197">
        <f t="shared" si="231"/>
        <v>-2.349447554652525E-3</v>
      </c>
      <c r="G1554" s="197">
        <f t="shared" ref="G1554:G1617" si="236">SUM(F1513:F1553)</f>
        <v>-3.3443910744702918E-2</v>
      </c>
      <c r="H1554" s="174">
        <v>1749.76</v>
      </c>
      <c r="I1554" s="197">
        <f t="shared" si="232"/>
        <v>-2.3290340474344182E-3</v>
      </c>
      <c r="J1554" s="197">
        <f t="shared" ref="J1554:J1617" si="237">SUM(I1513:I1553)</f>
        <v>-2.0240338320452481E-2</v>
      </c>
      <c r="K1554" s="174">
        <v>341.82</v>
      </c>
      <c r="L1554" s="197">
        <f t="shared" si="233"/>
        <v>1.0912996395700553E-2</v>
      </c>
      <c r="M1554" s="197">
        <f t="shared" ref="M1554:M1617" si="238">SUM(L1513:L1553)</f>
        <v>-5.6910271822562405E-2</v>
      </c>
      <c r="N1554" s="199">
        <v>40219</v>
      </c>
      <c r="O1554" s="181">
        <v>1068.1300000000001</v>
      </c>
      <c r="P1554" s="200">
        <f t="shared" si="234"/>
        <v>-2.2350557547347752E-3</v>
      </c>
      <c r="Q1554" s="200">
        <f t="shared" ref="Q1554:Q1617" si="239">SUM(P1513:P1553)</f>
        <v>-2.3477055315668426E-2</v>
      </c>
    </row>
    <row r="1555" spans="1:17">
      <c r="A1555" s="180">
        <v>40220</v>
      </c>
      <c r="B1555" s="174">
        <v>550.05999999999995</v>
      </c>
      <c r="C1555" s="197">
        <f t="shared" si="230"/>
        <v>1.6386297475411461E-2</v>
      </c>
      <c r="D1555" s="201">
        <f t="shared" si="235"/>
        <v>-2.8834403580983509E-2</v>
      </c>
      <c r="E1555" s="174">
        <v>6898.72</v>
      </c>
      <c r="F1555" s="197">
        <f t="shared" si="231"/>
        <v>1.160545587631113E-2</v>
      </c>
      <c r="G1555" s="197">
        <f t="shared" si="236"/>
        <v>-4.0997954824064209E-2</v>
      </c>
      <c r="H1555" s="174">
        <v>1775.74</v>
      </c>
      <c r="I1555" s="197">
        <f t="shared" si="232"/>
        <v>1.4738601783245164E-2</v>
      </c>
      <c r="J1555" s="197">
        <f t="shared" si="237"/>
        <v>-2.7957967964484846E-2</v>
      </c>
      <c r="K1555" s="174">
        <v>340.02</v>
      </c>
      <c r="L1555" s="197">
        <f t="shared" si="233"/>
        <v>-5.2798433107763562E-3</v>
      </c>
      <c r="M1555" s="197">
        <f t="shared" si="238"/>
        <v>-4.1151938327500234E-2</v>
      </c>
      <c r="N1555" s="199">
        <v>40220</v>
      </c>
      <c r="O1555" s="181">
        <v>1078.47</v>
      </c>
      <c r="P1555" s="200">
        <f t="shared" si="234"/>
        <v>9.6339140716870143E-3</v>
      </c>
      <c r="Q1555" s="200">
        <f t="shared" si="239"/>
        <v>-3.1534808684032224E-2</v>
      </c>
    </row>
    <row r="1556" spans="1:17">
      <c r="A1556" s="180">
        <v>40221</v>
      </c>
      <c r="B1556" s="174">
        <v>549.41</v>
      </c>
      <c r="C1556" s="197">
        <f t="shared" si="230"/>
        <v>-1.1823880155479149E-3</v>
      </c>
      <c r="D1556" s="201">
        <f t="shared" si="235"/>
        <v>-5.9814211067024635E-3</v>
      </c>
      <c r="E1556" s="174">
        <v>6874.56</v>
      </c>
      <c r="F1556" s="197">
        <f t="shared" si="231"/>
        <v>-3.5082456436918066E-3</v>
      </c>
      <c r="G1556" s="197">
        <f t="shared" si="236"/>
        <v>-3.2290680969910786E-2</v>
      </c>
      <c r="H1556" s="174">
        <v>1779.11</v>
      </c>
      <c r="I1556" s="197">
        <f t="shared" si="232"/>
        <v>1.896001805727972E-3</v>
      </c>
      <c r="J1556" s="197">
        <f t="shared" si="237"/>
        <v>-9.1485586784975891E-3</v>
      </c>
      <c r="K1556" s="174">
        <v>343.51</v>
      </c>
      <c r="L1556" s="197">
        <f t="shared" si="233"/>
        <v>1.0211783910586596E-2</v>
      </c>
      <c r="M1556" s="197">
        <f t="shared" si="238"/>
        <v>-3.8765885352067833E-2</v>
      </c>
      <c r="N1556" s="199">
        <v>40221</v>
      </c>
      <c r="O1556" s="181">
        <v>1075.51</v>
      </c>
      <c r="P1556" s="200">
        <f t="shared" si="234"/>
        <v>-2.7484023651562135E-3</v>
      </c>
      <c r="Q1556" s="200">
        <f t="shared" si="239"/>
        <v>-2.5577169601545952E-2</v>
      </c>
    </row>
    <row r="1557" spans="1:17">
      <c r="A1557" s="180">
        <v>40225</v>
      </c>
      <c r="B1557" s="174">
        <v>558.62</v>
      </c>
      <c r="C1557" s="197">
        <f t="shared" si="230"/>
        <v>1.6624481495259139E-2</v>
      </c>
      <c r="D1557" s="201">
        <f t="shared" si="235"/>
        <v>-1.6821375933627543E-2</v>
      </c>
      <c r="E1557" s="174">
        <v>7013.35</v>
      </c>
      <c r="F1557" s="197">
        <f t="shared" si="231"/>
        <v>1.9987834119883523E-2</v>
      </c>
      <c r="G1557" s="197">
        <f t="shared" si="236"/>
        <v>-4.437523300568566E-2</v>
      </c>
      <c r="H1557" s="174">
        <v>1802.06</v>
      </c>
      <c r="I1557" s="197">
        <f t="shared" si="232"/>
        <v>1.2817215706926862E-2</v>
      </c>
      <c r="J1557" s="197">
        <f t="shared" si="237"/>
        <v>-1.6710717157075217E-2</v>
      </c>
      <c r="K1557" s="174">
        <v>342.45</v>
      </c>
      <c r="L1557" s="197">
        <f t="shared" si="233"/>
        <v>-3.0905616762551789E-3</v>
      </c>
      <c r="M1557" s="197">
        <f t="shared" si="238"/>
        <v>-3.7566723704197696E-2</v>
      </c>
      <c r="N1557" s="199">
        <v>40225</v>
      </c>
      <c r="O1557" s="181">
        <v>1094.8699999999999</v>
      </c>
      <c r="P1557" s="200">
        <f t="shared" si="234"/>
        <v>1.784066707597497E-2</v>
      </c>
      <c r="Q1557" s="200">
        <f t="shared" si="239"/>
        <v>-3.5260912214449984E-2</v>
      </c>
    </row>
    <row r="1558" spans="1:17">
      <c r="A1558" s="180">
        <v>40226</v>
      </c>
      <c r="B1558" s="174">
        <v>560.65</v>
      </c>
      <c r="C1558" s="197">
        <f t="shared" si="230"/>
        <v>3.6273682415515094E-3</v>
      </c>
      <c r="D1558" s="201">
        <f t="shared" si="235"/>
        <v>3.137637156218143E-3</v>
      </c>
      <c r="E1558" s="174">
        <v>7035.2</v>
      </c>
      <c r="F1558" s="197">
        <f t="shared" si="231"/>
        <v>3.1106438199772772E-3</v>
      </c>
      <c r="G1558" s="197">
        <f t="shared" si="236"/>
        <v>-1.8098961064517492E-2</v>
      </c>
      <c r="H1558" s="174">
        <v>1810.86</v>
      </c>
      <c r="I1558" s="197">
        <f t="shared" si="232"/>
        <v>4.8714155876680336E-3</v>
      </c>
      <c r="J1558" s="197">
        <f t="shared" si="237"/>
        <v>2.1387292994938956E-3</v>
      </c>
      <c r="K1558" s="174">
        <v>346.34</v>
      </c>
      <c r="L1558" s="197">
        <f t="shared" si="233"/>
        <v>1.1295289880090445E-2</v>
      </c>
      <c r="M1558" s="197">
        <f t="shared" si="238"/>
        <v>-4.5077491206530373E-2</v>
      </c>
      <c r="N1558" s="199">
        <v>40226</v>
      </c>
      <c r="O1558" s="181">
        <v>1099.51</v>
      </c>
      <c r="P1558" s="200">
        <f t="shared" si="234"/>
        <v>4.2289912551942031E-3</v>
      </c>
      <c r="Q1558" s="200">
        <f t="shared" si="239"/>
        <v>-1.1857774674714994E-2</v>
      </c>
    </row>
    <row r="1559" spans="1:17">
      <c r="A1559" s="180">
        <v>40227</v>
      </c>
      <c r="B1559" s="174">
        <v>564.86</v>
      </c>
      <c r="C1559" s="197">
        <f t="shared" si="230"/>
        <v>7.4810879245095002E-3</v>
      </c>
      <c r="D1559" s="201">
        <f t="shared" si="235"/>
        <v>-2.654104284262355E-3</v>
      </c>
      <c r="E1559" s="174">
        <v>7080.38</v>
      </c>
      <c r="F1559" s="197">
        <f t="shared" si="231"/>
        <v>6.4014591372967338E-3</v>
      </c>
      <c r="G1559" s="197">
        <f t="shared" si="236"/>
        <v>-2.0480500205508283E-2</v>
      </c>
      <c r="H1559" s="174">
        <v>1823.39</v>
      </c>
      <c r="I1559" s="197">
        <f t="shared" si="232"/>
        <v>6.8955353365470137E-3</v>
      </c>
      <c r="J1559" s="197">
        <f t="shared" si="237"/>
        <v>5.5597538331611024E-3</v>
      </c>
      <c r="K1559" s="174">
        <v>346.55</v>
      </c>
      <c r="L1559" s="197">
        <f t="shared" si="233"/>
        <v>6.061568399889052E-4</v>
      </c>
      <c r="M1559" s="197">
        <f t="shared" si="238"/>
        <v>-3.059490307639802E-2</v>
      </c>
      <c r="N1559" s="199">
        <v>40227</v>
      </c>
      <c r="O1559" s="181">
        <v>1106.75</v>
      </c>
      <c r="P1559" s="200">
        <f t="shared" si="234"/>
        <v>6.5631666155927014E-3</v>
      </c>
      <c r="Q1559" s="200">
        <f t="shared" si="239"/>
        <v>-8.7563775690619773E-3</v>
      </c>
    </row>
    <row r="1560" spans="1:17">
      <c r="A1560" s="180">
        <v>40228</v>
      </c>
      <c r="B1560" s="174">
        <v>565.44000000000005</v>
      </c>
      <c r="C1560" s="197">
        <f t="shared" si="230"/>
        <v>1.0262762999324001E-3</v>
      </c>
      <c r="D1560" s="201">
        <f t="shared" si="235"/>
        <v>1.6565299719352462E-2</v>
      </c>
      <c r="E1560" s="174">
        <v>7083.25</v>
      </c>
      <c r="F1560" s="197">
        <f t="shared" si="231"/>
        <v>4.0526334552369223E-4</v>
      </c>
      <c r="G1560" s="197">
        <f t="shared" si="236"/>
        <v>2.3515066197895137E-3</v>
      </c>
      <c r="H1560" s="174">
        <v>1823.32</v>
      </c>
      <c r="I1560" s="197">
        <f t="shared" si="232"/>
        <v>-3.8390768670227861E-5</v>
      </c>
      <c r="J1560" s="197">
        <f t="shared" si="237"/>
        <v>2.505642431270115E-2</v>
      </c>
      <c r="K1560" s="174">
        <v>352.01</v>
      </c>
      <c r="L1560" s="197">
        <f t="shared" si="233"/>
        <v>1.5632475921481793E-2</v>
      </c>
      <c r="M1560" s="197">
        <f t="shared" si="238"/>
        <v>-3.8632324377862001E-2</v>
      </c>
      <c r="N1560" s="199">
        <v>40228</v>
      </c>
      <c r="O1560" s="181">
        <v>1109.17</v>
      </c>
      <c r="P1560" s="200">
        <f t="shared" si="234"/>
        <v>2.1841952435944149E-3</v>
      </c>
      <c r="Q1560" s="200">
        <f t="shared" si="239"/>
        <v>9.6876140673969879E-3</v>
      </c>
    </row>
    <row r="1561" spans="1:17">
      <c r="A1561" s="180">
        <v>40231</v>
      </c>
      <c r="B1561" s="174">
        <v>563.62</v>
      </c>
      <c r="C1561" s="197">
        <f t="shared" si="230"/>
        <v>-3.2239235760280092E-3</v>
      </c>
      <c r="D1561" s="201">
        <f t="shared" si="235"/>
        <v>2.2485646109680212E-3</v>
      </c>
      <c r="E1561" s="174">
        <v>7078.53</v>
      </c>
      <c r="F1561" s="197">
        <f t="shared" si="231"/>
        <v>-6.6658289773903739E-4</v>
      </c>
      <c r="G1561" s="197">
        <f t="shared" si="236"/>
        <v>-4.1497759151943214E-4</v>
      </c>
      <c r="H1561" s="174">
        <v>1817.63</v>
      </c>
      <c r="I1561" s="197">
        <f t="shared" si="232"/>
        <v>-3.1255604346085443E-3</v>
      </c>
      <c r="J1561" s="197">
        <f t="shared" si="237"/>
        <v>8.7917981222074386E-3</v>
      </c>
      <c r="K1561" s="174">
        <v>353.34</v>
      </c>
      <c r="L1561" s="197">
        <f t="shared" si="233"/>
        <v>3.7711818990587096E-3</v>
      </c>
      <c r="M1561" s="197">
        <f t="shared" si="238"/>
        <v>-1.7655219321518985E-2</v>
      </c>
      <c r="N1561" s="199">
        <v>40231</v>
      </c>
      <c r="O1561" s="181">
        <v>1108.01</v>
      </c>
      <c r="P1561" s="200">
        <f t="shared" si="234"/>
        <v>-1.0463743185851612E-3</v>
      </c>
      <c r="Q1561" s="200">
        <f t="shared" si="239"/>
        <v>6.0588707894200719E-3</v>
      </c>
    </row>
    <row r="1562" spans="1:17">
      <c r="A1562" s="180">
        <v>40232</v>
      </c>
      <c r="B1562" s="174">
        <v>555.26</v>
      </c>
      <c r="C1562" s="197">
        <f t="shared" si="230"/>
        <v>-1.4943793037495278E-2</v>
      </c>
      <c r="D1562" s="201">
        <f t="shared" si="235"/>
        <v>-1.0343398190241535E-2</v>
      </c>
      <c r="E1562" s="174">
        <v>6974.6</v>
      </c>
      <c r="F1562" s="197">
        <f t="shared" si="231"/>
        <v>-1.4791280636752177E-2</v>
      </c>
      <c r="G1562" s="197">
        <f t="shared" si="236"/>
        <v>-9.6474168151705272E-3</v>
      </c>
      <c r="H1562" s="174">
        <v>1793.82</v>
      </c>
      <c r="I1562" s="197">
        <f t="shared" si="232"/>
        <v>-1.3186030535568296E-2</v>
      </c>
      <c r="J1562" s="197">
        <f t="shared" si="237"/>
        <v>-6.1210912867926247E-3</v>
      </c>
      <c r="K1562" s="174">
        <v>356.26</v>
      </c>
      <c r="L1562" s="197">
        <f t="shared" si="233"/>
        <v>8.2300351798046019E-3</v>
      </c>
      <c r="M1562" s="197">
        <f t="shared" si="238"/>
        <v>-1.7478106903865351E-2</v>
      </c>
      <c r="N1562" s="199">
        <v>40232</v>
      </c>
      <c r="O1562" s="181">
        <v>1094.5999999999999</v>
      </c>
      <c r="P1562" s="200">
        <f t="shared" si="234"/>
        <v>-1.2176613827442041E-2</v>
      </c>
      <c r="Q1562" s="200">
        <f t="shared" si="239"/>
        <v>-5.4364102461556575E-3</v>
      </c>
    </row>
    <row r="1563" spans="1:17">
      <c r="A1563" s="180">
        <v>40233</v>
      </c>
      <c r="B1563" s="174">
        <v>561.88</v>
      </c>
      <c r="C1563" s="197">
        <f t="shared" si="230"/>
        <v>1.1851831444900644E-2</v>
      </c>
      <c r="D1563" s="201">
        <f t="shared" si="235"/>
        <v>-3.0488922852013167E-2</v>
      </c>
      <c r="E1563" s="174">
        <v>7030.67</v>
      </c>
      <c r="F1563" s="197">
        <f t="shared" si="231"/>
        <v>8.0070287206711714E-3</v>
      </c>
      <c r="G1563" s="197">
        <f t="shared" si="236"/>
        <v>-2.9606407972559645E-2</v>
      </c>
      <c r="H1563" s="174">
        <v>1812.51</v>
      </c>
      <c r="I1563" s="197">
        <f t="shared" si="232"/>
        <v>1.0365200818245721E-2</v>
      </c>
      <c r="J1563" s="197">
        <f t="shared" si="237"/>
        <v>-2.5151807653162224E-2</v>
      </c>
      <c r="K1563" s="174">
        <v>355.83</v>
      </c>
      <c r="L1563" s="197">
        <f t="shared" si="233"/>
        <v>-1.2077126550448097E-3</v>
      </c>
      <c r="M1563" s="197">
        <f t="shared" si="238"/>
        <v>2.6982983373572567E-3</v>
      </c>
      <c r="N1563" s="199">
        <v>40233</v>
      </c>
      <c r="O1563" s="181">
        <v>1105.24</v>
      </c>
      <c r="P1563" s="200">
        <f t="shared" si="234"/>
        <v>9.6735062288452398E-3</v>
      </c>
      <c r="Q1563" s="200">
        <f t="shared" si="239"/>
        <v>-2.1170263932875823E-2</v>
      </c>
    </row>
    <row r="1564" spans="1:17">
      <c r="A1564" s="180">
        <v>40234</v>
      </c>
      <c r="B1564" s="174">
        <v>559.07000000000005</v>
      </c>
      <c r="C1564" s="197">
        <f t="shared" si="230"/>
        <v>-5.013615033836359E-3</v>
      </c>
      <c r="D1564" s="201">
        <f t="shared" si="235"/>
        <v>-2.6553962545390733E-2</v>
      </c>
      <c r="E1564" s="174">
        <v>7013.45</v>
      </c>
      <c r="F1564" s="197">
        <f t="shared" si="231"/>
        <v>-2.4522730693809372E-3</v>
      </c>
      <c r="G1564" s="197">
        <f t="shared" si="236"/>
        <v>-2.618505893859709E-2</v>
      </c>
      <c r="H1564" s="174">
        <v>1812.91</v>
      </c>
      <c r="I1564" s="197">
        <f t="shared" si="232"/>
        <v>2.2066408946997559E-4</v>
      </c>
      <c r="J1564" s="197">
        <f t="shared" si="237"/>
        <v>-2.1548111668522947E-2</v>
      </c>
      <c r="K1564" s="174">
        <v>354.84</v>
      </c>
      <c r="L1564" s="197">
        <f t="shared" si="233"/>
        <v>-2.7861050569079589E-3</v>
      </c>
      <c r="M1564" s="197">
        <f t="shared" si="238"/>
        <v>-1.4009270808988419E-2</v>
      </c>
      <c r="N1564" s="199">
        <v>40234</v>
      </c>
      <c r="O1564" s="181">
        <v>1102.94</v>
      </c>
      <c r="P1564" s="200">
        <f t="shared" si="234"/>
        <v>-2.0831642635576906E-3</v>
      </c>
      <c r="Q1564" s="200">
        <f t="shared" si="239"/>
        <v>-1.3792826361877942E-2</v>
      </c>
    </row>
    <row r="1565" spans="1:17">
      <c r="A1565" s="180">
        <v>40235</v>
      </c>
      <c r="B1565" s="174">
        <v>559.67999999999995</v>
      </c>
      <c r="C1565" s="197">
        <f t="shared" si="230"/>
        <v>1.0905029013644324E-3</v>
      </c>
      <c r="D1565" s="201">
        <f t="shared" si="235"/>
        <v>-3.875141727426562E-2</v>
      </c>
      <c r="E1565" s="174">
        <v>7035.04</v>
      </c>
      <c r="F1565" s="197">
        <f t="shared" si="231"/>
        <v>3.0736423625917627E-3</v>
      </c>
      <c r="G1565" s="197">
        <f t="shared" si="236"/>
        <v>-3.3861152292122915E-2</v>
      </c>
      <c r="H1565" s="174">
        <v>1818.68</v>
      </c>
      <c r="I1565" s="197">
        <f t="shared" si="232"/>
        <v>3.1776741621539419E-3</v>
      </c>
      <c r="J1565" s="197">
        <f t="shared" si="237"/>
        <v>-3.0919576646252944E-2</v>
      </c>
      <c r="K1565" s="174">
        <v>349.98</v>
      </c>
      <c r="L1565" s="197">
        <f t="shared" si="233"/>
        <v>-1.3790973658784827E-2</v>
      </c>
      <c r="M1565" s="197">
        <f t="shared" si="238"/>
        <v>-2.7435533583426285E-2</v>
      </c>
      <c r="N1565" s="199">
        <v>40235</v>
      </c>
      <c r="O1565" s="181">
        <v>1104.49</v>
      </c>
      <c r="P1565" s="200">
        <f t="shared" si="234"/>
        <v>1.4043482735503401E-3</v>
      </c>
      <c r="Q1565" s="200">
        <f t="shared" si="239"/>
        <v>-2.1118384933951399E-2</v>
      </c>
    </row>
    <row r="1566" spans="1:17">
      <c r="A1566" s="180">
        <v>40238</v>
      </c>
      <c r="B1566" s="174">
        <v>570.14</v>
      </c>
      <c r="C1566" s="197">
        <f t="shared" si="230"/>
        <v>1.8516752875257354E-2</v>
      </c>
      <c r="D1566" s="201">
        <f t="shared" si="235"/>
        <v>-3.8297369511398657E-2</v>
      </c>
      <c r="E1566" s="174">
        <v>7100.75</v>
      </c>
      <c r="F1566" s="197">
        <f t="shared" si="231"/>
        <v>9.2970358646093307E-3</v>
      </c>
      <c r="G1566" s="197">
        <f t="shared" si="236"/>
        <v>-3.164723674368515E-2</v>
      </c>
      <c r="H1566" s="174">
        <v>1846.4</v>
      </c>
      <c r="I1566" s="197">
        <f t="shared" si="232"/>
        <v>1.5126834107167378E-2</v>
      </c>
      <c r="J1566" s="197">
        <f t="shared" si="237"/>
        <v>-3.219225961396608E-2</v>
      </c>
      <c r="K1566" s="174">
        <v>353.66</v>
      </c>
      <c r="L1566" s="197">
        <f t="shared" si="233"/>
        <v>1.0459989633229902E-2</v>
      </c>
      <c r="M1566" s="197">
        <f t="shared" si="238"/>
        <v>-4.6940730388708718E-2</v>
      </c>
      <c r="N1566" s="199">
        <v>40238</v>
      </c>
      <c r="O1566" s="181">
        <v>1115.71</v>
      </c>
      <c r="P1566" s="200">
        <f t="shared" si="234"/>
        <v>1.0107283593191702E-2</v>
      </c>
      <c r="Q1566" s="200">
        <f t="shared" si="239"/>
        <v>-2.0867408626467215E-2</v>
      </c>
    </row>
    <row r="1567" spans="1:17">
      <c r="A1567" s="180">
        <v>40239</v>
      </c>
      <c r="B1567" s="174">
        <v>570.61</v>
      </c>
      <c r="C1567" s="197">
        <f t="shared" si="230"/>
        <v>8.2401933218398393E-4</v>
      </c>
      <c r="D1567" s="201">
        <f t="shared" si="235"/>
        <v>-1.7938947942898822E-2</v>
      </c>
      <c r="E1567" s="174">
        <v>7135.97</v>
      </c>
      <c r="F1567" s="197">
        <f t="shared" si="231"/>
        <v>4.9477789617674156E-3</v>
      </c>
      <c r="G1567" s="197">
        <f t="shared" si="236"/>
        <v>-2.1103079947226711E-2</v>
      </c>
      <c r="H1567" s="174">
        <v>1851.21</v>
      </c>
      <c r="I1567" s="197">
        <f t="shared" si="232"/>
        <v>2.6016820125106749E-3</v>
      </c>
      <c r="J1567" s="197">
        <f t="shared" si="237"/>
        <v>-1.3780264427369397E-2</v>
      </c>
      <c r="K1567" s="174">
        <v>352.81</v>
      </c>
      <c r="L1567" s="197">
        <f t="shared" si="233"/>
        <v>-2.4063312246958581E-3</v>
      </c>
      <c r="M1567" s="197">
        <f t="shared" si="238"/>
        <v>-4.232513387754458E-2</v>
      </c>
      <c r="N1567" s="199">
        <v>40239</v>
      </c>
      <c r="O1567" s="181">
        <v>1118.31</v>
      </c>
      <c r="P1567" s="200">
        <f t="shared" si="234"/>
        <v>2.3276435966405676E-3</v>
      </c>
      <c r="Q1567" s="200">
        <f t="shared" si="239"/>
        <v>-9.3581602786713229E-3</v>
      </c>
    </row>
    <row r="1568" spans="1:17">
      <c r="A1568" s="180">
        <v>40240</v>
      </c>
      <c r="B1568" s="174">
        <v>570.22</v>
      </c>
      <c r="C1568" s="197">
        <f t="shared" si="230"/>
        <v>-6.8371276209873227E-4</v>
      </c>
      <c r="D1568" s="201">
        <f t="shared" si="235"/>
        <v>-2.3143647608058617E-2</v>
      </c>
      <c r="E1568" s="174">
        <v>7164.66</v>
      </c>
      <c r="F1568" s="197">
        <f t="shared" si="231"/>
        <v>4.0124160251917484E-3</v>
      </c>
      <c r="G1568" s="197">
        <f t="shared" si="236"/>
        <v>-1.4644271217705215E-2</v>
      </c>
      <c r="H1568" s="174">
        <v>1851.57</v>
      </c>
      <c r="I1568" s="197">
        <f t="shared" si="232"/>
        <v>1.9444849606747134E-4</v>
      </c>
      <c r="J1568" s="197">
        <f t="shared" si="237"/>
        <v>-1.4713954444718153E-2</v>
      </c>
      <c r="K1568" s="174">
        <v>353.04</v>
      </c>
      <c r="L1568" s="197">
        <f t="shared" si="233"/>
        <v>6.5169655915644608E-4</v>
      </c>
      <c r="M1568" s="197">
        <f t="shared" si="238"/>
        <v>-5.4736807397131382E-2</v>
      </c>
      <c r="N1568" s="199">
        <v>40240</v>
      </c>
      <c r="O1568" s="181">
        <v>1118.79</v>
      </c>
      <c r="P1568" s="200">
        <f t="shared" si="234"/>
        <v>4.2912700135530314E-4</v>
      </c>
      <c r="Q1568" s="200">
        <f t="shared" si="239"/>
        <v>-7.2258447894785922E-3</v>
      </c>
    </row>
    <row r="1569" spans="1:17">
      <c r="A1569" s="180">
        <v>40241</v>
      </c>
      <c r="B1569" s="174">
        <v>571.79999999999995</v>
      </c>
      <c r="C1569" s="197">
        <f t="shared" si="230"/>
        <v>2.7670286126313865E-3</v>
      </c>
      <c r="D1569" s="201">
        <f t="shared" si="235"/>
        <v>-1.372461281285098E-2</v>
      </c>
      <c r="E1569" s="174">
        <v>7173.07</v>
      </c>
      <c r="F1569" s="197">
        <f t="shared" si="231"/>
        <v>1.1731286562807195E-3</v>
      </c>
      <c r="G1569" s="197">
        <f t="shared" si="236"/>
        <v>-2.8293451035104654E-3</v>
      </c>
      <c r="H1569" s="174">
        <v>1859.72</v>
      </c>
      <c r="I1569" s="197">
        <f t="shared" si="232"/>
        <v>4.3920109185527417E-3</v>
      </c>
      <c r="J1569" s="197">
        <f t="shared" si="237"/>
        <v>-4.7092126642089066E-3</v>
      </c>
      <c r="K1569" s="174">
        <v>358.23</v>
      </c>
      <c r="L1569" s="197">
        <f t="shared" si="233"/>
        <v>1.4593873252111195E-2</v>
      </c>
      <c r="M1569" s="197">
        <f t="shared" si="238"/>
        <v>-5.6283090654433494E-2</v>
      </c>
      <c r="N1569" s="199">
        <v>40241</v>
      </c>
      <c r="O1569" s="181">
        <v>1122.97</v>
      </c>
      <c r="P1569" s="200">
        <f t="shared" si="234"/>
        <v>3.729217083266287E-3</v>
      </c>
      <c r="Q1569" s="200">
        <f t="shared" si="239"/>
        <v>3.3036571685266442E-3</v>
      </c>
    </row>
    <row r="1570" spans="1:17">
      <c r="A1570" s="180">
        <v>40242</v>
      </c>
      <c r="B1570" s="174">
        <v>580.1</v>
      </c>
      <c r="C1570" s="197">
        <f t="shared" si="230"/>
        <v>1.4411222583807396E-2</v>
      </c>
      <c r="D1570" s="201">
        <f t="shared" si="235"/>
        <v>-2.3984285450176362E-2</v>
      </c>
      <c r="E1570" s="174">
        <v>7291.31</v>
      </c>
      <c r="F1570" s="197">
        <f t="shared" si="231"/>
        <v>1.6349492179042285E-2</v>
      </c>
      <c r="G1570" s="197">
        <f t="shared" si="236"/>
        <v>-2.1196933441986768E-2</v>
      </c>
      <c r="H1570" s="174">
        <v>1888.56</v>
      </c>
      <c r="I1570" s="197">
        <f t="shared" si="232"/>
        <v>1.5388695153926237E-2</v>
      </c>
      <c r="J1570" s="197">
        <f t="shared" si="237"/>
        <v>-1.4403332476655845E-2</v>
      </c>
      <c r="K1570" s="174">
        <v>357.45</v>
      </c>
      <c r="L1570" s="197">
        <f t="shared" si="233"/>
        <v>-2.1797460005421898E-3</v>
      </c>
      <c r="M1570" s="197">
        <f t="shared" si="238"/>
        <v>-4.0698044120356505E-2</v>
      </c>
      <c r="N1570" s="199">
        <v>40242</v>
      </c>
      <c r="O1570" s="181">
        <v>1138.7</v>
      </c>
      <c r="P1570" s="200">
        <f t="shared" si="234"/>
        <v>1.39102995934497E-2</v>
      </c>
      <c r="Q1570" s="200">
        <f t="shared" si="239"/>
        <v>-8.883194640615804E-3</v>
      </c>
    </row>
    <row r="1571" spans="1:17">
      <c r="A1571" s="180">
        <v>40245</v>
      </c>
      <c r="B1571" s="174">
        <v>583.72</v>
      </c>
      <c r="C1571" s="197">
        <f t="shared" si="230"/>
        <v>6.2209133275262967E-3</v>
      </c>
      <c r="D1571" s="201">
        <f t="shared" si="235"/>
        <v>-9.5218390438653842E-3</v>
      </c>
      <c r="E1571" s="174">
        <v>7292.53</v>
      </c>
      <c r="F1571" s="197">
        <f t="shared" si="231"/>
        <v>1.67308473330049E-4</v>
      </c>
      <c r="G1571" s="197">
        <f t="shared" si="236"/>
        <v>-8.6794507526980653E-3</v>
      </c>
      <c r="H1571" s="174">
        <v>1890.89</v>
      </c>
      <c r="I1571" s="197">
        <f t="shared" si="232"/>
        <v>1.2329837913886369E-3</v>
      </c>
      <c r="J1571" s="197">
        <f t="shared" si="237"/>
        <v>6.8837884162478019E-5</v>
      </c>
      <c r="K1571" s="174">
        <v>357.66</v>
      </c>
      <c r="L1571" s="197">
        <f t="shared" si="233"/>
        <v>5.8732224702948415E-4</v>
      </c>
      <c r="M1571" s="197">
        <f t="shared" si="238"/>
        <v>-4.7423738691955819E-2</v>
      </c>
      <c r="N1571" s="199">
        <v>40245</v>
      </c>
      <c r="O1571" s="181">
        <v>1138.5</v>
      </c>
      <c r="P1571" s="200">
        <f t="shared" si="234"/>
        <v>-1.7565431276499765E-4</v>
      </c>
      <c r="Q1571" s="200">
        <f t="shared" si="239"/>
        <v>1.9162987905483771E-3</v>
      </c>
    </row>
    <row r="1572" spans="1:17">
      <c r="A1572" s="180">
        <v>40246</v>
      </c>
      <c r="B1572" s="174">
        <v>585.53</v>
      </c>
      <c r="C1572" s="197">
        <f t="shared" si="230"/>
        <v>3.0960041834915686E-3</v>
      </c>
      <c r="D1572" s="201">
        <f t="shared" si="235"/>
        <v>2.8650611052946163E-3</v>
      </c>
      <c r="E1572" s="174">
        <v>7294.02</v>
      </c>
      <c r="F1572" s="197">
        <f t="shared" si="231"/>
        <v>2.0429779559707638E-4</v>
      </c>
      <c r="G1572" s="197">
        <f t="shared" si="236"/>
        <v>-1.16114003550835E-2</v>
      </c>
      <c r="H1572" s="174">
        <v>1901.38</v>
      </c>
      <c r="I1572" s="197">
        <f t="shared" si="232"/>
        <v>5.5323206181156701E-3</v>
      </c>
      <c r="J1572" s="197">
        <f t="shared" si="237"/>
        <v>6.6166197496768022E-3</v>
      </c>
      <c r="K1572" s="174">
        <v>359.42</v>
      </c>
      <c r="L1572" s="197">
        <f t="shared" si="233"/>
        <v>4.9088066439858403E-3</v>
      </c>
      <c r="M1572" s="197">
        <f t="shared" si="238"/>
        <v>-3.5837271324318562E-2</v>
      </c>
      <c r="N1572" s="199">
        <v>40246</v>
      </c>
      <c r="O1572" s="181">
        <v>1140.45</v>
      </c>
      <c r="P1572" s="200">
        <f t="shared" si="234"/>
        <v>1.7113148387610981E-3</v>
      </c>
      <c r="Q1572" s="200">
        <f t="shared" si="239"/>
        <v>1.195268286648785E-3</v>
      </c>
    </row>
    <row r="1573" spans="1:17">
      <c r="A1573" s="180">
        <v>40247</v>
      </c>
      <c r="B1573" s="174">
        <v>592.21</v>
      </c>
      <c r="C1573" s="197">
        <f t="shared" si="230"/>
        <v>1.134388172898333E-2</v>
      </c>
      <c r="D1573" s="201">
        <f t="shared" si="235"/>
        <v>1.0835049120949243E-2</v>
      </c>
      <c r="E1573" s="174">
        <v>7327.67</v>
      </c>
      <c r="F1573" s="197">
        <f t="shared" si="231"/>
        <v>4.6027592442939433E-3</v>
      </c>
      <c r="G1573" s="197">
        <f t="shared" si="236"/>
        <v>-1.3604558971672639E-2</v>
      </c>
      <c r="H1573" s="174">
        <v>1917.35</v>
      </c>
      <c r="I1573" s="197">
        <f t="shared" si="232"/>
        <v>8.3640860193011143E-3</v>
      </c>
      <c r="J1573" s="197">
        <f t="shared" si="237"/>
        <v>1.3054366059584389E-2</v>
      </c>
      <c r="K1573" s="174">
        <v>364.46</v>
      </c>
      <c r="L1573" s="197">
        <f t="shared" si="233"/>
        <v>1.3925184954032983E-2</v>
      </c>
      <c r="M1573" s="197">
        <f t="shared" si="238"/>
        <v>-4.6320178792155921E-2</v>
      </c>
      <c r="N1573" s="199">
        <v>40247</v>
      </c>
      <c r="O1573" s="181">
        <v>1145.6099999999999</v>
      </c>
      <c r="P1573" s="200">
        <f t="shared" si="234"/>
        <v>4.5143248760070066E-3</v>
      </c>
      <c r="Q1573" s="200">
        <f t="shared" si="239"/>
        <v>-1.0866994330135157E-3</v>
      </c>
    </row>
    <row r="1574" spans="1:17">
      <c r="A1574" s="180">
        <v>40248</v>
      </c>
      <c r="B1574" s="174">
        <v>593.04999999999995</v>
      </c>
      <c r="C1574" s="197">
        <f t="shared" si="230"/>
        <v>1.417410763264847E-3</v>
      </c>
      <c r="D1574" s="201">
        <f t="shared" si="235"/>
        <v>1.5108237764610254E-2</v>
      </c>
      <c r="E1574" s="174">
        <v>7353.24</v>
      </c>
      <c r="F1574" s="197">
        <f t="shared" si="231"/>
        <v>3.4834388135698991E-3</v>
      </c>
      <c r="G1574" s="197">
        <f t="shared" si="236"/>
        <v>-1.3242228018205991E-2</v>
      </c>
      <c r="H1574" s="174">
        <v>1923.81</v>
      </c>
      <c r="I1574" s="197">
        <f t="shared" si="232"/>
        <v>3.3635704268971658E-3</v>
      </c>
      <c r="J1574" s="197">
        <f t="shared" si="237"/>
        <v>1.2997763000128382E-2</v>
      </c>
      <c r="K1574" s="174">
        <v>365.66</v>
      </c>
      <c r="L1574" s="197">
        <f t="shared" si="233"/>
        <v>3.287133842449786E-3</v>
      </c>
      <c r="M1574" s="197">
        <f t="shared" si="238"/>
        <v>-3.2049611988490816E-2</v>
      </c>
      <c r="N1574" s="199">
        <v>40248</v>
      </c>
      <c r="O1574" s="181">
        <v>1150.24</v>
      </c>
      <c r="P1574" s="200">
        <f t="shared" si="234"/>
        <v>4.0333700169988941E-3</v>
      </c>
      <c r="Q1574" s="200">
        <f t="shared" si="239"/>
        <v>5.500766316842761E-4</v>
      </c>
    </row>
    <row r="1575" spans="1:17">
      <c r="A1575" s="180">
        <v>40249</v>
      </c>
      <c r="B1575" s="174">
        <v>592.64</v>
      </c>
      <c r="C1575" s="197">
        <f t="shared" si="230"/>
        <v>-6.9158045752489418E-4</v>
      </c>
      <c r="D1575" s="201">
        <f t="shared" si="235"/>
        <v>1.9770927267477888E-2</v>
      </c>
      <c r="E1575" s="174">
        <v>7362.85</v>
      </c>
      <c r="F1575" s="197">
        <f t="shared" si="231"/>
        <v>1.3060536278376698E-3</v>
      </c>
      <c r="G1575" s="197">
        <f t="shared" si="236"/>
        <v>-1.29454750616866E-2</v>
      </c>
      <c r="H1575" s="174">
        <v>1924.43</v>
      </c>
      <c r="I1575" s="197">
        <f t="shared" si="232"/>
        <v>3.2222522782595671E-4</v>
      </c>
      <c r="J1575" s="197">
        <f t="shared" si="237"/>
        <v>1.9722165206722948E-2</v>
      </c>
      <c r="K1575" s="174">
        <v>367.08</v>
      </c>
      <c r="L1575" s="197">
        <f t="shared" si="233"/>
        <v>3.875868050453566E-3</v>
      </c>
      <c r="M1575" s="197">
        <f t="shared" si="238"/>
        <v>-1.9954905463645454E-2</v>
      </c>
      <c r="N1575" s="199">
        <v>40249</v>
      </c>
      <c r="O1575" s="181">
        <v>1149.99</v>
      </c>
      <c r="P1575" s="200">
        <f t="shared" si="234"/>
        <v>-2.1736956824699424E-4</v>
      </c>
      <c r="Q1575" s="200">
        <f t="shared" si="239"/>
        <v>2.8382150498429569E-3</v>
      </c>
    </row>
    <row r="1576" spans="1:17">
      <c r="A1576" s="180">
        <v>40252</v>
      </c>
      <c r="B1576" s="174">
        <v>592.30999999999995</v>
      </c>
      <c r="C1576" s="197">
        <f t="shared" si="230"/>
        <v>-5.5698554121517095E-4</v>
      </c>
      <c r="D1576" s="201">
        <f t="shared" si="235"/>
        <v>3.2219093891081976E-2</v>
      </c>
      <c r="E1576" s="174">
        <v>7350.96</v>
      </c>
      <c r="F1576" s="197">
        <f t="shared" si="231"/>
        <v>-1.6161691075336272E-3</v>
      </c>
      <c r="G1576" s="197">
        <f t="shared" si="236"/>
        <v>-1.0316766337607126E-3</v>
      </c>
      <c r="H1576" s="174">
        <v>1920.09</v>
      </c>
      <c r="I1576" s="197">
        <f t="shared" si="232"/>
        <v>-2.257760055137603E-3</v>
      </c>
      <c r="J1576" s="197">
        <f t="shared" si="237"/>
        <v>3.3091429456603941E-2</v>
      </c>
      <c r="K1576" s="174">
        <v>369.89</v>
      </c>
      <c r="L1576" s="197">
        <f t="shared" si="233"/>
        <v>7.6258561885580037E-3</v>
      </c>
      <c r="M1576" s="197">
        <f t="shared" si="238"/>
        <v>-1.2238198988871296E-2</v>
      </c>
      <c r="N1576" s="199">
        <v>40252</v>
      </c>
      <c r="O1576" s="181">
        <v>1150.51</v>
      </c>
      <c r="P1576" s="200">
        <f t="shared" si="234"/>
        <v>4.5207564343076404E-4</v>
      </c>
      <c r="Q1576" s="200">
        <f t="shared" si="239"/>
        <v>1.204628316444493E-2</v>
      </c>
    </row>
    <row r="1577" spans="1:17">
      <c r="A1577" s="180">
        <v>40253</v>
      </c>
      <c r="B1577" s="174">
        <v>598.14</v>
      </c>
      <c r="C1577" s="197">
        <f t="shared" si="230"/>
        <v>9.7946937861228805E-3</v>
      </c>
      <c r="D1577" s="201">
        <f t="shared" si="235"/>
        <v>1.7095888795798847E-2</v>
      </c>
      <c r="E1577" s="174">
        <v>7426.7</v>
      </c>
      <c r="F1577" s="197">
        <f t="shared" si="231"/>
        <v>1.0250697770635399E-2</v>
      </c>
      <c r="G1577" s="197">
        <f t="shared" si="236"/>
        <v>-1.0713784141825855E-2</v>
      </c>
      <c r="H1577" s="174">
        <v>1932.24</v>
      </c>
      <c r="I1577" s="197">
        <f t="shared" si="232"/>
        <v>6.3078917366062772E-3</v>
      </c>
      <c r="J1577" s="197">
        <f t="shared" si="237"/>
        <v>1.7844949155157604E-2</v>
      </c>
      <c r="K1577" s="174">
        <v>371.41</v>
      </c>
      <c r="L1577" s="197">
        <f t="shared" si="233"/>
        <v>4.1009095648481568E-3</v>
      </c>
      <c r="M1577" s="197">
        <f t="shared" si="238"/>
        <v>-1.2466242418603543E-2</v>
      </c>
      <c r="N1577" s="199">
        <v>40253</v>
      </c>
      <c r="O1577" s="181">
        <v>1159.46</v>
      </c>
      <c r="P1577" s="200">
        <f t="shared" si="234"/>
        <v>7.7490571614963512E-3</v>
      </c>
      <c r="Q1577" s="200">
        <f t="shared" si="239"/>
        <v>4.2069751402972842E-3</v>
      </c>
    </row>
    <row r="1578" spans="1:17">
      <c r="A1578" s="180">
        <v>40254</v>
      </c>
      <c r="B1578" s="174">
        <v>601.16999999999996</v>
      </c>
      <c r="C1578" s="197">
        <f t="shared" si="230"/>
        <v>5.052916171494613E-3</v>
      </c>
      <c r="D1578" s="201">
        <f t="shared" si="235"/>
        <v>2.4180739740943254E-2</v>
      </c>
      <c r="E1578" s="174">
        <v>7474.13</v>
      </c>
      <c r="F1578" s="197">
        <f t="shared" si="231"/>
        <v>6.3661098320375344E-3</v>
      </c>
      <c r="G1578" s="197">
        <f t="shared" si="236"/>
        <v>-2.9337402270473035E-3</v>
      </c>
      <c r="H1578" s="174">
        <v>1936.22</v>
      </c>
      <c r="I1578" s="197">
        <f t="shared" si="232"/>
        <v>2.0576670842012796E-3</v>
      </c>
      <c r="J1578" s="197">
        <f t="shared" si="237"/>
        <v>2.3946089668412149E-2</v>
      </c>
      <c r="K1578" s="174">
        <v>371.58</v>
      </c>
      <c r="L1578" s="197">
        <f t="shared" si="233"/>
        <v>4.576104738060847E-4</v>
      </c>
      <c r="M1578" s="197">
        <f t="shared" si="238"/>
        <v>-4.0841607675153992E-3</v>
      </c>
      <c r="N1578" s="199">
        <v>40254</v>
      </c>
      <c r="O1578" s="181">
        <v>1166.21</v>
      </c>
      <c r="P1578" s="200">
        <f t="shared" si="234"/>
        <v>5.8047951375650806E-3</v>
      </c>
      <c r="Q1578" s="200">
        <f t="shared" si="239"/>
        <v>9.5324649861675131E-3</v>
      </c>
    </row>
    <row r="1579" spans="1:17">
      <c r="A1579" s="180">
        <v>40255</v>
      </c>
      <c r="B1579" s="174">
        <v>601.99</v>
      </c>
      <c r="C1579" s="197">
        <f t="shared" si="230"/>
        <v>1.3630774410086364E-3</v>
      </c>
      <c r="D1579" s="201">
        <f t="shared" si="235"/>
        <v>4.2110591037089827E-2</v>
      </c>
      <c r="E1579" s="174">
        <v>7443.57</v>
      </c>
      <c r="F1579" s="197">
        <f t="shared" si="231"/>
        <v>-4.0971520743818962E-3</v>
      </c>
      <c r="G1579" s="197">
        <f t="shared" si="236"/>
        <v>1.5824028244124252E-2</v>
      </c>
      <c r="H1579" s="174">
        <v>1943.94</v>
      </c>
      <c r="I1579" s="197">
        <f t="shared" si="232"/>
        <v>3.9792226025082344E-3</v>
      </c>
      <c r="J1579" s="197">
        <f t="shared" si="237"/>
        <v>3.77339714463013E-2</v>
      </c>
      <c r="K1579" s="174">
        <v>370.59</v>
      </c>
      <c r="L1579" s="197">
        <f t="shared" si="233"/>
        <v>-2.6678539611925687E-3</v>
      </c>
      <c r="M1579" s="197">
        <f t="shared" si="238"/>
        <v>7.8893741099968773E-3</v>
      </c>
      <c r="N1579" s="199">
        <v>40255</v>
      </c>
      <c r="O1579" s="181">
        <v>1165.83</v>
      </c>
      <c r="P1579" s="200">
        <f t="shared" si="234"/>
        <v>-3.2589492749983412E-4</v>
      </c>
      <c r="Q1579" s="200">
        <f t="shared" si="239"/>
        <v>2.6219446226702144E-2</v>
      </c>
    </row>
    <row r="1580" spans="1:17">
      <c r="A1580" s="180">
        <v>40256</v>
      </c>
      <c r="B1580" s="174">
        <v>596.49</v>
      </c>
      <c r="C1580" s="197">
        <f t="shared" si="230"/>
        <v>-9.1783569370713618E-3</v>
      </c>
      <c r="D1580" s="201">
        <f t="shared" si="235"/>
        <v>3.1333495232790658E-2</v>
      </c>
      <c r="E1580" s="174">
        <v>7386.85</v>
      </c>
      <c r="F1580" s="197">
        <f t="shared" si="231"/>
        <v>-7.6491800713381856E-3</v>
      </c>
      <c r="G1580" s="197">
        <f t="shared" si="236"/>
        <v>-1.4777746058623406E-5</v>
      </c>
      <c r="H1580" s="174">
        <v>1932.43</v>
      </c>
      <c r="I1580" s="197">
        <f t="shared" si="232"/>
        <v>-5.9385630507207514E-3</v>
      </c>
      <c r="J1580" s="197">
        <f t="shared" si="237"/>
        <v>2.5244736751544334E-2</v>
      </c>
      <c r="K1580" s="174">
        <v>373.22</v>
      </c>
      <c r="L1580" s="197">
        <f t="shared" si="233"/>
        <v>7.0717278884937923E-3</v>
      </c>
      <c r="M1580" s="197">
        <f t="shared" si="238"/>
        <v>-4.2006685890877988E-3</v>
      </c>
      <c r="N1580" s="199">
        <v>40256</v>
      </c>
      <c r="O1580" s="181">
        <v>1159.9000000000001</v>
      </c>
      <c r="P1580" s="200">
        <f t="shared" si="234"/>
        <v>-5.0994851944762137E-3</v>
      </c>
      <c r="Q1580" s="200">
        <f t="shared" si="239"/>
        <v>1.3471357322344233E-2</v>
      </c>
    </row>
    <row r="1581" spans="1:17">
      <c r="A1581" s="180">
        <v>40259</v>
      </c>
      <c r="B1581" s="174">
        <v>601.78</v>
      </c>
      <c r="C1581" s="197">
        <f t="shared" si="230"/>
        <v>8.8294530731598438E-3</v>
      </c>
      <c r="D1581" s="201">
        <f t="shared" si="235"/>
        <v>3.9043022692947023E-2</v>
      </c>
      <c r="E1581" s="174">
        <v>7419.02</v>
      </c>
      <c r="F1581" s="197">
        <f t="shared" si="231"/>
        <v>4.3455805872981909E-3</v>
      </c>
      <c r="G1581" s="197">
        <f t="shared" si="236"/>
        <v>7.7490691281097337E-3</v>
      </c>
      <c r="H1581" s="174">
        <v>1949.59</v>
      </c>
      <c r="I1581" s="197">
        <f t="shared" si="232"/>
        <v>8.8408157447345415E-3</v>
      </c>
      <c r="J1581" s="197">
        <f t="shared" si="237"/>
        <v>3.3936705460556424E-2</v>
      </c>
      <c r="K1581" s="174">
        <v>374.63</v>
      </c>
      <c r="L1581" s="197">
        <f t="shared" si="233"/>
        <v>3.7708141224488219E-3</v>
      </c>
      <c r="M1581" s="197">
        <f t="shared" si="238"/>
        <v>-4.0110223040269177E-3</v>
      </c>
      <c r="N1581" s="199">
        <v>40259</v>
      </c>
      <c r="O1581" s="181">
        <v>1165.81</v>
      </c>
      <c r="P1581" s="200">
        <f t="shared" si="234"/>
        <v>5.0823298874814495E-3</v>
      </c>
      <c r="Q1581" s="200">
        <f t="shared" si="239"/>
        <v>1.9026310034393271E-2</v>
      </c>
    </row>
    <row r="1582" spans="1:17">
      <c r="A1582" s="180">
        <v>40260</v>
      </c>
      <c r="B1582" s="174">
        <v>608.94000000000005</v>
      </c>
      <c r="C1582" s="197">
        <f t="shared" si="230"/>
        <v>1.182781067752257E-2</v>
      </c>
      <c r="D1582" s="201">
        <f t="shared" si="235"/>
        <v>5.4045065024428518E-2</v>
      </c>
      <c r="E1582" s="174">
        <v>7478.76</v>
      </c>
      <c r="F1582" s="197">
        <f t="shared" si="231"/>
        <v>8.0200298581979083E-3</v>
      </c>
      <c r="G1582" s="197">
        <f t="shared" si="236"/>
        <v>3.3519475495489962E-2</v>
      </c>
      <c r="H1582" s="174">
        <v>1963.2</v>
      </c>
      <c r="I1582" s="197">
        <f t="shared" si="232"/>
        <v>6.9567009160889067E-3</v>
      </c>
      <c r="J1582" s="197">
        <f t="shared" si="237"/>
        <v>5.2125394315635371E-2</v>
      </c>
      <c r="K1582" s="174">
        <v>375.45</v>
      </c>
      <c r="L1582" s="197">
        <f t="shared" si="233"/>
        <v>2.1864343181184076E-3</v>
      </c>
      <c r="M1582" s="197">
        <f t="shared" si="238"/>
        <v>1.251695095783386E-2</v>
      </c>
      <c r="N1582" s="199">
        <v>40260</v>
      </c>
      <c r="O1582" s="181">
        <v>1174.17</v>
      </c>
      <c r="P1582" s="200">
        <f t="shared" si="234"/>
        <v>7.1453906182156945E-3</v>
      </c>
      <c r="Q1582" s="200">
        <f t="shared" si="239"/>
        <v>4.3235245376902195E-2</v>
      </c>
    </row>
    <row r="1583" spans="1:17">
      <c r="A1583" s="180">
        <v>40261</v>
      </c>
      <c r="B1583" s="174">
        <v>601.70000000000005</v>
      </c>
      <c r="C1583" s="197">
        <f t="shared" si="230"/>
        <v>-1.1960758462475801E-2</v>
      </c>
      <c r="D1583" s="201">
        <f t="shared" si="235"/>
        <v>9.8624695551935593E-2</v>
      </c>
      <c r="E1583" s="174">
        <v>7408.16</v>
      </c>
      <c r="F1583" s="197">
        <f t="shared" si="231"/>
        <v>-9.4849074602786198E-3</v>
      </c>
      <c r="G1583" s="197">
        <f t="shared" si="236"/>
        <v>6.1793529803357804E-2</v>
      </c>
      <c r="H1583" s="174">
        <v>1951.84</v>
      </c>
      <c r="I1583" s="197">
        <f t="shared" si="232"/>
        <v>-5.8032775562196189E-3</v>
      </c>
      <c r="J1583" s="197">
        <f t="shared" si="237"/>
        <v>8.9671056614030048E-2</v>
      </c>
      <c r="K1583" s="174">
        <v>372.46</v>
      </c>
      <c r="L1583" s="197">
        <f t="shared" si="233"/>
        <v>-7.9956570425331799E-3</v>
      </c>
      <c r="M1583" s="197">
        <f t="shared" si="238"/>
        <v>-9.0517018054000076E-4</v>
      </c>
      <c r="N1583" s="199">
        <v>40261</v>
      </c>
      <c r="O1583" s="181">
        <v>1167.72</v>
      </c>
      <c r="P1583" s="200">
        <f t="shared" si="234"/>
        <v>-5.5083853716298122E-3</v>
      </c>
      <c r="Q1583" s="200">
        <f t="shared" si="239"/>
        <v>7.2770442063668922E-2</v>
      </c>
    </row>
    <row r="1584" spans="1:17">
      <c r="A1584" s="180">
        <v>40262</v>
      </c>
      <c r="B1584" s="174">
        <v>601.79999999999995</v>
      </c>
      <c r="C1584" s="197">
        <f t="shared" si="230"/>
        <v>1.6618196963853548E-4</v>
      </c>
      <c r="D1584" s="201">
        <f t="shared" si="235"/>
        <v>8.2016844907179656E-2</v>
      </c>
      <c r="E1584" s="174">
        <v>7385.6</v>
      </c>
      <c r="F1584" s="197">
        <f t="shared" si="231"/>
        <v>-3.0499369312431174E-3</v>
      </c>
      <c r="G1584" s="197">
        <f t="shared" si="236"/>
        <v>4.6278997743835197E-2</v>
      </c>
      <c r="H1584" s="174">
        <v>1949.15</v>
      </c>
      <c r="I1584" s="197">
        <f t="shared" si="232"/>
        <v>-1.3791373094364902E-3</v>
      </c>
      <c r="J1584" s="197">
        <f t="shared" si="237"/>
        <v>7.9658955455795474E-2</v>
      </c>
      <c r="K1584" s="174">
        <v>375.18</v>
      </c>
      <c r="L1584" s="197">
        <f t="shared" si="233"/>
        <v>7.2762613039018889E-3</v>
      </c>
      <c r="M1584" s="197">
        <f t="shared" si="238"/>
        <v>5.7621527803447588E-3</v>
      </c>
      <c r="N1584" s="199">
        <v>40262</v>
      </c>
      <c r="O1584" s="181">
        <v>1165.73</v>
      </c>
      <c r="P1584" s="200">
        <f t="shared" si="234"/>
        <v>-1.7056294177613758E-3</v>
      </c>
      <c r="Q1584" s="200">
        <f t="shared" si="239"/>
        <v>6.2674515405112083E-2</v>
      </c>
    </row>
    <row r="1585" spans="1:17">
      <c r="A1585" s="180">
        <v>40263</v>
      </c>
      <c r="B1585" s="174">
        <v>601.65</v>
      </c>
      <c r="C1585" s="197">
        <f t="shared" si="230"/>
        <v>-2.4928331177319476E-4</v>
      </c>
      <c r="D1585" s="201">
        <f t="shared" si="235"/>
        <v>8.6757625085128187E-2</v>
      </c>
      <c r="E1585" s="174">
        <v>7403.58</v>
      </c>
      <c r="F1585" s="197">
        <f t="shared" si="231"/>
        <v>2.4315085567281399E-3</v>
      </c>
      <c r="G1585" s="197">
        <f t="shared" si="236"/>
        <v>4.9584457006154006E-2</v>
      </c>
      <c r="H1585" s="174">
        <v>1952.63</v>
      </c>
      <c r="I1585" s="197">
        <f t="shared" si="232"/>
        <v>1.7838017124313797E-3</v>
      </c>
      <c r="J1585" s="197">
        <f t="shared" si="237"/>
        <v>7.7464566801378767E-2</v>
      </c>
      <c r="K1585" s="174">
        <v>378.7</v>
      </c>
      <c r="L1585" s="197">
        <f t="shared" si="233"/>
        <v>9.3384241004876058E-3</v>
      </c>
      <c r="M1585" s="197">
        <f t="shared" si="238"/>
        <v>2.3107298086834233E-2</v>
      </c>
      <c r="N1585" s="199">
        <v>40263</v>
      </c>
      <c r="O1585" s="181">
        <v>1166.5899999999999</v>
      </c>
      <c r="P1585" s="200">
        <f t="shared" si="234"/>
        <v>7.3746316026612909E-4</v>
      </c>
      <c r="Q1585" s="200">
        <f t="shared" si="239"/>
        <v>6.5180957360116851E-2</v>
      </c>
    </row>
    <row r="1586" spans="1:17">
      <c r="A1586" s="180">
        <v>40266</v>
      </c>
      <c r="B1586" s="174">
        <v>602.45000000000005</v>
      </c>
      <c r="C1586" s="197">
        <f t="shared" si="230"/>
        <v>1.3287934851139516E-3</v>
      </c>
      <c r="D1586" s="201">
        <f t="shared" si="235"/>
        <v>7.8601877971560291E-2</v>
      </c>
      <c r="E1586" s="174">
        <v>7464.9</v>
      </c>
      <c r="F1586" s="197">
        <f t="shared" si="231"/>
        <v>8.2483680458790877E-3</v>
      </c>
      <c r="G1586" s="197">
        <f t="shared" si="236"/>
        <v>5.0979270890354235E-2</v>
      </c>
      <c r="H1586" s="174">
        <v>1961.22</v>
      </c>
      <c r="I1586" s="197">
        <f t="shared" si="232"/>
        <v>4.389546759716683E-3</v>
      </c>
      <c r="J1586" s="197">
        <f t="shared" si="237"/>
        <v>7.0945259057627705E-2</v>
      </c>
      <c r="K1586" s="174">
        <v>376.56</v>
      </c>
      <c r="L1586" s="197">
        <f t="shared" si="233"/>
        <v>-5.6669378148622848E-3</v>
      </c>
      <c r="M1586" s="197">
        <f t="shared" si="238"/>
        <v>7.2119335134717813E-2</v>
      </c>
      <c r="N1586" s="199">
        <v>40266</v>
      </c>
      <c r="O1586" s="181">
        <v>1173.22</v>
      </c>
      <c r="P1586" s="200">
        <f t="shared" si="234"/>
        <v>5.6671419853370859E-3</v>
      </c>
      <c r="Q1586" s="200">
        <f t="shared" si="239"/>
        <v>6.1050097415075839E-2</v>
      </c>
    </row>
    <row r="1587" spans="1:17">
      <c r="A1587" s="180">
        <v>40267</v>
      </c>
      <c r="B1587" s="174">
        <v>603.08000000000004</v>
      </c>
      <c r="C1587" s="197">
        <f t="shared" si="230"/>
        <v>1.0451835414322357E-3</v>
      </c>
      <c r="D1587" s="201">
        <f t="shared" si="235"/>
        <v>0.10113673199626967</v>
      </c>
      <c r="E1587" s="174">
        <v>7460.72</v>
      </c>
      <c r="F1587" s="197">
        <f t="shared" si="231"/>
        <v>-5.6011075041170495E-4</v>
      </c>
      <c r="G1587" s="197">
        <f t="shared" si="236"/>
        <v>7.0465125514848015E-2</v>
      </c>
      <c r="H1587" s="174">
        <v>1967.96</v>
      </c>
      <c r="I1587" s="197">
        <f t="shared" si="232"/>
        <v>3.4307446392480459E-3</v>
      </c>
      <c r="J1587" s="197">
        <f t="shared" si="237"/>
        <v>0.1019659061005526</v>
      </c>
      <c r="K1587" s="174">
        <v>377.81</v>
      </c>
      <c r="L1587" s="197">
        <f t="shared" si="233"/>
        <v>3.3140266554570618E-3</v>
      </c>
      <c r="M1587" s="197">
        <f t="shared" si="238"/>
        <v>5.9494962161751888E-2</v>
      </c>
      <c r="N1587" s="199">
        <v>40267</v>
      </c>
      <c r="O1587" s="181">
        <v>1173.27</v>
      </c>
      <c r="P1587" s="200">
        <f t="shared" si="234"/>
        <v>4.2616844740564804E-5</v>
      </c>
      <c r="Q1587" s="200">
        <f t="shared" si="239"/>
        <v>7.8605391948121564E-2</v>
      </c>
    </row>
    <row r="1588" spans="1:17">
      <c r="A1588" s="180">
        <v>40268</v>
      </c>
      <c r="B1588" s="174">
        <v>600.6</v>
      </c>
      <c r="C1588" s="197">
        <f t="shared" si="230"/>
        <v>-4.1207023614879311E-3</v>
      </c>
      <c r="D1588" s="201">
        <f t="shared" si="235"/>
        <v>0.12206608885839289</v>
      </c>
      <c r="E1588" s="174">
        <v>7447.8</v>
      </c>
      <c r="F1588" s="197">
        <f t="shared" si="231"/>
        <v>-1.7332375359092964E-3</v>
      </c>
      <c r="G1588" s="197">
        <f t="shared" si="236"/>
        <v>8.0484004628967085E-2</v>
      </c>
      <c r="H1588" s="174">
        <v>1958.34</v>
      </c>
      <c r="I1588" s="197">
        <f t="shared" si="232"/>
        <v>-4.9002976086123286E-3</v>
      </c>
      <c r="J1588" s="197">
        <f t="shared" si="237"/>
        <v>0.12251483739657548</v>
      </c>
      <c r="K1588" s="174">
        <v>377.34</v>
      </c>
      <c r="L1588" s="197">
        <f t="shared" si="233"/>
        <v>-1.2447859648771242E-3</v>
      </c>
      <c r="M1588" s="197">
        <f t="shared" si="238"/>
        <v>6.2808988817208949E-2</v>
      </c>
      <c r="N1588" s="199">
        <v>40268</v>
      </c>
      <c r="O1588" s="181">
        <v>1169.43</v>
      </c>
      <c r="P1588" s="200">
        <f t="shared" si="234"/>
        <v>-3.2782716003415245E-3</v>
      </c>
      <c r="Q1588" s="200">
        <f t="shared" si="239"/>
        <v>8.8525776282484564E-2</v>
      </c>
    </row>
    <row r="1589" spans="1:17">
      <c r="A1589" s="180">
        <v>40269</v>
      </c>
      <c r="B1589" s="174">
        <v>600.07000000000005</v>
      </c>
      <c r="C1589" s="197">
        <f t="shared" si="230"/>
        <v>-8.8284047144313418E-4</v>
      </c>
      <c r="D1589" s="201">
        <f t="shared" si="235"/>
        <v>9.9457964120045858E-2</v>
      </c>
      <c r="E1589" s="174">
        <v>7539.02</v>
      </c>
      <c r="F1589" s="197">
        <f t="shared" si="231"/>
        <v>1.217351332995947E-2</v>
      </c>
      <c r="G1589" s="197">
        <f t="shared" si="236"/>
        <v>6.083351403757855E-2</v>
      </c>
      <c r="H1589" s="174">
        <v>1959.56</v>
      </c>
      <c r="I1589" s="197">
        <f t="shared" si="232"/>
        <v>6.2278263326390952E-4</v>
      </c>
      <c r="J1589" s="197">
        <f t="shared" si="237"/>
        <v>0.10637435930735817</v>
      </c>
      <c r="K1589" s="174">
        <v>377.39</v>
      </c>
      <c r="L1589" s="197">
        <f t="shared" si="233"/>
        <v>1.3249771460827035E-4</v>
      </c>
      <c r="M1589" s="197">
        <f t="shared" si="238"/>
        <v>5.5410856003827919E-2</v>
      </c>
      <c r="N1589" s="199">
        <v>40269</v>
      </c>
      <c r="O1589" s="181">
        <v>1178.0999999999999</v>
      </c>
      <c r="P1589" s="200">
        <f t="shared" si="234"/>
        <v>7.3865206579346596E-3</v>
      </c>
      <c r="Q1589" s="200">
        <f t="shared" si="239"/>
        <v>7.108214988699206E-2</v>
      </c>
    </row>
    <row r="1590" spans="1:17">
      <c r="A1590" s="180">
        <v>40273</v>
      </c>
      <c r="B1590" s="174">
        <v>607.1</v>
      </c>
      <c r="C1590" s="197">
        <f t="shared" si="230"/>
        <v>1.1647207058601656E-2</v>
      </c>
      <c r="D1590" s="201">
        <f t="shared" si="235"/>
        <v>8.7564495721950228E-2</v>
      </c>
      <c r="E1590" s="174">
        <v>7600.93</v>
      </c>
      <c r="F1590" s="197">
        <f t="shared" si="231"/>
        <v>8.1784081291538246E-3</v>
      </c>
      <c r="G1590" s="197">
        <f t="shared" si="236"/>
        <v>5.9794619713668049E-2</v>
      </c>
      <c r="H1590" s="174">
        <v>1977.83</v>
      </c>
      <c r="I1590" s="197">
        <f t="shared" si="232"/>
        <v>9.2803258627081435E-3</v>
      </c>
      <c r="J1590" s="197">
        <f t="shared" si="237"/>
        <v>9.7838429781921213E-2</v>
      </c>
      <c r="K1590" s="174">
        <v>379.24</v>
      </c>
      <c r="L1590" s="197">
        <f t="shared" si="233"/>
        <v>4.8901145516831966E-3</v>
      </c>
      <c r="M1590" s="197">
        <f t="shared" si="238"/>
        <v>8.5396316868117383E-2</v>
      </c>
      <c r="N1590" s="199">
        <v>40273</v>
      </c>
      <c r="O1590" s="181">
        <v>1187.44</v>
      </c>
      <c r="P1590" s="200">
        <f t="shared" si="234"/>
        <v>7.8967580644359135E-3</v>
      </c>
      <c r="Q1590" s="200">
        <f t="shared" si="239"/>
        <v>6.557915521423846E-2</v>
      </c>
    </row>
    <row r="1591" spans="1:17">
      <c r="A1591" s="180">
        <v>40274</v>
      </c>
      <c r="B1591" s="174">
        <v>608.12</v>
      </c>
      <c r="C1591" s="197">
        <f t="shared" si="230"/>
        <v>1.6787087762469277E-3</v>
      </c>
      <c r="D1591" s="201">
        <f t="shared" si="235"/>
        <v>9.594289516284743E-2</v>
      </c>
      <c r="E1591" s="174">
        <v>7604.44</v>
      </c>
      <c r="F1591" s="197">
        <f t="shared" si="231"/>
        <v>4.6167900713293822E-4</v>
      </c>
      <c r="G1591" s="197">
        <f t="shared" si="236"/>
        <v>7.6290348200090244E-2</v>
      </c>
      <c r="H1591" s="174">
        <v>1981.95</v>
      </c>
      <c r="I1591" s="197">
        <f t="shared" si="232"/>
        <v>2.080924438588894E-3</v>
      </c>
      <c r="J1591" s="197">
        <f t="shared" si="237"/>
        <v>0.10274995022777701</v>
      </c>
      <c r="K1591" s="174">
        <v>376.89</v>
      </c>
      <c r="L1591" s="197">
        <f t="shared" si="233"/>
        <v>-6.2158823653222324E-3</v>
      </c>
      <c r="M1591" s="197">
        <f t="shared" si="238"/>
        <v>0.11104882650507844</v>
      </c>
      <c r="N1591" s="199">
        <v>40274</v>
      </c>
      <c r="O1591" s="181">
        <v>1189.44</v>
      </c>
      <c r="P1591" s="200">
        <f t="shared" si="234"/>
        <v>1.6828787923777017E-3</v>
      </c>
      <c r="Q1591" s="200">
        <f t="shared" si="239"/>
        <v>7.896533904195345E-2</v>
      </c>
    </row>
    <row r="1592" spans="1:17">
      <c r="A1592" s="180">
        <v>40275</v>
      </c>
      <c r="B1592" s="174">
        <v>605.46</v>
      </c>
      <c r="C1592" s="197">
        <f t="shared" si="230"/>
        <v>-4.3837312081427661E-3</v>
      </c>
      <c r="D1592" s="201">
        <f t="shared" si="235"/>
        <v>0.12812417578010302</v>
      </c>
      <c r="E1592" s="174">
        <v>7546.18</v>
      </c>
      <c r="F1592" s="197">
        <f t="shared" si="231"/>
        <v>-7.6908122791195816E-3</v>
      </c>
      <c r="G1592" s="197">
        <f t="shared" si="236"/>
        <v>0.11359656470647946</v>
      </c>
      <c r="H1592" s="174">
        <v>1977.3</v>
      </c>
      <c r="I1592" s="197">
        <f t="shared" si="232"/>
        <v>-2.3489308015517312E-3</v>
      </c>
      <c r="J1592" s="197">
        <f t="shared" si="237"/>
        <v>0.1342329681698281</v>
      </c>
      <c r="K1592" s="174">
        <v>377.24</v>
      </c>
      <c r="L1592" s="197">
        <f t="shared" si="233"/>
        <v>9.2822199124805457E-4</v>
      </c>
      <c r="M1592" s="197">
        <f t="shared" si="238"/>
        <v>9.014959513086053E-2</v>
      </c>
      <c r="N1592" s="199">
        <v>40275</v>
      </c>
      <c r="O1592" s="181">
        <v>1182.45</v>
      </c>
      <c r="P1592" s="200">
        <f t="shared" si="234"/>
        <v>-5.8940509348604404E-3</v>
      </c>
      <c r="Q1592" s="200">
        <f t="shared" si="239"/>
        <v>0.11228403340574096</v>
      </c>
    </row>
    <row r="1593" spans="1:17">
      <c r="A1593" s="180">
        <v>40276</v>
      </c>
      <c r="B1593" s="174">
        <v>604.65</v>
      </c>
      <c r="C1593" s="197">
        <f t="shared" si="230"/>
        <v>-1.3387214732079929E-3</v>
      </c>
      <c r="D1593" s="201">
        <f t="shared" si="235"/>
        <v>0.11451195702572312</v>
      </c>
      <c r="E1593" s="174">
        <v>7565.33</v>
      </c>
      <c r="F1593" s="197">
        <f t="shared" si="231"/>
        <v>2.5344932771222436E-3</v>
      </c>
      <c r="G1593" s="197">
        <f t="shared" si="236"/>
        <v>0.10665885051823622</v>
      </c>
      <c r="H1593" s="174">
        <v>1980.73</v>
      </c>
      <c r="I1593" s="197">
        <f t="shared" si="232"/>
        <v>1.733185882180819E-3</v>
      </c>
      <c r="J1593" s="197">
        <f t="shared" si="237"/>
        <v>0.1243360941665964</v>
      </c>
      <c r="K1593" s="174">
        <v>381.42</v>
      </c>
      <c r="L1593" s="197">
        <f t="shared" si="233"/>
        <v>1.1019540500688443E-2</v>
      </c>
      <c r="M1593" s="197">
        <f t="shared" si="238"/>
        <v>8.3211048185588943E-2</v>
      </c>
      <c r="N1593" s="199">
        <v>40276</v>
      </c>
      <c r="O1593" s="181">
        <v>1186.44</v>
      </c>
      <c r="P1593" s="200">
        <f t="shared" si="234"/>
        <v>3.3686695230149477E-3</v>
      </c>
      <c r="Q1593" s="200">
        <f t="shared" si="239"/>
        <v>0.10349701093270722</v>
      </c>
    </row>
    <row r="1594" spans="1:17">
      <c r="A1594" s="180">
        <v>40277</v>
      </c>
      <c r="B1594" s="174">
        <v>609.95000000000005</v>
      </c>
      <c r="C1594" s="197">
        <f t="shared" si="230"/>
        <v>8.7272083634622535E-3</v>
      </c>
      <c r="D1594" s="201">
        <f t="shared" si="235"/>
        <v>0.12150491232175777</v>
      </c>
      <c r="E1594" s="174">
        <v>7629.05</v>
      </c>
      <c r="F1594" s="197">
        <f t="shared" si="231"/>
        <v>8.3873607934634945E-3</v>
      </c>
      <c r="G1594" s="197">
        <f t="shared" si="236"/>
        <v>0.11940043238774624</v>
      </c>
      <c r="H1594" s="174">
        <v>1994.43</v>
      </c>
      <c r="I1594" s="197">
        <f t="shared" si="232"/>
        <v>6.892831605182068E-3</v>
      </c>
      <c r="J1594" s="197">
        <f t="shared" si="237"/>
        <v>0.13252721688509281</v>
      </c>
      <c r="K1594" s="174">
        <v>381.58</v>
      </c>
      <c r="L1594" s="197">
        <f t="shared" si="233"/>
        <v>4.1939712279208212E-4</v>
      </c>
      <c r="M1594" s="197">
        <f t="shared" si="238"/>
        <v>9.1325156940874605E-2</v>
      </c>
      <c r="N1594" s="199">
        <v>40277</v>
      </c>
      <c r="O1594" s="181">
        <v>1194.3699999999999</v>
      </c>
      <c r="P1594" s="200">
        <f t="shared" si="234"/>
        <v>6.6616229988324021E-3</v>
      </c>
      <c r="Q1594" s="200">
        <f t="shared" si="239"/>
        <v>0.11576852927102202</v>
      </c>
    </row>
    <row r="1595" spans="1:17">
      <c r="A1595" s="180">
        <v>40280</v>
      </c>
      <c r="B1595" s="174">
        <v>613.01</v>
      </c>
      <c r="C1595" s="197">
        <f t="shared" si="230"/>
        <v>5.0042624221087366E-3</v>
      </c>
      <c r="D1595" s="201">
        <f t="shared" si="235"/>
        <v>0.11818478861651585</v>
      </c>
      <c r="E1595" s="174">
        <v>7641.75</v>
      </c>
      <c r="F1595" s="197">
        <f t="shared" si="231"/>
        <v>1.6633055148347171E-3</v>
      </c>
      <c r="G1595" s="197">
        <f t="shared" si="236"/>
        <v>0.10988345019895114</v>
      </c>
      <c r="H1595" s="174">
        <v>1995.65</v>
      </c>
      <c r="I1595" s="197">
        <f t="shared" si="232"/>
        <v>6.1151658012805127E-4</v>
      </c>
      <c r="J1595" s="197">
        <f t="shared" si="237"/>
        <v>0.12855062551123692</v>
      </c>
      <c r="K1595" s="174">
        <v>380.77</v>
      </c>
      <c r="L1595" s="197">
        <f t="shared" si="233"/>
        <v>-2.125008997985854E-3</v>
      </c>
      <c r="M1595" s="197">
        <f t="shared" si="238"/>
        <v>0.1209492409745061</v>
      </c>
      <c r="N1595" s="199">
        <v>40280</v>
      </c>
      <c r="O1595" s="181">
        <v>1196.48</v>
      </c>
      <c r="P1595" s="200">
        <f t="shared" si="234"/>
        <v>1.7650630928747379E-3</v>
      </c>
      <c r="Q1595" s="200">
        <f t="shared" si="239"/>
        <v>0.10947433798218109</v>
      </c>
    </row>
    <row r="1596" spans="1:17">
      <c r="A1596" s="180">
        <v>40281</v>
      </c>
      <c r="B1596" s="174">
        <v>614.17999999999995</v>
      </c>
      <c r="C1596" s="197">
        <f t="shared" si="230"/>
        <v>1.9067957765257131E-3</v>
      </c>
      <c r="D1596" s="201">
        <f t="shared" si="235"/>
        <v>0.12474018330663959</v>
      </c>
      <c r="E1596" s="174">
        <v>7638.35</v>
      </c>
      <c r="F1596" s="197">
        <f t="shared" si="231"/>
        <v>-4.4502327289904875E-4</v>
      </c>
      <c r="G1596" s="197">
        <f t="shared" si="236"/>
        <v>0.11389620326843838</v>
      </c>
      <c r="H1596" s="174">
        <v>2003.81</v>
      </c>
      <c r="I1596" s="197">
        <f t="shared" si="232"/>
        <v>4.0805565364509218E-3</v>
      </c>
      <c r="J1596" s="197">
        <f t="shared" si="237"/>
        <v>0.13149117613879938</v>
      </c>
      <c r="K1596" s="174">
        <v>380.88</v>
      </c>
      <c r="L1596" s="197">
        <f t="shared" si="233"/>
        <v>2.8884658508461893E-4</v>
      </c>
      <c r="M1596" s="197">
        <f t="shared" si="238"/>
        <v>0.10791123558081968</v>
      </c>
      <c r="N1596" s="199">
        <v>40281</v>
      </c>
      <c r="O1596" s="181">
        <v>1197.3</v>
      </c>
      <c r="P1596" s="200">
        <f t="shared" si="234"/>
        <v>6.8510893404899508E-4</v>
      </c>
      <c r="Q1596" s="200">
        <f t="shared" si="239"/>
        <v>0.11347445682979061</v>
      </c>
    </row>
    <row r="1597" spans="1:17">
      <c r="A1597" s="180">
        <v>40282</v>
      </c>
      <c r="B1597" s="174">
        <v>625.95000000000005</v>
      </c>
      <c r="C1597" s="197">
        <f t="shared" si="230"/>
        <v>1.8982450912290248E-2</v>
      </c>
      <c r="D1597" s="201">
        <f t="shared" si="235"/>
        <v>0.11026068160775382</v>
      </c>
      <c r="E1597" s="174">
        <v>7728.96</v>
      </c>
      <c r="F1597" s="197">
        <f t="shared" si="231"/>
        <v>1.179270153012033E-2</v>
      </c>
      <c r="G1597" s="197">
        <f t="shared" si="236"/>
        <v>0.10184572411922821</v>
      </c>
      <c r="H1597" s="174">
        <v>2028.82</v>
      </c>
      <c r="I1597" s="197">
        <f t="shared" si="232"/>
        <v>1.2403974907754941E-2</v>
      </c>
      <c r="J1597" s="197">
        <f t="shared" si="237"/>
        <v>0.12083313089200515</v>
      </c>
      <c r="K1597" s="174">
        <v>384.04</v>
      </c>
      <c r="L1597" s="197">
        <f t="shared" si="233"/>
        <v>8.2623489431597249E-3</v>
      </c>
      <c r="M1597" s="197">
        <f t="shared" si="238"/>
        <v>0.11347992547668068</v>
      </c>
      <c r="N1597" s="199">
        <v>40282</v>
      </c>
      <c r="O1597" s="181">
        <v>1210.6500000000001</v>
      </c>
      <c r="P1597" s="200">
        <f t="shared" si="234"/>
        <v>1.108838371569334E-2</v>
      </c>
      <c r="Q1597" s="200">
        <f t="shared" si="239"/>
        <v>0.10452565169215258</v>
      </c>
    </row>
    <row r="1598" spans="1:17">
      <c r="A1598" s="180">
        <v>40283</v>
      </c>
      <c r="B1598" s="174">
        <v>627.79999999999995</v>
      </c>
      <c r="C1598" s="197">
        <f t="shared" si="230"/>
        <v>2.9511487021817405E-3</v>
      </c>
      <c r="D1598" s="201">
        <f t="shared" si="235"/>
        <v>0.130425520535592</v>
      </c>
      <c r="E1598" s="174">
        <v>7719.66</v>
      </c>
      <c r="F1598" s="197">
        <f t="shared" si="231"/>
        <v>-1.2039911815341108E-3</v>
      </c>
      <c r="G1598" s="197">
        <f t="shared" si="236"/>
        <v>0.11714667129304032</v>
      </c>
      <c r="H1598" s="174">
        <v>2038.64</v>
      </c>
      <c r="I1598" s="197">
        <f t="shared" si="232"/>
        <v>4.8285756120778831E-3</v>
      </c>
      <c r="J1598" s="197">
        <f t="shared" si="237"/>
        <v>0.13134110399403212</v>
      </c>
      <c r="K1598" s="174">
        <v>385.22</v>
      </c>
      <c r="L1598" s="197">
        <f t="shared" si="233"/>
        <v>3.067885826653358E-3</v>
      </c>
      <c r="M1598" s="197">
        <f t="shared" si="238"/>
        <v>0.11153049050925379</v>
      </c>
      <c r="N1598" s="199">
        <v>40283</v>
      </c>
      <c r="O1598" s="181">
        <v>1211.67</v>
      </c>
      <c r="P1598" s="200">
        <f t="shared" si="234"/>
        <v>8.4216788887175799E-4</v>
      </c>
      <c r="Q1598" s="200">
        <f t="shared" si="239"/>
        <v>0.11836243777300215</v>
      </c>
    </row>
    <row r="1599" spans="1:17">
      <c r="A1599" s="180">
        <v>40284</v>
      </c>
      <c r="B1599" s="174">
        <v>617.88</v>
      </c>
      <c r="C1599" s="197">
        <f t="shared" si="230"/>
        <v>-1.5927380561802769E-2</v>
      </c>
      <c r="D1599" s="201">
        <f t="shared" si="235"/>
        <v>0.11675218774251458</v>
      </c>
      <c r="E1599" s="174">
        <v>7584.62</v>
      </c>
      <c r="F1599" s="197">
        <f t="shared" si="231"/>
        <v>-1.7647808949916851E-2</v>
      </c>
      <c r="G1599" s="197">
        <f t="shared" si="236"/>
        <v>9.5954845991622711E-2</v>
      </c>
      <c r="H1599" s="174">
        <v>2012.84</v>
      </c>
      <c r="I1599" s="197">
        <f t="shared" si="232"/>
        <v>-1.2736258727908331E-2</v>
      </c>
      <c r="J1599" s="197">
        <f t="shared" si="237"/>
        <v>0.12335246389918311</v>
      </c>
      <c r="K1599" s="174">
        <v>386.51</v>
      </c>
      <c r="L1599" s="197">
        <f t="shared" si="233"/>
        <v>3.3431412579103385E-3</v>
      </c>
      <c r="M1599" s="197">
        <f t="shared" si="238"/>
        <v>0.11768893801216233</v>
      </c>
      <c r="N1599" s="199">
        <v>40284</v>
      </c>
      <c r="O1599" s="181">
        <v>1192.1300000000001</v>
      </c>
      <c r="P1599" s="200">
        <f t="shared" si="234"/>
        <v>-1.6257950246036473E-2</v>
      </c>
      <c r="Q1599" s="200">
        <f t="shared" si="239"/>
        <v>0.10136393858589894</v>
      </c>
    </row>
    <row r="1600" spans="1:17">
      <c r="A1600" s="180">
        <v>40287</v>
      </c>
      <c r="B1600" s="174">
        <v>617.78</v>
      </c>
      <c r="C1600" s="197">
        <f t="shared" si="230"/>
        <v>-1.6185682180912855E-4</v>
      </c>
      <c r="D1600" s="201">
        <f t="shared" si="235"/>
        <v>9.719743893916033E-2</v>
      </c>
      <c r="E1600" s="174">
        <v>7596.56</v>
      </c>
      <c r="F1600" s="197">
        <f t="shared" si="231"/>
        <v>1.5730005786058234E-3</v>
      </c>
      <c r="G1600" s="197">
        <f t="shared" si="236"/>
        <v>7.519639322172858E-2</v>
      </c>
      <c r="H1600" s="174">
        <v>2013.53</v>
      </c>
      <c r="I1600" s="197">
        <f t="shared" si="232"/>
        <v>3.4274048671865682E-4</v>
      </c>
      <c r="J1600" s="197">
        <f t="shared" si="237"/>
        <v>0.10574478958360677</v>
      </c>
      <c r="K1600" s="174">
        <v>392.95</v>
      </c>
      <c r="L1600" s="197">
        <f t="shared" si="233"/>
        <v>1.6524636398197148E-2</v>
      </c>
      <c r="M1600" s="197">
        <f t="shared" si="238"/>
        <v>0.10973678938998224</v>
      </c>
      <c r="N1600" s="199">
        <v>40287</v>
      </c>
      <c r="O1600" s="181">
        <v>1197.52</v>
      </c>
      <c r="P1600" s="200">
        <f t="shared" si="234"/>
        <v>4.5111285256538543E-3</v>
      </c>
      <c r="Q1600" s="200">
        <f t="shared" si="239"/>
        <v>8.0876997084668265E-2</v>
      </c>
    </row>
    <row r="1601" spans="1:17">
      <c r="A1601" s="180">
        <v>40288</v>
      </c>
      <c r="B1601" s="174">
        <v>622.28</v>
      </c>
      <c r="C1601" s="197">
        <f t="shared" si="230"/>
        <v>7.2577451946794292E-3</v>
      </c>
      <c r="D1601" s="201">
        <f t="shared" si="235"/>
        <v>8.9554494192841685E-2</v>
      </c>
      <c r="E1601" s="174">
        <v>7669.11</v>
      </c>
      <c r="F1601" s="197">
        <f t="shared" si="231"/>
        <v>9.5050588957980384E-3</v>
      </c>
      <c r="G1601" s="197">
        <f t="shared" si="236"/>
        <v>7.036793466303766E-2</v>
      </c>
      <c r="H1601" s="174">
        <v>2023.6</v>
      </c>
      <c r="I1601" s="197">
        <f t="shared" si="232"/>
        <v>4.988702808412326E-3</v>
      </c>
      <c r="J1601" s="197">
        <f t="shared" si="237"/>
        <v>9.9191994733778405E-2</v>
      </c>
      <c r="K1601" s="174">
        <v>395.01</v>
      </c>
      <c r="L1601" s="197">
        <f t="shared" si="233"/>
        <v>5.2287037241780868E-3</v>
      </c>
      <c r="M1601" s="197">
        <f t="shared" si="238"/>
        <v>0.12565526894819048</v>
      </c>
      <c r="N1601" s="199">
        <v>40288</v>
      </c>
      <c r="O1601" s="181">
        <v>1207.17</v>
      </c>
      <c r="P1601" s="200">
        <f t="shared" si="234"/>
        <v>8.0260256432381685E-3</v>
      </c>
      <c r="Q1601" s="200">
        <f t="shared" si="239"/>
        <v>7.882495899472941E-2</v>
      </c>
    </row>
    <row r="1602" spans="1:17">
      <c r="A1602" s="180">
        <v>40289</v>
      </c>
      <c r="B1602" s="174">
        <v>620.79999999999995</v>
      </c>
      <c r="C1602" s="197">
        <f t="shared" si="230"/>
        <v>-2.3811833499117951E-3</v>
      </c>
      <c r="D1602" s="201">
        <f t="shared" si="235"/>
        <v>9.5785963087588716E-2</v>
      </c>
      <c r="E1602" s="174">
        <v>7644.67</v>
      </c>
      <c r="F1602" s="197">
        <f t="shared" si="231"/>
        <v>-3.1918991587974997E-3</v>
      </c>
      <c r="G1602" s="197">
        <f t="shared" si="236"/>
        <v>7.9467730213312021E-2</v>
      </c>
      <c r="H1602" s="174">
        <v>2034.53</v>
      </c>
      <c r="I1602" s="197">
        <f t="shared" si="232"/>
        <v>5.3867305529966183E-3</v>
      </c>
      <c r="J1602" s="197">
        <f t="shared" si="237"/>
        <v>0.10421908831086096</v>
      </c>
      <c r="K1602" s="174">
        <v>389.51</v>
      </c>
      <c r="L1602" s="197">
        <f t="shared" si="233"/>
        <v>-1.4021542114179105E-2</v>
      </c>
      <c r="M1602" s="197">
        <f t="shared" si="238"/>
        <v>0.11525149675088675</v>
      </c>
      <c r="N1602" s="199">
        <v>40289</v>
      </c>
      <c r="O1602" s="181">
        <v>1205.94</v>
      </c>
      <c r="P1602" s="200">
        <f t="shared" si="234"/>
        <v>-1.0194314445029012E-3</v>
      </c>
      <c r="Q1602" s="200">
        <f t="shared" si="239"/>
        <v>8.4666789394373165E-2</v>
      </c>
    </row>
    <row r="1603" spans="1:17">
      <c r="A1603" s="180">
        <v>40290</v>
      </c>
      <c r="B1603" s="174">
        <v>619.59</v>
      </c>
      <c r="C1603" s="197">
        <f t="shared" si="230"/>
        <v>-1.9509999013406778E-3</v>
      </c>
      <c r="D1603" s="201">
        <f t="shared" si="235"/>
        <v>9.6628703313704947E-2</v>
      </c>
      <c r="E1603" s="174">
        <v>7642.83</v>
      </c>
      <c r="F1603" s="197">
        <f t="shared" si="231"/>
        <v>-2.4071954327202873E-4</v>
      </c>
      <c r="G1603" s="197">
        <f t="shared" si="236"/>
        <v>7.6942413952253555E-2</v>
      </c>
      <c r="H1603" s="174">
        <v>2045.16</v>
      </c>
      <c r="I1603" s="197">
        <f t="shared" si="232"/>
        <v>5.2111920543680534E-3</v>
      </c>
      <c r="J1603" s="197">
        <f t="shared" si="237"/>
        <v>0.11273137929846612</v>
      </c>
      <c r="K1603" s="174">
        <v>390.36</v>
      </c>
      <c r="L1603" s="197">
        <f t="shared" si="233"/>
        <v>2.179851351077438E-3</v>
      </c>
      <c r="M1603" s="197">
        <f t="shared" si="238"/>
        <v>9.7458772737648941E-2</v>
      </c>
      <c r="N1603" s="199">
        <v>40290</v>
      </c>
      <c r="O1603" s="181">
        <v>1208.67</v>
      </c>
      <c r="P1603" s="200">
        <f t="shared" si="234"/>
        <v>2.2612356970690673E-3</v>
      </c>
      <c r="Q1603" s="200">
        <f t="shared" si="239"/>
        <v>8.4693732268455418E-2</v>
      </c>
    </row>
    <row r="1604" spans="1:17">
      <c r="A1604" s="180">
        <v>40291</v>
      </c>
      <c r="B1604" s="174">
        <v>623.53</v>
      </c>
      <c r="C1604" s="197">
        <f t="shared" ref="C1604:C1667" si="240">LN(B1604/B1603)</f>
        <v>6.3389104720554925E-3</v>
      </c>
      <c r="D1604" s="201">
        <f t="shared" si="235"/>
        <v>0.10962149644985957</v>
      </c>
      <c r="E1604" s="174">
        <v>7701.61</v>
      </c>
      <c r="F1604" s="197">
        <f t="shared" ref="F1604:F1667" si="241">LN(E1604/E1603)</f>
        <v>7.6614444737993044E-3</v>
      </c>
      <c r="G1604" s="197">
        <f t="shared" si="236"/>
        <v>9.1492975045733685E-2</v>
      </c>
      <c r="H1604" s="174">
        <v>2055.33</v>
      </c>
      <c r="I1604" s="197">
        <f t="shared" ref="I1604:I1667" si="242">LN(H1604/H1603)</f>
        <v>4.9603929545742383E-3</v>
      </c>
      <c r="J1604" s="197">
        <f t="shared" si="237"/>
        <v>0.13112860188840247</v>
      </c>
      <c r="K1604" s="174">
        <v>392.02</v>
      </c>
      <c r="L1604" s="197">
        <f t="shared" ref="L1604:L1667" si="243">LN(K1604/K1603)</f>
        <v>4.2434686238685257E-3</v>
      </c>
      <c r="M1604" s="197">
        <f t="shared" si="238"/>
        <v>9.1408588908921798E-2</v>
      </c>
      <c r="N1604" s="199">
        <v>40291</v>
      </c>
      <c r="O1604" s="181">
        <v>1217.28</v>
      </c>
      <c r="P1604" s="200">
        <f t="shared" ref="P1604:P1667" si="244">LN(O1604/O1603)</f>
        <v>7.0982799741314134E-3</v>
      </c>
      <c r="Q1604" s="200">
        <f t="shared" si="239"/>
        <v>9.9131581792966536E-2</v>
      </c>
    </row>
    <row r="1605" spans="1:17">
      <c r="A1605" s="180">
        <v>40294</v>
      </c>
      <c r="B1605" s="174">
        <v>622.02</v>
      </c>
      <c r="C1605" s="197">
        <f t="shared" si="240"/>
        <v>-2.4246328766481529E-3</v>
      </c>
      <c r="D1605" s="201">
        <f t="shared" si="235"/>
        <v>0.10410857547701441</v>
      </c>
      <c r="E1605" s="174">
        <v>7677.65</v>
      </c>
      <c r="F1605" s="197">
        <f t="shared" si="241"/>
        <v>-3.1158871603886936E-3</v>
      </c>
      <c r="G1605" s="197">
        <f t="shared" si="236"/>
        <v>9.1147390798861833E-2</v>
      </c>
      <c r="H1605" s="174">
        <v>2049.09</v>
      </c>
      <c r="I1605" s="197">
        <f t="shared" si="242"/>
        <v>-3.0406268401445826E-3</v>
      </c>
      <c r="J1605" s="197">
        <f t="shared" si="237"/>
        <v>0.12572379402473097</v>
      </c>
      <c r="K1605" s="174">
        <v>393.58</v>
      </c>
      <c r="L1605" s="197">
        <f t="shared" si="243"/>
        <v>3.9714919818145244E-3</v>
      </c>
      <c r="M1605" s="197">
        <f t="shared" si="238"/>
        <v>9.685977018783512E-2</v>
      </c>
      <c r="N1605" s="199">
        <v>40294</v>
      </c>
      <c r="O1605" s="181">
        <v>1212.05</v>
      </c>
      <c r="P1605" s="200">
        <f t="shared" si="244"/>
        <v>-4.3057205731718796E-3</v>
      </c>
      <c r="Q1605" s="200">
        <f t="shared" si="239"/>
        <v>9.6556355538252717E-2</v>
      </c>
    </row>
    <row r="1606" spans="1:17">
      <c r="A1606" s="180">
        <v>40295</v>
      </c>
      <c r="B1606" s="174">
        <v>607.26</v>
      </c>
      <c r="C1606" s="197">
        <f t="shared" si="240"/>
        <v>-2.4015211134210873E-2</v>
      </c>
      <c r="D1606" s="201">
        <f t="shared" si="235"/>
        <v>0.10669755763420261</v>
      </c>
      <c r="E1606" s="174">
        <v>7463.09</v>
      </c>
      <c r="F1606" s="197">
        <f t="shared" si="241"/>
        <v>-2.8343973181846199E-2</v>
      </c>
      <c r="G1606" s="197">
        <f t="shared" si="236"/>
        <v>9.0483776707854083E-2</v>
      </c>
      <c r="H1606" s="174">
        <v>2006.25</v>
      </c>
      <c r="I1606" s="197">
        <f t="shared" si="242"/>
        <v>-2.1128484261249202E-2</v>
      </c>
      <c r="J1606" s="197">
        <f t="shared" si="237"/>
        <v>0.12246250309511642</v>
      </c>
      <c r="K1606" s="174">
        <v>394.46</v>
      </c>
      <c r="L1606" s="197">
        <f t="shared" si="243"/>
        <v>2.2333900964136774E-3</v>
      </c>
      <c r="M1606" s="197">
        <f t="shared" si="238"/>
        <v>0.10361736722655761</v>
      </c>
      <c r="N1606" s="199">
        <v>40295</v>
      </c>
      <c r="O1606" s="181">
        <v>1183.71</v>
      </c>
      <c r="P1606" s="200">
        <f t="shared" si="244"/>
        <v>-2.3659566893072765E-2</v>
      </c>
      <c r="Q1606" s="200">
        <f t="shared" si="239"/>
        <v>9.4333799228638507E-2</v>
      </c>
    </row>
    <row r="1607" spans="1:17">
      <c r="A1607" s="180">
        <v>40296</v>
      </c>
      <c r="B1607" s="174">
        <v>606.64</v>
      </c>
      <c r="C1607" s="197">
        <f t="shared" si="240"/>
        <v>-1.0215010361847876E-3</v>
      </c>
      <c r="D1607" s="201">
        <f t="shared" si="235"/>
        <v>8.1591843598627312E-2</v>
      </c>
      <c r="E1607" s="174">
        <v>7499.72</v>
      </c>
      <c r="F1607" s="197">
        <f t="shared" si="241"/>
        <v>4.8961489419886584E-3</v>
      </c>
      <c r="G1607" s="197">
        <f t="shared" si="236"/>
        <v>5.906616116341612E-2</v>
      </c>
      <c r="H1607" s="174">
        <v>2007.59</v>
      </c>
      <c r="I1607" s="197">
        <f t="shared" si="242"/>
        <v>6.676898181203852E-4</v>
      </c>
      <c r="J1607" s="197">
        <f t="shared" si="237"/>
        <v>9.8156344671713261E-2</v>
      </c>
      <c r="K1607" s="174">
        <v>396.28</v>
      </c>
      <c r="L1607" s="197">
        <f t="shared" si="243"/>
        <v>4.6032911294721863E-3</v>
      </c>
      <c r="M1607" s="197">
        <f t="shared" si="238"/>
        <v>0.11964173098175609</v>
      </c>
      <c r="N1607" s="199">
        <v>40296</v>
      </c>
      <c r="O1607" s="181">
        <v>1191.3599999999999</v>
      </c>
      <c r="P1607" s="200">
        <f t="shared" si="244"/>
        <v>6.4419376736805523E-3</v>
      </c>
      <c r="Q1607" s="200">
        <f t="shared" si="239"/>
        <v>6.9269884062015424E-2</v>
      </c>
    </row>
    <row r="1608" spans="1:17">
      <c r="A1608" s="180">
        <v>40297</v>
      </c>
      <c r="B1608" s="174">
        <v>613.20000000000005</v>
      </c>
      <c r="C1608" s="197">
        <f t="shared" si="240"/>
        <v>1.0755612604979002E-2</v>
      </c>
      <c r="D1608" s="201">
        <f t="shared" si="235"/>
        <v>6.2053589687185134E-2</v>
      </c>
      <c r="E1608" s="174">
        <v>7589.29</v>
      </c>
      <c r="F1608" s="197">
        <f t="shared" si="241"/>
        <v>1.1872356382965221E-2</v>
      </c>
      <c r="G1608" s="197">
        <f t="shared" si="236"/>
        <v>5.4665274240795439E-2</v>
      </c>
      <c r="H1608" s="174">
        <v>2042.89</v>
      </c>
      <c r="I1608" s="197">
        <f t="shared" si="242"/>
        <v>1.7430474282978125E-2</v>
      </c>
      <c r="J1608" s="197">
        <f t="shared" si="237"/>
        <v>8.3697200382666287E-2</v>
      </c>
      <c r="K1608" s="174">
        <v>395.61</v>
      </c>
      <c r="L1608" s="197">
        <f t="shared" si="243"/>
        <v>-1.6921546171119661E-3</v>
      </c>
      <c r="M1608" s="197">
        <f t="shared" si="238"/>
        <v>0.1137850324779984</v>
      </c>
      <c r="N1608" s="199">
        <v>40297</v>
      </c>
      <c r="O1608" s="181">
        <v>1206.78</v>
      </c>
      <c r="P1608" s="200">
        <f t="shared" si="244"/>
        <v>1.286014370883258E-2</v>
      </c>
      <c r="Q1608" s="200">
        <f t="shared" si="239"/>
        <v>6.5604538142504262E-2</v>
      </c>
    </row>
    <row r="1609" spans="1:17">
      <c r="A1609" s="180">
        <v>40298</v>
      </c>
      <c r="B1609" s="174">
        <v>599.04</v>
      </c>
      <c r="C1609" s="197">
        <f t="shared" si="240"/>
        <v>-2.3362773148486671E-2</v>
      </c>
      <c r="D1609" s="201">
        <f t="shared" si="235"/>
        <v>7.198518295998016E-2</v>
      </c>
      <c r="E1609" s="174">
        <v>7474.4</v>
      </c>
      <c r="F1609" s="197">
        <f t="shared" si="241"/>
        <v>-1.5254194398381675E-2</v>
      </c>
      <c r="G1609" s="197">
        <f t="shared" si="236"/>
        <v>6.158985166199326E-2</v>
      </c>
      <c r="H1609" s="174">
        <v>2000.63</v>
      </c>
      <c r="I1609" s="197">
        <f t="shared" si="242"/>
        <v>-2.0903341039425889E-2</v>
      </c>
      <c r="J1609" s="197">
        <f t="shared" si="237"/>
        <v>9.8525992653133734E-2</v>
      </c>
      <c r="K1609" s="174">
        <v>387.79</v>
      </c>
      <c r="L1609" s="197">
        <f t="shared" si="243"/>
        <v>-1.9964921499523534E-2</v>
      </c>
      <c r="M1609" s="197">
        <f t="shared" si="238"/>
        <v>0.1144992090855823</v>
      </c>
      <c r="N1609" s="199">
        <v>40298</v>
      </c>
      <c r="O1609" s="181">
        <v>1186.69</v>
      </c>
      <c r="P1609" s="200">
        <f t="shared" si="244"/>
        <v>-1.6787736487182545E-2</v>
      </c>
      <c r="Q1609" s="200">
        <f t="shared" si="239"/>
        <v>7.6137038254696268E-2</v>
      </c>
    </row>
    <row r="1610" spans="1:17">
      <c r="A1610" s="180">
        <v>40301</v>
      </c>
      <c r="B1610" s="174">
        <v>606.39</v>
      </c>
      <c r="C1610" s="197">
        <f t="shared" si="240"/>
        <v>1.2194969577843677E-2</v>
      </c>
      <c r="D1610" s="201">
        <f t="shared" si="235"/>
        <v>4.9306122573592209E-2</v>
      </c>
      <c r="E1610" s="174">
        <v>7543.12</v>
      </c>
      <c r="F1610" s="197">
        <f t="shared" si="241"/>
        <v>9.1520410379478615E-3</v>
      </c>
      <c r="G1610" s="197">
        <f t="shared" si="236"/>
        <v>4.232324123841983E-2</v>
      </c>
      <c r="H1610" s="174">
        <v>2031.6</v>
      </c>
      <c r="I1610" s="197">
        <f t="shared" si="242"/>
        <v>1.536152898709129E-2</v>
      </c>
      <c r="J1610" s="197">
        <f t="shared" si="237"/>
        <v>7.7428203117640371E-2</v>
      </c>
      <c r="K1610" s="174">
        <v>388.58</v>
      </c>
      <c r="L1610" s="197">
        <f t="shared" si="243"/>
        <v>2.0351128267728927E-3</v>
      </c>
      <c r="M1610" s="197">
        <f t="shared" si="238"/>
        <v>9.3882591026902315E-2</v>
      </c>
      <c r="N1610" s="199">
        <v>40301</v>
      </c>
      <c r="O1610" s="181">
        <v>1202.26</v>
      </c>
      <c r="P1610" s="200">
        <f t="shared" si="244"/>
        <v>1.3035199954753045E-2</v>
      </c>
      <c r="Q1610" s="200">
        <f t="shared" si="239"/>
        <v>5.8920174766158434E-2</v>
      </c>
    </row>
    <row r="1611" spans="1:17">
      <c r="A1611" s="180">
        <v>40302</v>
      </c>
      <c r="B1611" s="174">
        <v>587.5</v>
      </c>
      <c r="C1611" s="197">
        <f t="shared" si="240"/>
        <v>-3.1647097408702203E-2</v>
      </c>
      <c r="D1611" s="201">
        <f t="shared" si="235"/>
        <v>5.8734063538804518E-2</v>
      </c>
      <c r="E1611" s="174">
        <v>7337.25</v>
      </c>
      <c r="F1611" s="197">
        <f t="shared" si="241"/>
        <v>-2.7671776511045784E-2</v>
      </c>
      <c r="G1611" s="197">
        <f t="shared" si="236"/>
        <v>5.0302153620086956E-2</v>
      </c>
      <c r="H1611" s="174">
        <v>1968.97</v>
      </c>
      <c r="I1611" s="197">
        <f t="shared" si="242"/>
        <v>-3.1313096564523392E-2</v>
      </c>
      <c r="J1611" s="197">
        <f t="shared" si="237"/>
        <v>8.8397721186178918E-2</v>
      </c>
      <c r="K1611" s="174">
        <v>392.34</v>
      </c>
      <c r="L1611" s="197">
        <f t="shared" si="243"/>
        <v>9.629741986272795E-3</v>
      </c>
      <c r="M1611" s="197">
        <f t="shared" si="238"/>
        <v>8.1323830601564034E-2</v>
      </c>
      <c r="N1611" s="199">
        <v>40302</v>
      </c>
      <c r="O1611" s="181">
        <v>1173.5999999999999</v>
      </c>
      <c r="P1611" s="200">
        <f t="shared" si="244"/>
        <v>-2.4127171031983346E-2</v>
      </c>
      <c r="Q1611" s="200">
        <f t="shared" si="239"/>
        <v>6.8226157637645196E-2</v>
      </c>
    </row>
    <row r="1612" spans="1:17">
      <c r="A1612" s="180">
        <v>40303</v>
      </c>
      <c r="B1612" s="174">
        <v>584.35</v>
      </c>
      <c r="C1612" s="197">
        <f t="shared" si="240"/>
        <v>-5.3761276391479538E-3</v>
      </c>
      <c r="D1612" s="201">
        <f t="shared" si="235"/>
        <v>1.2675743546294915E-2</v>
      </c>
      <c r="E1612" s="174">
        <v>7257.97</v>
      </c>
      <c r="F1612" s="197">
        <f t="shared" si="241"/>
        <v>-1.0863937611249019E-2</v>
      </c>
      <c r="G1612" s="197">
        <f t="shared" si="236"/>
        <v>6.2808849299988978E-3</v>
      </c>
      <c r="H1612" s="174">
        <v>1958.26</v>
      </c>
      <c r="I1612" s="197">
        <f t="shared" si="242"/>
        <v>-5.4542395279763697E-3</v>
      </c>
      <c r="J1612" s="197">
        <f t="shared" si="237"/>
        <v>4.1695929467729285E-2</v>
      </c>
      <c r="K1612" s="174">
        <v>383.53</v>
      </c>
      <c r="L1612" s="197">
        <f t="shared" si="243"/>
        <v>-2.2710966195601975E-2</v>
      </c>
      <c r="M1612" s="197">
        <f t="shared" si="238"/>
        <v>9.3133318588379019E-2</v>
      </c>
      <c r="N1612" s="199">
        <v>40303</v>
      </c>
      <c r="O1612" s="181">
        <v>1165.9000000000001</v>
      </c>
      <c r="P1612" s="200">
        <f t="shared" si="244"/>
        <v>-6.5826268895261561E-3</v>
      </c>
      <c r="Q1612" s="200">
        <f t="shared" si="239"/>
        <v>3.0188687012212164E-2</v>
      </c>
    </row>
    <row r="1613" spans="1:17">
      <c r="A1613" s="180">
        <v>40304</v>
      </c>
      <c r="B1613" s="174">
        <v>565.64</v>
      </c>
      <c r="C1613" s="197">
        <f t="shared" si="240"/>
        <v>-3.2542284939590368E-2</v>
      </c>
      <c r="D1613" s="201">
        <f t="shared" si="235"/>
        <v>1.0787025796206414E-3</v>
      </c>
      <c r="E1613" s="174">
        <v>7011.92</v>
      </c>
      <c r="F1613" s="197">
        <f t="shared" si="241"/>
        <v>-3.4488617431477374E-2</v>
      </c>
      <c r="G1613" s="197">
        <f t="shared" si="236"/>
        <v>-4.7503611545801679E-3</v>
      </c>
      <c r="H1613" s="174">
        <v>1893.75</v>
      </c>
      <c r="I1613" s="197">
        <f t="shared" si="242"/>
        <v>-3.349733357691085E-2</v>
      </c>
      <c r="J1613" s="197">
        <f t="shared" si="237"/>
        <v>3.5008706148364273E-2</v>
      </c>
      <c r="K1613" s="174">
        <v>388.79</v>
      </c>
      <c r="L1613" s="197">
        <f t="shared" si="243"/>
        <v>1.3621507485268277E-2</v>
      </c>
      <c r="M1613" s="197">
        <f t="shared" si="238"/>
        <v>6.9835030145747531E-2</v>
      </c>
      <c r="N1613" s="199">
        <v>40304</v>
      </c>
      <c r="O1613" s="181">
        <v>1128.1500000000001</v>
      </c>
      <c r="P1613" s="200">
        <f t="shared" si="244"/>
        <v>-3.2914197998723929E-2</v>
      </c>
      <c r="Q1613" s="200">
        <f t="shared" si="239"/>
        <v>2.3781714435451001E-2</v>
      </c>
    </row>
    <row r="1614" spans="1:17">
      <c r="A1614" s="180">
        <v>40305</v>
      </c>
      <c r="B1614" s="174">
        <v>553.91</v>
      </c>
      <c r="C1614" s="197">
        <f t="shared" si="240"/>
        <v>-2.0955614763160497E-2</v>
      </c>
      <c r="D1614" s="201">
        <f t="shared" si="235"/>
        <v>-3.4559586543461307E-2</v>
      </c>
      <c r="E1614" s="174">
        <v>6916.18</v>
      </c>
      <c r="F1614" s="197">
        <f t="shared" si="241"/>
        <v>-1.3747963893452597E-2</v>
      </c>
      <c r="G1614" s="197">
        <f t="shared" si="236"/>
        <v>-3.9443276381654624E-2</v>
      </c>
      <c r="H1614" s="174">
        <v>1849.44</v>
      </c>
      <c r="I1614" s="197">
        <f t="shared" si="242"/>
        <v>-2.3676099711722125E-2</v>
      </c>
      <c r="J1614" s="197">
        <f t="shared" si="237"/>
        <v>-4.0209480466622538E-3</v>
      </c>
      <c r="K1614" s="174">
        <v>377.34</v>
      </c>
      <c r="L1614" s="197">
        <f t="shared" si="243"/>
        <v>-2.9892714307438971E-2</v>
      </c>
      <c r="M1614" s="197">
        <f t="shared" si="238"/>
        <v>7.8547730987029982E-2</v>
      </c>
      <c r="N1614" s="199">
        <v>40305</v>
      </c>
      <c r="O1614" s="181">
        <v>1110.8800000000001</v>
      </c>
      <c r="P1614" s="200">
        <f t="shared" si="244"/>
        <v>-1.5426628935558498E-2</v>
      </c>
      <c r="Q1614" s="200">
        <f t="shared" si="239"/>
        <v>-1.0843798402034022E-2</v>
      </c>
    </row>
    <row r="1615" spans="1:17">
      <c r="A1615" s="180">
        <v>40308</v>
      </c>
      <c r="B1615" s="174">
        <v>580.66999999999996</v>
      </c>
      <c r="C1615" s="197">
        <f t="shared" si="240"/>
        <v>4.718039057957487E-2</v>
      </c>
      <c r="D1615" s="201">
        <f t="shared" si="235"/>
        <v>-6.6859083035605144E-2</v>
      </c>
      <c r="E1615" s="174">
        <v>7257.62</v>
      </c>
      <c r="F1615" s="197">
        <f t="shared" si="241"/>
        <v>4.8188357311980061E-2</v>
      </c>
      <c r="G1615" s="197">
        <f t="shared" si="236"/>
        <v>-5.7793999519401153E-2</v>
      </c>
      <c r="H1615" s="174">
        <v>1942.61</v>
      </c>
      <c r="I1615" s="197">
        <f t="shared" si="242"/>
        <v>4.9149539149165491E-2</v>
      </c>
      <c r="J1615" s="197">
        <f t="shared" si="237"/>
        <v>-3.6061133777685481E-2</v>
      </c>
      <c r="K1615" s="174">
        <v>375.14</v>
      </c>
      <c r="L1615" s="197">
        <f t="shared" si="243"/>
        <v>-5.8473481512717421E-3</v>
      </c>
      <c r="M1615" s="197">
        <f t="shared" si="238"/>
        <v>3.472983172555804E-2</v>
      </c>
      <c r="N1615" s="199">
        <v>40308</v>
      </c>
      <c r="O1615" s="181">
        <v>1159.73</v>
      </c>
      <c r="P1615" s="200">
        <f t="shared" si="244"/>
        <v>4.3034725382265542E-2</v>
      </c>
      <c r="Q1615" s="200">
        <f t="shared" si="239"/>
        <v>-3.0784752213599526E-2</v>
      </c>
    </row>
    <row r="1616" spans="1:17">
      <c r="A1616" s="180">
        <v>40309</v>
      </c>
      <c r="B1616" s="174">
        <v>577.91</v>
      </c>
      <c r="C1616" s="197">
        <f t="shared" si="240"/>
        <v>-4.7644620501315462E-3</v>
      </c>
      <c r="D1616" s="201">
        <f t="shared" si="235"/>
        <v>-2.1096103219295122E-2</v>
      </c>
      <c r="E1616" s="174">
        <v>7221.66</v>
      </c>
      <c r="F1616" s="197">
        <f t="shared" si="241"/>
        <v>-4.9671080239094261E-3</v>
      </c>
      <c r="G1616" s="197">
        <f t="shared" si="236"/>
        <v>-1.3089081020990989E-2</v>
      </c>
      <c r="H1616" s="174">
        <v>1940.48</v>
      </c>
      <c r="I1616" s="197">
        <f t="shared" si="242"/>
        <v>-1.0970645612799169E-3</v>
      </c>
      <c r="J1616" s="197">
        <f t="shared" si="237"/>
        <v>9.724834944582858E-3</v>
      </c>
      <c r="K1616" s="174">
        <v>362.78</v>
      </c>
      <c r="L1616" s="197">
        <f t="shared" si="243"/>
        <v>-3.3502699702371797E-2</v>
      </c>
      <c r="M1616" s="197">
        <f t="shared" si="238"/>
        <v>2.5595349731836525E-2</v>
      </c>
      <c r="N1616" s="199">
        <v>40309</v>
      </c>
      <c r="O1616" s="181">
        <v>1155.79</v>
      </c>
      <c r="P1616" s="200">
        <f t="shared" si="244"/>
        <v>-3.4031265568998902E-3</v>
      </c>
      <c r="Q1616" s="200">
        <f t="shared" si="239"/>
        <v>8.2166031516671262E-3</v>
      </c>
    </row>
    <row r="1617" spans="1:17">
      <c r="A1617" s="180">
        <v>40310</v>
      </c>
      <c r="B1617" s="174">
        <v>588.79</v>
      </c>
      <c r="C1617" s="197">
        <f t="shared" si="240"/>
        <v>1.8651436368931091E-2</v>
      </c>
      <c r="D1617" s="201">
        <f t="shared" si="235"/>
        <v>-2.5168984811901763E-2</v>
      </c>
      <c r="E1617" s="174">
        <v>7316.36</v>
      </c>
      <c r="F1617" s="197">
        <f t="shared" si="241"/>
        <v>1.3028093159639874E-2</v>
      </c>
      <c r="G1617" s="197">
        <f t="shared" si="236"/>
        <v>-1.9362242672738082E-2</v>
      </c>
      <c r="H1617" s="174">
        <v>1975.58</v>
      </c>
      <c r="I1617" s="197">
        <f t="shared" si="242"/>
        <v>1.7926660974601209E-2</v>
      </c>
      <c r="J1617" s="197">
        <f t="shared" si="237"/>
        <v>8.3055451554769795E-3</v>
      </c>
      <c r="K1617" s="174">
        <v>354.31</v>
      </c>
      <c r="L1617" s="197">
        <f t="shared" si="243"/>
        <v>-2.3624353788345299E-2</v>
      </c>
      <c r="M1617" s="197">
        <f t="shared" si="238"/>
        <v>-1.1783218020988834E-2</v>
      </c>
      <c r="N1617" s="199">
        <v>40310</v>
      </c>
      <c r="O1617" s="181">
        <v>1171.67</v>
      </c>
      <c r="P1617" s="200">
        <f t="shared" si="244"/>
        <v>1.364598869249329E-2</v>
      </c>
      <c r="Q1617" s="200">
        <f t="shared" si="239"/>
        <v>5.0308461630142152E-3</v>
      </c>
    </row>
    <row r="1618" spans="1:17">
      <c r="A1618" s="180">
        <v>40311</v>
      </c>
      <c r="B1618" s="174">
        <v>577.92999999999995</v>
      </c>
      <c r="C1618" s="197">
        <f t="shared" si="240"/>
        <v>-1.8616829502925411E-2</v>
      </c>
      <c r="D1618" s="201">
        <f t="shared" ref="D1618:D1681" si="245">SUM(C1577:C1617)</f>
        <v>-5.9605629017555062E-3</v>
      </c>
      <c r="E1618" s="174">
        <v>7234.37</v>
      </c>
      <c r="F1618" s="197">
        <f t="shared" si="241"/>
        <v>-1.1269656953427366E-2</v>
      </c>
      <c r="G1618" s="197">
        <f t="shared" ref="G1618:G1681" si="246">SUM(F1577:F1617)</f>
        <v>-4.7179804055645942E-3</v>
      </c>
      <c r="H1618" s="174">
        <v>1945.52</v>
      </c>
      <c r="I1618" s="197">
        <f t="shared" si="242"/>
        <v>-1.5332732603034171E-2</v>
      </c>
      <c r="J1618" s="197">
        <f t="shared" ref="J1618:J1681" si="247">SUM(I1577:I1617)</f>
        <v>2.8489966185215789E-2</v>
      </c>
      <c r="K1618" s="174">
        <v>371.85</v>
      </c>
      <c r="L1618" s="197">
        <f t="shared" si="243"/>
        <v>4.8318311007831176E-2</v>
      </c>
      <c r="M1618" s="197">
        <f t="shared" ref="M1618:M1681" si="248">SUM(L1577:L1617)</f>
        <v>-4.3033427997892178E-2</v>
      </c>
      <c r="N1618" s="199">
        <v>40311</v>
      </c>
      <c r="O1618" s="181">
        <v>1157.44</v>
      </c>
      <c r="P1618" s="200">
        <f t="shared" si="244"/>
        <v>-1.2219411759088954E-2</v>
      </c>
      <c r="Q1618" s="200">
        <f t="shared" ref="Q1618:Q1681" si="249">SUM(P1577:P1617)</f>
        <v>1.8224759212076749E-2</v>
      </c>
    </row>
    <row r="1619" spans="1:17">
      <c r="A1619" s="180">
        <v>40312</v>
      </c>
      <c r="B1619" s="174">
        <v>565.64</v>
      </c>
      <c r="C1619" s="197">
        <f t="shared" si="240"/>
        <v>-2.1494920632288531E-2</v>
      </c>
      <c r="D1619" s="201">
        <f t="shared" si="245"/>
        <v>-3.4372086190803772E-2</v>
      </c>
      <c r="E1619" s="174">
        <v>7077.64</v>
      </c>
      <c r="F1619" s="197">
        <f t="shared" si="241"/>
        <v>-2.1902760777224153E-2</v>
      </c>
      <c r="G1619" s="197">
        <f t="shared" si="246"/>
        <v>-2.6238335129627345E-2</v>
      </c>
      <c r="H1619" s="174">
        <v>1907.1</v>
      </c>
      <c r="I1619" s="197">
        <f t="shared" si="242"/>
        <v>-1.9945529894937093E-2</v>
      </c>
      <c r="J1619" s="197">
        <f t="shared" si="247"/>
        <v>6.8493418455753598E-3</v>
      </c>
      <c r="K1619" s="174">
        <v>370.15</v>
      </c>
      <c r="L1619" s="197">
        <f t="shared" si="243"/>
        <v>-4.5822182602019311E-3</v>
      </c>
      <c r="M1619" s="197">
        <f t="shared" si="248"/>
        <v>1.183973445090844E-3</v>
      </c>
      <c r="N1619" s="199">
        <v>40312</v>
      </c>
      <c r="O1619" s="181">
        <v>1135.68</v>
      </c>
      <c r="P1619" s="200">
        <f t="shared" si="244"/>
        <v>-1.8979079305601415E-2</v>
      </c>
      <c r="Q1619" s="200">
        <f t="shared" si="249"/>
        <v>-1.7437097085085673E-3</v>
      </c>
    </row>
    <row r="1620" spans="1:17">
      <c r="A1620" s="180">
        <v>40315</v>
      </c>
      <c r="B1620" s="174">
        <v>568.82000000000005</v>
      </c>
      <c r="C1620" s="197">
        <f t="shared" si="240"/>
        <v>5.6062061753184168E-3</v>
      </c>
      <c r="D1620" s="201">
        <f t="shared" si="245"/>
        <v>-6.0919922994586914E-2</v>
      </c>
      <c r="E1620" s="174">
        <v>7063.83</v>
      </c>
      <c r="F1620" s="197">
        <f t="shared" si="241"/>
        <v>-1.9531214774794168E-3</v>
      </c>
      <c r="G1620" s="197">
        <f t="shared" si="246"/>
        <v>-5.4507205738889043E-2</v>
      </c>
      <c r="H1620" s="174">
        <v>1915.45</v>
      </c>
      <c r="I1620" s="197">
        <f t="shared" si="242"/>
        <v>4.3688183443357422E-3</v>
      </c>
      <c r="J1620" s="197">
        <f t="shared" si="247"/>
        <v>-1.5153855133563017E-2</v>
      </c>
      <c r="K1620" s="174">
        <v>378.46</v>
      </c>
      <c r="L1620" s="197">
        <f t="shared" si="243"/>
        <v>2.2202058086797021E-2</v>
      </c>
      <c r="M1620" s="197">
        <f t="shared" si="248"/>
        <v>-3.8558552889171619E-3</v>
      </c>
      <c r="N1620" s="199">
        <v>40315</v>
      </c>
      <c r="O1620" s="181">
        <v>1136.94</v>
      </c>
      <c r="P1620" s="200">
        <f t="shared" si="244"/>
        <v>1.1088524514465206E-3</v>
      </c>
      <c r="Q1620" s="200">
        <f t="shared" si="249"/>
        <v>-2.6527584151675054E-2</v>
      </c>
    </row>
    <row r="1621" spans="1:17">
      <c r="A1621" s="180">
        <v>40316</v>
      </c>
      <c r="B1621" s="174">
        <v>559.28</v>
      </c>
      <c r="C1621" s="197">
        <f t="shared" si="240"/>
        <v>-1.6913797411164378E-2</v>
      </c>
      <c r="D1621" s="201">
        <f t="shared" si="245"/>
        <v>-5.6676794260277136E-2</v>
      </c>
      <c r="E1621" s="174">
        <v>6959.21</v>
      </c>
      <c r="F1621" s="197">
        <f t="shared" si="241"/>
        <v>-1.4921435169974386E-2</v>
      </c>
      <c r="G1621" s="197">
        <f t="shared" si="246"/>
        <v>-5.2363175141986566E-2</v>
      </c>
      <c r="H1621" s="174">
        <v>1887.06</v>
      </c>
      <c r="I1621" s="197">
        <f t="shared" si="242"/>
        <v>-1.493251958937148E-2</v>
      </c>
      <c r="J1621" s="197">
        <f t="shared" si="247"/>
        <v>-1.4764259391735523E-2</v>
      </c>
      <c r="K1621" s="174">
        <v>373.25</v>
      </c>
      <c r="L1621" s="197">
        <f t="shared" si="243"/>
        <v>-1.3861950556604514E-2</v>
      </c>
      <c r="M1621" s="197">
        <f t="shared" si="248"/>
        <v>2.1014056759072426E-2</v>
      </c>
      <c r="N1621" s="199">
        <v>40316</v>
      </c>
      <c r="O1621" s="181">
        <v>1120.8</v>
      </c>
      <c r="P1621" s="200">
        <f t="shared" si="244"/>
        <v>-1.4297726886780986E-2</v>
      </c>
      <c r="Q1621" s="200">
        <f t="shared" si="249"/>
        <v>-2.5092836772728701E-2</v>
      </c>
    </row>
    <row r="1622" spans="1:17">
      <c r="A1622" s="180">
        <v>40317</v>
      </c>
      <c r="B1622" s="174">
        <v>556.64</v>
      </c>
      <c r="C1622" s="197">
        <f t="shared" si="240"/>
        <v>-4.7315308000977913E-3</v>
      </c>
      <c r="D1622" s="201">
        <f t="shared" si="245"/>
        <v>-6.4412234734370147E-2</v>
      </c>
      <c r="E1622" s="174">
        <v>6927.21</v>
      </c>
      <c r="F1622" s="197">
        <f t="shared" si="241"/>
        <v>-4.608827421815071E-3</v>
      </c>
      <c r="G1622" s="197">
        <f t="shared" si="246"/>
        <v>-5.9635430240622761E-2</v>
      </c>
      <c r="H1622" s="174">
        <v>1873.42</v>
      </c>
      <c r="I1622" s="197">
        <f t="shared" si="242"/>
        <v>-7.254424870729562E-3</v>
      </c>
      <c r="J1622" s="197">
        <f t="shared" si="247"/>
        <v>-2.3758215930386243E-2</v>
      </c>
      <c r="K1622" s="174">
        <v>365.68</v>
      </c>
      <c r="L1622" s="197">
        <f t="shared" si="243"/>
        <v>-2.0489802395810813E-2</v>
      </c>
      <c r="M1622" s="197">
        <f t="shared" si="248"/>
        <v>8.0378313974113075E-5</v>
      </c>
      <c r="N1622" s="199">
        <v>40317</v>
      </c>
      <c r="O1622" s="181">
        <v>1115.05</v>
      </c>
      <c r="P1622" s="200">
        <f t="shared" si="244"/>
        <v>-5.1434690846702312E-3</v>
      </c>
      <c r="Q1622" s="200">
        <f t="shared" si="249"/>
        <v>-3.4291078465033473E-2</v>
      </c>
    </row>
    <row r="1623" spans="1:17">
      <c r="A1623" s="180">
        <v>40318</v>
      </c>
      <c r="B1623" s="174">
        <v>537.53</v>
      </c>
      <c r="C1623" s="197">
        <f t="shared" si="240"/>
        <v>-3.4934139005866449E-2</v>
      </c>
      <c r="D1623" s="201">
        <f t="shared" si="245"/>
        <v>-7.7973218607627792E-2</v>
      </c>
      <c r="E1623" s="174">
        <v>6653</v>
      </c>
      <c r="F1623" s="197">
        <f t="shared" si="241"/>
        <v>-4.038925397537154E-2</v>
      </c>
      <c r="G1623" s="197">
        <f t="shared" si="246"/>
        <v>-6.858983824973601E-2</v>
      </c>
      <c r="H1623" s="174">
        <v>1800.12</v>
      </c>
      <c r="I1623" s="197">
        <f t="shared" si="242"/>
        <v>-3.99123081659081E-2</v>
      </c>
      <c r="J1623" s="197">
        <f t="shared" si="247"/>
        <v>-3.9853456545850333E-2</v>
      </c>
      <c r="K1623" s="174">
        <v>366.54</v>
      </c>
      <c r="L1623" s="197">
        <f t="shared" si="243"/>
        <v>2.3490218662417456E-3</v>
      </c>
      <c r="M1623" s="197">
        <f t="shared" si="248"/>
        <v>-2.4180238204285512E-2</v>
      </c>
      <c r="N1623" s="199">
        <v>40318</v>
      </c>
      <c r="O1623" s="181">
        <v>1071.5899999999999</v>
      </c>
      <c r="P1623" s="200">
        <f t="shared" si="244"/>
        <v>-3.9755720151454149E-2</v>
      </c>
      <c r="Q1623" s="200">
        <f t="shared" si="249"/>
        <v>-4.4516877437185159E-2</v>
      </c>
    </row>
    <row r="1624" spans="1:17">
      <c r="A1624" s="180">
        <v>40319</v>
      </c>
      <c r="B1624" s="174">
        <v>545.04999999999995</v>
      </c>
      <c r="C1624" s="197">
        <f t="shared" si="240"/>
        <v>1.3892961176602056E-2</v>
      </c>
      <c r="D1624" s="201">
        <f t="shared" si="245"/>
        <v>-0.12473516829101683</v>
      </c>
      <c r="E1624" s="174">
        <v>6775.45</v>
      </c>
      <c r="F1624" s="197">
        <f t="shared" si="241"/>
        <v>1.8237904464466076E-2</v>
      </c>
      <c r="G1624" s="197">
        <f t="shared" si="246"/>
        <v>-0.11699912208330546</v>
      </c>
      <c r="H1624" s="174">
        <v>1822.77</v>
      </c>
      <c r="I1624" s="197">
        <f t="shared" si="242"/>
        <v>1.2503992729309027E-2</v>
      </c>
      <c r="J1624" s="197">
        <f t="shared" si="247"/>
        <v>-8.6722465627847356E-2</v>
      </c>
      <c r="K1624" s="174">
        <v>360.6</v>
      </c>
      <c r="L1624" s="197">
        <f t="shared" si="243"/>
        <v>-1.6338345120513683E-2</v>
      </c>
      <c r="M1624" s="197">
        <f t="shared" si="248"/>
        <v>-2.4017650656162175E-2</v>
      </c>
      <c r="N1624" s="199">
        <v>40319</v>
      </c>
      <c r="O1624" s="181">
        <v>1087.69</v>
      </c>
      <c r="P1624" s="200">
        <f t="shared" si="244"/>
        <v>1.4912654559367987E-2</v>
      </c>
      <c r="Q1624" s="200">
        <f t="shared" si="249"/>
        <v>-9.1417988206855011E-2</v>
      </c>
    </row>
    <row r="1625" spans="1:17">
      <c r="A1625" s="180">
        <v>40322</v>
      </c>
      <c r="B1625" s="174">
        <v>540.46</v>
      </c>
      <c r="C1625" s="197">
        <f t="shared" si="240"/>
        <v>-8.4569047840666149E-3</v>
      </c>
      <c r="D1625" s="201">
        <f t="shared" si="245"/>
        <v>-9.8881448651938944E-2</v>
      </c>
      <c r="E1625" s="174">
        <v>6666.74</v>
      </c>
      <c r="F1625" s="197">
        <f t="shared" si="241"/>
        <v>-1.6174800398834864E-2</v>
      </c>
      <c r="G1625" s="197">
        <f t="shared" si="246"/>
        <v>-8.9276310158560773E-2</v>
      </c>
      <c r="H1625" s="174">
        <v>1815.28</v>
      </c>
      <c r="I1625" s="197">
        <f t="shared" si="242"/>
        <v>-4.1175962850937137E-3</v>
      </c>
      <c r="J1625" s="197">
        <f t="shared" si="247"/>
        <v>-6.8415195342318713E-2</v>
      </c>
      <c r="K1625" s="174">
        <v>358.17</v>
      </c>
      <c r="L1625" s="197">
        <f t="shared" si="243"/>
        <v>-6.7615767438102539E-3</v>
      </c>
      <c r="M1625" s="197">
        <f t="shared" si="248"/>
        <v>-3.236033873414268E-2</v>
      </c>
      <c r="N1625" s="199">
        <v>40322</v>
      </c>
      <c r="O1625" s="181">
        <v>1073.6500000000001</v>
      </c>
      <c r="P1625" s="200">
        <f t="shared" si="244"/>
        <v>-1.2992122932899614E-2</v>
      </c>
      <c r="Q1625" s="200">
        <f t="shared" si="249"/>
        <v>-7.0996948275857202E-2</v>
      </c>
    </row>
    <row r="1626" spans="1:17">
      <c r="A1626" s="180">
        <v>40323</v>
      </c>
      <c r="B1626" s="174">
        <v>540.58000000000004</v>
      </c>
      <c r="C1626" s="197">
        <f t="shared" si="240"/>
        <v>2.220084372325331E-4</v>
      </c>
      <c r="D1626" s="201">
        <f t="shared" si="245"/>
        <v>-0.10750453540564411</v>
      </c>
      <c r="E1626" s="174">
        <v>6665.83</v>
      </c>
      <c r="F1626" s="197">
        <f t="shared" si="241"/>
        <v>-1.3650781528436558E-4</v>
      </c>
      <c r="G1626" s="197">
        <f t="shared" si="246"/>
        <v>-0.10240117362615253</v>
      </c>
      <c r="H1626" s="174">
        <v>1815.68</v>
      </c>
      <c r="I1626" s="197">
        <f t="shared" si="242"/>
        <v>2.2032740741738551E-4</v>
      </c>
      <c r="J1626" s="197">
        <f t="shared" si="247"/>
        <v>-7.1153654317975934E-2</v>
      </c>
      <c r="K1626" s="174">
        <v>345.44</v>
      </c>
      <c r="L1626" s="197">
        <f t="shared" si="243"/>
        <v>-3.6188767258909446E-2</v>
      </c>
      <c r="M1626" s="197">
        <f t="shared" si="248"/>
        <v>-4.639817678185483E-2</v>
      </c>
      <c r="N1626" s="199">
        <v>40323</v>
      </c>
      <c r="O1626" s="181">
        <v>1074.03</v>
      </c>
      <c r="P1626" s="200">
        <f t="shared" si="244"/>
        <v>3.5387022644471178E-4</v>
      </c>
      <c r="Q1626" s="200">
        <f t="shared" si="249"/>
        <v>-8.2283441790995449E-2</v>
      </c>
    </row>
    <row r="1627" spans="1:17">
      <c r="A1627" s="180">
        <v>40324</v>
      </c>
      <c r="B1627" s="174">
        <v>535.84</v>
      </c>
      <c r="C1627" s="197">
        <f t="shared" si="240"/>
        <v>-8.807028181638794E-3</v>
      </c>
      <c r="D1627" s="201">
        <f t="shared" si="245"/>
        <v>-0.10703324365663837</v>
      </c>
      <c r="E1627" s="174">
        <v>6631.36</v>
      </c>
      <c r="F1627" s="197">
        <f t="shared" si="241"/>
        <v>-5.1845656431116381E-3</v>
      </c>
      <c r="G1627" s="197">
        <f t="shared" si="246"/>
        <v>-0.10496918999816503</v>
      </c>
      <c r="H1627" s="174">
        <v>1796.47</v>
      </c>
      <c r="I1627" s="197">
        <f t="shared" si="242"/>
        <v>-1.0636424903501878E-2</v>
      </c>
      <c r="J1627" s="197">
        <f t="shared" si="247"/>
        <v>-7.2717128622989929E-2</v>
      </c>
      <c r="K1627" s="174">
        <v>348.91</v>
      </c>
      <c r="L1627" s="197">
        <f t="shared" si="243"/>
        <v>9.9950425230935312E-3</v>
      </c>
      <c r="M1627" s="197">
        <f t="shared" si="248"/>
        <v>-9.1925368141251879E-2</v>
      </c>
      <c r="N1627" s="199">
        <v>40324</v>
      </c>
      <c r="O1627" s="181">
        <v>1067.95</v>
      </c>
      <c r="P1627" s="200">
        <f t="shared" si="244"/>
        <v>-5.6770056947721146E-3</v>
      </c>
      <c r="Q1627" s="200">
        <f t="shared" si="249"/>
        <v>-8.266703472481686E-2</v>
      </c>
    </row>
    <row r="1628" spans="1:17">
      <c r="A1628" s="180">
        <v>40325</v>
      </c>
      <c r="B1628" s="174">
        <v>557.72</v>
      </c>
      <c r="C1628" s="197">
        <f t="shared" si="240"/>
        <v>4.0021435280925756E-2</v>
      </c>
      <c r="D1628" s="201">
        <f t="shared" si="245"/>
        <v>-0.11716906532339111</v>
      </c>
      <c r="E1628" s="174">
        <v>6893.29</v>
      </c>
      <c r="F1628" s="197">
        <f t="shared" si="241"/>
        <v>3.8738563318449784E-2</v>
      </c>
      <c r="G1628" s="197">
        <f t="shared" si="246"/>
        <v>-0.11840212368715575</v>
      </c>
      <c r="H1628" s="174">
        <v>1862.71</v>
      </c>
      <c r="I1628" s="197">
        <f t="shared" si="242"/>
        <v>3.6208788298644164E-2</v>
      </c>
      <c r="J1628" s="197">
        <f t="shared" si="247"/>
        <v>-8.7743100286208492E-2</v>
      </c>
      <c r="K1628" s="174">
        <v>346.93</v>
      </c>
      <c r="L1628" s="197">
        <f t="shared" si="243"/>
        <v>-5.6909787994127896E-3</v>
      </c>
      <c r="M1628" s="197">
        <f t="shared" si="248"/>
        <v>-7.6263387803296057E-2</v>
      </c>
      <c r="N1628" s="199">
        <v>40325</v>
      </c>
      <c r="O1628" s="181">
        <v>1103.06</v>
      </c>
      <c r="P1628" s="200">
        <f t="shared" si="244"/>
        <v>3.2347212928041498E-2</v>
      </c>
      <c r="Q1628" s="200">
        <f t="shared" si="249"/>
        <v>-9.401118240492605E-2</v>
      </c>
    </row>
    <row r="1629" spans="1:17">
      <c r="A1629" s="180">
        <v>40326</v>
      </c>
      <c r="B1629" s="174">
        <v>551.33000000000004</v>
      </c>
      <c r="C1629" s="197">
        <f t="shared" si="240"/>
        <v>-1.1523503378784144E-2</v>
      </c>
      <c r="D1629" s="201">
        <f t="shared" si="245"/>
        <v>-7.8192813583897597E-2</v>
      </c>
      <c r="E1629" s="174">
        <v>6791.57</v>
      </c>
      <c r="F1629" s="197">
        <f t="shared" si="241"/>
        <v>-1.4866337456745093E-2</v>
      </c>
      <c r="G1629" s="197">
        <f t="shared" si="246"/>
        <v>-7.9103449618294255E-2</v>
      </c>
      <c r="H1629" s="174">
        <v>1852.39</v>
      </c>
      <c r="I1629" s="197">
        <f t="shared" si="242"/>
        <v>-5.5557193856217322E-3</v>
      </c>
      <c r="J1629" s="197">
        <f t="shared" si="247"/>
        <v>-5.4965056626812371E-2</v>
      </c>
      <c r="K1629" s="174">
        <v>346.37</v>
      </c>
      <c r="L1629" s="197">
        <f t="shared" si="243"/>
        <v>-1.6154626331657098E-3</v>
      </c>
      <c r="M1629" s="197">
        <f t="shared" si="248"/>
        <v>-8.5268393258165903E-2</v>
      </c>
      <c r="N1629" s="199">
        <v>40326</v>
      </c>
      <c r="O1629" s="181">
        <v>1089.4100000000001</v>
      </c>
      <c r="P1629" s="200">
        <f t="shared" si="244"/>
        <v>-1.2451870600623242E-2</v>
      </c>
      <c r="Q1629" s="200">
        <f t="shared" si="249"/>
        <v>-6.1706586321625102E-2</v>
      </c>
    </row>
    <row r="1630" spans="1:17">
      <c r="A1630" s="180">
        <v>40330</v>
      </c>
      <c r="B1630" s="174">
        <v>543.29</v>
      </c>
      <c r="C1630" s="197">
        <f t="shared" si="240"/>
        <v>-1.4690293597132238E-2</v>
      </c>
      <c r="D1630" s="201">
        <f t="shared" si="245"/>
        <v>-8.5595614601193817E-2</v>
      </c>
      <c r="E1630" s="174">
        <v>6661.1</v>
      </c>
      <c r="F1630" s="197">
        <f t="shared" si="241"/>
        <v>-1.939750114949159E-2</v>
      </c>
      <c r="G1630" s="197">
        <f t="shared" si="246"/>
        <v>-9.2236549539130061E-2</v>
      </c>
      <c r="H1630" s="174">
        <v>1835.04</v>
      </c>
      <c r="I1630" s="197">
        <f t="shared" si="242"/>
        <v>-9.4104175737402228E-3</v>
      </c>
      <c r="J1630" s="197">
        <f t="shared" si="247"/>
        <v>-5.5620478403821776E-2</v>
      </c>
      <c r="K1630" s="174">
        <v>342.71</v>
      </c>
      <c r="L1630" s="197">
        <f t="shared" si="243"/>
        <v>-1.0622959361326073E-2</v>
      </c>
      <c r="M1630" s="197">
        <f t="shared" si="248"/>
        <v>-8.5639069926454481E-2</v>
      </c>
      <c r="N1630" s="199">
        <v>40330</v>
      </c>
      <c r="O1630" s="181">
        <v>1070.71</v>
      </c>
      <c r="P1630" s="200">
        <f t="shared" si="244"/>
        <v>-1.7314285467303576E-2</v>
      </c>
      <c r="Q1630" s="200">
        <f t="shared" si="249"/>
        <v>-7.0880185321906819E-2</v>
      </c>
    </row>
    <row r="1631" spans="1:17">
      <c r="A1631" s="180">
        <v>40331</v>
      </c>
      <c r="B1631" s="174">
        <v>556.24</v>
      </c>
      <c r="C1631" s="197">
        <f t="shared" si="240"/>
        <v>2.355660843985842E-2</v>
      </c>
      <c r="D1631" s="201">
        <f t="shared" si="245"/>
        <v>-9.9403067726882927E-2</v>
      </c>
      <c r="E1631" s="174">
        <v>6839.61</v>
      </c>
      <c r="F1631" s="197">
        <f t="shared" si="241"/>
        <v>2.6446076385838561E-2</v>
      </c>
      <c r="G1631" s="197">
        <f t="shared" si="246"/>
        <v>-0.12380756401858112</v>
      </c>
      <c r="H1631" s="174">
        <v>1879.59</v>
      </c>
      <c r="I1631" s="197">
        <f t="shared" si="242"/>
        <v>2.3987388317384731E-2</v>
      </c>
      <c r="J1631" s="197">
        <f t="shared" si="247"/>
        <v>-6.5653678610825911E-2</v>
      </c>
      <c r="K1631" s="174">
        <v>354.83</v>
      </c>
      <c r="L1631" s="197">
        <f t="shared" si="243"/>
        <v>3.4754193043885301E-2</v>
      </c>
      <c r="M1631" s="197">
        <f t="shared" si="248"/>
        <v>-9.6394527002388819E-2</v>
      </c>
      <c r="N1631" s="199">
        <v>40331</v>
      </c>
      <c r="O1631" s="181">
        <v>1098.3800000000001</v>
      </c>
      <c r="P1631" s="200">
        <f t="shared" si="244"/>
        <v>2.551438718007349E-2</v>
      </c>
      <c r="Q1631" s="200">
        <f t="shared" si="249"/>
        <v>-9.5580991447145075E-2</v>
      </c>
    </row>
    <row r="1632" spans="1:17">
      <c r="A1632" s="180">
        <v>40332</v>
      </c>
      <c r="B1632" s="174">
        <v>564.66999999999996</v>
      </c>
      <c r="C1632" s="197">
        <f t="shared" si="240"/>
        <v>1.504163392342509E-2</v>
      </c>
      <c r="D1632" s="201">
        <f t="shared" si="245"/>
        <v>-8.7493666345626178E-2</v>
      </c>
      <c r="E1632" s="174">
        <v>6860.39</v>
      </c>
      <c r="F1632" s="197">
        <f t="shared" si="241"/>
        <v>3.0335789687352403E-3</v>
      </c>
      <c r="G1632" s="197">
        <f t="shared" si="246"/>
        <v>-0.1055398957618964</v>
      </c>
      <c r="H1632" s="174">
        <v>1895.66</v>
      </c>
      <c r="I1632" s="197">
        <f t="shared" si="242"/>
        <v>8.5133949062239159E-3</v>
      </c>
      <c r="J1632" s="197">
        <f t="shared" si="247"/>
        <v>-5.0946616156149344E-2</v>
      </c>
      <c r="K1632" s="174">
        <v>351.8</v>
      </c>
      <c r="L1632" s="197">
        <f t="shared" si="243"/>
        <v>-8.575969236113392E-3</v>
      </c>
      <c r="M1632" s="197">
        <f t="shared" si="248"/>
        <v>-6.6530448510186732E-2</v>
      </c>
      <c r="N1632" s="199">
        <v>40332</v>
      </c>
      <c r="O1632" s="181">
        <v>1102.83</v>
      </c>
      <c r="P1632" s="200">
        <f t="shared" si="244"/>
        <v>4.0432362766773013E-3</v>
      </c>
      <c r="Q1632" s="200">
        <f t="shared" si="249"/>
        <v>-7.7963362331507496E-2</v>
      </c>
    </row>
    <row r="1633" spans="1:17">
      <c r="A1633" s="180">
        <v>40333</v>
      </c>
      <c r="B1633" s="174">
        <v>544.28</v>
      </c>
      <c r="C1633" s="197">
        <f t="shared" si="240"/>
        <v>-3.6777669391529898E-2</v>
      </c>
      <c r="D1633" s="201">
        <f t="shared" si="245"/>
        <v>-7.4130741198448022E-2</v>
      </c>
      <c r="E1633" s="174">
        <v>6600.27</v>
      </c>
      <c r="F1633" s="197">
        <f t="shared" si="241"/>
        <v>-3.8653734147237634E-2</v>
      </c>
      <c r="G1633" s="197">
        <f t="shared" si="246"/>
        <v>-0.10296799580029409</v>
      </c>
      <c r="H1633" s="174">
        <v>1832.04</v>
      </c>
      <c r="I1633" s="197">
        <f t="shared" si="242"/>
        <v>-3.4136962782969689E-2</v>
      </c>
      <c r="J1633" s="197">
        <f t="shared" si="247"/>
        <v>-4.4514145688514327E-2</v>
      </c>
      <c r="K1633" s="174">
        <v>348.52</v>
      </c>
      <c r="L1633" s="197">
        <f t="shared" si="243"/>
        <v>-9.3672149403717618E-3</v>
      </c>
      <c r="M1633" s="197">
        <f t="shared" si="248"/>
        <v>-6.8890535380977891E-2</v>
      </c>
      <c r="N1633" s="199">
        <v>40333</v>
      </c>
      <c r="O1633" s="181">
        <v>1064.8800000000001</v>
      </c>
      <c r="P1633" s="200">
        <f t="shared" si="244"/>
        <v>-3.5017486522915468E-2</v>
      </c>
      <c r="Q1633" s="200">
        <f t="shared" si="249"/>
        <v>-7.5603004847207916E-2</v>
      </c>
    </row>
    <row r="1634" spans="1:17">
      <c r="A1634" s="180">
        <v>40336</v>
      </c>
      <c r="B1634" s="174">
        <v>532.87</v>
      </c>
      <c r="C1634" s="197">
        <f t="shared" si="240"/>
        <v>-2.1186328344874748E-2</v>
      </c>
      <c r="D1634" s="201">
        <f t="shared" si="245"/>
        <v>-0.10652467938183513</v>
      </c>
      <c r="E1634" s="174">
        <v>6512.42</v>
      </c>
      <c r="F1634" s="197">
        <f t="shared" si="241"/>
        <v>-1.3399434351597298E-2</v>
      </c>
      <c r="G1634" s="197">
        <f t="shared" si="246"/>
        <v>-0.13393091766841211</v>
      </c>
      <c r="H1634" s="174">
        <v>1798.16</v>
      </c>
      <c r="I1634" s="197">
        <f t="shared" si="242"/>
        <v>-1.8666180220279459E-2</v>
      </c>
      <c r="J1634" s="197">
        <f t="shared" si="247"/>
        <v>-7.6302177669932275E-2</v>
      </c>
      <c r="K1634" s="174">
        <v>356.12</v>
      </c>
      <c r="L1634" s="197">
        <f t="shared" si="243"/>
        <v>2.1572135342384367E-2</v>
      </c>
      <c r="M1634" s="197">
        <f t="shared" si="248"/>
        <v>-7.9185972312597705E-2</v>
      </c>
      <c r="N1634" s="199">
        <v>40336</v>
      </c>
      <c r="O1634" s="181">
        <v>1050.47</v>
      </c>
      <c r="P1634" s="200">
        <f t="shared" si="244"/>
        <v>-1.3624433691096281E-2</v>
      </c>
      <c r="Q1634" s="200">
        <f t="shared" si="249"/>
        <v>-0.10472644043526294</v>
      </c>
    </row>
    <row r="1635" spans="1:17">
      <c r="A1635" s="180">
        <v>40337</v>
      </c>
      <c r="B1635" s="174">
        <v>534.72</v>
      </c>
      <c r="C1635" s="197">
        <f t="shared" si="240"/>
        <v>3.4657534292460404E-3</v>
      </c>
      <c r="D1635" s="201">
        <f t="shared" si="245"/>
        <v>-0.12637228625350189</v>
      </c>
      <c r="E1635" s="174">
        <v>6596.12</v>
      </c>
      <c r="F1635" s="197">
        <f t="shared" si="241"/>
        <v>1.2770474441075068E-2</v>
      </c>
      <c r="G1635" s="197">
        <f t="shared" si="246"/>
        <v>-0.14986484529713168</v>
      </c>
      <c r="H1635" s="174">
        <v>1795.7</v>
      </c>
      <c r="I1635" s="197">
        <f t="shared" si="242"/>
        <v>-1.3690017887197155E-3</v>
      </c>
      <c r="J1635" s="197">
        <f t="shared" si="247"/>
        <v>-9.6701543772392567E-2</v>
      </c>
      <c r="K1635" s="174">
        <v>360.17</v>
      </c>
      <c r="L1635" s="197">
        <f t="shared" si="243"/>
        <v>1.1308389505082304E-2</v>
      </c>
      <c r="M1635" s="197">
        <f t="shared" si="248"/>
        <v>-6.8633377470901799E-2</v>
      </c>
      <c r="N1635" s="199">
        <v>40337</v>
      </c>
      <c r="O1635" s="181">
        <v>1062</v>
      </c>
      <c r="P1635" s="200">
        <f t="shared" si="244"/>
        <v>1.0916239754216572E-2</v>
      </c>
      <c r="Q1635" s="200">
        <f t="shared" si="249"/>
        <v>-0.12171954364937418</v>
      </c>
    </row>
    <row r="1636" spans="1:17">
      <c r="A1636" s="180">
        <v>40338</v>
      </c>
      <c r="B1636" s="174">
        <v>531.38</v>
      </c>
      <c r="C1636" s="197">
        <f t="shared" si="240"/>
        <v>-6.2658492216503634E-3</v>
      </c>
      <c r="D1636" s="201">
        <f t="shared" si="245"/>
        <v>-0.13163374118771809</v>
      </c>
      <c r="E1636" s="174">
        <v>6559.71</v>
      </c>
      <c r="F1636" s="197">
        <f t="shared" si="241"/>
        <v>-5.5352027142603439E-3</v>
      </c>
      <c r="G1636" s="197">
        <f t="shared" si="246"/>
        <v>-0.14548173164952011</v>
      </c>
      <c r="H1636" s="174">
        <v>1778.92</v>
      </c>
      <c r="I1636" s="197">
        <f t="shared" si="242"/>
        <v>-9.3884794769114842E-3</v>
      </c>
      <c r="J1636" s="197">
        <f t="shared" si="247"/>
        <v>-0.10496337716629431</v>
      </c>
      <c r="K1636" s="174">
        <v>348.78</v>
      </c>
      <c r="L1636" s="197">
        <f t="shared" si="243"/>
        <v>-3.2134791269238704E-2</v>
      </c>
      <c r="M1636" s="197">
        <f t="shared" si="248"/>
        <v>-5.7744385088611565E-2</v>
      </c>
      <c r="N1636" s="199">
        <v>40338</v>
      </c>
      <c r="O1636" s="181">
        <v>1055.69</v>
      </c>
      <c r="P1636" s="200">
        <f t="shared" si="244"/>
        <v>-5.9593412390872465E-3</v>
      </c>
      <c r="Q1636" s="200">
        <f t="shared" si="249"/>
        <v>-0.11746492689398999</v>
      </c>
    </row>
    <row r="1637" spans="1:17">
      <c r="A1637" s="180">
        <v>40339</v>
      </c>
      <c r="B1637" s="174">
        <v>546.26</v>
      </c>
      <c r="C1637" s="197">
        <f t="shared" si="240"/>
        <v>2.7617656693012391E-2</v>
      </c>
      <c r="D1637" s="201">
        <f t="shared" si="245"/>
        <v>-0.14290385283147719</v>
      </c>
      <c r="E1637" s="174">
        <v>6783.51</v>
      </c>
      <c r="F1637" s="197">
        <f t="shared" si="241"/>
        <v>3.3548272445641382E-2</v>
      </c>
      <c r="G1637" s="197">
        <f t="shared" si="246"/>
        <v>-0.15268023987861515</v>
      </c>
      <c r="H1637" s="174">
        <v>1830.09</v>
      </c>
      <c r="I1637" s="197">
        <f t="shared" si="242"/>
        <v>2.8358707383082118E-2</v>
      </c>
      <c r="J1637" s="197">
        <f t="shared" si="247"/>
        <v>-0.11496337322333386</v>
      </c>
      <c r="K1637" s="174">
        <v>342.25</v>
      </c>
      <c r="L1637" s="197">
        <f t="shared" si="243"/>
        <v>-1.8899886772755899E-2</v>
      </c>
      <c r="M1637" s="197">
        <f t="shared" si="248"/>
        <v>-8.7754167359864424E-2</v>
      </c>
      <c r="N1637" s="199">
        <v>40339</v>
      </c>
      <c r="O1637" s="181">
        <v>1086.8399999999999</v>
      </c>
      <c r="P1637" s="200">
        <f t="shared" si="244"/>
        <v>2.9079821612060599E-2</v>
      </c>
      <c r="Q1637" s="200">
        <f t="shared" si="249"/>
        <v>-0.12518933122595199</v>
      </c>
    </row>
    <row r="1638" spans="1:17">
      <c r="A1638" s="180">
        <v>40340</v>
      </c>
      <c r="B1638" s="174">
        <v>551.97</v>
      </c>
      <c r="C1638" s="197">
        <f t="shared" si="240"/>
        <v>1.0398644095720748E-2</v>
      </c>
      <c r="D1638" s="201">
        <f t="shared" si="245"/>
        <v>-0.11719299191499052</v>
      </c>
      <c r="E1638" s="174">
        <v>6814.76</v>
      </c>
      <c r="F1638" s="197">
        <f t="shared" si="241"/>
        <v>4.5961809866530614E-3</v>
      </c>
      <c r="G1638" s="197">
        <f t="shared" si="246"/>
        <v>-0.11868694416007472</v>
      </c>
      <c r="H1638" s="174">
        <v>1847.15</v>
      </c>
      <c r="I1638" s="197">
        <f t="shared" si="242"/>
        <v>9.2787647251151399E-3</v>
      </c>
      <c r="J1638" s="197">
        <f t="shared" si="247"/>
        <v>-9.0685222376702665E-2</v>
      </c>
      <c r="K1638" s="174">
        <v>342.41</v>
      </c>
      <c r="L1638" s="197">
        <f t="shared" si="243"/>
        <v>4.6738528002997079E-4</v>
      </c>
      <c r="M1638" s="197">
        <f t="shared" si="248"/>
        <v>-0.10694290071770493</v>
      </c>
      <c r="N1638" s="199">
        <v>40340</v>
      </c>
      <c r="O1638" s="181">
        <v>1091.5999999999999</v>
      </c>
      <c r="P1638" s="200">
        <f t="shared" si="244"/>
        <v>4.3701066593259579E-3</v>
      </c>
      <c r="Q1638" s="200">
        <f t="shared" si="249"/>
        <v>-9.6794618547940386E-2</v>
      </c>
    </row>
    <row r="1639" spans="1:17">
      <c r="A1639" s="180">
        <v>40343</v>
      </c>
      <c r="B1639" s="174">
        <v>550.6</v>
      </c>
      <c r="C1639" s="197">
        <f t="shared" si="240"/>
        <v>-2.4851042656048425E-3</v>
      </c>
      <c r="D1639" s="201">
        <f t="shared" si="245"/>
        <v>-0.12577679873155997</v>
      </c>
      <c r="E1639" s="174">
        <v>6817.97</v>
      </c>
      <c r="F1639" s="197">
        <f t="shared" si="241"/>
        <v>4.7092549464764681E-4</v>
      </c>
      <c r="G1639" s="197">
        <f t="shared" si="246"/>
        <v>-0.12588346470354198</v>
      </c>
      <c r="H1639" s="174">
        <v>1845.48</v>
      </c>
      <c r="I1639" s="197">
        <f t="shared" si="242"/>
        <v>-9.0450443930550472E-4</v>
      </c>
      <c r="J1639" s="197">
        <f t="shared" si="247"/>
        <v>-9.3810432559342488E-2</v>
      </c>
      <c r="K1639" s="174">
        <v>339.4</v>
      </c>
      <c r="L1639" s="197">
        <f t="shared" si="243"/>
        <v>-8.8294966484624531E-3</v>
      </c>
      <c r="M1639" s="197">
        <f t="shared" si="248"/>
        <v>-0.11473786438083471</v>
      </c>
      <c r="N1639" s="199">
        <v>40343</v>
      </c>
      <c r="O1639" s="181">
        <v>1089.6300000000001</v>
      </c>
      <c r="P1639" s="200">
        <f t="shared" si="244"/>
        <v>-1.8063207783149315E-3</v>
      </c>
      <c r="Q1639" s="200">
        <f t="shared" si="249"/>
        <v>-0.10351289560430778</v>
      </c>
    </row>
    <row r="1640" spans="1:17">
      <c r="A1640" s="180">
        <v>40344</v>
      </c>
      <c r="B1640" s="174">
        <v>568.78</v>
      </c>
      <c r="C1640" s="197">
        <f t="shared" si="240"/>
        <v>3.2485123418312896E-2</v>
      </c>
      <c r="D1640" s="201">
        <f t="shared" si="245"/>
        <v>-0.13121305169934655</v>
      </c>
      <c r="E1640" s="174">
        <v>6989.88</v>
      </c>
      <c r="F1640" s="197">
        <f t="shared" si="241"/>
        <v>2.4901615127689156E-2</v>
      </c>
      <c r="G1640" s="197">
        <f t="shared" si="246"/>
        <v>-0.12420854802736025</v>
      </c>
      <c r="H1640" s="174">
        <v>1897.48</v>
      </c>
      <c r="I1640" s="197">
        <f t="shared" si="242"/>
        <v>2.7787283789951159E-2</v>
      </c>
      <c r="J1640" s="197">
        <f t="shared" si="247"/>
        <v>-9.9543512610725887E-2</v>
      </c>
      <c r="K1640" s="174">
        <v>348.04</v>
      </c>
      <c r="L1640" s="197">
        <f t="shared" si="243"/>
        <v>2.5138062897697769E-2</v>
      </c>
      <c r="M1640" s="197">
        <f t="shared" si="248"/>
        <v>-0.12663524685595051</v>
      </c>
      <c r="N1640" s="199">
        <v>40344</v>
      </c>
      <c r="O1640" s="181">
        <v>1115.23</v>
      </c>
      <c r="P1640" s="200">
        <f t="shared" si="244"/>
        <v>2.3222472592869709E-2</v>
      </c>
      <c r="Q1640" s="200">
        <f t="shared" si="249"/>
        <v>-0.10616138427149446</v>
      </c>
    </row>
    <row r="1641" spans="1:17">
      <c r="A1641" s="180">
        <v>40345</v>
      </c>
      <c r="B1641" s="174">
        <v>565.88</v>
      </c>
      <c r="C1641" s="197">
        <f t="shared" si="240"/>
        <v>-5.1116745360864522E-3</v>
      </c>
      <c r="D1641" s="201">
        <f t="shared" si="245"/>
        <v>-8.2800547719230927E-2</v>
      </c>
      <c r="E1641" s="174">
        <v>6976.08</v>
      </c>
      <c r="F1641" s="197">
        <f t="shared" si="241"/>
        <v>-1.9762342855524921E-3</v>
      </c>
      <c r="G1641" s="197">
        <f t="shared" si="246"/>
        <v>-8.1659123949754248E-2</v>
      </c>
      <c r="H1641" s="174">
        <v>1905.31</v>
      </c>
      <c r="I1641" s="197">
        <f t="shared" si="242"/>
        <v>4.1180349507755412E-3</v>
      </c>
      <c r="J1641" s="197">
        <f t="shared" si="247"/>
        <v>-5.9019970092866386E-2</v>
      </c>
      <c r="K1641" s="174">
        <v>351.89</v>
      </c>
      <c r="L1641" s="197">
        <f t="shared" si="243"/>
        <v>1.1001211061973364E-2</v>
      </c>
      <c r="M1641" s="197">
        <f t="shared" si="248"/>
        <v>-0.10484032521616307</v>
      </c>
      <c r="N1641" s="199">
        <v>40345</v>
      </c>
      <c r="O1641" s="181">
        <v>1114.6099999999999</v>
      </c>
      <c r="P1641" s="200">
        <f t="shared" si="244"/>
        <v>-5.5609372509015655E-4</v>
      </c>
      <c r="Q1641" s="200">
        <f t="shared" si="249"/>
        <v>-6.6680961432588282E-2</v>
      </c>
    </row>
    <row r="1642" spans="1:17">
      <c r="A1642" s="180">
        <v>40346</v>
      </c>
      <c r="B1642" s="174">
        <v>569.66</v>
      </c>
      <c r="C1642" s="197">
        <f t="shared" si="240"/>
        <v>6.6576500381236824E-3</v>
      </c>
      <c r="D1642" s="201">
        <f t="shared" si="245"/>
        <v>-8.775036543350824E-2</v>
      </c>
      <c r="E1642" s="174">
        <v>6982.04</v>
      </c>
      <c r="F1642" s="197">
        <f t="shared" si="241"/>
        <v>8.5398325307594778E-4</v>
      </c>
      <c r="G1642" s="197">
        <f t="shared" si="246"/>
        <v>-8.520835881391256E-2</v>
      </c>
      <c r="H1642" s="174">
        <v>1910.65</v>
      </c>
      <c r="I1642" s="197">
        <f t="shared" si="242"/>
        <v>2.7987733025207542E-3</v>
      </c>
      <c r="J1642" s="197">
        <f t="shared" si="247"/>
        <v>-5.5244675628809491E-2</v>
      </c>
      <c r="K1642" s="174">
        <v>350.94</v>
      </c>
      <c r="L1642" s="197">
        <f t="shared" si="243"/>
        <v>-2.703358076807689E-3</v>
      </c>
      <c r="M1642" s="197">
        <f t="shared" si="248"/>
        <v>-0.11036375055238683</v>
      </c>
      <c r="N1642" s="199">
        <v>40346</v>
      </c>
      <c r="O1642" s="181">
        <v>1116.04</v>
      </c>
      <c r="P1642" s="200">
        <f t="shared" si="244"/>
        <v>1.2821376691954428E-3</v>
      </c>
      <c r="Q1642" s="200">
        <f t="shared" si="249"/>
        <v>-7.1748183683332287E-2</v>
      </c>
    </row>
    <row r="1643" spans="1:17">
      <c r="A1643" s="180">
        <v>40347</v>
      </c>
      <c r="B1643" s="174">
        <v>569.07000000000005</v>
      </c>
      <c r="C1643" s="197">
        <f t="shared" si="240"/>
        <v>-1.0362422221158322E-3</v>
      </c>
      <c r="D1643" s="201">
        <f t="shared" si="245"/>
        <v>-8.8350460590064003E-2</v>
      </c>
      <c r="E1643" s="174">
        <v>6988.24</v>
      </c>
      <c r="F1643" s="197">
        <f t="shared" si="241"/>
        <v>8.8759858886798115E-4</v>
      </c>
      <c r="G1643" s="197">
        <f t="shared" si="246"/>
        <v>-9.3859434456634638E-2</v>
      </c>
      <c r="H1643" s="174">
        <v>1913.48</v>
      </c>
      <c r="I1643" s="197">
        <f t="shared" si="242"/>
        <v>1.4800754768388143E-3</v>
      </c>
      <c r="J1643" s="197">
        <f t="shared" si="247"/>
        <v>-5.7434605134701083E-2</v>
      </c>
      <c r="K1643" s="174">
        <v>361.01</v>
      </c>
      <c r="L1643" s="197">
        <f t="shared" si="243"/>
        <v>2.8290390097255501E-2</v>
      </c>
      <c r="M1643" s="197">
        <f t="shared" si="248"/>
        <v>-0.1182958123533726</v>
      </c>
      <c r="N1643" s="199">
        <v>40347</v>
      </c>
      <c r="O1643" s="181">
        <v>1117.51</v>
      </c>
      <c r="P1643" s="200">
        <f t="shared" si="244"/>
        <v>1.3162904007037828E-3</v>
      </c>
      <c r="Q1643" s="200">
        <f t="shared" si="249"/>
        <v>-7.8492071657375026E-2</v>
      </c>
    </row>
    <row r="1644" spans="1:17">
      <c r="A1644" s="180">
        <v>40350</v>
      </c>
      <c r="B1644" s="174">
        <v>562.98</v>
      </c>
      <c r="C1644" s="197">
        <f t="shared" si="240"/>
        <v>-1.0759345876728024E-2</v>
      </c>
      <c r="D1644" s="201">
        <f t="shared" si="245"/>
        <v>-8.7005519462268033E-2</v>
      </c>
      <c r="E1644" s="174">
        <v>6978.86</v>
      </c>
      <c r="F1644" s="197">
        <f t="shared" si="241"/>
        <v>-1.3431566195102899E-3</v>
      </c>
      <c r="G1644" s="197">
        <f t="shared" si="246"/>
        <v>-8.9779936708969152E-2</v>
      </c>
      <c r="H1644" s="174">
        <v>1895.84</v>
      </c>
      <c r="I1644" s="197">
        <f t="shared" si="242"/>
        <v>-9.2615616914890724E-3</v>
      </c>
      <c r="J1644" s="197">
        <f t="shared" si="247"/>
        <v>-6.1341260210858853E-2</v>
      </c>
      <c r="K1644" s="174">
        <v>361.89</v>
      </c>
      <c r="L1644" s="197">
        <f t="shared" si="243"/>
        <v>2.4346394651572007E-3</v>
      </c>
      <c r="M1644" s="197">
        <f t="shared" si="248"/>
        <v>-7.5983880141938048E-2</v>
      </c>
      <c r="N1644" s="199">
        <v>40350</v>
      </c>
      <c r="O1644" s="181">
        <v>1113.2</v>
      </c>
      <c r="P1644" s="200">
        <f t="shared" si="244"/>
        <v>-3.8642453418113792E-3</v>
      </c>
      <c r="Q1644" s="200">
        <f t="shared" si="249"/>
        <v>-7.6156349812168317E-2</v>
      </c>
    </row>
    <row r="1645" spans="1:17">
      <c r="A1645" s="180">
        <v>40351</v>
      </c>
      <c r="B1645" s="174">
        <v>554.84</v>
      </c>
      <c r="C1645" s="197">
        <f t="shared" si="240"/>
        <v>-1.456431963492391E-2</v>
      </c>
      <c r="D1645" s="201">
        <f t="shared" si="245"/>
        <v>-9.5813865437655382E-2</v>
      </c>
      <c r="E1645" s="174">
        <v>6858.95</v>
      </c>
      <c r="F1645" s="197">
        <f t="shared" si="241"/>
        <v>-1.7331210855025404E-2</v>
      </c>
      <c r="G1645" s="197">
        <f t="shared" si="246"/>
        <v>-9.0882373785207429E-2</v>
      </c>
      <c r="H1645" s="174">
        <v>1880.54</v>
      </c>
      <c r="I1645" s="197">
        <f t="shared" si="242"/>
        <v>-8.1030424456817809E-3</v>
      </c>
      <c r="J1645" s="197">
        <f t="shared" si="247"/>
        <v>-7.5814013956716053E-2</v>
      </c>
      <c r="K1645" s="174">
        <v>363.6</v>
      </c>
      <c r="L1645" s="197">
        <f t="shared" si="243"/>
        <v>4.714064057921772E-3</v>
      </c>
      <c r="M1645" s="197">
        <f t="shared" si="248"/>
        <v>-7.5729092027858269E-2</v>
      </c>
      <c r="N1645" s="199">
        <v>40351</v>
      </c>
      <c r="O1645" s="181">
        <v>1095.31</v>
      </c>
      <c r="P1645" s="200">
        <f t="shared" si="244"/>
        <v>-1.620132244496867E-2</v>
      </c>
      <c r="Q1645" s="200">
        <f t="shared" si="249"/>
        <v>-8.2281830851048759E-2</v>
      </c>
    </row>
    <row r="1646" spans="1:17">
      <c r="A1646" s="180">
        <v>40352</v>
      </c>
      <c r="B1646" s="174">
        <v>554.70000000000005</v>
      </c>
      <c r="C1646" s="197">
        <f t="shared" si="240"/>
        <v>-2.5235683390050791E-4</v>
      </c>
      <c r="D1646" s="201">
        <f t="shared" si="245"/>
        <v>-0.1167170955446348</v>
      </c>
      <c r="E1646" s="174">
        <v>6850.05</v>
      </c>
      <c r="F1646" s="197">
        <f t="shared" si="241"/>
        <v>-1.2984172806720091E-3</v>
      </c>
      <c r="G1646" s="197">
        <f t="shared" si="246"/>
        <v>-0.11587502911403216</v>
      </c>
      <c r="H1646" s="174">
        <v>1874.42</v>
      </c>
      <c r="I1646" s="197">
        <f t="shared" si="242"/>
        <v>-3.2596914049944298E-3</v>
      </c>
      <c r="J1646" s="197">
        <f t="shared" si="247"/>
        <v>-8.887744935697206E-2</v>
      </c>
      <c r="K1646" s="174">
        <v>363.85</v>
      </c>
      <c r="L1646" s="197">
        <f t="shared" si="243"/>
        <v>6.8733248977170098E-4</v>
      </c>
      <c r="M1646" s="197">
        <f t="shared" si="248"/>
        <v>-7.5258496593805013E-2</v>
      </c>
      <c r="N1646" s="199">
        <v>40352</v>
      </c>
      <c r="O1646" s="181">
        <v>1092.04</v>
      </c>
      <c r="P1646" s="200">
        <f t="shared" si="244"/>
        <v>-2.9899215361501785E-3</v>
      </c>
      <c r="Q1646" s="200">
        <f t="shared" si="249"/>
        <v>-0.10558143327014888</v>
      </c>
    </row>
    <row r="1647" spans="1:17">
      <c r="A1647" s="180">
        <v>40353</v>
      </c>
      <c r="B1647" s="174">
        <v>542.92999999999995</v>
      </c>
      <c r="C1647" s="197">
        <f t="shared" si="240"/>
        <v>-2.1447028881136379E-2</v>
      </c>
      <c r="D1647" s="201">
        <f t="shared" si="245"/>
        <v>-0.11454481950188714</v>
      </c>
      <c r="E1647" s="174">
        <v>6730.24</v>
      </c>
      <c r="F1647" s="197">
        <f t="shared" si="241"/>
        <v>-1.7645147278352164E-2</v>
      </c>
      <c r="G1647" s="197">
        <f t="shared" si="246"/>
        <v>-0.11405755923431546</v>
      </c>
      <c r="H1647" s="174">
        <v>1844.59</v>
      </c>
      <c r="I1647" s="197">
        <f t="shared" si="242"/>
        <v>-1.604224766036496E-2</v>
      </c>
      <c r="J1647" s="197">
        <f t="shared" si="247"/>
        <v>-8.9096513921821885E-2</v>
      </c>
      <c r="K1647" s="174">
        <v>360.91</v>
      </c>
      <c r="L1647" s="197">
        <f t="shared" si="243"/>
        <v>-8.1130750217146292E-3</v>
      </c>
      <c r="M1647" s="197">
        <f t="shared" si="248"/>
        <v>-7.8542656085847831E-2</v>
      </c>
      <c r="N1647" s="199">
        <v>40353</v>
      </c>
      <c r="O1647" s="181">
        <v>1073.69</v>
      </c>
      <c r="P1647" s="200">
        <f t="shared" si="244"/>
        <v>-1.6946192862424502E-2</v>
      </c>
      <c r="Q1647" s="200">
        <f t="shared" si="249"/>
        <v>-0.10426563423312717</v>
      </c>
    </row>
    <row r="1648" spans="1:17">
      <c r="A1648" s="180">
        <v>40354</v>
      </c>
      <c r="B1648" s="174">
        <v>542.49</v>
      </c>
      <c r="C1648" s="197">
        <f t="shared" si="240"/>
        <v>-8.1074611505455659E-4</v>
      </c>
      <c r="D1648" s="201">
        <f t="shared" si="245"/>
        <v>-0.11197663724881264</v>
      </c>
      <c r="E1648" s="174">
        <v>6763.93</v>
      </c>
      <c r="F1648" s="197">
        <f t="shared" si="241"/>
        <v>4.9932778375956586E-3</v>
      </c>
      <c r="G1648" s="197">
        <f t="shared" si="246"/>
        <v>-0.10335873333082139</v>
      </c>
      <c r="H1648" s="174">
        <v>1838.52</v>
      </c>
      <c r="I1648" s="197">
        <f t="shared" si="242"/>
        <v>-3.2961304417261357E-3</v>
      </c>
      <c r="J1648" s="197">
        <f t="shared" si="247"/>
        <v>-8.4010277320937604E-2</v>
      </c>
      <c r="K1648" s="174">
        <v>357.61</v>
      </c>
      <c r="L1648" s="197">
        <f t="shared" si="243"/>
        <v>-9.1856126571963435E-3</v>
      </c>
      <c r="M1648" s="197">
        <f t="shared" si="248"/>
        <v>-8.8889121203976143E-2</v>
      </c>
      <c r="N1648" s="199">
        <v>40354</v>
      </c>
      <c r="O1648" s="181">
        <v>1076.76</v>
      </c>
      <c r="P1648" s="200">
        <f t="shared" si="244"/>
        <v>2.855218289774183E-3</v>
      </c>
      <c r="Q1648" s="200">
        <f t="shared" si="249"/>
        <v>-9.7552260202478897E-2</v>
      </c>
    </row>
    <row r="1649" spans="1:17">
      <c r="A1649" s="180">
        <v>40357</v>
      </c>
      <c r="B1649" s="174">
        <v>542.35</v>
      </c>
      <c r="C1649" s="197">
        <f t="shared" si="240"/>
        <v>-2.5810257877139655E-4</v>
      </c>
      <c r="D1649" s="201">
        <f t="shared" si="245"/>
        <v>-0.11176588232768241</v>
      </c>
      <c r="E1649" s="174">
        <v>6736.6</v>
      </c>
      <c r="F1649" s="197">
        <f t="shared" si="241"/>
        <v>-4.0487354694015041E-3</v>
      </c>
      <c r="G1649" s="197">
        <f t="shared" si="246"/>
        <v>-0.10326160443521437</v>
      </c>
      <c r="H1649" s="174">
        <v>1836</v>
      </c>
      <c r="I1649" s="197">
        <f t="shared" si="242"/>
        <v>-1.3716079352267777E-3</v>
      </c>
      <c r="J1649" s="197">
        <f t="shared" si="247"/>
        <v>-8.7974097580784144E-2</v>
      </c>
      <c r="K1649" s="174">
        <v>356.01</v>
      </c>
      <c r="L1649" s="197">
        <f t="shared" si="243"/>
        <v>-4.4841867690271816E-3</v>
      </c>
      <c r="M1649" s="197">
        <f t="shared" si="248"/>
        <v>-0.10267802499064468</v>
      </c>
      <c r="N1649" s="199">
        <v>40357</v>
      </c>
      <c r="O1649" s="181">
        <v>1074.57</v>
      </c>
      <c r="P1649" s="200">
        <f t="shared" si="244"/>
        <v>-2.0359505575433148E-3</v>
      </c>
      <c r="Q1649" s="200">
        <f t="shared" si="249"/>
        <v>-0.10113897958638525</v>
      </c>
    </row>
    <row r="1650" spans="1:17">
      <c r="A1650" s="180">
        <v>40358</v>
      </c>
      <c r="B1650" s="174">
        <v>520.66</v>
      </c>
      <c r="C1650" s="197">
        <f t="shared" si="240"/>
        <v>-4.0814311933989308E-2</v>
      </c>
      <c r="D1650" s="201">
        <f t="shared" si="245"/>
        <v>-0.12277959751143282</v>
      </c>
      <c r="E1650" s="174">
        <v>6520.09</v>
      </c>
      <c r="F1650" s="197">
        <f t="shared" si="241"/>
        <v>-3.2667167083136037E-2</v>
      </c>
      <c r="G1650" s="197">
        <f t="shared" si="246"/>
        <v>-0.11918269628758112</v>
      </c>
      <c r="H1650" s="174">
        <v>1764.06</v>
      </c>
      <c r="I1650" s="197">
        <f t="shared" si="242"/>
        <v>-3.9971321586706583E-2</v>
      </c>
      <c r="J1650" s="197">
        <f t="shared" si="247"/>
        <v>-0.10677617979898907</v>
      </c>
      <c r="K1650" s="174">
        <v>349.55</v>
      </c>
      <c r="L1650" s="197">
        <f t="shared" si="243"/>
        <v>-1.8312207387163132E-2</v>
      </c>
      <c r="M1650" s="197">
        <f t="shared" si="248"/>
        <v>-0.10547005714255991</v>
      </c>
      <c r="N1650" s="199">
        <v>40358</v>
      </c>
      <c r="O1650" s="181">
        <v>1041.24</v>
      </c>
      <c r="P1650" s="200">
        <f t="shared" si="244"/>
        <v>-3.1508270947024665E-2</v>
      </c>
      <c r="Q1650" s="200">
        <f t="shared" si="249"/>
        <v>-0.11603507385276113</v>
      </c>
    </row>
    <row r="1651" spans="1:17">
      <c r="A1651" s="180">
        <v>40359</v>
      </c>
      <c r="B1651" s="174">
        <v>515.54999999999995</v>
      </c>
      <c r="C1651" s="197">
        <f t="shared" si="240"/>
        <v>-9.8629455882846898E-3</v>
      </c>
      <c r="D1651" s="201">
        <f t="shared" si="245"/>
        <v>-0.14023113629693548</v>
      </c>
      <c r="E1651" s="174">
        <v>6469.65</v>
      </c>
      <c r="F1651" s="197">
        <f t="shared" si="241"/>
        <v>-7.7661683015894552E-3</v>
      </c>
      <c r="G1651" s="197">
        <f t="shared" si="246"/>
        <v>-0.13659566897233547</v>
      </c>
      <c r="H1651" s="174">
        <v>1739.14</v>
      </c>
      <c r="I1651" s="197">
        <f t="shared" si="242"/>
        <v>-1.4227232441930443E-2</v>
      </c>
      <c r="J1651" s="197">
        <f t="shared" si="247"/>
        <v>-0.12584416034626972</v>
      </c>
      <c r="K1651" s="174">
        <v>347.62</v>
      </c>
      <c r="L1651" s="197">
        <f t="shared" si="243"/>
        <v>-5.5366838226603154E-3</v>
      </c>
      <c r="M1651" s="197">
        <f t="shared" si="248"/>
        <v>-0.10381734303019949</v>
      </c>
      <c r="N1651" s="199">
        <v>40359</v>
      </c>
      <c r="O1651" s="181">
        <v>1030.71</v>
      </c>
      <c r="P1651" s="200">
        <f t="shared" si="244"/>
        <v>-1.0164425453543183E-2</v>
      </c>
      <c r="Q1651" s="200">
        <f t="shared" si="249"/>
        <v>-0.13075560831260327</v>
      </c>
    </row>
    <row r="1652" spans="1:17">
      <c r="A1652" s="180">
        <v>40360</v>
      </c>
      <c r="B1652" s="174">
        <v>516.04</v>
      </c>
      <c r="C1652" s="197">
        <f t="shared" si="240"/>
        <v>9.4998989298323438E-4</v>
      </c>
      <c r="D1652" s="201">
        <f t="shared" si="245"/>
        <v>-0.1622890514630638</v>
      </c>
      <c r="E1652" s="174">
        <v>6462.03</v>
      </c>
      <c r="F1652" s="197">
        <f t="shared" si="241"/>
        <v>-1.1785013056199323E-3</v>
      </c>
      <c r="G1652" s="197">
        <f t="shared" si="246"/>
        <v>-0.1535138783118728</v>
      </c>
      <c r="H1652" s="174">
        <v>1734.41</v>
      </c>
      <c r="I1652" s="197">
        <f t="shared" si="242"/>
        <v>-2.723440240436316E-3</v>
      </c>
      <c r="J1652" s="197">
        <f t="shared" si="247"/>
        <v>-0.15543292177529147</v>
      </c>
      <c r="K1652" s="174">
        <v>348.54</v>
      </c>
      <c r="L1652" s="197">
        <f t="shared" si="243"/>
        <v>2.6430720971623682E-3</v>
      </c>
      <c r="M1652" s="197">
        <f t="shared" si="248"/>
        <v>-0.11138913967963271</v>
      </c>
      <c r="N1652" s="199">
        <v>40360</v>
      </c>
      <c r="O1652" s="181">
        <v>1027.3699999999999</v>
      </c>
      <c r="P1652" s="200">
        <f t="shared" si="244"/>
        <v>-3.2457464551476313E-3</v>
      </c>
      <c r="Q1652" s="200">
        <f t="shared" si="249"/>
        <v>-0.15395523372089948</v>
      </c>
    </row>
    <row r="1653" spans="1:17">
      <c r="A1653" s="180">
        <v>40361</v>
      </c>
      <c r="B1653" s="174">
        <v>514.65</v>
      </c>
      <c r="C1653" s="197">
        <f t="shared" si="240"/>
        <v>-2.6972238843674203E-3</v>
      </c>
      <c r="D1653" s="201">
        <f t="shared" si="245"/>
        <v>-0.1296919641613784</v>
      </c>
      <c r="E1653" s="174">
        <v>6434.81</v>
      </c>
      <c r="F1653" s="197">
        <f t="shared" si="241"/>
        <v>-4.2211953344016622E-3</v>
      </c>
      <c r="G1653" s="197">
        <f t="shared" si="246"/>
        <v>-0.12702060310644697</v>
      </c>
      <c r="H1653" s="174">
        <v>1728.34</v>
      </c>
      <c r="I1653" s="197">
        <f t="shared" si="242"/>
        <v>-3.505887642666588E-3</v>
      </c>
      <c r="J1653" s="197">
        <f t="shared" si="247"/>
        <v>-0.12684326545120433</v>
      </c>
      <c r="K1653" s="174">
        <v>335.15</v>
      </c>
      <c r="L1653" s="197">
        <f t="shared" si="243"/>
        <v>-3.9174808428529585E-2</v>
      </c>
      <c r="M1653" s="197">
        <f t="shared" si="248"/>
        <v>-0.11837580956874312</v>
      </c>
      <c r="N1653" s="199">
        <v>40361</v>
      </c>
      <c r="O1653" s="181">
        <v>1022.58</v>
      </c>
      <c r="P1653" s="200">
        <f t="shared" si="244"/>
        <v>-4.6732932195075608E-3</v>
      </c>
      <c r="Q1653" s="200">
        <f t="shared" si="249"/>
        <v>-0.13307380914406378</v>
      </c>
    </row>
    <row r="1654" spans="1:17">
      <c r="A1654" s="180">
        <v>40365</v>
      </c>
      <c r="B1654" s="174">
        <v>516.75</v>
      </c>
      <c r="C1654" s="197">
        <f t="shared" si="240"/>
        <v>4.0721405893092075E-3</v>
      </c>
      <c r="D1654" s="201">
        <f t="shared" si="245"/>
        <v>-0.12701306040659785</v>
      </c>
      <c r="E1654" s="174">
        <v>6486.12</v>
      </c>
      <c r="F1654" s="197">
        <f t="shared" si="241"/>
        <v>7.9421945189195996E-3</v>
      </c>
      <c r="G1654" s="197">
        <f t="shared" si="246"/>
        <v>-0.12037786082959957</v>
      </c>
      <c r="H1654" s="174">
        <v>1734.68</v>
      </c>
      <c r="I1654" s="197">
        <f t="shared" si="242"/>
        <v>3.6615480611308132E-3</v>
      </c>
      <c r="J1654" s="197">
        <f t="shared" si="247"/>
        <v>-0.12489491356589458</v>
      </c>
      <c r="K1654" s="174">
        <v>329.93</v>
      </c>
      <c r="L1654" s="197">
        <f t="shared" si="243"/>
        <v>-1.5697682056448174E-2</v>
      </c>
      <c r="M1654" s="197">
        <f t="shared" si="248"/>
        <v>-0.13483965180167073</v>
      </c>
      <c r="N1654" s="199">
        <v>40365</v>
      </c>
      <c r="O1654" s="181">
        <v>1028.06</v>
      </c>
      <c r="P1654" s="200">
        <f t="shared" si="244"/>
        <v>5.3446856054503037E-3</v>
      </c>
      <c r="Q1654" s="200">
        <f t="shared" si="249"/>
        <v>-0.13116447547404517</v>
      </c>
    </row>
    <row r="1655" spans="1:17">
      <c r="A1655" s="180">
        <v>40366</v>
      </c>
      <c r="B1655" s="174">
        <v>535.9</v>
      </c>
      <c r="C1655" s="197">
        <f t="shared" si="240"/>
        <v>3.6388377938926825E-2</v>
      </c>
      <c r="D1655" s="201">
        <f t="shared" si="245"/>
        <v>-9.0398634877698281E-2</v>
      </c>
      <c r="E1655" s="174">
        <v>6685.78</v>
      </c>
      <c r="F1655" s="197">
        <f t="shared" si="241"/>
        <v>3.0318373778230264E-2</v>
      </c>
      <c r="G1655" s="197">
        <f t="shared" si="246"/>
        <v>-7.7947048879202632E-2</v>
      </c>
      <c r="H1655" s="174">
        <v>1789.72</v>
      </c>
      <c r="I1655" s="197">
        <f t="shared" si="242"/>
        <v>3.123622468836763E-2</v>
      </c>
      <c r="J1655" s="197">
        <f t="shared" si="247"/>
        <v>-8.7736031927852953E-2</v>
      </c>
      <c r="K1655" s="174">
        <v>328.83</v>
      </c>
      <c r="L1655" s="197">
        <f t="shared" si="243"/>
        <v>-3.3396108517767063E-3</v>
      </c>
      <c r="M1655" s="197">
        <f t="shared" si="248"/>
        <v>-0.16415884134338721</v>
      </c>
      <c r="N1655" s="199">
        <v>40366</v>
      </c>
      <c r="O1655" s="181">
        <v>1060.27</v>
      </c>
      <c r="P1655" s="200">
        <f t="shared" si="244"/>
        <v>3.0850061581731633E-2</v>
      </c>
      <c r="Q1655" s="200">
        <f t="shared" si="249"/>
        <v>-9.2905591869870935E-2</v>
      </c>
    </row>
    <row r="1656" spans="1:17">
      <c r="A1656" s="180">
        <v>40367</v>
      </c>
      <c r="B1656" s="174">
        <v>537.66</v>
      </c>
      <c r="C1656" s="197">
        <f t="shared" si="240"/>
        <v>3.2788136233784294E-3</v>
      </c>
      <c r="D1656" s="201">
        <f t="shared" si="245"/>
        <v>-3.3054642175610938E-2</v>
      </c>
      <c r="E1656" s="174">
        <v>6755.81</v>
      </c>
      <c r="F1656" s="197">
        <f t="shared" si="241"/>
        <v>1.0419992520485767E-2</v>
      </c>
      <c r="G1656" s="197">
        <f t="shared" si="246"/>
        <v>-3.3880711207519759E-2</v>
      </c>
      <c r="H1656" s="174">
        <v>1798.31</v>
      </c>
      <c r="I1656" s="197">
        <f t="shared" si="242"/>
        <v>4.788151944924878E-3</v>
      </c>
      <c r="J1656" s="197">
        <f t="shared" si="247"/>
        <v>-3.2823707527763174E-2</v>
      </c>
      <c r="K1656" s="174">
        <v>328.07</v>
      </c>
      <c r="L1656" s="197">
        <f t="shared" si="243"/>
        <v>-2.3138996471150845E-3</v>
      </c>
      <c r="M1656" s="197">
        <f t="shared" si="248"/>
        <v>-0.13760573788772493</v>
      </c>
      <c r="N1656" s="199">
        <v>40367</v>
      </c>
      <c r="O1656" s="181">
        <v>1070.25</v>
      </c>
      <c r="P1656" s="200">
        <f t="shared" si="244"/>
        <v>9.3686733726730705E-3</v>
      </c>
      <c r="Q1656" s="200">
        <f t="shared" si="249"/>
        <v>-4.6628901352580812E-2</v>
      </c>
    </row>
    <row r="1657" spans="1:17">
      <c r="A1657" s="180">
        <v>40368</v>
      </c>
      <c r="B1657" s="174">
        <v>542.01</v>
      </c>
      <c r="C1657" s="197">
        <f t="shared" si="240"/>
        <v>8.0580613297624414E-3</v>
      </c>
      <c r="D1657" s="201">
        <f t="shared" si="245"/>
        <v>-7.6956219131807391E-2</v>
      </c>
      <c r="E1657" s="174">
        <v>6808.71</v>
      </c>
      <c r="F1657" s="197">
        <f t="shared" si="241"/>
        <v>7.7997995047284583E-3</v>
      </c>
      <c r="G1657" s="197">
        <f t="shared" si="246"/>
        <v>-7.1649075999014031E-2</v>
      </c>
      <c r="H1657" s="174">
        <v>1814.79</v>
      </c>
      <c r="I1657" s="197">
        <f t="shared" si="242"/>
        <v>9.1224235624448469E-3</v>
      </c>
      <c r="J1657" s="197">
        <f t="shared" si="247"/>
        <v>-7.7185094732003759E-2</v>
      </c>
      <c r="K1657" s="174">
        <v>330.7</v>
      </c>
      <c r="L1657" s="197">
        <f t="shared" si="243"/>
        <v>7.9846197391204334E-3</v>
      </c>
      <c r="M1657" s="197">
        <f t="shared" si="248"/>
        <v>-0.13407228938356827</v>
      </c>
      <c r="N1657" s="199">
        <v>40368</v>
      </c>
      <c r="O1657" s="181">
        <v>1077.96</v>
      </c>
      <c r="P1657" s="200">
        <f t="shared" si="244"/>
        <v>7.1781000040602059E-3</v>
      </c>
      <c r="Q1657" s="200">
        <f t="shared" si="249"/>
        <v>-8.029495336217328E-2</v>
      </c>
    </row>
    <row r="1658" spans="1:17">
      <c r="A1658" s="180">
        <v>40371</v>
      </c>
      <c r="B1658" s="174">
        <v>546.25</v>
      </c>
      <c r="C1658" s="197">
        <f t="shared" si="240"/>
        <v>7.7922949558545196E-3</v>
      </c>
      <c r="D1658" s="201">
        <f t="shared" si="245"/>
        <v>-6.4133695751913411E-2</v>
      </c>
      <c r="E1658" s="174">
        <v>6794.48</v>
      </c>
      <c r="F1658" s="197">
        <f t="shared" si="241"/>
        <v>-2.0921570882324386E-3</v>
      </c>
      <c r="G1658" s="197">
        <f t="shared" si="246"/>
        <v>-5.8882168470376146E-2</v>
      </c>
      <c r="H1658" s="174">
        <v>1821.03</v>
      </c>
      <c r="I1658" s="197">
        <f t="shared" si="242"/>
        <v>3.4325165309212844E-3</v>
      </c>
      <c r="J1658" s="197">
        <f t="shared" si="247"/>
        <v>-6.6965606608279021E-2</v>
      </c>
      <c r="K1658" s="174">
        <v>342.79</v>
      </c>
      <c r="L1658" s="197">
        <f t="shared" si="243"/>
        <v>3.5906394781792292E-2</v>
      </c>
      <c r="M1658" s="197">
        <f t="shared" si="248"/>
        <v>-9.2584969942076045E-2</v>
      </c>
      <c r="N1658" s="199">
        <v>40371</v>
      </c>
      <c r="O1658" s="181">
        <v>1078.75</v>
      </c>
      <c r="P1658" s="200">
        <f t="shared" si="244"/>
        <v>7.3259736852216871E-4</v>
      </c>
      <c r="Q1658" s="200">
        <f t="shared" si="249"/>
        <v>-6.9713726801213169E-2</v>
      </c>
    </row>
    <row r="1659" spans="1:17">
      <c r="A1659" s="180">
        <v>40372</v>
      </c>
      <c r="B1659" s="174">
        <v>556.80999999999995</v>
      </c>
      <c r="C1659" s="197">
        <f t="shared" si="240"/>
        <v>1.9147322219250001E-2</v>
      </c>
      <c r="D1659" s="201">
        <f t="shared" si="245"/>
        <v>-7.4992837164989987E-2</v>
      </c>
      <c r="E1659" s="174">
        <v>6907.78</v>
      </c>
      <c r="F1659" s="197">
        <f t="shared" si="241"/>
        <v>1.6537794826749649E-2</v>
      </c>
      <c r="G1659" s="197">
        <f t="shared" si="246"/>
        <v>-7.4002418718248433E-2</v>
      </c>
      <c r="H1659" s="174">
        <v>1845.03</v>
      </c>
      <c r="I1659" s="197">
        <f t="shared" si="242"/>
        <v>1.3093262448548883E-2</v>
      </c>
      <c r="J1659" s="197">
        <f t="shared" si="247"/>
        <v>-8.1459751051958948E-2</v>
      </c>
      <c r="K1659" s="174">
        <v>344.46</v>
      </c>
      <c r="L1659" s="197">
        <f t="shared" si="243"/>
        <v>4.859958638061059E-3</v>
      </c>
      <c r="M1659" s="197">
        <f t="shared" si="248"/>
        <v>-3.3054221371938447E-2</v>
      </c>
      <c r="N1659" s="199">
        <v>40372</v>
      </c>
      <c r="O1659" s="181">
        <v>1095.3399999999999</v>
      </c>
      <c r="P1659" s="200">
        <f t="shared" si="244"/>
        <v>1.5261853940210991E-2</v>
      </c>
      <c r="Q1659" s="200">
        <f t="shared" si="249"/>
        <v>-8.2627118125184307E-2</v>
      </c>
    </row>
    <row r="1660" spans="1:17">
      <c r="A1660" s="180">
        <v>40373</v>
      </c>
      <c r="B1660" s="174">
        <v>561</v>
      </c>
      <c r="C1660" s="197">
        <f t="shared" si="240"/>
        <v>7.4968368936463034E-3</v>
      </c>
      <c r="D1660" s="201">
        <f t="shared" si="245"/>
        <v>-3.7228685442814567E-2</v>
      </c>
      <c r="E1660" s="174">
        <v>6903.36</v>
      </c>
      <c r="F1660" s="197">
        <f t="shared" si="241"/>
        <v>-6.4006304344156367E-4</v>
      </c>
      <c r="G1660" s="197">
        <f t="shared" si="246"/>
        <v>-4.619496693807143E-2</v>
      </c>
      <c r="H1660" s="174">
        <v>1853.41</v>
      </c>
      <c r="I1660" s="197">
        <f t="shared" si="242"/>
        <v>4.5316481223721177E-3</v>
      </c>
      <c r="J1660" s="197">
        <f t="shared" si="247"/>
        <v>-5.3033756000375867E-2</v>
      </c>
      <c r="K1660" s="174">
        <v>346.39</v>
      </c>
      <c r="L1660" s="197">
        <f t="shared" si="243"/>
        <v>5.5873345037033605E-3</v>
      </c>
      <c r="M1660" s="197">
        <f t="shared" si="248"/>
        <v>-7.6512573741708584E-2</v>
      </c>
      <c r="N1660" s="199">
        <v>40373</v>
      </c>
      <c r="O1660" s="181">
        <v>1095.17</v>
      </c>
      <c r="P1660" s="200">
        <f t="shared" si="244"/>
        <v>-1.5521499590610117E-4</v>
      </c>
      <c r="Q1660" s="200">
        <f t="shared" si="249"/>
        <v>-5.5145852425884344E-2</v>
      </c>
    </row>
    <row r="1661" spans="1:17">
      <c r="A1661" s="180">
        <v>40374</v>
      </c>
      <c r="B1661" s="174">
        <v>561.83000000000004</v>
      </c>
      <c r="C1661" s="197">
        <f t="shared" si="240"/>
        <v>1.4784075081299803E-3</v>
      </c>
      <c r="D1661" s="201">
        <f t="shared" si="245"/>
        <v>-8.2369279168797369E-3</v>
      </c>
      <c r="E1661" s="174">
        <v>6916.81</v>
      </c>
      <c r="F1661" s="197">
        <f t="shared" si="241"/>
        <v>1.9464310853460588E-3</v>
      </c>
      <c r="G1661" s="197">
        <f t="shared" si="246"/>
        <v>-2.4932269204288867E-2</v>
      </c>
      <c r="H1661" s="174">
        <v>1856.24</v>
      </c>
      <c r="I1661" s="197">
        <f t="shared" si="242"/>
        <v>1.525750703705059E-3</v>
      </c>
      <c r="J1661" s="197">
        <f t="shared" si="247"/>
        <v>-2.855657798306669E-2</v>
      </c>
      <c r="K1661" s="174">
        <v>348.82</v>
      </c>
      <c r="L1661" s="197">
        <f t="shared" si="243"/>
        <v>6.9907219292186813E-3</v>
      </c>
      <c r="M1661" s="197">
        <f t="shared" si="248"/>
        <v>-6.6343020977803285E-2</v>
      </c>
      <c r="N1661" s="199">
        <v>40374</v>
      </c>
      <c r="O1661" s="181">
        <v>1096.48</v>
      </c>
      <c r="P1661" s="200">
        <f t="shared" si="244"/>
        <v>1.1954464955711874E-3</v>
      </c>
      <c r="Q1661" s="200">
        <f t="shared" si="249"/>
        <v>-3.6321988116189037E-2</v>
      </c>
    </row>
    <row r="1662" spans="1:17">
      <c r="A1662" s="180">
        <v>40375</v>
      </c>
      <c r="B1662" s="174">
        <v>544.92999999999995</v>
      </c>
      <c r="C1662" s="197">
        <f t="shared" si="240"/>
        <v>-3.0541966983725181E-2</v>
      </c>
      <c r="D1662" s="201">
        <f t="shared" si="245"/>
        <v>-1.2364726584068186E-2</v>
      </c>
      <c r="E1662" s="174">
        <v>6709.51</v>
      </c>
      <c r="F1662" s="197">
        <f t="shared" si="241"/>
        <v>-3.0428757703657359E-2</v>
      </c>
      <c r="G1662" s="197">
        <f t="shared" si="246"/>
        <v>-2.1032716641463417E-2</v>
      </c>
      <c r="H1662" s="174">
        <v>1803.48</v>
      </c>
      <c r="I1662" s="197">
        <f t="shared" si="242"/>
        <v>-2.8834804597108233E-2</v>
      </c>
      <c r="J1662" s="197">
        <f t="shared" si="247"/>
        <v>-3.1399645623697368E-2</v>
      </c>
      <c r="K1662" s="174">
        <v>353.6</v>
      </c>
      <c r="L1662" s="197">
        <f t="shared" si="243"/>
        <v>1.3610300922965947E-2</v>
      </c>
      <c r="M1662" s="197">
        <f t="shared" si="248"/>
        <v>-8.1554357135381617E-2</v>
      </c>
      <c r="N1662" s="199">
        <v>40375</v>
      </c>
      <c r="O1662" s="181">
        <v>1064.8800000000001</v>
      </c>
      <c r="P1662" s="200">
        <f t="shared" si="244"/>
        <v>-2.9242932098749713E-2</v>
      </c>
      <c r="Q1662" s="200">
        <f t="shared" si="249"/>
        <v>-3.6235394072064393E-2</v>
      </c>
    </row>
    <row r="1663" spans="1:17">
      <c r="A1663" s="180">
        <v>40378</v>
      </c>
      <c r="B1663" s="174">
        <v>553.49</v>
      </c>
      <c r="C1663" s="197">
        <f t="shared" si="240"/>
        <v>1.5586339091047769E-2</v>
      </c>
      <c r="D1663" s="201">
        <f t="shared" si="245"/>
        <v>-2.5992896156628979E-2</v>
      </c>
      <c r="E1663" s="174">
        <v>6739.64</v>
      </c>
      <c r="F1663" s="197">
        <f t="shared" si="241"/>
        <v>4.4805880530209624E-3</v>
      </c>
      <c r="G1663" s="197">
        <f t="shared" si="246"/>
        <v>-3.6540039175146373E-2</v>
      </c>
      <c r="H1663" s="174">
        <v>1819.28</v>
      </c>
      <c r="I1663" s="197">
        <f t="shared" si="242"/>
        <v>8.7226866691706515E-3</v>
      </c>
      <c r="J1663" s="197">
        <f t="shared" si="247"/>
        <v>-4.5301930631434124E-2</v>
      </c>
      <c r="K1663" s="174">
        <v>356.56</v>
      </c>
      <c r="L1663" s="197">
        <f t="shared" si="243"/>
        <v>8.3361978748119816E-3</v>
      </c>
      <c r="M1663" s="197">
        <f t="shared" si="248"/>
        <v>-5.4082105655811175E-2</v>
      </c>
      <c r="N1663" s="199">
        <v>40378</v>
      </c>
      <c r="O1663" s="181">
        <v>1071.25</v>
      </c>
      <c r="P1663" s="200">
        <f t="shared" si="244"/>
        <v>5.9640741732256862E-3</v>
      </c>
      <c r="Q1663" s="200">
        <f t="shared" si="249"/>
        <v>-5.1180599284033138E-2</v>
      </c>
    </row>
    <row r="1664" spans="1:17">
      <c r="A1664" s="180">
        <v>40379</v>
      </c>
      <c r="B1664" s="174">
        <v>555.15</v>
      </c>
      <c r="C1664" s="197">
        <f t="shared" si="240"/>
        <v>2.9946623621255729E-3</v>
      </c>
      <c r="D1664" s="201">
        <f t="shared" si="245"/>
        <v>-5.6750262654834006E-3</v>
      </c>
      <c r="E1664" s="174">
        <v>6820.04</v>
      </c>
      <c r="F1664" s="197">
        <f t="shared" si="241"/>
        <v>1.1858825905999154E-2</v>
      </c>
      <c r="G1664" s="197">
        <f t="shared" si="246"/>
        <v>-2.7450623700310345E-2</v>
      </c>
      <c r="H1664" s="174">
        <v>1840.67</v>
      </c>
      <c r="I1664" s="197">
        <f t="shared" si="242"/>
        <v>1.1688817355242352E-2</v>
      </c>
      <c r="J1664" s="197">
        <f t="shared" si="247"/>
        <v>-2.9324819091533894E-2</v>
      </c>
      <c r="K1664" s="174">
        <v>356.93</v>
      </c>
      <c r="L1664" s="197">
        <f t="shared" si="243"/>
        <v>1.0371554840773174E-3</v>
      </c>
      <c r="M1664" s="197">
        <f t="shared" si="248"/>
        <v>-2.5256105385188382E-2</v>
      </c>
      <c r="N1664" s="199">
        <v>40379</v>
      </c>
      <c r="O1664" s="181">
        <v>1083.48</v>
      </c>
      <c r="P1664" s="200">
        <f t="shared" si="244"/>
        <v>1.1351892195398526E-2</v>
      </c>
      <c r="Q1664" s="200">
        <f t="shared" si="249"/>
        <v>-4.0073056026137199E-2</v>
      </c>
    </row>
    <row r="1665" spans="1:17">
      <c r="A1665" s="180">
        <v>40380</v>
      </c>
      <c r="B1665" s="174">
        <v>543.84</v>
      </c>
      <c r="C1665" s="197">
        <f t="shared" si="240"/>
        <v>-2.0583261552468674E-2</v>
      </c>
      <c r="D1665" s="201">
        <f t="shared" si="245"/>
        <v>3.2253775102508604E-2</v>
      </c>
      <c r="E1665" s="174">
        <v>6731.16</v>
      </c>
      <c r="F1665" s="197">
        <f t="shared" si="241"/>
        <v>-1.3117845581171976E-2</v>
      </c>
      <c r="G1665" s="197">
        <f t="shared" si="246"/>
        <v>2.4797456181060346E-2</v>
      </c>
      <c r="H1665" s="174">
        <v>1817.3</v>
      </c>
      <c r="I1665" s="197">
        <f t="shared" si="242"/>
        <v>-1.2777752671200609E-2</v>
      </c>
      <c r="J1665" s="197">
        <f t="shared" si="247"/>
        <v>2.227630642961655E-2</v>
      </c>
      <c r="K1665" s="174">
        <v>346.47</v>
      </c>
      <c r="L1665" s="197">
        <f t="shared" si="243"/>
        <v>-2.9743449327271857E-2</v>
      </c>
      <c r="M1665" s="197">
        <f t="shared" si="248"/>
        <v>-2.6567971767352816E-2</v>
      </c>
      <c r="N1665" s="199">
        <v>40380</v>
      </c>
      <c r="O1665" s="181">
        <v>1069.5899999999999</v>
      </c>
      <c r="P1665" s="200">
        <f t="shared" si="244"/>
        <v>-1.2902685652813713E-2</v>
      </c>
      <c r="Q1665" s="200">
        <f t="shared" si="249"/>
        <v>1.1034556320715479E-2</v>
      </c>
    </row>
    <row r="1666" spans="1:17">
      <c r="A1666" s="180">
        <v>40381</v>
      </c>
      <c r="B1666" s="174">
        <v>560.53</v>
      </c>
      <c r="C1666" s="197">
        <f t="shared" si="240"/>
        <v>3.0227678771677306E-2</v>
      </c>
      <c r="D1666" s="201">
        <f t="shared" si="245"/>
        <v>-2.2224476265621206E-3</v>
      </c>
      <c r="E1666" s="174">
        <v>6901.91</v>
      </c>
      <c r="F1666" s="197">
        <f t="shared" si="241"/>
        <v>2.5050693532517591E-2</v>
      </c>
      <c r="G1666" s="197">
        <f t="shared" si="246"/>
        <v>-6.5582938645777035E-3</v>
      </c>
      <c r="H1666" s="174">
        <v>1863.1</v>
      </c>
      <c r="I1666" s="197">
        <f t="shared" si="242"/>
        <v>2.4889883939092569E-2</v>
      </c>
      <c r="J1666" s="197">
        <f t="shared" si="247"/>
        <v>-3.0054389708930838E-3</v>
      </c>
      <c r="K1666" s="174">
        <v>350.09</v>
      </c>
      <c r="L1666" s="197">
        <f t="shared" si="243"/>
        <v>1.0394029489938362E-2</v>
      </c>
      <c r="M1666" s="197">
        <f t="shared" si="248"/>
        <v>-3.9973075974110962E-2</v>
      </c>
      <c r="N1666" s="199">
        <v>40381</v>
      </c>
      <c r="O1666" s="181">
        <v>1093.67</v>
      </c>
      <c r="P1666" s="200">
        <f t="shared" si="244"/>
        <v>2.2263615685037746E-2</v>
      </c>
      <c r="Q1666" s="200">
        <f t="shared" si="249"/>
        <v>-1.678078389146621E-2</v>
      </c>
    </row>
    <row r="1667" spans="1:17">
      <c r="A1667" s="180">
        <v>40382</v>
      </c>
      <c r="B1667" s="174">
        <v>563.42999999999995</v>
      </c>
      <c r="C1667" s="197">
        <f t="shared" si="240"/>
        <v>5.1603374414725938E-3</v>
      </c>
      <c r="D1667" s="201">
        <f t="shared" si="245"/>
        <v>3.6462135929181801E-2</v>
      </c>
      <c r="E1667" s="174">
        <v>6965.11</v>
      </c>
      <c r="F1667" s="197">
        <f t="shared" si="241"/>
        <v>9.1152154668751578E-3</v>
      </c>
      <c r="G1667" s="197">
        <f t="shared" si="246"/>
        <v>3.4667200066774741E-2</v>
      </c>
      <c r="H1667" s="174">
        <v>1875.38</v>
      </c>
      <c r="I1667" s="197">
        <f t="shared" si="242"/>
        <v>6.5695385107552486E-3</v>
      </c>
      <c r="J1667" s="197">
        <f t="shared" si="247"/>
        <v>2.6002041253293206E-2</v>
      </c>
      <c r="K1667" s="174">
        <v>352.86</v>
      </c>
      <c r="L1667" s="197">
        <f t="shared" si="243"/>
        <v>7.8811134148753861E-3</v>
      </c>
      <c r="M1667" s="197">
        <f t="shared" si="248"/>
        <v>-2.2817469740362348E-2</v>
      </c>
      <c r="N1667" s="199">
        <v>40382</v>
      </c>
      <c r="O1667" s="181">
        <v>1102.6600000000001</v>
      </c>
      <c r="P1667" s="200">
        <f t="shared" si="244"/>
        <v>8.186429368369252E-3</v>
      </c>
      <c r="Q1667" s="200">
        <f t="shared" si="249"/>
        <v>1.8474954726471132E-2</v>
      </c>
    </row>
    <row r="1668" spans="1:17">
      <c r="A1668" s="180">
        <v>40385</v>
      </c>
      <c r="B1668" s="174">
        <v>567.54999999999995</v>
      </c>
      <c r="C1668" s="197">
        <f t="shared" ref="C1668:C1731" si="250">LN(B1668/B1667)</f>
        <v>7.2857490403927033E-3</v>
      </c>
      <c r="D1668" s="201">
        <f t="shared" si="245"/>
        <v>4.1400464933421872E-2</v>
      </c>
      <c r="E1668" s="174">
        <v>7046</v>
      </c>
      <c r="F1668" s="197">
        <f t="shared" ref="F1668:F1731" si="251">LN(E1668/E1667)</f>
        <v>1.1546679560014785E-2</v>
      </c>
      <c r="G1668" s="197">
        <f t="shared" si="246"/>
        <v>4.3918923348934276E-2</v>
      </c>
      <c r="H1668" s="174">
        <v>1890.4</v>
      </c>
      <c r="I1668" s="197">
        <f t="shared" ref="I1668:I1731" si="252">LN(H1668/H1667)</f>
        <v>7.9771413356346677E-3</v>
      </c>
      <c r="J1668" s="197">
        <f t="shared" si="247"/>
        <v>3.2351252356631069E-2</v>
      </c>
      <c r="K1668" s="174">
        <v>347.91</v>
      </c>
      <c r="L1668" s="197">
        <f t="shared" ref="L1668:L1731" si="253">LN(K1668/K1667)</f>
        <v>-1.4127552063197976E-2</v>
      </c>
      <c r="M1668" s="197">
        <f t="shared" si="248"/>
        <v>2.1252410933422491E-2</v>
      </c>
      <c r="N1668" s="199">
        <v>40385</v>
      </c>
      <c r="O1668" s="181">
        <v>1115.01</v>
      </c>
      <c r="P1668" s="200">
        <f t="shared" ref="P1668:P1731" si="254">LN(O1668/O1667)</f>
        <v>1.1137930955885434E-2</v>
      </c>
      <c r="Q1668" s="200">
        <f t="shared" si="249"/>
        <v>2.6307513868395679E-2</v>
      </c>
    </row>
    <row r="1669" spans="1:17">
      <c r="A1669" s="180">
        <v>40386</v>
      </c>
      <c r="B1669" s="174">
        <v>565.26</v>
      </c>
      <c r="C1669" s="197">
        <f t="shared" si="250"/>
        <v>-4.0430489127169641E-3</v>
      </c>
      <c r="D1669" s="201">
        <f t="shared" si="245"/>
        <v>5.7493242155453365E-2</v>
      </c>
      <c r="E1669" s="174">
        <v>7044.99</v>
      </c>
      <c r="F1669" s="197">
        <f t="shared" si="251"/>
        <v>-1.4335401582573449E-4</v>
      </c>
      <c r="G1669" s="197">
        <f t="shared" si="246"/>
        <v>6.0650168552060693E-2</v>
      </c>
      <c r="H1669" s="174">
        <v>1888.81</v>
      </c>
      <c r="I1669" s="197">
        <f t="shared" si="252"/>
        <v>-8.4144574861641877E-4</v>
      </c>
      <c r="J1669" s="197">
        <f t="shared" si="247"/>
        <v>5.0964818595767597E-2</v>
      </c>
      <c r="K1669" s="174">
        <v>357.33</v>
      </c>
      <c r="L1669" s="197">
        <f t="shared" si="253"/>
        <v>2.6715898924197626E-2</v>
      </c>
      <c r="M1669" s="197">
        <f t="shared" si="248"/>
        <v>-2.870183652869009E-3</v>
      </c>
      <c r="N1669" s="199">
        <v>40386</v>
      </c>
      <c r="O1669" s="181">
        <v>1113.8399999999999</v>
      </c>
      <c r="P1669" s="200">
        <f t="shared" si="254"/>
        <v>-1.0498688628368148E-3</v>
      </c>
      <c r="Q1669" s="200">
        <f t="shared" si="249"/>
        <v>4.3122450519053224E-2</v>
      </c>
    </row>
    <row r="1670" spans="1:17">
      <c r="A1670" s="180">
        <v>40387</v>
      </c>
      <c r="B1670" s="174">
        <v>559.82000000000005</v>
      </c>
      <c r="C1670" s="197">
        <f t="shared" si="250"/>
        <v>-9.6704988001004629E-3</v>
      </c>
      <c r="D1670" s="201">
        <f t="shared" si="245"/>
        <v>1.3428757961810651E-2</v>
      </c>
      <c r="E1670" s="174">
        <v>6999.18</v>
      </c>
      <c r="F1670" s="197">
        <f t="shared" si="251"/>
        <v>-6.523726566810043E-3</v>
      </c>
      <c r="G1670" s="197">
        <f t="shared" si="246"/>
        <v>2.1768251217785188E-2</v>
      </c>
      <c r="H1670" s="174">
        <v>1872.62</v>
      </c>
      <c r="I1670" s="197">
        <f t="shared" si="252"/>
        <v>-8.6084813388288394E-3</v>
      </c>
      <c r="J1670" s="197">
        <f t="shared" si="247"/>
        <v>1.3914584548507029E-2</v>
      </c>
      <c r="K1670" s="174">
        <v>359.37</v>
      </c>
      <c r="L1670" s="197">
        <f t="shared" si="253"/>
        <v>5.6927738504301776E-3</v>
      </c>
      <c r="M1670" s="197">
        <f t="shared" si="248"/>
        <v>2.9536694070741405E-2</v>
      </c>
      <c r="N1670" s="199">
        <v>40387</v>
      </c>
      <c r="O1670" s="181">
        <v>1106.1300000000001</v>
      </c>
      <c r="P1670" s="200">
        <f t="shared" si="254"/>
        <v>-6.9460677389541889E-3</v>
      </c>
      <c r="Q1670" s="200">
        <f t="shared" si="249"/>
        <v>9.7253687281749091E-3</v>
      </c>
    </row>
    <row r="1671" spans="1:17">
      <c r="A1671" s="180">
        <v>40388</v>
      </c>
      <c r="B1671" s="174">
        <v>555.77</v>
      </c>
      <c r="C1671" s="197">
        <f t="shared" si="250"/>
        <v>-7.260763887347651E-3</v>
      </c>
      <c r="D1671" s="201">
        <f t="shared" si="245"/>
        <v>1.5281762540494322E-2</v>
      </c>
      <c r="E1671" s="174">
        <v>6994.57</v>
      </c>
      <c r="F1671" s="197">
        <f t="shared" si="251"/>
        <v>-6.5886558881912628E-4</v>
      </c>
      <c r="G1671" s="197">
        <f t="shared" si="246"/>
        <v>3.0110862107720224E-2</v>
      </c>
      <c r="H1671" s="174">
        <v>1860.3</v>
      </c>
      <c r="I1671" s="197">
        <f t="shared" si="252"/>
        <v>-6.6007547613109695E-3</v>
      </c>
      <c r="J1671" s="197">
        <f t="shared" si="247"/>
        <v>1.0861822595299905E-2</v>
      </c>
      <c r="K1671" s="174">
        <v>361.51</v>
      </c>
      <c r="L1671" s="197">
        <f t="shared" si="253"/>
        <v>5.9372053221586401E-3</v>
      </c>
      <c r="M1671" s="197">
        <f t="shared" si="248"/>
        <v>3.6844930554337296E-2</v>
      </c>
      <c r="N1671" s="199">
        <v>40388</v>
      </c>
      <c r="O1671" s="181">
        <v>1101.53</v>
      </c>
      <c r="P1671" s="200">
        <f t="shared" si="254"/>
        <v>-4.1673144027251485E-3</v>
      </c>
      <c r="Q1671" s="200">
        <f t="shared" si="249"/>
        <v>1.5231171589843964E-2</v>
      </c>
    </row>
    <row r="1672" spans="1:17">
      <c r="A1672" s="180">
        <v>40389</v>
      </c>
      <c r="B1672" s="174">
        <v>555.54999999999995</v>
      </c>
      <c r="C1672" s="197">
        <f t="shared" si="250"/>
        <v>-3.9592557116564726E-4</v>
      </c>
      <c r="D1672" s="201">
        <f t="shared" si="245"/>
        <v>2.2711292250278917E-2</v>
      </c>
      <c r="E1672" s="174">
        <v>6998.99</v>
      </c>
      <c r="F1672" s="197">
        <f t="shared" si="251"/>
        <v>6.3171918325155064E-4</v>
      </c>
      <c r="G1672" s="197">
        <f t="shared" si="246"/>
        <v>4.884949766839268E-2</v>
      </c>
      <c r="H1672" s="174">
        <v>1864</v>
      </c>
      <c r="I1672" s="197">
        <f t="shared" si="252"/>
        <v>1.9869512215945026E-3</v>
      </c>
      <c r="J1672" s="197">
        <f t="shared" si="247"/>
        <v>1.3671485407729177E-2</v>
      </c>
      <c r="K1672" s="174">
        <v>362.01</v>
      </c>
      <c r="L1672" s="197">
        <f t="shared" si="253"/>
        <v>1.3821320201110588E-3</v>
      </c>
      <c r="M1672" s="197">
        <f t="shared" si="248"/>
        <v>5.3405095237822012E-2</v>
      </c>
      <c r="N1672" s="199">
        <v>40389</v>
      </c>
      <c r="O1672" s="181">
        <v>1101.5999999999999</v>
      </c>
      <c r="P1672" s="200">
        <f t="shared" si="254"/>
        <v>6.3545955094315853E-5</v>
      </c>
      <c r="Q1672" s="200">
        <f t="shared" si="249"/>
        <v>2.8378142654422386E-2</v>
      </c>
    </row>
    <row r="1673" spans="1:17">
      <c r="A1673" s="180">
        <v>40392</v>
      </c>
      <c r="B1673" s="174">
        <v>566.72</v>
      </c>
      <c r="C1673" s="197">
        <f t="shared" si="250"/>
        <v>1.9906740564451162E-2</v>
      </c>
      <c r="D1673" s="201">
        <f t="shared" si="245"/>
        <v>-1.2412417607451569E-3</v>
      </c>
      <c r="E1673" s="174">
        <v>7174.9</v>
      </c>
      <c r="F1673" s="197">
        <f t="shared" si="251"/>
        <v>2.4822971335487536E-2</v>
      </c>
      <c r="G1673" s="197">
        <f t="shared" si="246"/>
        <v>2.3035140465805688E-2</v>
      </c>
      <c r="H1673" s="174">
        <v>1898.99</v>
      </c>
      <c r="I1673" s="197">
        <f t="shared" si="252"/>
        <v>1.8597449623447896E-2</v>
      </c>
      <c r="J1673" s="197">
        <f t="shared" si="247"/>
        <v>-8.3289516880610641E-3</v>
      </c>
      <c r="K1673" s="174">
        <v>358.57</v>
      </c>
      <c r="L1673" s="197">
        <f t="shared" si="253"/>
        <v>-9.5479367547842368E-3</v>
      </c>
      <c r="M1673" s="197">
        <f t="shared" si="248"/>
        <v>2.003303421404776E-2</v>
      </c>
      <c r="N1673" s="199">
        <v>40392</v>
      </c>
      <c r="O1673" s="181">
        <v>1125.8599999999999</v>
      </c>
      <c r="P1673" s="200">
        <f t="shared" si="254"/>
        <v>2.1783519629687675E-2</v>
      </c>
      <c r="Q1673" s="200">
        <f t="shared" si="249"/>
        <v>2.9273014294432199E-3</v>
      </c>
    </row>
    <row r="1674" spans="1:17">
      <c r="A1674" s="180">
        <v>40393</v>
      </c>
      <c r="B1674" s="174">
        <v>562.30999999999995</v>
      </c>
      <c r="C1674" s="197">
        <f t="shared" si="250"/>
        <v>-7.8120553534344198E-3</v>
      </c>
      <c r="D1674" s="201">
        <f t="shared" si="245"/>
        <v>3.6238648802809255E-3</v>
      </c>
      <c r="E1674" s="174">
        <v>7146.99</v>
      </c>
      <c r="F1674" s="197">
        <f t="shared" si="251"/>
        <v>-3.8975352179377401E-3</v>
      </c>
      <c r="G1674" s="197">
        <f t="shared" si="246"/>
        <v>4.4824532832557988E-2</v>
      </c>
      <c r="H1674" s="174">
        <v>1891.81</v>
      </c>
      <c r="I1674" s="197">
        <f t="shared" si="252"/>
        <v>-3.7881231328520254E-3</v>
      </c>
      <c r="J1674" s="197">
        <f t="shared" si="247"/>
        <v>1.755103029162923E-3</v>
      </c>
      <c r="K1674" s="174">
        <v>355.2</v>
      </c>
      <c r="L1674" s="197">
        <f t="shared" si="253"/>
        <v>-9.4428878808198759E-3</v>
      </c>
      <c r="M1674" s="197">
        <f t="shared" si="248"/>
        <v>1.9061066695376917E-2</v>
      </c>
      <c r="N1674" s="199">
        <v>40393</v>
      </c>
      <c r="O1674" s="181">
        <v>1120.46</v>
      </c>
      <c r="P1674" s="200">
        <f t="shared" si="254"/>
        <v>-4.8078727893035213E-3</v>
      </c>
      <c r="Q1674" s="200">
        <f t="shared" si="249"/>
        <v>2.0667584782453587E-2</v>
      </c>
    </row>
    <row r="1675" spans="1:17">
      <c r="A1675" s="180">
        <v>40394</v>
      </c>
      <c r="B1675" s="174">
        <v>566.59</v>
      </c>
      <c r="C1675" s="197">
        <f t="shared" si="250"/>
        <v>7.5826388644416416E-3</v>
      </c>
      <c r="D1675" s="201">
        <f t="shared" si="245"/>
        <v>3.2589478918376394E-2</v>
      </c>
      <c r="E1675" s="174">
        <v>7182.14</v>
      </c>
      <c r="F1675" s="197">
        <f t="shared" si="251"/>
        <v>4.9060997428973839E-3</v>
      </c>
      <c r="G1675" s="197">
        <f t="shared" si="246"/>
        <v>7.958073176185787E-2</v>
      </c>
      <c r="H1675" s="174">
        <v>1909.2</v>
      </c>
      <c r="I1675" s="197">
        <f t="shared" si="252"/>
        <v>9.1502633956091588E-3</v>
      </c>
      <c r="J1675" s="197">
        <f t="shared" si="247"/>
        <v>3.21039426792806E-2</v>
      </c>
      <c r="K1675" s="174">
        <v>353.57</v>
      </c>
      <c r="L1675" s="197">
        <f t="shared" si="253"/>
        <v>-4.5995255827404324E-3</v>
      </c>
      <c r="M1675" s="197">
        <f t="shared" si="248"/>
        <v>1.8985393754928807E-2</v>
      </c>
      <c r="N1675" s="199">
        <v>40394</v>
      </c>
      <c r="O1675" s="181">
        <v>1127.24</v>
      </c>
      <c r="P1675" s="200">
        <f t="shared" si="254"/>
        <v>6.0328518604199043E-3</v>
      </c>
      <c r="Q1675" s="200">
        <f t="shared" si="249"/>
        <v>5.0877198516065543E-2</v>
      </c>
    </row>
    <row r="1676" spans="1:17">
      <c r="A1676" s="180">
        <v>40395</v>
      </c>
      <c r="B1676" s="174">
        <v>564.72</v>
      </c>
      <c r="C1676" s="197">
        <f t="shared" si="250"/>
        <v>-3.3059050182592501E-3</v>
      </c>
      <c r="D1676" s="201">
        <f t="shared" si="245"/>
        <v>6.1358446127692763E-2</v>
      </c>
      <c r="E1676" s="174">
        <v>7174.27</v>
      </c>
      <c r="F1676" s="197">
        <f t="shared" si="251"/>
        <v>-1.0963744819681219E-3</v>
      </c>
      <c r="G1676" s="197">
        <f t="shared" si="246"/>
        <v>9.7886265856352572E-2</v>
      </c>
      <c r="H1676" s="174">
        <v>1904.95</v>
      </c>
      <c r="I1676" s="197">
        <f t="shared" si="252"/>
        <v>-2.2285446345514273E-3</v>
      </c>
      <c r="J1676" s="197">
        <f t="shared" si="247"/>
        <v>5.9920386295169201E-2</v>
      </c>
      <c r="K1676" s="174">
        <v>360.79</v>
      </c>
      <c r="L1676" s="197">
        <f t="shared" si="253"/>
        <v>2.0214586082840692E-2</v>
      </c>
      <c r="M1676" s="197">
        <f t="shared" si="248"/>
        <v>-7.1862671701959872E-3</v>
      </c>
      <c r="N1676" s="199">
        <v>40395</v>
      </c>
      <c r="O1676" s="181">
        <v>1125.81</v>
      </c>
      <c r="P1676" s="200">
        <f t="shared" si="254"/>
        <v>-1.2693905523797281E-3</v>
      </c>
      <c r="Q1676" s="200">
        <f t="shared" si="249"/>
        <v>7.0534484067581726E-2</v>
      </c>
    </row>
    <row r="1677" spans="1:17">
      <c r="A1677" s="180">
        <v>40396</v>
      </c>
      <c r="B1677" s="174">
        <v>562.57000000000005</v>
      </c>
      <c r="C1677" s="197">
        <f t="shared" si="250"/>
        <v>-3.8144623067645589E-3</v>
      </c>
      <c r="D1677" s="201">
        <f t="shared" si="245"/>
        <v>5.458678768018748E-2</v>
      </c>
      <c r="E1677" s="174">
        <v>7153.72</v>
      </c>
      <c r="F1677" s="197">
        <f t="shared" si="251"/>
        <v>-2.8685131816923678E-3</v>
      </c>
      <c r="G1677" s="197">
        <f t="shared" si="246"/>
        <v>8.401941693330936E-2</v>
      </c>
      <c r="H1677" s="174">
        <v>1902.88</v>
      </c>
      <c r="I1677" s="197">
        <f t="shared" si="252"/>
        <v>-1.0872335182548236E-3</v>
      </c>
      <c r="J1677" s="197">
        <f t="shared" si="247"/>
        <v>5.9060843449337486E-2</v>
      </c>
      <c r="K1677" s="174">
        <v>359.43</v>
      </c>
      <c r="L1677" s="197">
        <f t="shared" si="253"/>
        <v>-3.7766282981978863E-3</v>
      </c>
      <c r="M1677" s="197">
        <f t="shared" si="248"/>
        <v>1.7199294075623747E-3</v>
      </c>
      <c r="N1677" s="199">
        <v>40396</v>
      </c>
      <c r="O1677" s="181">
        <v>1121.6400000000001</v>
      </c>
      <c r="P1677" s="200">
        <f t="shared" si="254"/>
        <v>-3.7108765803768487E-3</v>
      </c>
      <c r="Q1677" s="200">
        <f t="shared" si="249"/>
        <v>5.8348853760985427E-2</v>
      </c>
    </row>
    <row r="1678" spans="1:17">
      <c r="A1678" s="180">
        <v>40399</v>
      </c>
      <c r="B1678" s="174">
        <v>565.77</v>
      </c>
      <c r="C1678" s="197">
        <f t="shared" si="250"/>
        <v>5.6720644119313502E-3</v>
      </c>
      <c r="D1678" s="201">
        <f t="shared" si="245"/>
        <v>5.7038174595073286E-2</v>
      </c>
      <c r="E1678" s="174">
        <v>7188.3</v>
      </c>
      <c r="F1678" s="197">
        <f t="shared" si="251"/>
        <v>4.8222031497964554E-3</v>
      </c>
      <c r="G1678" s="197">
        <f t="shared" si="246"/>
        <v>8.6686106465877349E-2</v>
      </c>
      <c r="H1678" s="174">
        <v>1915.17</v>
      </c>
      <c r="I1678" s="197">
        <f t="shared" si="252"/>
        <v>6.4378635416883065E-3</v>
      </c>
      <c r="J1678" s="197">
        <f t="shared" si="247"/>
        <v>6.7362089407994166E-2</v>
      </c>
      <c r="K1678" s="174">
        <v>361.62</v>
      </c>
      <c r="L1678" s="197">
        <f t="shared" si="253"/>
        <v>6.0744934030904302E-3</v>
      </c>
      <c r="M1678" s="197">
        <f t="shared" si="248"/>
        <v>3.0078092378603219E-2</v>
      </c>
      <c r="N1678" s="199">
        <v>40399</v>
      </c>
      <c r="O1678" s="181">
        <v>1127.79</v>
      </c>
      <c r="P1678" s="200">
        <f t="shared" si="254"/>
        <v>5.4680655309205847E-3</v>
      </c>
      <c r="Q1678" s="200">
        <f t="shared" si="249"/>
        <v>6.0597318419695803E-2</v>
      </c>
    </row>
    <row r="1679" spans="1:17">
      <c r="A1679" s="180">
        <v>40400</v>
      </c>
      <c r="B1679" s="174">
        <v>557.92999999999995</v>
      </c>
      <c r="C1679" s="197">
        <f t="shared" si="250"/>
        <v>-1.3954128709008506E-2</v>
      </c>
      <c r="D1679" s="201">
        <f t="shared" si="245"/>
        <v>3.5092582313992225E-2</v>
      </c>
      <c r="E1679" s="174">
        <v>7139.75</v>
      </c>
      <c r="F1679" s="197">
        <f t="shared" si="251"/>
        <v>-6.7769425445393912E-3</v>
      </c>
      <c r="G1679" s="197">
        <f t="shared" si="246"/>
        <v>5.7960037170032404E-2</v>
      </c>
      <c r="H1679" s="174">
        <v>1899.24</v>
      </c>
      <c r="I1679" s="197">
        <f t="shared" si="252"/>
        <v>-8.3525853874313952E-3</v>
      </c>
      <c r="J1679" s="197">
        <f t="shared" si="247"/>
        <v>4.5441245566600341E-2</v>
      </c>
      <c r="K1679" s="174">
        <v>360.1</v>
      </c>
      <c r="L1679" s="197">
        <f t="shared" si="253"/>
        <v>-4.212166068178173E-3</v>
      </c>
      <c r="M1679" s="197">
        <f t="shared" si="248"/>
        <v>5.5052472554449547E-2</v>
      </c>
      <c r="N1679" s="199">
        <v>40400</v>
      </c>
      <c r="O1679" s="181">
        <v>1121.06</v>
      </c>
      <c r="P1679" s="200">
        <f t="shared" si="254"/>
        <v>-5.9852992339845916E-3</v>
      </c>
      <c r="Q1679" s="200">
        <f t="shared" si="249"/>
        <v>3.6985562338555822E-2</v>
      </c>
    </row>
    <row r="1680" spans="1:17">
      <c r="A1680" s="180">
        <v>40401</v>
      </c>
      <c r="B1680" s="174">
        <v>542.24</v>
      </c>
      <c r="C1680" s="197">
        <f t="shared" si="250"/>
        <v>-2.8524798624633748E-2</v>
      </c>
      <c r="D1680" s="201">
        <f t="shared" si="245"/>
        <v>1.0739809509263004E-2</v>
      </c>
      <c r="E1680" s="174">
        <v>6902.71</v>
      </c>
      <c r="F1680" s="197">
        <f t="shared" si="251"/>
        <v>-3.3763673613999519E-2</v>
      </c>
      <c r="G1680" s="197">
        <f t="shared" si="246"/>
        <v>4.6586913638839961E-2</v>
      </c>
      <c r="H1680" s="174">
        <v>1845.38</v>
      </c>
      <c r="I1680" s="197">
        <f t="shared" si="252"/>
        <v>-2.876858780621706E-2</v>
      </c>
      <c r="J1680" s="197">
        <f t="shared" si="247"/>
        <v>2.7809895454053803E-2</v>
      </c>
      <c r="K1680" s="174">
        <v>358.97</v>
      </c>
      <c r="L1680" s="197">
        <f t="shared" si="253"/>
        <v>-3.1429511179482156E-3</v>
      </c>
      <c r="M1680" s="197">
        <f t="shared" si="248"/>
        <v>5.03729212062414E-2</v>
      </c>
      <c r="N1680" s="199">
        <v>40401</v>
      </c>
      <c r="O1680" s="181">
        <v>1089.47</v>
      </c>
      <c r="P1680" s="200">
        <f t="shared" si="254"/>
        <v>-2.858332684063827E-2</v>
      </c>
      <c r="Q1680" s="200">
        <f t="shared" si="249"/>
        <v>2.6630156445245256E-2</v>
      </c>
    </row>
    <row r="1681" spans="1:17">
      <c r="A1681" s="180">
        <v>40402</v>
      </c>
      <c r="B1681" s="174">
        <v>531.26</v>
      </c>
      <c r="C1681" s="197">
        <f t="shared" si="250"/>
        <v>-2.0457164267863339E-2</v>
      </c>
      <c r="D1681" s="201">
        <f t="shared" si="245"/>
        <v>-1.5299884849765915E-2</v>
      </c>
      <c r="E1681" s="174">
        <v>6881.94</v>
      </c>
      <c r="F1681" s="197">
        <f t="shared" si="251"/>
        <v>-3.013499177418757E-3</v>
      </c>
      <c r="G1681" s="197">
        <f t="shared" si="246"/>
        <v>1.2352314530192796E-2</v>
      </c>
      <c r="H1681" s="174">
        <v>1832.17</v>
      </c>
      <c r="I1681" s="197">
        <f t="shared" si="252"/>
        <v>-7.1841616382415036E-3</v>
      </c>
      <c r="J1681" s="197">
        <f t="shared" si="247"/>
        <v>-5.4187912857741466E-5</v>
      </c>
      <c r="K1681" s="174">
        <v>360.62</v>
      </c>
      <c r="L1681" s="197">
        <f t="shared" si="253"/>
        <v>4.5859528113408148E-3</v>
      </c>
      <c r="M1681" s="197">
        <f t="shared" si="248"/>
        <v>5.605946673675561E-2</v>
      </c>
      <c r="N1681" s="199">
        <v>40402</v>
      </c>
      <c r="O1681" s="181">
        <v>1083.6099999999999</v>
      </c>
      <c r="P1681" s="200">
        <f t="shared" si="254"/>
        <v>-5.3932797728319772E-3</v>
      </c>
      <c r="Q1681" s="200">
        <f t="shared" si="249"/>
        <v>-1.4684961707808752E-4</v>
      </c>
    </row>
    <row r="1682" spans="1:17">
      <c r="A1682" s="180">
        <v>40403</v>
      </c>
      <c r="B1682" s="174">
        <v>529.64</v>
      </c>
      <c r="C1682" s="197">
        <f t="shared" si="250"/>
        <v>-3.0540131193219069E-3</v>
      </c>
      <c r="D1682" s="201">
        <f t="shared" ref="D1682:D1745" si="255">SUM(C1641:C1681)</f>
        <v>-6.8242172535942142E-2</v>
      </c>
      <c r="E1682" s="174">
        <v>6861.04</v>
      </c>
      <c r="F1682" s="197">
        <f t="shared" si="251"/>
        <v>-3.0415551957809202E-3</v>
      </c>
      <c r="G1682" s="197">
        <f t="shared" ref="G1682:G1745" si="256">SUM(F1641:F1681)</f>
        <v>-1.5562799774915117E-2</v>
      </c>
      <c r="H1682" s="174">
        <v>1818.8</v>
      </c>
      <c r="I1682" s="197">
        <f t="shared" si="252"/>
        <v>-7.3241137378780583E-3</v>
      </c>
      <c r="J1682" s="197">
        <f t="shared" ref="J1682:J1745" si="257">SUM(I1641:I1681)</f>
        <v>-3.5025633341050411E-2</v>
      </c>
      <c r="K1682" s="174">
        <v>356.3</v>
      </c>
      <c r="L1682" s="197">
        <f t="shared" si="253"/>
        <v>-1.2051699736431885E-2</v>
      </c>
      <c r="M1682" s="197">
        <f t="shared" ref="M1682:M1745" si="258">SUM(L1641:L1681)</f>
        <v>3.5507356650398683E-2</v>
      </c>
      <c r="N1682" s="199">
        <v>40403</v>
      </c>
      <c r="O1682" s="181">
        <v>1079.25</v>
      </c>
      <c r="P1682" s="200">
        <f t="shared" si="254"/>
        <v>-4.0317042303712894E-3</v>
      </c>
      <c r="Q1682" s="200">
        <f t="shared" ref="Q1682:Q1745" si="259">SUM(P1641:P1681)</f>
        <v>-2.8762601982779766E-2</v>
      </c>
    </row>
    <row r="1683" spans="1:17">
      <c r="A1683" s="180">
        <v>40406</v>
      </c>
      <c r="B1683" s="174">
        <v>530.41</v>
      </c>
      <c r="C1683" s="197">
        <f t="shared" si="250"/>
        <v>1.4527619176923057E-3</v>
      </c>
      <c r="D1683" s="201">
        <f t="shared" si="255"/>
        <v>-6.6184511119177586E-2</v>
      </c>
      <c r="E1683" s="174">
        <v>6871.58</v>
      </c>
      <c r="F1683" s="197">
        <f t="shared" si="251"/>
        <v>1.535031489932036E-3</v>
      </c>
      <c r="G1683" s="197">
        <f t="shared" si="256"/>
        <v>-1.6628120685143546E-2</v>
      </c>
      <c r="H1683" s="174">
        <v>1821.51</v>
      </c>
      <c r="I1683" s="197">
        <f t="shared" si="252"/>
        <v>1.4888844634781387E-3</v>
      </c>
      <c r="J1683" s="197">
        <f t="shared" si="257"/>
        <v>-4.6467782029704009E-2</v>
      </c>
      <c r="K1683" s="174">
        <v>347.02</v>
      </c>
      <c r="L1683" s="197">
        <f t="shared" si="253"/>
        <v>-2.6390657438264745E-2</v>
      </c>
      <c r="M1683" s="197">
        <f t="shared" si="258"/>
        <v>1.245444585199343E-2</v>
      </c>
      <c r="N1683" s="199">
        <v>40406</v>
      </c>
      <c r="O1683" s="181">
        <v>1079.3800000000001</v>
      </c>
      <c r="P1683" s="200">
        <f t="shared" si="254"/>
        <v>1.2044676499190631E-4</v>
      </c>
      <c r="Q1683" s="200">
        <f t="shared" si="259"/>
        <v>-3.2238212488060899E-2</v>
      </c>
    </row>
    <row r="1684" spans="1:17">
      <c r="A1684" s="180">
        <v>40407</v>
      </c>
      <c r="B1684" s="174">
        <v>536.76</v>
      </c>
      <c r="C1684" s="197">
        <f t="shared" si="250"/>
        <v>1.1900774843508677E-2</v>
      </c>
      <c r="D1684" s="201">
        <f t="shared" si="255"/>
        <v>-7.1389399239608964E-2</v>
      </c>
      <c r="E1684" s="174">
        <v>6959.79</v>
      </c>
      <c r="F1684" s="197">
        <f t="shared" si="251"/>
        <v>1.2755236241719503E-2</v>
      </c>
      <c r="G1684" s="197">
        <f t="shared" si="256"/>
        <v>-1.5947072448287448E-2</v>
      </c>
      <c r="H1684" s="174">
        <v>1845.37</v>
      </c>
      <c r="I1684" s="197">
        <f t="shared" si="252"/>
        <v>1.3013971959853902E-2</v>
      </c>
      <c r="J1684" s="197">
        <f t="shared" si="257"/>
        <v>-4.7777670868746618E-2</v>
      </c>
      <c r="K1684" s="174">
        <v>341.11</v>
      </c>
      <c r="L1684" s="197">
        <f t="shared" si="253"/>
        <v>-1.7177409262797441E-2</v>
      </c>
      <c r="M1684" s="197">
        <f t="shared" si="258"/>
        <v>-1.1232853509463627E-2</v>
      </c>
      <c r="N1684" s="199">
        <v>40407</v>
      </c>
      <c r="O1684" s="181">
        <v>1092.54</v>
      </c>
      <c r="P1684" s="200">
        <f t="shared" si="254"/>
        <v>1.2118458371228052E-2</v>
      </c>
      <c r="Q1684" s="200">
        <f t="shared" si="259"/>
        <v>-3.3399903392264438E-2</v>
      </c>
    </row>
    <row r="1685" spans="1:17">
      <c r="A1685" s="180">
        <v>40408</v>
      </c>
      <c r="B1685" s="174">
        <v>540.66</v>
      </c>
      <c r="C1685" s="197">
        <f t="shared" si="250"/>
        <v>7.239548242243838E-3</v>
      </c>
      <c r="D1685" s="201">
        <f t="shared" si="255"/>
        <v>-5.845238217398447E-2</v>
      </c>
      <c r="E1685" s="174">
        <v>6968.08</v>
      </c>
      <c r="F1685" s="197">
        <f t="shared" si="251"/>
        <v>1.1904190632132381E-3</v>
      </c>
      <c r="G1685" s="197">
        <f t="shared" si="256"/>
        <v>-4.0794347954359444E-3</v>
      </c>
      <c r="H1685" s="174">
        <v>1850.8</v>
      </c>
      <c r="I1685" s="197">
        <f t="shared" si="252"/>
        <v>2.9381786586570218E-3</v>
      </c>
      <c r="J1685" s="197">
        <f t="shared" si="257"/>
        <v>-3.6243774385731529E-2</v>
      </c>
      <c r="K1685" s="174">
        <v>338.84</v>
      </c>
      <c r="L1685" s="197">
        <f t="shared" si="253"/>
        <v>-6.6769863473780094E-3</v>
      </c>
      <c r="M1685" s="197">
        <f t="shared" si="258"/>
        <v>-5.6700652869516581E-2</v>
      </c>
      <c r="N1685" s="199">
        <v>40408</v>
      </c>
      <c r="O1685" s="181">
        <v>1094.1600000000001</v>
      </c>
      <c r="P1685" s="200">
        <f t="shared" si="254"/>
        <v>1.4816850014889339E-3</v>
      </c>
      <c r="Q1685" s="200">
        <f t="shared" si="259"/>
        <v>-2.2597735421740171E-2</v>
      </c>
    </row>
    <row r="1686" spans="1:17">
      <c r="A1686" s="180">
        <v>40409</v>
      </c>
      <c r="B1686" s="174">
        <v>535.57000000000005</v>
      </c>
      <c r="C1686" s="197">
        <f t="shared" si="250"/>
        <v>-9.4590151759270571E-3</v>
      </c>
      <c r="D1686" s="201">
        <f t="shared" si="255"/>
        <v>-4.0453488055012601E-2</v>
      </c>
      <c r="E1686" s="174">
        <v>6850.45</v>
      </c>
      <c r="F1686" s="197">
        <f t="shared" si="251"/>
        <v>-1.7025376993480154E-2</v>
      </c>
      <c r="G1686" s="197">
        <f t="shared" si="256"/>
        <v>-1.5458591127124179E-3</v>
      </c>
      <c r="H1686" s="174">
        <v>1823</v>
      </c>
      <c r="I1686" s="197">
        <f t="shared" si="252"/>
        <v>-1.5134482354181508E-2</v>
      </c>
      <c r="J1686" s="197">
        <f t="shared" si="257"/>
        <v>-2.4044034035585454E-2</v>
      </c>
      <c r="K1686" s="174">
        <v>340.22</v>
      </c>
      <c r="L1686" s="197">
        <f t="shared" si="253"/>
        <v>4.0644476180867507E-3</v>
      </c>
      <c r="M1686" s="197">
        <f t="shared" si="258"/>
        <v>-6.5812278682051792E-2</v>
      </c>
      <c r="N1686" s="199">
        <v>40409</v>
      </c>
      <c r="O1686" s="181">
        <v>1075.6300000000001</v>
      </c>
      <c r="P1686" s="200">
        <f t="shared" si="254"/>
        <v>-1.708040915809832E-2</v>
      </c>
      <c r="Q1686" s="200">
        <f t="shared" si="259"/>
        <v>-1.7251805078439871E-2</v>
      </c>
    </row>
    <row r="1687" spans="1:17">
      <c r="A1687" s="180">
        <v>40410</v>
      </c>
      <c r="B1687" s="174">
        <v>541.41999999999996</v>
      </c>
      <c r="C1687" s="197">
        <f t="shared" si="250"/>
        <v>1.0863717462206365E-2</v>
      </c>
      <c r="D1687" s="201">
        <f t="shared" si="255"/>
        <v>-3.5348183596015749E-2</v>
      </c>
      <c r="E1687" s="174">
        <v>6813.15</v>
      </c>
      <c r="F1687" s="197">
        <f t="shared" si="251"/>
        <v>-5.4597752651886619E-3</v>
      </c>
      <c r="G1687" s="197">
        <f t="shared" si="256"/>
        <v>-1.2400252511671518E-3</v>
      </c>
      <c r="H1687" s="174">
        <v>1825.75</v>
      </c>
      <c r="I1687" s="197">
        <f t="shared" si="252"/>
        <v>1.5073658215562019E-3</v>
      </c>
      <c r="J1687" s="197">
        <f t="shared" si="257"/>
        <v>-3.1075473944085174E-2</v>
      </c>
      <c r="K1687" s="174">
        <v>344.06</v>
      </c>
      <c r="L1687" s="197">
        <f t="shared" si="253"/>
        <v>1.1223593587456263E-2</v>
      </c>
      <c r="M1687" s="197">
        <f t="shared" si="258"/>
        <v>-6.6461895121886813E-2</v>
      </c>
      <c r="N1687" s="199">
        <v>40410</v>
      </c>
      <c r="O1687" s="181">
        <v>1071.69</v>
      </c>
      <c r="P1687" s="200">
        <f t="shared" si="254"/>
        <v>-3.6696947092675234E-3</v>
      </c>
      <c r="Q1687" s="200">
        <f t="shared" si="259"/>
        <v>-1.8130891791569501E-2</v>
      </c>
    </row>
    <row r="1688" spans="1:17">
      <c r="A1688" s="180">
        <v>40413</v>
      </c>
      <c r="B1688" s="174">
        <v>535.89</v>
      </c>
      <c r="C1688" s="197">
        <f t="shared" si="250"/>
        <v>-1.0266401632377475E-2</v>
      </c>
      <c r="D1688" s="201">
        <f t="shared" si="255"/>
        <v>-2.423210929990887E-2</v>
      </c>
      <c r="E1688" s="174">
        <v>6784.97</v>
      </c>
      <c r="F1688" s="197">
        <f t="shared" si="251"/>
        <v>-4.144696522880199E-3</v>
      </c>
      <c r="G1688" s="197">
        <f t="shared" si="256"/>
        <v>-5.4013832356837937E-3</v>
      </c>
      <c r="H1688" s="174">
        <v>1808.31</v>
      </c>
      <c r="I1688" s="197">
        <f t="shared" si="252"/>
        <v>-9.5981540687223952E-3</v>
      </c>
      <c r="J1688" s="197">
        <f t="shared" si="257"/>
        <v>-2.630841671753455E-2</v>
      </c>
      <c r="K1688" s="174">
        <v>345.62</v>
      </c>
      <c r="L1688" s="197">
        <f t="shared" si="253"/>
        <v>4.5238448569524942E-3</v>
      </c>
      <c r="M1688" s="197">
        <f t="shared" si="258"/>
        <v>-5.5925634024202232E-2</v>
      </c>
      <c r="N1688" s="199">
        <v>40413</v>
      </c>
      <c r="O1688" s="181">
        <v>1067.3599999999999</v>
      </c>
      <c r="P1688" s="200">
        <f t="shared" si="254"/>
        <v>-4.0485317447247786E-3</v>
      </c>
      <c r="Q1688" s="200">
        <f t="shared" si="259"/>
        <v>-1.8810664964686852E-2</v>
      </c>
    </row>
    <row r="1689" spans="1:17">
      <c r="A1689" s="180">
        <v>40414</v>
      </c>
      <c r="B1689" s="174">
        <v>526.52</v>
      </c>
      <c r="C1689" s="197">
        <f t="shared" si="250"/>
        <v>-1.7639598571695888E-2</v>
      </c>
      <c r="D1689" s="201">
        <f t="shared" si="255"/>
        <v>-1.3051482051149976E-2</v>
      </c>
      <c r="E1689" s="174">
        <v>6681.03</v>
      </c>
      <c r="F1689" s="197">
        <f t="shared" si="251"/>
        <v>-1.5437704479987735E-2</v>
      </c>
      <c r="G1689" s="197">
        <f t="shared" si="256"/>
        <v>8.0990675197881602E-3</v>
      </c>
      <c r="H1689" s="174">
        <v>1775.27</v>
      </c>
      <c r="I1689" s="197">
        <f t="shared" si="252"/>
        <v>-1.844018341388428E-2</v>
      </c>
      <c r="J1689" s="197">
        <f t="shared" si="257"/>
        <v>-1.9864323125891974E-2</v>
      </c>
      <c r="K1689" s="174">
        <v>341.21</v>
      </c>
      <c r="L1689" s="197">
        <f t="shared" si="253"/>
        <v>-1.2841782114238316E-2</v>
      </c>
      <c r="M1689" s="197">
        <f t="shared" si="258"/>
        <v>-4.3288714145535111E-2</v>
      </c>
      <c r="N1689" s="199">
        <v>40414</v>
      </c>
      <c r="O1689" s="181">
        <v>1051.8699999999999</v>
      </c>
      <c r="P1689" s="200">
        <f t="shared" si="254"/>
        <v>-1.4618777443950457E-2</v>
      </c>
      <c r="Q1689" s="200">
        <f t="shared" si="259"/>
        <v>-5.913003846987135E-3</v>
      </c>
    </row>
    <row r="1690" spans="1:17">
      <c r="A1690" s="180">
        <v>40415</v>
      </c>
      <c r="B1690" s="174">
        <v>528.55999999999995</v>
      </c>
      <c r="C1690" s="197">
        <f t="shared" si="250"/>
        <v>3.8670101644232261E-3</v>
      </c>
      <c r="D1690" s="201">
        <f t="shared" si="255"/>
        <v>-2.9880334507791314E-2</v>
      </c>
      <c r="E1690" s="174">
        <v>6696.12</v>
      </c>
      <c r="F1690" s="197">
        <f t="shared" si="251"/>
        <v>2.2560868945303895E-3</v>
      </c>
      <c r="G1690" s="197">
        <f t="shared" si="256"/>
        <v>-1.2331914797795232E-2</v>
      </c>
      <c r="H1690" s="174">
        <v>1790.88</v>
      </c>
      <c r="I1690" s="197">
        <f t="shared" si="252"/>
        <v>8.7545951233451089E-3</v>
      </c>
      <c r="J1690" s="197">
        <f t="shared" si="257"/>
        <v>-3.500837609805011E-2</v>
      </c>
      <c r="K1690" s="174">
        <v>341.04</v>
      </c>
      <c r="L1690" s="197">
        <f t="shared" si="253"/>
        <v>-4.983510546523643E-4</v>
      </c>
      <c r="M1690" s="197">
        <f t="shared" si="258"/>
        <v>-4.6944883602577092E-2</v>
      </c>
      <c r="N1690" s="199">
        <v>40415</v>
      </c>
      <c r="O1690" s="181">
        <v>1055.33</v>
      </c>
      <c r="P1690" s="200">
        <f t="shared" si="254"/>
        <v>3.2839816909079997E-3</v>
      </c>
      <c r="Q1690" s="200">
        <f t="shared" si="259"/>
        <v>-2.3386999580711762E-2</v>
      </c>
    </row>
    <row r="1691" spans="1:17">
      <c r="A1691" s="180">
        <v>40416</v>
      </c>
      <c r="B1691" s="174">
        <v>523.29</v>
      </c>
      <c r="C1691" s="197">
        <f t="shared" si="250"/>
        <v>-1.0020524023477039E-2</v>
      </c>
      <c r="D1691" s="201">
        <f t="shared" si="255"/>
        <v>-2.5755221764596686E-2</v>
      </c>
      <c r="E1691" s="174">
        <v>6665.26</v>
      </c>
      <c r="F1691" s="197">
        <f t="shared" si="251"/>
        <v>-4.6192915512961877E-3</v>
      </c>
      <c r="G1691" s="197">
        <f t="shared" si="256"/>
        <v>-6.0270924338633337E-3</v>
      </c>
      <c r="H1691" s="174">
        <v>1769.02</v>
      </c>
      <c r="I1691" s="197">
        <f t="shared" si="252"/>
        <v>-1.2281398222583955E-2</v>
      </c>
      <c r="J1691" s="197">
        <f t="shared" si="257"/>
        <v>-2.4882173039478234E-2</v>
      </c>
      <c r="K1691" s="174">
        <v>337.74</v>
      </c>
      <c r="L1691" s="197">
        <f t="shared" si="253"/>
        <v>-9.7234037529647047E-3</v>
      </c>
      <c r="M1691" s="197">
        <f t="shared" si="258"/>
        <v>-4.2959047888202283E-2</v>
      </c>
      <c r="N1691" s="199">
        <v>40416</v>
      </c>
      <c r="O1691" s="181">
        <v>1047.22</v>
      </c>
      <c r="P1691" s="200">
        <f t="shared" si="254"/>
        <v>-7.7144802463370923E-3</v>
      </c>
      <c r="Q1691" s="200">
        <f t="shared" si="259"/>
        <v>-1.8067067332260451E-2</v>
      </c>
    </row>
    <row r="1692" spans="1:17">
      <c r="A1692" s="180">
        <v>40417</v>
      </c>
      <c r="B1692" s="174">
        <v>530.47</v>
      </c>
      <c r="C1692" s="197">
        <f t="shared" si="250"/>
        <v>1.3627602332721091E-2</v>
      </c>
      <c r="D1692" s="201">
        <f t="shared" si="255"/>
        <v>5.0385661459155656E-3</v>
      </c>
      <c r="E1692" s="174">
        <v>6794.91</v>
      </c>
      <c r="F1692" s="197">
        <f t="shared" si="251"/>
        <v>1.9264839860028752E-2</v>
      </c>
      <c r="G1692" s="197">
        <f t="shared" si="256"/>
        <v>2.2020783097976501E-2</v>
      </c>
      <c r="H1692" s="174">
        <v>1791.64</v>
      </c>
      <c r="I1692" s="197">
        <f t="shared" si="252"/>
        <v>1.2705680577686417E-2</v>
      </c>
      <c r="J1692" s="197">
        <f t="shared" si="257"/>
        <v>2.807750324644415E-3</v>
      </c>
      <c r="K1692" s="174">
        <v>332.25</v>
      </c>
      <c r="L1692" s="197">
        <f t="shared" si="253"/>
        <v>-1.6388671110635501E-2</v>
      </c>
      <c r="M1692" s="197">
        <f t="shared" si="258"/>
        <v>-3.4370244254003847E-2</v>
      </c>
      <c r="N1692" s="199">
        <v>40417</v>
      </c>
      <c r="O1692" s="181">
        <v>1064.5899999999999</v>
      </c>
      <c r="P1692" s="200">
        <f t="shared" si="254"/>
        <v>1.6450714533391333E-2</v>
      </c>
      <c r="Q1692" s="200">
        <f t="shared" si="259"/>
        <v>5.7267233684271095E-3</v>
      </c>
    </row>
    <row r="1693" spans="1:17">
      <c r="A1693" s="180">
        <v>40420</v>
      </c>
      <c r="B1693" s="174">
        <v>522.61</v>
      </c>
      <c r="C1693" s="197">
        <f t="shared" si="250"/>
        <v>-1.4927918033673675E-2</v>
      </c>
      <c r="D1693" s="201">
        <f t="shared" si="255"/>
        <v>2.8529114066921345E-2</v>
      </c>
      <c r="E1693" s="174">
        <v>6695.28</v>
      </c>
      <c r="F1693" s="197">
        <f t="shared" si="251"/>
        <v>-1.4771001958254018E-2</v>
      </c>
      <c r="G1693" s="197">
        <f t="shared" si="256"/>
        <v>4.9051791259594732E-2</v>
      </c>
      <c r="H1693" s="174">
        <v>1772.07</v>
      </c>
      <c r="I1693" s="197">
        <f t="shared" si="252"/>
        <v>-1.09830467252675E-2</v>
      </c>
      <c r="J1693" s="197">
        <f t="shared" si="257"/>
        <v>2.9740663344261245E-2</v>
      </c>
      <c r="K1693" s="174">
        <v>333.83</v>
      </c>
      <c r="L1693" s="197">
        <f t="shared" si="253"/>
        <v>4.7441837720914315E-3</v>
      </c>
      <c r="M1693" s="197">
        <f t="shared" si="258"/>
        <v>-4.5222231541979033E-2</v>
      </c>
      <c r="N1693" s="199">
        <v>40420</v>
      </c>
      <c r="O1693" s="181">
        <v>1048.92</v>
      </c>
      <c r="P1693" s="200">
        <f t="shared" si="254"/>
        <v>-1.4828685114819894E-2</v>
      </c>
      <c r="Q1693" s="200">
        <f t="shared" si="259"/>
        <v>3.2341863355361627E-2</v>
      </c>
    </row>
    <row r="1694" spans="1:17">
      <c r="A1694" s="180">
        <v>40421</v>
      </c>
      <c r="B1694" s="174">
        <v>518.58000000000004</v>
      </c>
      <c r="C1694" s="197">
        <f t="shared" si="250"/>
        <v>-7.7411810045986554E-3</v>
      </c>
      <c r="D1694" s="201">
        <f t="shared" si="255"/>
        <v>1.2651206140264442E-2</v>
      </c>
      <c r="E1694" s="174">
        <v>6704.15</v>
      </c>
      <c r="F1694" s="197">
        <f t="shared" si="251"/>
        <v>1.3239371071184028E-3</v>
      </c>
      <c r="G1694" s="197">
        <f t="shared" si="256"/>
        <v>3.5459290606960618E-2</v>
      </c>
      <c r="H1694" s="174">
        <v>1767.43</v>
      </c>
      <c r="I1694" s="197">
        <f t="shared" si="252"/>
        <v>-2.6218407447182691E-3</v>
      </c>
      <c r="J1694" s="197">
        <f t="shared" si="257"/>
        <v>2.1481056859430074E-2</v>
      </c>
      <c r="K1694" s="174">
        <v>330.11</v>
      </c>
      <c r="L1694" s="197">
        <f t="shared" si="253"/>
        <v>-1.1205949114799938E-2</v>
      </c>
      <c r="M1694" s="197">
        <f t="shared" si="258"/>
        <v>-4.3121119867049973E-2</v>
      </c>
      <c r="N1694" s="199">
        <v>40421</v>
      </c>
      <c r="O1694" s="181">
        <v>1049.33</v>
      </c>
      <c r="P1694" s="200">
        <f t="shared" si="254"/>
        <v>3.9080186366549391E-4</v>
      </c>
      <c r="Q1694" s="200">
        <f t="shared" si="259"/>
        <v>2.0758924695689369E-2</v>
      </c>
    </row>
    <row r="1695" spans="1:17">
      <c r="A1695" s="180">
        <v>40422</v>
      </c>
      <c r="B1695" s="174">
        <v>535.54</v>
      </c>
      <c r="C1695" s="197">
        <f t="shared" si="250"/>
        <v>3.2181276650838274E-2</v>
      </c>
      <c r="D1695" s="201">
        <f t="shared" si="255"/>
        <v>7.6072490200331981E-3</v>
      </c>
      <c r="E1695" s="174">
        <v>6910.98</v>
      </c>
      <c r="F1695" s="197">
        <f t="shared" si="251"/>
        <v>3.0384713536725692E-2</v>
      </c>
      <c r="G1695" s="197">
        <f t="shared" si="256"/>
        <v>4.1004423048480676E-2</v>
      </c>
      <c r="H1695" s="174">
        <v>1820.05</v>
      </c>
      <c r="I1695" s="197">
        <f t="shared" si="252"/>
        <v>2.9337459194876257E-2</v>
      </c>
      <c r="J1695" s="197">
        <f t="shared" si="257"/>
        <v>2.2365103757378362E-2</v>
      </c>
      <c r="K1695" s="174">
        <v>334</v>
      </c>
      <c r="L1695" s="197">
        <f t="shared" si="253"/>
        <v>1.1715060726054173E-2</v>
      </c>
      <c r="M1695" s="197">
        <f t="shared" si="258"/>
        <v>-1.5152260553320331E-2</v>
      </c>
      <c r="N1695" s="199">
        <v>40422</v>
      </c>
      <c r="O1695" s="181">
        <v>1080.29</v>
      </c>
      <c r="P1695" s="200">
        <f t="shared" si="254"/>
        <v>2.9077658348076421E-2</v>
      </c>
      <c r="Q1695" s="200">
        <f t="shared" si="259"/>
        <v>2.5823019778862422E-2</v>
      </c>
    </row>
    <row r="1696" spans="1:17">
      <c r="A1696" s="180">
        <v>40423</v>
      </c>
      <c r="B1696" s="174">
        <v>543.09</v>
      </c>
      <c r="C1696" s="197">
        <f t="shared" si="250"/>
        <v>1.3999468412521967E-2</v>
      </c>
      <c r="D1696" s="201">
        <f t="shared" si="255"/>
        <v>3.571638508156226E-2</v>
      </c>
      <c r="E1696" s="174">
        <v>6966.25</v>
      </c>
      <c r="F1696" s="197">
        <f t="shared" si="251"/>
        <v>7.9656087337408015E-3</v>
      </c>
      <c r="G1696" s="197">
        <f t="shared" si="256"/>
        <v>6.3446942066286788E-2</v>
      </c>
      <c r="H1696" s="174">
        <v>1840.58</v>
      </c>
      <c r="I1696" s="197">
        <f t="shared" si="252"/>
        <v>1.1216766102820861E-2</v>
      </c>
      <c r="J1696" s="197">
        <f t="shared" si="257"/>
        <v>4.8041014891123821E-2</v>
      </c>
      <c r="K1696" s="174">
        <v>330.01</v>
      </c>
      <c r="L1696" s="197">
        <f t="shared" si="253"/>
        <v>-1.2018035944999048E-2</v>
      </c>
      <c r="M1696" s="197">
        <f t="shared" si="258"/>
        <v>1.2260482229182038E-2</v>
      </c>
      <c r="N1696" s="199">
        <v>40423</v>
      </c>
      <c r="O1696" s="181">
        <v>1090.0999999999999</v>
      </c>
      <c r="P1696" s="200">
        <f t="shared" si="254"/>
        <v>9.0399115421741037E-3</v>
      </c>
      <c r="Q1696" s="200">
        <f t="shared" si="259"/>
        <v>4.955599252148854E-2</v>
      </c>
    </row>
    <row r="1697" spans="1:17">
      <c r="A1697" s="180">
        <v>40424</v>
      </c>
      <c r="B1697" s="174">
        <v>551.22</v>
      </c>
      <c r="C1697" s="197">
        <f t="shared" si="250"/>
        <v>1.4858951455467921E-2</v>
      </c>
      <c r="D1697" s="201">
        <f t="shared" si="255"/>
        <v>1.3327475555157431E-2</v>
      </c>
      <c r="E1697" s="174">
        <v>7055.03</v>
      </c>
      <c r="F1697" s="197">
        <f t="shared" si="251"/>
        <v>1.2663777697458151E-2</v>
      </c>
      <c r="G1697" s="197">
        <f t="shared" si="256"/>
        <v>4.1094177021797289E-2</v>
      </c>
      <c r="H1697" s="174">
        <v>1870.31</v>
      </c>
      <c r="I1697" s="197">
        <f t="shared" si="252"/>
        <v>1.6023453186706955E-2</v>
      </c>
      <c r="J1697" s="197">
        <f t="shared" si="257"/>
        <v>2.802155630557706E-2</v>
      </c>
      <c r="K1697" s="174">
        <v>328.12</v>
      </c>
      <c r="L1697" s="197">
        <f t="shared" si="253"/>
        <v>-5.7435618971522504E-3</v>
      </c>
      <c r="M1697" s="197">
        <f t="shared" si="258"/>
        <v>3.5820571359597084E-3</v>
      </c>
      <c r="N1697" s="199">
        <v>40424</v>
      </c>
      <c r="O1697" s="181">
        <v>1104.51</v>
      </c>
      <c r="P1697" s="200">
        <f t="shared" si="254"/>
        <v>1.3132362555402658E-2</v>
      </c>
      <c r="Q1697" s="200">
        <f t="shared" si="259"/>
        <v>2.7745842481931016E-2</v>
      </c>
    </row>
    <row r="1698" spans="1:17">
      <c r="A1698" s="180">
        <v>40428</v>
      </c>
      <c r="B1698" s="174">
        <v>546.67999999999995</v>
      </c>
      <c r="C1698" s="197">
        <f t="shared" si="250"/>
        <v>-8.2703814148304897E-3</v>
      </c>
      <c r="D1698" s="201">
        <f t="shared" si="255"/>
        <v>2.4907613387246914E-2</v>
      </c>
      <c r="E1698" s="174">
        <v>6959.94</v>
      </c>
      <c r="F1698" s="197">
        <f t="shared" si="251"/>
        <v>-1.3569983979552598E-2</v>
      </c>
      <c r="G1698" s="197">
        <f t="shared" si="256"/>
        <v>4.3337962198769703E-2</v>
      </c>
      <c r="H1698" s="174">
        <v>1856.5</v>
      </c>
      <c r="I1698" s="197">
        <f t="shared" si="252"/>
        <v>-7.4111978933435714E-3</v>
      </c>
      <c r="J1698" s="197">
        <f t="shared" si="257"/>
        <v>3.925685754735915E-2</v>
      </c>
      <c r="K1698" s="174">
        <v>336.88</v>
      </c>
      <c r="L1698" s="197">
        <f t="shared" si="253"/>
        <v>2.6347388719123215E-2</v>
      </c>
      <c r="M1698" s="197">
        <f t="shared" si="258"/>
        <v>1.5239488592252212E-4</v>
      </c>
      <c r="N1698" s="199">
        <v>40428</v>
      </c>
      <c r="O1698" s="181">
        <v>1091.8399999999999</v>
      </c>
      <c r="P1698" s="200">
        <f t="shared" si="254"/>
        <v>-1.1537451266510625E-2</v>
      </c>
      <c r="Q1698" s="200">
        <f t="shared" si="259"/>
        <v>3.1509531664660605E-2</v>
      </c>
    </row>
    <row r="1699" spans="1:17">
      <c r="A1699" s="180">
        <v>40429</v>
      </c>
      <c r="B1699" s="174">
        <v>552.21</v>
      </c>
      <c r="C1699" s="197">
        <f t="shared" si="250"/>
        <v>1.0064786616140837E-2</v>
      </c>
      <c r="D1699" s="201">
        <f t="shared" si="255"/>
        <v>8.5791706426539723E-3</v>
      </c>
      <c r="E1699" s="174">
        <v>6999.94</v>
      </c>
      <c r="F1699" s="197">
        <f t="shared" si="251"/>
        <v>5.7307239704921511E-3</v>
      </c>
      <c r="G1699" s="197">
        <f t="shared" si="256"/>
        <v>2.1968178714488654E-2</v>
      </c>
      <c r="H1699" s="174">
        <v>1880</v>
      </c>
      <c r="I1699" s="197">
        <f t="shared" si="252"/>
        <v>1.2578782206860185E-2</v>
      </c>
      <c r="J1699" s="197">
        <f t="shared" si="257"/>
        <v>2.2723236091570728E-2</v>
      </c>
      <c r="K1699" s="174">
        <v>339.91</v>
      </c>
      <c r="L1699" s="197">
        <f t="shared" si="253"/>
        <v>8.9540928333959498E-3</v>
      </c>
      <c r="M1699" s="197">
        <f t="shared" si="258"/>
        <v>1.8515163865925315E-2</v>
      </c>
      <c r="N1699" s="199">
        <v>40429</v>
      </c>
      <c r="O1699" s="181">
        <v>1098.8699999999999</v>
      </c>
      <c r="P1699" s="200">
        <f t="shared" si="254"/>
        <v>6.4180326297209487E-3</v>
      </c>
      <c r="Q1699" s="200">
        <f t="shared" si="259"/>
        <v>1.2793980394089773E-2</v>
      </c>
    </row>
    <row r="1700" spans="1:17">
      <c r="A1700" s="180">
        <v>40430</v>
      </c>
      <c r="B1700" s="174">
        <v>554.64</v>
      </c>
      <c r="C1700" s="197">
        <f t="shared" si="250"/>
        <v>4.3908459214944458E-3</v>
      </c>
      <c r="D1700" s="201">
        <f t="shared" si="255"/>
        <v>1.0851662302940298E-2</v>
      </c>
      <c r="E1700" s="174">
        <v>7034.37</v>
      </c>
      <c r="F1700" s="197">
        <f t="shared" si="251"/>
        <v>4.906556727498337E-3</v>
      </c>
      <c r="G1700" s="197">
        <f t="shared" si="256"/>
        <v>2.9791059773213238E-2</v>
      </c>
      <c r="H1700" s="174">
        <v>1886.14</v>
      </c>
      <c r="I1700" s="197">
        <f t="shared" si="252"/>
        <v>3.2606357915048699E-3</v>
      </c>
      <c r="J1700" s="197">
        <f t="shared" si="257"/>
        <v>3.186950176750962E-2</v>
      </c>
      <c r="K1700" s="174">
        <v>345.69</v>
      </c>
      <c r="L1700" s="197">
        <f t="shared" si="253"/>
        <v>1.6861543006964578E-2</v>
      </c>
      <c r="M1700" s="197">
        <f t="shared" si="258"/>
        <v>-8.4371380824710546E-3</v>
      </c>
      <c r="N1700" s="199">
        <v>40430</v>
      </c>
      <c r="O1700" s="181">
        <v>1104.18</v>
      </c>
      <c r="P1700" s="200">
        <f t="shared" si="254"/>
        <v>4.8205989722323915E-3</v>
      </c>
      <c r="Q1700" s="200">
        <f t="shared" si="259"/>
        <v>1.8479415655288548E-2</v>
      </c>
    </row>
    <row r="1701" spans="1:17">
      <c r="A1701" s="180">
        <v>40431</v>
      </c>
      <c r="B1701" s="174">
        <v>553.23</v>
      </c>
      <c r="C1701" s="197">
        <f t="shared" si="250"/>
        <v>-2.5454263790974283E-3</v>
      </c>
      <c r="D1701" s="201">
        <f t="shared" si="255"/>
        <v>-3.9048139948152545E-3</v>
      </c>
      <c r="E1701" s="174">
        <v>7067.51</v>
      </c>
      <c r="F1701" s="197">
        <f t="shared" si="251"/>
        <v>4.7000911945870236E-3</v>
      </c>
      <c r="G1701" s="197">
        <f t="shared" si="256"/>
        <v>1.8159821673961914E-2</v>
      </c>
      <c r="H1701" s="174">
        <v>1892.34</v>
      </c>
      <c r="I1701" s="197">
        <f t="shared" si="252"/>
        <v>3.2817458684043462E-3</v>
      </c>
      <c r="J1701" s="197">
        <f t="shared" si="257"/>
        <v>2.2036875110465599E-2</v>
      </c>
      <c r="K1701" s="174">
        <v>342.73</v>
      </c>
      <c r="L1701" s="197">
        <f t="shared" si="253"/>
        <v>-8.5994545223263674E-3</v>
      </c>
      <c r="M1701" s="197">
        <f t="shared" si="258"/>
        <v>3.5644462864324773E-3</v>
      </c>
      <c r="N1701" s="199">
        <v>40431</v>
      </c>
      <c r="O1701" s="181">
        <v>1109.55</v>
      </c>
      <c r="P1701" s="200">
        <f t="shared" si="254"/>
        <v>4.8515496768282177E-3</v>
      </c>
      <c r="Q1701" s="200">
        <f t="shared" si="259"/>
        <v>8.0381606873099632E-3</v>
      </c>
    </row>
    <row r="1702" spans="1:17">
      <c r="A1702" s="180">
        <v>40434</v>
      </c>
      <c r="B1702" s="174">
        <v>564.29</v>
      </c>
      <c r="C1702" s="197">
        <f t="shared" si="250"/>
        <v>1.9794475492584254E-2</v>
      </c>
      <c r="D1702" s="201">
        <f t="shared" si="255"/>
        <v>-1.3947077267558984E-2</v>
      </c>
      <c r="E1702" s="174">
        <v>7156.18</v>
      </c>
      <c r="F1702" s="197">
        <f t="shared" si="251"/>
        <v>1.2468093535191418E-2</v>
      </c>
      <c r="G1702" s="197">
        <f t="shared" si="256"/>
        <v>2.3499975911990503E-2</v>
      </c>
      <c r="H1702" s="174">
        <v>1921.67</v>
      </c>
      <c r="I1702" s="197">
        <f t="shared" si="252"/>
        <v>1.5380441155018463E-2</v>
      </c>
      <c r="J1702" s="197">
        <f t="shared" si="257"/>
        <v>2.0786972856497828E-2</v>
      </c>
      <c r="K1702" s="174">
        <v>344.06</v>
      </c>
      <c r="L1702" s="197">
        <f t="shared" si="253"/>
        <v>3.8730955971866873E-3</v>
      </c>
      <c r="M1702" s="197">
        <f t="shared" si="258"/>
        <v>-1.0622342739597246E-2</v>
      </c>
      <c r="N1702" s="199">
        <v>40434</v>
      </c>
      <c r="O1702" s="181">
        <v>1121.9000000000001</v>
      </c>
      <c r="P1702" s="200">
        <f t="shared" si="254"/>
        <v>1.1069148848932673E-2</v>
      </c>
      <c r="Q1702" s="200">
        <f t="shared" si="259"/>
        <v>1.3044925360044281E-2</v>
      </c>
    </row>
    <row r="1703" spans="1:17">
      <c r="A1703" s="180">
        <v>40435</v>
      </c>
      <c r="B1703" s="174">
        <v>566.26</v>
      </c>
      <c r="C1703" s="197">
        <f t="shared" si="250"/>
        <v>3.4850329377355055E-3</v>
      </c>
      <c r="D1703" s="201">
        <f t="shared" si="255"/>
        <v>4.3689907168952859E-3</v>
      </c>
      <c r="E1703" s="174">
        <v>7162.08</v>
      </c>
      <c r="F1703" s="197">
        <f t="shared" si="251"/>
        <v>8.2412253080043946E-4</v>
      </c>
      <c r="G1703" s="197">
        <f t="shared" si="256"/>
        <v>3.4021638361835867E-2</v>
      </c>
      <c r="H1703" s="174">
        <v>1928.59</v>
      </c>
      <c r="I1703" s="197">
        <f t="shared" si="252"/>
        <v>3.5945663155499195E-3</v>
      </c>
      <c r="J1703" s="197">
        <f t="shared" si="257"/>
        <v>3.4641663307811231E-2</v>
      </c>
      <c r="K1703" s="174">
        <v>344.61</v>
      </c>
      <c r="L1703" s="197">
        <f t="shared" si="253"/>
        <v>1.5972820565293695E-3</v>
      </c>
      <c r="M1703" s="197">
        <f t="shared" si="258"/>
        <v>-1.3739969071629251E-2</v>
      </c>
      <c r="N1703" s="199">
        <v>40435</v>
      </c>
      <c r="O1703" s="181">
        <v>1121.0999999999999</v>
      </c>
      <c r="P1703" s="200">
        <f t="shared" si="254"/>
        <v>-7.1333039137130773E-4</v>
      </c>
      <c r="Q1703" s="200">
        <f t="shared" si="259"/>
        <v>2.2918627713405762E-2</v>
      </c>
    </row>
    <row r="1704" spans="1:17">
      <c r="A1704" s="180">
        <v>40436</v>
      </c>
      <c r="B1704" s="174">
        <v>569.29999999999995</v>
      </c>
      <c r="C1704" s="197">
        <f t="shared" si="250"/>
        <v>5.3541992715789109E-3</v>
      </c>
      <c r="D1704" s="201">
        <f t="shared" si="255"/>
        <v>3.8395990638355963E-2</v>
      </c>
      <c r="E1704" s="174">
        <v>7179.79</v>
      </c>
      <c r="F1704" s="197">
        <f t="shared" si="251"/>
        <v>2.4696931434567194E-3</v>
      </c>
      <c r="G1704" s="197">
        <f t="shared" si="256"/>
        <v>6.5274518596293657E-2</v>
      </c>
      <c r="H1704" s="174">
        <v>1939.6</v>
      </c>
      <c r="I1704" s="197">
        <f t="shared" si="252"/>
        <v>5.6926002767246952E-3</v>
      </c>
      <c r="J1704" s="197">
        <f t="shared" si="257"/>
        <v>6.707103422046938E-2</v>
      </c>
      <c r="K1704" s="174">
        <v>344.77</v>
      </c>
      <c r="L1704" s="197">
        <f t="shared" si="253"/>
        <v>4.6418521823333769E-4</v>
      </c>
      <c r="M1704" s="197">
        <f t="shared" si="258"/>
        <v>-2.5752987938065824E-2</v>
      </c>
      <c r="N1704" s="199">
        <v>40436</v>
      </c>
      <c r="O1704" s="181">
        <v>1125.07</v>
      </c>
      <c r="P1704" s="200">
        <f t="shared" si="254"/>
        <v>3.5349097654727201E-3</v>
      </c>
      <c r="Q1704" s="200">
        <f t="shared" si="259"/>
        <v>5.1448229420784156E-2</v>
      </c>
    </row>
    <row r="1705" spans="1:17">
      <c r="A1705" s="180">
        <v>40437</v>
      </c>
      <c r="B1705" s="174">
        <v>570.77</v>
      </c>
      <c r="C1705" s="197">
        <f t="shared" si="250"/>
        <v>2.5787904508400568E-3</v>
      </c>
      <c r="D1705" s="201">
        <f t="shared" si="255"/>
        <v>2.8163850818887115E-2</v>
      </c>
      <c r="E1705" s="174">
        <v>7169.48</v>
      </c>
      <c r="F1705" s="197">
        <f t="shared" si="251"/>
        <v>-1.4370071472863657E-3</v>
      </c>
      <c r="G1705" s="197">
        <f t="shared" si="256"/>
        <v>6.3263623686729414E-2</v>
      </c>
      <c r="H1705" s="174">
        <v>1948.11</v>
      </c>
      <c r="I1705" s="197">
        <f t="shared" si="252"/>
        <v>4.3779055495004908E-3</v>
      </c>
      <c r="J1705" s="197">
        <f t="shared" si="257"/>
        <v>6.4040947828023428E-2</v>
      </c>
      <c r="K1705" s="174">
        <v>351.86</v>
      </c>
      <c r="L1705" s="197">
        <f t="shared" si="253"/>
        <v>2.03558411672441E-2</v>
      </c>
      <c r="M1705" s="197">
        <f t="shared" si="258"/>
        <v>-3.3625000594644475E-2</v>
      </c>
      <c r="N1705" s="199">
        <v>40437</v>
      </c>
      <c r="O1705" s="181">
        <v>1124.6600000000001</v>
      </c>
      <c r="P1705" s="200">
        <f t="shared" si="254"/>
        <v>-3.6448818706146468E-4</v>
      </c>
      <c r="Q1705" s="200">
        <f t="shared" si="259"/>
        <v>4.9019065013031188E-2</v>
      </c>
    </row>
    <row r="1706" spans="1:17">
      <c r="A1706" s="180">
        <v>40438</v>
      </c>
      <c r="B1706" s="174">
        <v>571.83000000000004</v>
      </c>
      <c r="C1706" s="197">
        <f t="shared" si="250"/>
        <v>1.8554180012152622E-3</v>
      </c>
      <c r="D1706" s="201">
        <f t="shared" si="255"/>
        <v>2.7747978907601598E-2</v>
      </c>
      <c r="E1706" s="174">
        <v>7154.65</v>
      </c>
      <c r="F1706" s="197">
        <f t="shared" si="251"/>
        <v>-2.0706326036777035E-3</v>
      </c>
      <c r="G1706" s="197">
        <f t="shared" si="256"/>
        <v>4.9967790633443913E-2</v>
      </c>
      <c r="H1706" s="174">
        <v>1955.83</v>
      </c>
      <c r="I1706" s="197">
        <f t="shared" si="252"/>
        <v>3.9549839715526938E-3</v>
      </c>
      <c r="J1706" s="197">
        <f t="shared" si="257"/>
        <v>5.673003602228157E-2</v>
      </c>
      <c r="K1706" s="174">
        <v>353.75</v>
      </c>
      <c r="L1706" s="197">
        <f t="shared" si="253"/>
        <v>5.3570797465473255E-3</v>
      </c>
      <c r="M1706" s="197">
        <f t="shared" si="258"/>
        <v>-1.4306314911477699E-2</v>
      </c>
      <c r="N1706" s="199">
        <v>40438</v>
      </c>
      <c r="O1706" s="181">
        <v>1125.5899999999999</v>
      </c>
      <c r="P1706" s="200">
        <f t="shared" si="254"/>
        <v>8.2657487208078753E-4</v>
      </c>
      <c r="Q1706" s="200">
        <f t="shared" si="259"/>
        <v>3.7302684630571202E-2</v>
      </c>
    </row>
    <row r="1707" spans="1:17">
      <c r="A1707" s="180">
        <v>40441</v>
      </c>
      <c r="B1707" s="174">
        <v>580.33000000000004</v>
      </c>
      <c r="C1707" s="197">
        <f t="shared" si="250"/>
        <v>1.4755162849104494E-2</v>
      </c>
      <c r="D1707" s="201">
        <f t="shared" si="255"/>
        <v>5.0186658461285519E-2</v>
      </c>
      <c r="E1707" s="174">
        <v>7266.02</v>
      </c>
      <c r="F1707" s="197">
        <f t="shared" si="251"/>
        <v>1.5446191370750383E-2</v>
      </c>
      <c r="G1707" s="197">
        <f t="shared" si="256"/>
        <v>6.101500361093818E-2</v>
      </c>
      <c r="H1707" s="174">
        <v>1989.43</v>
      </c>
      <c r="I1707" s="197">
        <f t="shared" si="252"/>
        <v>1.703350977595721E-2</v>
      </c>
      <c r="J1707" s="197">
        <f t="shared" si="257"/>
        <v>7.346277266503487E-2</v>
      </c>
      <c r="K1707" s="174">
        <v>355.81</v>
      </c>
      <c r="L1707" s="197">
        <f t="shared" si="253"/>
        <v>5.8064315566770238E-3</v>
      </c>
      <c r="M1707" s="197">
        <f t="shared" si="258"/>
        <v>2.0794214162341493E-2</v>
      </c>
      <c r="N1707" s="199">
        <v>40441</v>
      </c>
      <c r="O1707" s="181">
        <v>1142.71</v>
      </c>
      <c r="P1707" s="200">
        <f t="shared" si="254"/>
        <v>1.5095291707627323E-2</v>
      </c>
      <c r="Q1707" s="200">
        <f t="shared" si="259"/>
        <v>5.1031945155465698E-2</v>
      </c>
    </row>
    <row r="1708" spans="1:17">
      <c r="A1708" s="180">
        <v>40442</v>
      </c>
      <c r="B1708" s="174">
        <v>579.72</v>
      </c>
      <c r="C1708" s="197">
        <f t="shared" si="250"/>
        <v>-1.0516789038801891E-3</v>
      </c>
      <c r="D1708" s="201">
        <f t="shared" si="255"/>
        <v>3.4714142538712717E-2</v>
      </c>
      <c r="E1708" s="174">
        <v>7245.95</v>
      </c>
      <c r="F1708" s="197">
        <f t="shared" si="251"/>
        <v>-2.7659942510678982E-3</v>
      </c>
      <c r="G1708" s="197">
        <f t="shared" si="256"/>
        <v>5.1410501449170962E-2</v>
      </c>
      <c r="H1708" s="174">
        <v>1989.11</v>
      </c>
      <c r="I1708" s="197">
        <f t="shared" si="252"/>
        <v>-1.6086303050379626E-4</v>
      </c>
      <c r="J1708" s="197">
        <f t="shared" si="257"/>
        <v>6.5606398501899518E-2</v>
      </c>
      <c r="K1708" s="174">
        <v>358.26</v>
      </c>
      <c r="L1708" s="197">
        <f t="shared" si="253"/>
        <v>6.8620992728315681E-3</v>
      </c>
      <c r="M1708" s="197">
        <f t="shared" si="258"/>
        <v>1.6206616229080172E-2</v>
      </c>
      <c r="N1708" s="199">
        <v>40442</v>
      </c>
      <c r="O1708" s="181">
        <v>1139.78</v>
      </c>
      <c r="P1708" s="200">
        <f t="shared" si="254"/>
        <v>-2.5673730087764227E-3</v>
      </c>
      <c r="Q1708" s="200">
        <f t="shared" si="259"/>
        <v>4.3863621178055284E-2</v>
      </c>
    </row>
    <row r="1709" spans="1:17">
      <c r="A1709" s="180">
        <v>40443</v>
      </c>
      <c r="B1709" s="174">
        <v>574.01</v>
      </c>
      <c r="C1709" s="197">
        <f t="shared" si="250"/>
        <v>-9.8984105837161239E-3</v>
      </c>
      <c r="D1709" s="201">
        <f t="shared" si="255"/>
        <v>2.8502126193359949E-2</v>
      </c>
      <c r="E1709" s="174">
        <v>7210.85</v>
      </c>
      <c r="F1709" s="197">
        <f t="shared" si="251"/>
        <v>-4.8558559251746262E-3</v>
      </c>
      <c r="G1709" s="197">
        <f t="shared" si="256"/>
        <v>3.9529291731227906E-2</v>
      </c>
      <c r="H1709" s="174">
        <v>1982.76</v>
      </c>
      <c r="I1709" s="197">
        <f t="shared" si="252"/>
        <v>-3.1974890468042874E-3</v>
      </c>
      <c r="J1709" s="197">
        <f t="shared" si="257"/>
        <v>5.887599696064047E-2</v>
      </c>
      <c r="K1709" s="174">
        <v>359.92</v>
      </c>
      <c r="L1709" s="197">
        <f t="shared" si="253"/>
        <v>4.6228047459607588E-3</v>
      </c>
      <c r="M1709" s="197">
        <f t="shared" si="258"/>
        <v>1.5187602087036357E-2</v>
      </c>
      <c r="N1709" s="199">
        <v>40443</v>
      </c>
      <c r="O1709" s="181">
        <v>1134.28</v>
      </c>
      <c r="P1709" s="200">
        <f t="shared" si="254"/>
        <v>-4.8371729190874102E-3</v>
      </c>
      <c r="Q1709" s="200">
        <f t="shared" si="259"/>
        <v>3.3109818800909616E-2</v>
      </c>
    </row>
    <row r="1710" spans="1:17">
      <c r="A1710" s="180">
        <v>40444</v>
      </c>
      <c r="B1710" s="174">
        <v>572.47</v>
      </c>
      <c r="C1710" s="197">
        <f t="shared" si="250"/>
        <v>-2.6864854619491735E-3</v>
      </c>
      <c r="D1710" s="201">
        <f t="shared" si="255"/>
        <v>1.1317966569251114E-2</v>
      </c>
      <c r="E1710" s="174">
        <v>7141.51</v>
      </c>
      <c r="F1710" s="197">
        <f t="shared" si="251"/>
        <v>-9.6625975794682861E-3</v>
      </c>
      <c r="G1710" s="197">
        <f t="shared" si="256"/>
        <v>2.3126756246038504E-2</v>
      </c>
      <c r="H1710" s="174">
        <v>1982.15</v>
      </c>
      <c r="I1710" s="197">
        <f t="shared" si="252"/>
        <v>-3.076992944670846E-4</v>
      </c>
      <c r="J1710" s="197">
        <f t="shared" si="257"/>
        <v>4.7701366578201509E-2</v>
      </c>
      <c r="K1710" s="174">
        <v>364.98</v>
      </c>
      <c r="L1710" s="197">
        <f t="shared" si="253"/>
        <v>1.396077302775223E-2</v>
      </c>
      <c r="M1710" s="197">
        <f t="shared" si="258"/>
        <v>3.3937958896195081E-2</v>
      </c>
      <c r="N1710" s="199">
        <v>40444</v>
      </c>
      <c r="O1710" s="181">
        <v>1124.83</v>
      </c>
      <c r="P1710" s="200">
        <f t="shared" si="254"/>
        <v>-8.3661752808279772E-3</v>
      </c>
      <c r="Q1710" s="200">
        <f t="shared" si="259"/>
        <v>1.7134714925936774E-2</v>
      </c>
    </row>
    <row r="1711" spans="1:17">
      <c r="A1711" s="180">
        <v>40445</v>
      </c>
      <c r="B1711" s="174">
        <v>586.89</v>
      </c>
      <c r="C1711" s="197">
        <f t="shared" si="250"/>
        <v>2.4877076432679997E-2</v>
      </c>
      <c r="D1711" s="201">
        <f t="shared" si="255"/>
        <v>1.2674530020018905E-2</v>
      </c>
      <c r="E1711" s="174">
        <v>7301.04</v>
      </c>
      <c r="F1711" s="197">
        <f t="shared" si="251"/>
        <v>2.2092565174872087E-2</v>
      </c>
      <c r="G1711" s="197">
        <f t="shared" si="256"/>
        <v>1.3607512682395946E-2</v>
      </c>
      <c r="H1711" s="174">
        <v>2023.84</v>
      </c>
      <c r="I1711" s="197">
        <f t="shared" si="252"/>
        <v>2.0814582742798991E-2</v>
      </c>
      <c r="J1711" s="197">
        <f t="shared" si="257"/>
        <v>4.8235113032350854E-2</v>
      </c>
      <c r="K1711" s="174">
        <v>364.46</v>
      </c>
      <c r="L1711" s="197">
        <f t="shared" si="253"/>
        <v>-1.425751502759973E-3</v>
      </c>
      <c r="M1711" s="197">
        <f t="shared" si="258"/>
        <v>2.1182832999749681E-2</v>
      </c>
      <c r="N1711" s="199">
        <v>40445</v>
      </c>
      <c r="O1711" s="181">
        <v>1148.67</v>
      </c>
      <c r="P1711" s="200">
        <f t="shared" si="254"/>
        <v>2.0972838221843829E-2</v>
      </c>
      <c r="Q1711" s="200">
        <f t="shared" si="259"/>
        <v>9.8184085079456081E-3</v>
      </c>
    </row>
    <row r="1712" spans="1:17">
      <c r="A1712" s="180">
        <v>40448</v>
      </c>
      <c r="B1712" s="174">
        <v>583.87</v>
      </c>
      <c r="C1712" s="197">
        <f t="shared" si="250"/>
        <v>-5.1590534324964946E-3</v>
      </c>
      <c r="D1712" s="201">
        <f t="shared" si="255"/>
        <v>4.7222105252799379E-2</v>
      </c>
      <c r="E1712" s="174">
        <v>7263.37</v>
      </c>
      <c r="F1712" s="197">
        <f t="shared" si="251"/>
        <v>-5.172895297569766E-3</v>
      </c>
      <c r="G1712" s="197">
        <f t="shared" si="256"/>
        <v>4.2223804424078068E-2</v>
      </c>
      <c r="H1712" s="174">
        <v>2010.99</v>
      </c>
      <c r="I1712" s="197">
        <f t="shared" si="252"/>
        <v>-6.3695587893659207E-3</v>
      </c>
      <c r="J1712" s="197">
        <f t="shared" si="257"/>
        <v>7.7658177113978683E-2</v>
      </c>
      <c r="K1712" s="174">
        <v>362.4</v>
      </c>
      <c r="L1712" s="197">
        <f t="shared" si="253"/>
        <v>-5.6682318890848059E-3</v>
      </c>
      <c r="M1712" s="197">
        <f t="shared" si="258"/>
        <v>1.4064307646559525E-2</v>
      </c>
      <c r="N1712" s="199">
        <v>40448</v>
      </c>
      <c r="O1712" s="181">
        <v>1142.1600000000001</v>
      </c>
      <c r="P1712" s="200">
        <f t="shared" si="254"/>
        <v>-5.6835448498540912E-3</v>
      </c>
      <c r="Q1712" s="200">
        <f t="shared" si="259"/>
        <v>3.7737314468743628E-2</v>
      </c>
    </row>
    <row r="1713" spans="1:17">
      <c r="A1713" s="180">
        <v>40449</v>
      </c>
      <c r="B1713" s="174">
        <v>586.11</v>
      </c>
      <c r="C1713" s="197">
        <f t="shared" si="250"/>
        <v>3.8291299628201757E-3</v>
      </c>
      <c r="D1713" s="201">
        <f t="shared" si="255"/>
        <v>4.9323815707650528E-2</v>
      </c>
      <c r="E1713" s="174">
        <v>7310.32</v>
      </c>
      <c r="F1713" s="197">
        <f t="shared" si="251"/>
        <v>6.4431399904375259E-3</v>
      </c>
      <c r="G1713" s="197">
        <f t="shared" si="256"/>
        <v>3.7709774715327431E-2</v>
      </c>
      <c r="H1713" s="174">
        <v>2012.43</v>
      </c>
      <c r="I1713" s="197">
        <f t="shared" si="252"/>
        <v>7.158089692282368E-4</v>
      </c>
      <c r="J1713" s="197">
        <f t="shared" si="257"/>
        <v>7.7889373085923738E-2</v>
      </c>
      <c r="K1713" s="174">
        <v>362.38</v>
      </c>
      <c r="L1713" s="197">
        <f t="shared" si="253"/>
        <v>-5.5189160862801049E-5</v>
      </c>
      <c r="M1713" s="197">
        <f t="shared" si="258"/>
        <v>2.4588704353160845E-3</v>
      </c>
      <c r="N1713" s="199">
        <v>40449</v>
      </c>
      <c r="O1713" s="181">
        <v>1147.7</v>
      </c>
      <c r="P1713" s="200">
        <f t="shared" si="254"/>
        <v>4.8387332056579321E-3</v>
      </c>
      <c r="Q1713" s="200">
        <f t="shared" si="259"/>
        <v>3.622108402161469E-2</v>
      </c>
    </row>
    <row r="1714" spans="1:17">
      <c r="A1714" s="180">
        <v>40450</v>
      </c>
      <c r="B1714" s="174">
        <v>585.91999999999996</v>
      </c>
      <c r="C1714" s="197">
        <f t="shared" si="250"/>
        <v>-3.2422378550796944E-4</v>
      </c>
      <c r="D1714" s="201">
        <f t="shared" si="255"/>
        <v>5.3548871241636355E-2</v>
      </c>
      <c r="E1714" s="174">
        <v>7299.31</v>
      </c>
      <c r="F1714" s="197">
        <f t="shared" si="251"/>
        <v>-1.5072253143043374E-3</v>
      </c>
      <c r="G1714" s="197">
        <f t="shared" si="256"/>
        <v>4.3521195522513413E-2</v>
      </c>
      <c r="H1714" s="174">
        <v>2009.08</v>
      </c>
      <c r="I1714" s="197">
        <f t="shared" si="252"/>
        <v>-1.6660412506153814E-3</v>
      </c>
      <c r="J1714" s="197">
        <f t="shared" si="257"/>
        <v>7.6618230833557482E-2</v>
      </c>
      <c r="K1714" s="174">
        <v>370.13</v>
      </c>
      <c r="L1714" s="197">
        <f t="shared" si="253"/>
        <v>2.1160910272228058E-2</v>
      </c>
      <c r="M1714" s="197">
        <f t="shared" si="258"/>
        <v>1.0215492543422244E-3</v>
      </c>
      <c r="N1714" s="199">
        <v>40450</v>
      </c>
      <c r="O1714" s="181">
        <v>1144.73</v>
      </c>
      <c r="P1714" s="200">
        <f t="shared" si="254"/>
        <v>-2.5911383655897063E-3</v>
      </c>
      <c r="Q1714" s="200">
        <f t="shared" si="259"/>
        <v>4.0996271272178302E-2</v>
      </c>
    </row>
    <row r="1715" spans="1:17">
      <c r="A1715" s="180">
        <v>40451</v>
      </c>
      <c r="B1715" s="174">
        <v>582.30999999999995</v>
      </c>
      <c r="C1715" s="197">
        <f t="shared" si="250"/>
        <v>-6.1803095121518098E-3</v>
      </c>
      <c r="D1715" s="201">
        <f t="shared" si="255"/>
        <v>3.3317906891677219E-2</v>
      </c>
      <c r="E1715" s="174">
        <v>7281.07</v>
      </c>
      <c r="F1715" s="197">
        <f t="shared" si="251"/>
        <v>-2.5019937086903942E-3</v>
      </c>
      <c r="G1715" s="197">
        <f t="shared" si="256"/>
        <v>1.7190998872721529E-2</v>
      </c>
      <c r="H1715" s="174">
        <v>1998.04</v>
      </c>
      <c r="I1715" s="197">
        <f t="shared" si="252"/>
        <v>-5.5102058003575942E-3</v>
      </c>
      <c r="J1715" s="197">
        <f t="shared" si="257"/>
        <v>5.6354739959494193E-2</v>
      </c>
      <c r="K1715" s="174">
        <v>369.39</v>
      </c>
      <c r="L1715" s="197">
        <f t="shared" si="253"/>
        <v>-2.0012988072996515E-3</v>
      </c>
      <c r="M1715" s="197">
        <f t="shared" si="258"/>
        <v>3.1730396281354524E-2</v>
      </c>
      <c r="N1715" s="199">
        <v>40451</v>
      </c>
      <c r="O1715" s="181">
        <v>1141.2</v>
      </c>
      <c r="P1715" s="200">
        <f t="shared" si="254"/>
        <v>-3.0884609816881144E-3</v>
      </c>
      <c r="Q1715" s="200">
        <f t="shared" si="259"/>
        <v>1.6621613276900937E-2</v>
      </c>
    </row>
    <row r="1716" spans="1:17">
      <c r="A1716" s="180">
        <v>40452</v>
      </c>
      <c r="B1716" s="174">
        <v>583.92999999999995</v>
      </c>
      <c r="C1716" s="197">
        <f t="shared" si="250"/>
        <v>2.7781606563892151E-3</v>
      </c>
      <c r="D1716" s="201">
        <f t="shared" si="255"/>
        <v>3.4949652732959829E-2</v>
      </c>
      <c r="E1716" s="174">
        <v>7335.91</v>
      </c>
      <c r="F1716" s="197">
        <f t="shared" si="251"/>
        <v>7.5036371824614883E-3</v>
      </c>
      <c r="G1716" s="197">
        <f t="shared" si="256"/>
        <v>1.8586540381968879E-2</v>
      </c>
      <c r="H1716" s="174">
        <v>1996.6</v>
      </c>
      <c r="I1716" s="197">
        <f t="shared" si="252"/>
        <v>-7.2096612579613487E-4</v>
      </c>
      <c r="J1716" s="197">
        <f t="shared" si="257"/>
        <v>5.4632657291988608E-2</v>
      </c>
      <c r="K1716" s="174">
        <v>369.77</v>
      </c>
      <c r="L1716" s="197">
        <f t="shared" si="253"/>
        <v>1.0281942569334507E-3</v>
      </c>
      <c r="M1716" s="197">
        <f t="shared" si="258"/>
        <v>3.9171985354874754E-2</v>
      </c>
      <c r="N1716" s="199">
        <v>40452</v>
      </c>
      <c r="O1716" s="181">
        <v>1146.24</v>
      </c>
      <c r="P1716" s="200">
        <f t="shared" si="254"/>
        <v>4.4066800929473959E-3</v>
      </c>
      <c r="Q1716" s="200">
        <f t="shared" si="259"/>
        <v>1.8341025084516328E-2</v>
      </c>
    </row>
    <row r="1717" spans="1:17">
      <c r="A1717" s="180">
        <v>40455</v>
      </c>
      <c r="B1717" s="174">
        <v>579.34</v>
      </c>
      <c r="C1717" s="197">
        <f t="shared" si="250"/>
        <v>-7.8915880595040976E-3</v>
      </c>
      <c r="D1717" s="201">
        <f t="shared" si="255"/>
        <v>3.0145174524907399E-2</v>
      </c>
      <c r="E1717" s="174">
        <v>7272.53</v>
      </c>
      <c r="F1717" s="197">
        <f t="shared" si="251"/>
        <v>-8.6772301052012949E-3</v>
      </c>
      <c r="G1717" s="197">
        <f t="shared" si="256"/>
        <v>2.118407782153299E-2</v>
      </c>
      <c r="H1717" s="174">
        <v>1975.33</v>
      </c>
      <c r="I1717" s="197">
        <f t="shared" si="252"/>
        <v>-1.0710260917254265E-2</v>
      </c>
      <c r="J1717" s="197">
        <f t="shared" si="257"/>
        <v>4.4761427770583354E-2</v>
      </c>
      <c r="K1717" s="174">
        <v>369.9</v>
      </c>
      <c r="L1717" s="197">
        <f t="shared" si="253"/>
        <v>3.5150810858512353E-4</v>
      </c>
      <c r="M1717" s="197">
        <f t="shared" si="258"/>
        <v>4.4799705194548636E-2</v>
      </c>
      <c r="N1717" s="199">
        <v>40455</v>
      </c>
      <c r="O1717" s="181">
        <v>1137.03</v>
      </c>
      <c r="P1717" s="200">
        <f t="shared" si="254"/>
        <v>-8.0674208055657153E-3</v>
      </c>
      <c r="Q1717" s="200">
        <f t="shared" si="259"/>
        <v>1.6714853317043817E-2</v>
      </c>
    </row>
    <row r="1718" spans="1:17">
      <c r="A1718" s="180">
        <v>40456</v>
      </c>
      <c r="B1718" s="174">
        <v>593.94000000000005</v>
      </c>
      <c r="C1718" s="197">
        <f t="shared" si="250"/>
        <v>2.488877958889198E-2</v>
      </c>
      <c r="D1718" s="201">
        <f t="shared" si="255"/>
        <v>2.5559491483662555E-2</v>
      </c>
      <c r="E1718" s="174">
        <v>7434.18</v>
      </c>
      <c r="F1718" s="197">
        <f t="shared" si="251"/>
        <v>2.1984048149367601E-2</v>
      </c>
      <c r="G1718" s="197">
        <f t="shared" si="256"/>
        <v>1.360322219829981E-2</v>
      </c>
      <c r="H1718" s="174">
        <v>2024.63</v>
      </c>
      <c r="I1718" s="197">
        <f t="shared" si="252"/>
        <v>2.4651494811575286E-2</v>
      </c>
      <c r="J1718" s="197">
        <f t="shared" si="257"/>
        <v>3.6279711487880471E-2</v>
      </c>
      <c r="K1718" s="174">
        <v>367.86</v>
      </c>
      <c r="L1718" s="197">
        <f t="shared" si="253"/>
        <v>-5.5302678357566307E-3</v>
      </c>
      <c r="M1718" s="197">
        <f t="shared" si="258"/>
        <v>2.4936627220293037E-2</v>
      </c>
      <c r="N1718" s="199">
        <v>40456</v>
      </c>
      <c r="O1718" s="181">
        <v>1160.75</v>
      </c>
      <c r="P1718" s="200">
        <f t="shared" si="254"/>
        <v>2.0646748273304517E-2</v>
      </c>
      <c r="Q1718" s="200">
        <f t="shared" si="259"/>
        <v>9.9168230638578322E-3</v>
      </c>
    </row>
    <row r="1719" spans="1:17">
      <c r="A1719" s="180">
        <v>40457</v>
      </c>
      <c r="B1719" s="174">
        <v>584.47</v>
      </c>
      <c r="C1719" s="197">
        <f t="shared" si="250"/>
        <v>-1.6072850484457394E-2</v>
      </c>
      <c r="D1719" s="201">
        <f t="shared" si="255"/>
        <v>5.4262733379319097E-2</v>
      </c>
      <c r="E1719" s="174">
        <v>7448.33</v>
      </c>
      <c r="F1719" s="197">
        <f t="shared" si="251"/>
        <v>1.9015615328046348E-3</v>
      </c>
      <c r="G1719" s="197">
        <f t="shared" si="256"/>
        <v>3.8455783529359779E-2</v>
      </c>
      <c r="H1719" s="174">
        <v>2006.52</v>
      </c>
      <c r="I1719" s="197">
        <f t="shared" si="252"/>
        <v>-8.9850895340678524E-3</v>
      </c>
      <c r="J1719" s="197">
        <f t="shared" si="257"/>
        <v>6.2018439817710574E-2</v>
      </c>
      <c r="K1719" s="174">
        <v>367.43</v>
      </c>
      <c r="L1719" s="197">
        <f t="shared" si="253"/>
        <v>-1.1696066831299206E-3</v>
      </c>
      <c r="M1719" s="197">
        <f t="shared" si="258"/>
        <v>2.3182987682734295E-2</v>
      </c>
      <c r="N1719" s="199">
        <v>40457</v>
      </c>
      <c r="O1719" s="181">
        <v>1159.97</v>
      </c>
      <c r="P1719" s="200">
        <f t="shared" si="254"/>
        <v>-6.7220520301533246E-4</v>
      </c>
      <c r="Q1719" s="200">
        <f t="shared" si="259"/>
        <v>3.4274447917539204E-2</v>
      </c>
    </row>
    <row r="1720" spans="1:17">
      <c r="A1720" s="180">
        <v>40458</v>
      </c>
      <c r="B1720" s="174">
        <v>587.79</v>
      </c>
      <c r="C1720" s="197">
        <f t="shared" si="250"/>
        <v>5.6642875754714722E-3</v>
      </c>
      <c r="D1720" s="201">
        <f t="shared" si="255"/>
        <v>3.2517818482930352E-2</v>
      </c>
      <c r="E1720" s="174">
        <v>7425.01</v>
      </c>
      <c r="F1720" s="197">
        <f t="shared" si="251"/>
        <v>-3.1358147005906886E-3</v>
      </c>
      <c r="G1720" s="197">
        <f t="shared" si="256"/>
        <v>3.5535141912367958E-2</v>
      </c>
      <c r="H1720" s="174">
        <v>2011.63</v>
      </c>
      <c r="I1720" s="197">
        <f t="shared" si="252"/>
        <v>2.5434604257168277E-3</v>
      </c>
      <c r="J1720" s="197">
        <f t="shared" si="257"/>
        <v>4.6595486741954455E-2</v>
      </c>
      <c r="K1720" s="174">
        <v>363.42</v>
      </c>
      <c r="L1720" s="197">
        <f t="shared" si="253"/>
        <v>-1.0973634098610916E-2</v>
      </c>
      <c r="M1720" s="197">
        <f t="shared" si="258"/>
        <v>1.5938887596513965E-2</v>
      </c>
      <c r="N1720" s="199">
        <v>40458</v>
      </c>
      <c r="O1720" s="181">
        <v>1158.06</v>
      </c>
      <c r="P1720" s="200">
        <f t="shared" si="254"/>
        <v>-1.6479514348442339E-3</v>
      </c>
      <c r="Q1720" s="200">
        <f t="shared" si="259"/>
        <v>2.8134177183603299E-2</v>
      </c>
    </row>
    <row r="1721" spans="1:17">
      <c r="A1721" s="180">
        <v>40459</v>
      </c>
      <c r="B1721" s="174">
        <v>592.01</v>
      </c>
      <c r="C1721" s="197">
        <f t="shared" si="250"/>
        <v>7.1537853824461739E-3</v>
      </c>
      <c r="D1721" s="201">
        <f t="shared" si="255"/>
        <v>5.2136234767410326E-2</v>
      </c>
      <c r="E1721" s="174">
        <v>7478.42</v>
      </c>
      <c r="F1721" s="197">
        <f t="shared" si="251"/>
        <v>7.1675082384714097E-3</v>
      </c>
      <c r="G1721" s="197">
        <f t="shared" si="256"/>
        <v>3.9176269756316655E-2</v>
      </c>
      <c r="H1721" s="174">
        <v>2027.03</v>
      </c>
      <c r="I1721" s="197">
        <f t="shared" si="252"/>
        <v>7.6263288515192942E-3</v>
      </c>
      <c r="J1721" s="197">
        <f t="shared" si="257"/>
        <v>5.7491532555102642E-2</v>
      </c>
      <c r="K1721" s="174">
        <v>371.68</v>
      </c>
      <c r="L1721" s="197">
        <f t="shared" si="253"/>
        <v>2.2474078801188256E-2</v>
      </c>
      <c r="M1721" s="197">
        <f t="shared" si="258"/>
        <v>9.1774195660812245E-3</v>
      </c>
      <c r="N1721" s="199">
        <v>40459</v>
      </c>
      <c r="O1721" s="181">
        <v>1165.1500000000001</v>
      </c>
      <c r="P1721" s="200">
        <f t="shared" si="254"/>
        <v>6.1036428141756846E-3</v>
      </c>
      <c r="Q1721" s="200">
        <f t="shared" si="259"/>
        <v>3.2471524982743645E-2</v>
      </c>
    </row>
    <row r="1722" spans="1:17">
      <c r="A1722" s="180">
        <v>40462</v>
      </c>
      <c r="B1722" s="174">
        <v>590.42999999999995</v>
      </c>
      <c r="C1722" s="197">
        <f t="shared" si="250"/>
        <v>-2.6724416297755683E-3</v>
      </c>
      <c r="D1722" s="201">
        <f t="shared" si="255"/>
        <v>8.7814818774490211E-2</v>
      </c>
      <c r="E1722" s="174">
        <v>7479.01</v>
      </c>
      <c r="F1722" s="197">
        <f t="shared" si="251"/>
        <v>7.8890558111401629E-5</v>
      </c>
      <c r="G1722" s="197">
        <f t="shared" si="256"/>
        <v>8.0107451608787586E-2</v>
      </c>
      <c r="H1722" s="174">
        <v>2026.98</v>
      </c>
      <c r="I1722" s="197">
        <f t="shared" si="252"/>
        <v>-2.4666934715278025E-5</v>
      </c>
      <c r="J1722" s="197">
        <f t="shared" si="257"/>
        <v>9.3886449212839035E-2</v>
      </c>
      <c r="K1722" s="174">
        <v>369.42</v>
      </c>
      <c r="L1722" s="197">
        <f t="shared" si="253"/>
        <v>-6.0990608709252242E-3</v>
      </c>
      <c r="M1722" s="197">
        <f t="shared" si="258"/>
        <v>3.4794449485217691E-2</v>
      </c>
      <c r="N1722" s="199">
        <v>40462</v>
      </c>
      <c r="O1722" s="181">
        <v>1165.32</v>
      </c>
      <c r="P1722" s="200">
        <f t="shared" si="254"/>
        <v>1.4589331791565788E-4</v>
      </c>
      <c r="Q1722" s="200">
        <f t="shared" si="259"/>
        <v>6.7158494637557589E-2</v>
      </c>
    </row>
    <row r="1723" spans="1:17">
      <c r="A1723" s="180">
        <v>40463</v>
      </c>
      <c r="B1723" s="174">
        <v>596.17999999999995</v>
      </c>
      <c r="C1723" s="197">
        <f t="shared" si="250"/>
        <v>9.6915498878393912E-3</v>
      </c>
      <c r="D1723" s="201">
        <f t="shared" si="255"/>
        <v>0.10559954141257799</v>
      </c>
      <c r="E1723" s="174">
        <v>7489.62</v>
      </c>
      <c r="F1723" s="197">
        <f t="shared" si="251"/>
        <v>1.4176316438967763E-3</v>
      </c>
      <c r="G1723" s="197">
        <f t="shared" si="256"/>
        <v>8.3199841344317751E-2</v>
      </c>
      <c r="H1723" s="174">
        <v>2041.55</v>
      </c>
      <c r="I1723" s="197">
        <f t="shared" si="252"/>
        <v>7.1623226498609928E-3</v>
      </c>
      <c r="J1723" s="197">
        <f t="shared" si="257"/>
        <v>0.10104594391636523</v>
      </c>
      <c r="K1723" s="174">
        <v>370.36</v>
      </c>
      <c r="L1723" s="197">
        <f t="shared" si="253"/>
        <v>2.5412974286725481E-3</v>
      </c>
      <c r="M1723" s="197">
        <f t="shared" si="258"/>
        <v>2.4109435802951634E-2</v>
      </c>
      <c r="N1723" s="199">
        <v>40463</v>
      </c>
      <c r="O1723" s="181">
        <v>1169.77</v>
      </c>
      <c r="P1723" s="200">
        <f t="shared" si="254"/>
        <v>3.8114208763416549E-3</v>
      </c>
      <c r="Q1723" s="200">
        <f t="shared" si="259"/>
        <v>7.2697667728305229E-2</v>
      </c>
    </row>
    <row r="1724" spans="1:17">
      <c r="A1724" s="180">
        <v>40464</v>
      </c>
      <c r="B1724" s="174">
        <v>602.16999999999996</v>
      </c>
      <c r="C1724" s="197">
        <f t="shared" si="250"/>
        <v>9.9971625789805601E-3</v>
      </c>
      <c r="D1724" s="201">
        <f t="shared" si="255"/>
        <v>0.11834510441973929</v>
      </c>
      <c r="E1724" s="174">
        <v>7561.5</v>
      </c>
      <c r="F1724" s="197">
        <f t="shared" si="251"/>
        <v>9.5515212789753501E-3</v>
      </c>
      <c r="G1724" s="197">
        <f t="shared" si="256"/>
        <v>8.7659028183995458E-2</v>
      </c>
      <c r="H1724" s="174">
        <v>2057.25</v>
      </c>
      <c r="I1724" s="197">
        <f t="shared" si="252"/>
        <v>7.6608162308624802E-3</v>
      </c>
      <c r="J1724" s="197">
        <f t="shared" si="257"/>
        <v>0.11553238030410429</v>
      </c>
      <c r="K1724" s="174">
        <v>373.01</v>
      </c>
      <c r="L1724" s="197">
        <f t="shared" si="253"/>
        <v>7.1297233560714476E-3</v>
      </c>
      <c r="M1724" s="197">
        <f t="shared" si="258"/>
        <v>3.8702432968056075E-2</v>
      </c>
      <c r="N1724" s="199">
        <v>40464</v>
      </c>
      <c r="O1724" s="181">
        <v>1178.0999999999999</v>
      </c>
      <c r="P1724" s="200">
        <f t="shared" si="254"/>
        <v>7.0958229814690804E-3</v>
      </c>
      <c r="Q1724" s="200">
        <f t="shared" si="259"/>
        <v>8.0540792835018166E-2</v>
      </c>
    </row>
    <row r="1725" spans="1:17">
      <c r="A1725" s="180">
        <v>40465</v>
      </c>
      <c r="B1725" s="174">
        <v>603.54999999999995</v>
      </c>
      <c r="C1725" s="197">
        <f t="shared" si="250"/>
        <v>2.2890896768604295E-3</v>
      </c>
      <c r="D1725" s="201">
        <f t="shared" si="255"/>
        <v>0.12688950508102753</v>
      </c>
      <c r="E1725" s="174">
        <v>7546.59</v>
      </c>
      <c r="F1725" s="197">
        <f t="shared" si="251"/>
        <v>-1.9737776039894586E-3</v>
      </c>
      <c r="G1725" s="197">
        <f t="shared" si="256"/>
        <v>9.5675517973038762E-2</v>
      </c>
      <c r="H1725" s="174">
        <v>2054.5100000000002</v>
      </c>
      <c r="I1725" s="197">
        <f t="shared" si="252"/>
        <v>-1.3327628098810983E-3</v>
      </c>
      <c r="J1725" s="197">
        <f t="shared" si="257"/>
        <v>0.12170431207148863</v>
      </c>
      <c r="K1725" s="174">
        <v>373.26</v>
      </c>
      <c r="L1725" s="197">
        <f t="shared" si="253"/>
        <v>6.699988190656392E-4</v>
      </c>
      <c r="M1725" s="197">
        <f t="shared" si="258"/>
        <v>7.2222813762392313E-2</v>
      </c>
      <c r="N1725" s="199">
        <v>40465</v>
      </c>
      <c r="O1725" s="181">
        <v>1173.81</v>
      </c>
      <c r="P1725" s="200">
        <f t="shared" si="254"/>
        <v>-3.648102825229549E-3</v>
      </c>
      <c r="Q1725" s="200">
        <f t="shared" si="259"/>
        <v>8.7516169051495341E-2</v>
      </c>
    </row>
    <row r="1726" spans="1:17">
      <c r="A1726" s="180">
        <v>40466</v>
      </c>
      <c r="B1726" s="174">
        <v>611.42999999999995</v>
      </c>
      <c r="C1726" s="197">
        <f t="shared" si="250"/>
        <v>1.2971588819261666E-2</v>
      </c>
      <c r="D1726" s="201">
        <f t="shared" si="255"/>
        <v>0.1172778199143793</v>
      </c>
      <c r="E1726" s="174">
        <v>7520.6</v>
      </c>
      <c r="F1726" s="197">
        <f t="shared" si="251"/>
        <v>-3.4498835917097055E-3</v>
      </c>
      <c r="G1726" s="197">
        <f t="shared" si="256"/>
        <v>8.0946504127329816E-2</v>
      </c>
      <c r="H1726" s="174">
        <v>2097.73</v>
      </c>
      <c r="I1726" s="197">
        <f t="shared" si="252"/>
        <v>2.0818431004238431E-2</v>
      </c>
      <c r="J1726" s="197">
        <f t="shared" si="257"/>
        <v>0.10735757730175366</v>
      </c>
      <c r="K1726" s="174">
        <v>375.95</v>
      </c>
      <c r="L1726" s="197">
        <f t="shared" si="253"/>
        <v>7.1809280690525923E-3</v>
      </c>
      <c r="M1726" s="197">
        <f t="shared" si="258"/>
        <v>9.0070221844255352E-2</v>
      </c>
      <c r="N1726" s="199">
        <v>40466</v>
      </c>
      <c r="O1726" s="181">
        <v>1176.19</v>
      </c>
      <c r="P1726" s="200">
        <f t="shared" si="254"/>
        <v>2.0255326074200258E-3</v>
      </c>
      <c r="Q1726" s="200">
        <f t="shared" si="259"/>
        <v>7.1749607855037742E-2</v>
      </c>
    </row>
    <row r="1727" spans="1:17">
      <c r="A1727" s="180">
        <v>40469</v>
      </c>
      <c r="B1727" s="174">
        <v>611.36</v>
      </c>
      <c r="C1727" s="197">
        <f t="shared" si="250"/>
        <v>-1.1449226780789975E-4</v>
      </c>
      <c r="D1727" s="201">
        <f t="shared" si="255"/>
        <v>0.12300986049139712</v>
      </c>
      <c r="E1727" s="174">
        <v>7571.1</v>
      </c>
      <c r="F1727" s="197">
        <f t="shared" si="251"/>
        <v>6.6924453157910704E-3</v>
      </c>
      <c r="G1727" s="197">
        <f t="shared" si="256"/>
        <v>7.6306201472406868E-2</v>
      </c>
      <c r="H1727" s="174">
        <v>2104.15</v>
      </c>
      <c r="I1727" s="197">
        <f t="shared" si="252"/>
        <v>3.0557774118772584E-3</v>
      </c>
      <c r="J1727" s="197">
        <f t="shared" si="257"/>
        <v>0.12523782964733507</v>
      </c>
      <c r="K1727" s="174">
        <v>379.42</v>
      </c>
      <c r="L1727" s="197">
        <f t="shared" si="253"/>
        <v>9.187615100363495E-3</v>
      </c>
      <c r="M1727" s="197">
        <f t="shared" si="258"/>
        <v>0.10392813626068595</v>
      </c>
      <c r="N1727" s="199">
        <v>40469</v>
      </c>
      <c r="O1727" s="181">
        <v>1184.71</v>
      </c>
      <c r="P1727" s="200">
        <f t="shared" si="254"/>
        <v>7.2176178463409565E-3</v>
      </c>
      <c r="Q1727" s="200">
        <f t="shared" si="259"/>
        <v>7.2293455460968839E-2</v>
      </c>
    </row>
    <row r="1728" spans="1:17">
      <c r="A1728" s="180">
        <v>40470</v>
      </c>
      <c r="B1728" s="174">
        <v>601.76</v>
      </c>
      <c r="C1728" s="197">
        <f t="shared" si="250"/>
        <v>-1.5827288976563571E-2</v>
      </c>
      <c r="D1728" s="201">
        <f t="shared" si="255"/>
        <v>0.13235438339951627</v>
      </c>
      <c r="E1728" s="174">
        <v>7423.65</v>
      </c>
      <c r="F1728" s="197">
        <f t="shared" si="251"/>
        <v>-1.9667517352734303E-2</v>
      </c>
      <c r="G1728" s="197">
        <f t="shared" si="256"/>
        <v>0.1000240237816781</v>
      </c>
      <c r="H1728" s="174">
        <v>2069.73</v>
      </c>
      <c r="I1728" s="197">
        <f t="shared" si="252"/>
        <v>-1.6493421122606697E-2</v>
      </c>
      <c r="J1728" s="197">
        <f t="shared" si="257"/>
        <v>0.14342808941339386</v>
      </c>
      <c r="K1728" s="174">
        <v>379.89</v>
      </c>
      <c r="L1728" s="197">
        <f t="shared" si="253"/>
        <v>1.2379662062273983E-3</v>
      </c>
      <c r="M1728" s="197">
        <f t="shared" si="258"/>
        <v>0.10905130374296269</v>
      </c>
      <c r="N1728" s="199">
        <v>40470</v>
      </c>
      <c r="O1728" s="181">
        <v>1165.9000000000001</v>
      </c>
      <c r="P1728" s="200">
        <f t="shared" si="254"/>
        <v>-1.600469794135919E-2</v>
      </c>
      <c r="Q1728" s="200">
        <f t="shared" si="259"/>
        <v>9.6591482465408093E-2</v>
      </c>
    </row>
    <row r="1729" spans="1:17">
      <c r="A1729" s="180">
        <v>40471</v>
      </c>
      <c r="B1729" s="174">
        <v>607.80999999999995</v>
      </c>
      <c r="C1729" s="197">
        <f t="shared" si="250"/>
        <v>1.0003638405840766E-2</v>
      </c>
      <c r="D1729" s="201">
        <f t="shared" si="255"/>
        <v>0.10566337696074633</v>
      </c>
      <c r="E1729" s="174">
        <v>7523.81</v>
      </c>
      <c r="F1729" s="197">
        <f t="shared" si="251"/>
        <v>1.3401808618665466E-2</v>
      </c>
      <c r="G1729" s="197">
        <f t="shared" si="256"/>
        <v>8.581628169413244E-2</v>
      </c>
      <c r="H1729" s="174">
        <v>2085.75</v>
      </c>
      <c r="I1729" s="197">
        <f t="shared" si="252"/>
        <v>7.710338812733925E-3</v>
      </c>
      <c r="J1729" s="197">
        <f t="shared" si="257"/>
        <v>0.12542730246923095</v>
      </c>
      <c r="K1729" s="174">
        <v>387.59</v>
      </c>
      <c r="L1729" s="197">
        <f t="shared" si="253"/>
        <v>2.0066342759562265E-2</v>
      </c>
      <c r="M1729" s="197">
        <f t="shared" si="258"/>
        <v>9.9065676361733843E-2</v>
      </c>
      <c r="N1729" s="199">
        <v>40471</v>
      </c>
      <c r="O1729" s="181">
        <v>1178.17</v>
      </c>
      <c r="P1729" s="200">
        <f t="shared" si="254"/>
        <v>1.0469066254142375E-2</v>
      </c>
      <c r="Q1729" s="200">
        <f t="shared" si="259"/>
        <v>8.4256479233316445E-2</v>
      </c>
    </row>
    <row r="1730" spans="1:17">
      <c r="A1730" s="180">
        <v>40472</v>
      </c>
      <c r="B1730" s="174">
        <v>610.38</v>
      </c>
      <c r="C1730" s="197">
        <f t="shared" si="250"/>
        <v>4.2193809058448774E-3</v>
      </c>
      <c r="D1730" s="201">
        <f t="shared" si="255"/>
        <v>0.12593341699896457</v>
      </c>
      <c r="E1730" s="174">
        <v>7515.67</v>
      </c>
      <c r="F1730" s="197">
        <f t="shared" si="251"/>
        <v>-1.0824843405293706E-3</v>
      </c>
      <c r="G1730" s="197">
        <f t="shared" si="256"/>
        <v>0.10336278683567809</v>
      </c>
      <c r="H1730" s="174">
        <v>2090.1</v>
      </c>
      <c r="I1730" s="197">
        <f t="shared" si="252"/>
        <v>2.0834089219989092E-3</v>
      </c>
      <c r="J1730" s="197">
        <f t="shared" si="257"/>
        <v>0.14273579535068726</v>
      </c>
      <c r="K1730" s="174">
        <v>389.45</v>
      </c>
      <c r="L1730" s="197">
        <f t="shared" si="253"/>
        <v>4.7874074757685414E-3</v>
      </c>
      <c r="M1730" s="197">
        <f t="shared" si="258"/>
        <v>0.11460817426434362</v>
      </c>
      <c r="N1730" s="199">
        <v>40472</v>
      </c>
      <c r="O1730" s="181">
        <v>1180.26</v>
      </c>
      <c r="P1730" s="200">
        <f t="shared" si="254"/>
        <v>1.7723659783045339E-3</v>
      </c>
      <c r="Q1730" s="200">
        <f t="shared" si="259"/>
        <v>9.8774077232183594E-2</v>
      </c>
    </row>
    <row r="1731" spans="1:17">
      <c r="A1731" s="180">
        <v>40473</v>
      </c>
      <c r="B1731" s="174">
        <v>618.01</v>
      </c>
      <c r="C1731" s="197">
        <f t="shared" si="250"/>
        <v>1.2422924522837501E-2</v>
      </c>
      <c r="D1731" s="201">
        <f t="shared" si="255"/>
        <v>0.1477923964765053</v>
      </c>
      <c r="E1731" s="174">
        <v>7522.91</v>
      </c>
      <c r="F1731" s="197">
        <f t="shared" si="251"/>
        <v>9.6285693986338883E-4</v>
      </c>
      <c r="G1731" s="197">
        <f t="shared" si="256"/>
        <v>0.11771800697513643</v>
      </c>
      <c r="H1731" s="174">
        <v>2104.21</v>
      </c>
      <c r="I1731" s="197">
        <f t="shared" si="252"/>
        <v>6.7281880586740348E-3</v>
      </c>
      <c r="J1731" s="197">
        <f t="shared" si="257"/>
        <v>0.16325938768657042</v>
      </c>
      <c r="K1731" s="174">
        <v>382.72</v>
      </c>
      <c r="L1731" s="197">
        <f t="shared" si="253"/>
        <v>-1.7431836043745215E-2</v>
      </c>
      <c r="M1731" s="197">
        <f t="shared" si="258"/>
        <v>0.13223736385435045</v>
      </c>
      <c r="N1731" s="199">
        <v>40473</v>
      </c>
      <c r="O1731" s="181">
        <v>1183.08</v>
      </c>
      <c r="P1731" s="200">
        <f t="shared" si="254"/>
        <v>2.3864542032575107E-3</v>
      </c>
      <c r="Q1731" s="200">
        <f t="shared" si="259"/>
        <v>0.11516522065443859</v>
      </c>
    </row>
    <row r="1732" spans="1:17">
      <c r="A1732" s="180">
        <v>40476</v>
      </c>
      <c r="B1732" s="174">
        <v>619.95000000000005</v>
      </c>
      <c r="C1732" s="197">
        <f t="shared" ref="C1732:C1795" si="260">LN(B1732/B1731)</f>
        <v>3.1341910693015876E-3</v>
      </c>
      <c r="D1732" s="201">
        <f t="shared" si="255"/>
        <v>0.15634831083491957</v>
      </c>
      <c r="E1732" s="174">
        <v>7546.38</v>
      </c>
      <c r="F1732" s="197">
        <f t="shared" ref="F1732:F1795" si="261">LN(E1732/E1731)</f>
        <v>3.1149468856516288E-3</v>
      </c>
      <c r="G1732" s="197">
        <f t="shared" si="256"/>
        <v>0.11642477702046944</v>
      </c>
      <c r="H1732" s="174">
        <v>2113.5500000000002</v>
      </c>
      <c r="I1732" s="197">
        <f t="shared" ref="I1732:I1795" si="262">LN(H1732/H1731)</f>
        <v>4.4288984044201004E-3</v>
      </c>
      <c r="J1732" s="197">
        <f t="shared" si="257"/>
        <v>0.16123298062189936</v>
      </c>
      <c r="K1732" s="174">
        <v>385.72</v>
      </c>
      <c r="L1732" s="197">
        <f t="shared" ref="L1732:L1795" si="263">LN(K1732/K1731)</f>
        <v>7.8080663199714571E-3</v>
      </c>
      <c r="M1732" s="197">
        <f t="shared" si="258"/>
        <v>0.11530387886525761</v>
      </c>
      <c r="N1732" s="199">
        <v>40476</v>
      </c>
      <c r="O1732" s="181">
        <v>1185.6199999999999</v>
      </c>
      <c r="P1732" s="200">
        <f t="shared" ref="P1732:P1795" si="264">LN(O1732/O1731)</f>
        <v>2.1446371204069184E-3</v>
      </c>
      <c r="Q1732" s="200">
        <f t="shared" si="259"/>
        <v>0.1142676931667881</v>
      </c>
    </row>
    <row r="1733" spans="1:17">
      <c r="A1733" s="180">
        <v>40477</v>
      </c>
      <c r="B1733" s="174">
        <v>621.4</v>
      </c>
      <c r="C1733" s="197">
        <f t="shared" si="260"/>
        <v>2.3361673330958488E-3</v>
      </c>
      <c r="D1733" s="201">
        <f t="shared" si="255"/>
        <v>0.16950302592769823</v>
      </c>
      <c r="E1733" s="174">
        <v>7530.8</v>
      </c>
      <c r="F1733" s="197">
        <f t="shared" si="261"/>
        <v>-2.06670021124709E-3</v>
      </c>
      <c r="G1733" s="197">
        <f t="shared" si="256"/>
        <v>0.12415901545741727</v>
      </c>
      <c r="H1733" s="174">
        <v>2119.0500000000002</v>
      </c>
      <c r="I1733" s="197">
        <f t="shared" si="262"/>
        <v>2.5988768585063294E-3</v>
      </c>
      <c r="J1733" s="197">
        <f t="shared" si="257"/>
        <v>0.17794327724890335</v>
      </c>
      <c r="K1733" s="174">
        <v>386.26</v>
      </c>
      <c r="L1733" s="197">
        <f t="shared" si="263"/>
        <v>1.3990002022696141E-3</v>
      </c>
      <c r="M1733" s="197">
        <f t="shared" si="258"/>
        <v>0.13283534893819379</v>
      </c>
      <c r="N1733" s="199">
        <v>40477</v>
      </c>
      <c r="O1733" s="181">
        <v>1185.6400000000001</v>
      </c>
      <c r="P1733" s="200">
        <f t="shared" si="264"/>
        <v>1.6868668978158766E-5</v>
      </c>
      <c r="Q1733" s="200">
        <f t="shared" si="259"/>
        <v>0.12412681053353211</v>
      </c>
    </row>
    <row r="1734" spans="1:17">
      <c r="A1734" s="180">
        <v>40478</v>
      </c>
      <c r="B1734" s="174">
        <v>624.99</v>
      </c>
      <c r="C1734" s="197">
        <f t="shared" si="260"/>
        <v>5.7606526494531048E-3</v>
      </c>
      <c r="D1734" s="201">
        <f t="shared" si="255"/>
        <v>0.15821159092807299</v>
      </c>
      <c r="E1734" s="174">
        <v>7480.87</v>
      </c>
      <c r="F1734" s="197">
        <f t="shared" si="261"/>
        <v>-6.6521824851082994E-3</v>
      </c>
      <c r="G1734" s="197">
        <f t="shared" si="256"/>
        <v>0.10282747538614143</v>
      </c>
      <c r="H1734" s="174">
        <v>2125.88</v>
      </c>
      <c r="I1734" s="197">
        <f t="shared" si="262"/>
        <v>3.2179592567456272E-3</v>
      </c>
      <c r="J1734" s="197">
        <f t="shared" si="257"/>
        <v>0.16783647352972328</v>
      </c>
      <c r="K1734" s="174">
        <v>388.38</v>
      </c>
      <c r="L1734" s="197">
        <f t="shared" si="263"/>
        <v>5.4735239410205134E-3</v>
      </c>
      <c r="M1734" s="197">
        <f t="shared" si="258"/>
        <v>0.15062302025109889</v>
      </c>
      <c r="N1734" s="199">
        <v>40478</v>
      </c>
      <c r="O1734" s="181">
        <v>1182.45</v>
      </c>
      <c r="P1734" s="200">
        <f t="shared" si="264"/>
        <v>-2.6941559903084621E-3</v>
      </c>
      <c r="Q1734" s="200">
        <f t="shared" si="259"/>
        <v>0.10769296466911893</v>
      </c>
    </row>
    <row r="1735" spans="1:17">
      <c r="A1735" s="180">
        <v>40479</v>
      </c>
      <c r="B1735" s="174">
        <v>626.35</v>
      </c>
      <c r="C1735" s="197">
        <f t="shared" si="260"/>
        <v>2.17367068180088E-3</v>
      </c>
      <c r="D1735" s="201">
        <f t="shared" si="255"/>
        <v>0.17890016161119979</v>
      </c>
      <c r="E1735" s="174">
        <v>7504.85</v>
      </c>
      <c r="F1735" s="197">
        <f t="shared" si="261"/>
        <v>3.2003828268281197E-3</v>
      </c>
      <c r="G1735" s="197">
        <f t="shared" si="256"/>
        <v>0.11094629485928714</v>
      </c>
      <c r="H1735" s="174">
        <v>2129.73</v>
      </c>
      <c r="I1735" s="197">
        <f t="shared" si="262"/>
        <v>1.8093768227625373E-3</v>
      </c>
      <c r="J1735" s="197">
        <f t="shared" si="257"/>
        <v>0.18203747951173641</v>
      </c>
      <c r="K1735" s="174">
        <v>389.42</v>
      </c>
      <c r="L1735" s="197">
        <f t="shared" si="263"/>
        <v>2.6742109020012998E-3</v>
      </c>
      <c r="M1735" s="197">
        <f t="shared" si="258"/>
        <v>0.15135236042002798</v>
      </c>
      <c r="N1735" s="199">
        <v>40479</v>
      </c>
      <c r="O1735" s="181">
        <v>1183.78</v>
      </c>
      <c r="P1735" s="200">
        <f t="shared" si="264"/>
        <v>1.1241511941456764E-3</v>
      </c>
      <c r="Q1735" s="200">
        <f t="shared" si="259"/>
        <v>0.11982749379363035</v>
      </c>
    </row>
    <row r="1736" spans="1:17">
      <c r="A1736" s="180">
        <v>40480</v>
      </c>
      <c r="B1736" s="174">
        <v>627.61</v>
      </c>
      <c r="C1736" s="197">
        <f t="shared" si="260"/>
        <v>2.0096341574786908E-3</v>
      </c>
      <c r="D1736" s="201">
        <f t="shared" si="255"/>
        <v>0.18881501329759931</v>
      </c>
      <c r="E1736" s="174">
        <v>7513.35</v>
      </c>
      <c r="F1736" s="197">
        <f t="shared" si="261"/>
        <v>1.1319600095365974E-3</v>
      </c>
      <c r="G1736" s="197">
        <f t="shared" si="256"/>
        <v>0.11282274057899687</v>
      </c>
      <c r="H1736" s="174">
        <v>2124.4499999999998</v>
      </c>
      <c r="I1736" s="197">
        <f t="shared" si="262"/>
        <v>-2.4822657767762961E-3</v>
      </c>
      <c r="J1736" s="197">
        <f t="shared" si="257"/>
        <v>0.1864686970792172</v>
      </c>
      <c r="K1736" s="174">
        <v>389.96</v>
      </c>
      <c r="L1736" s="197">
        <f t="shared" si="263"/>
        <v>1.3857170735956307E-3</v>
      </c>
      <c r="M1736" s="197">
        <f t="shared" si="258"/>
        <v>0.16523252043682921</v>
      </c>
      <c r="N1736" s="199">
        <v>40480</v>
      </c>
      <c r="O1736" s="181">
        <v>1183.26</v>
      </c>
      <c r="P1736" s="200">
        <f t="shared" si="264"/>
        <v>-4.3936731814008358E-4</v>
      </c>
      <c r="Q1736" s="200">
        <f t="shared" si="259"/>
        <v>0.12056084312411053</v>
      </c>
    </row>
    <row r="1737" spans="1:17">
      <c r="A1737" s="180">
        <v>40483</v>
      </c>
      <c r="B1737" s="174">
        <v>625.63</v>
      </c>
      <c r="C1737" s="197">
        <f t="shared" si="260"/>
        <v>-3.1598124021386498E-3</v>
      </c>
      <c r="D1737" s="201">
        <f t="shared" si="255"/>
        <v>0.15864337080423971</v>
      </c>
      <c r="E1737" s="174">
        <v>7509.21</v>
      </c>
      <c r="F1737" s="197">
        <f t="shared" si="261"/>
        <v>-5.5117105271106331E-4</v>
      </c>
      <c r="G1737" s="197">
        <f t="shared" si="256"/>
        <v>8.3569987051807793E-2</v>
      </c>
      <c r="H1737" s="174">
        <v>2128.42</v>
      </c>
      <c r="I1737" s="197">
        <f t="shared" si="262"/>
        <v>1.8669750794881039E-3</v>
      </c>
      <c r="J1737" s="197">
        <f t="shared" si="257"/>
        <v>0.15464897210756468</v>
      </c>
      <c r="K1737" s="174">
        <v>391.59</v>
      </c>
      <c r="L1737" s="197">
        <f t="shared" si="263"/>
        <v>4.1712043077374097E-3</v>
      </c>
      <c r="M1737" s="197">
        <f t="shared" si="258"/>
        <v>0.15490317678437068</v>
      </c>
      <c r="N1737" s="199">
        <v>40483</v>
      </c>
      <c r="O1737" s="181">
        <v>1184.3800000000001</v>
      </c>
      <c r="P1737" s="200">
        <f t="shared" si="264"/>
        <v>9.4608984773153764E-4</v>
      </c>
      <c r="Q1737" s="200">
        <f t="shared" si="259"/>
        <v>9.1043817457894041E-2</v>
      </c>
    </row>
    <row r="1738" spans="1:17">
      <c r="A1738" s="180">
        <v>40484</v>
      </c>
      <c r="B1738" s="174">
        <v>630.91</v>
      </c>
      <c r="C1738" s="197">
        <f t="shared" si="260"/>
        <v>8.4040795780905408E-3</v>
      </c>
      <c r="D1738" s="201">
        <f t="shared" si="255"/>
        <v>0.14148408998957915</v>
      </c>
      <c r="E1738" s="174">
        <v>7582.14</v>
      </c>
      <c r="F1738" s="197">
        <f t="shared" si="261"/>
        <v>9.6652145417232722E-3</v>
      </c>
      <c r="G1738" s="197">
        <f t="shared" si="256"/>
        <v>7.5053207265355928E-2</v>
      </c>
      <c r="H1738" s="174">
        <v>2151.7199999999998</v>
      </c>
      <c r="I1738" s="197">
        <f t="shared" si="262"/>
        <v>1.0887601884269434E-2</v>
      </c>
      <c r="J1738" s="197">
        <f t="shared" si="257"/>
        <v>0.14529918108423195</v>
      </c>
      <c r="K1738" s="174">
        <v>391.85</v>
      </c>
      <c r="L1738" s="197">
        <f t="shared" si="263"/>
        <v>6.6373943006560162E-4</v>
      </c>
      <c r="M1738" s="197">
        <f t="shared" si="258"/>
        <v>0.17109241703710712</v>
      </c>
      <c r="N1738" s="199">
        <v>40484</v>
      </c>
      <c r="O1738" s="181">
        <v>1193.57</v>
      </c>
      <c r="P1738" s="200">
        <f t="shared" si="264"/>
        <v>7.7293851876093483E-3</v>
      </c>
      <c r="Q1738" s="200">
        <f t="shared" si="259"/>
        <v>8.2949995763451481E-2</v>
      </c>
    </row>
    <row r="1739" spans="1:17">
      <c r="A1739" s="180">
        <v>40485</v>
      </c>
      <c r="B1739" s="174">
        <v>634.16999999999996</v>
      </c>
      <c r="C1739" s="197">
        <f t="shared" si="260"/>
        <v>5.153835672072702E-3</v>
      </c>
      <c r="D1739" s="201">
        <f t="shared" si="255"/>
        <v>0.13502921811220173</v>
      </c>
      <c r="E1739" s="174">
        <v>7608.41</v>
      </c>
      <c r="F1739" s="197">
        <f t="shared" si="261"/>
        <v>3.4587327237825282E-3</v>
      </c>
      <c r="G1739" s="197">
        <f t="shared" si="256"/>
        <v>7.2054644109621035E-2</v>
      </c>
      <c r="H1739" s="174">
        <v>2158.36</v>
      </c>
      <c r="I1739" s="197">
        <f t="shared" si="262"/>
        <v>3.0811517433864174E-3</v>
      </c>
      <c r="J1739" s="197">
        <f t="shared" si="257"/>
        <v>0.14016332978179441</v>
      </c>
      <c r="K1739" s="174">
        <v>391.58</v>
      </c>
      <c r="L1739" s="197">
        <f t="shared" si="263"/>
        <v>-6.8927666974674608E-4</v>
      </c>
      <c r="M1739" s="197">
        <f t="shared" si="258"/>
        <v>0.17749971836432496</v>
      </c>
      <c r="N1739" s="199">
        <v>40485</v>
      </c>
      <c r="O1739" s="181">
        <v>1197.96</v>
      </c>
      <c r="P1739" s="200">
        <f t="shared" si="264"/>
        <v>3.6712940509606175E-3</v>
      </c>
      <c r="Q1739" s="200">
        <f t="shared" si="259"/>
        <v>7.7547018395658154E-2</v>
      </c>
    </row>
    <row r="1740" spans="1:17">
      <c r="A1740" s="180">
        <v>40486</v>
      </c>
      <c r="B1740" s="174">
        <v>642.95000000000005</v>
      </c>
      <c r="C1740" s="197">
        <f t="shared" si="260"/>
        <v>1.3749903420743772E-2</v>
      </c>
      <c r="D1740" s="201">
        <f t="shared" si="255"/>
        <v>0.14845343519910492</v>
      </c>
      <c r="E1740" s="174">
        <v>7782.43</v>
      </c>
      <c r="F1740" s="197">
        <f t="shared" si="261"/>
        <v>2.2614414321674516E-2</v>
      </c>
      <c r="G1740" s="197">
        <f t="shared" si="256"/>
        <v>8.9083360812956147E-2</v>
      </c>
      <c r="H1740" s="174">
        <v>2187.8000000000002</v>
      </c>
      <c r="I1740" s="197">
        <f t="shared" si="262"/>
        <v>1.3547798650031341E-2</v>
      </c>
      <c r="J1740" s="197">
        <f t="shared" si="257"/>
        <v>0.15065567941852437</v>
      </c>
      <c r="K1740" s="174">
        <v>392.93</v>
      </c>
      <c r="L1740" s="197">
        <f t="shared" si="263"/>
        <v>3.4416421270629795E-3</v>
      </c>
      <c r="M1740" s="197">
        <f t="shared" si="258"/>
        <v>0.15046305297545498</v>
      </c>
      <c r="N1740" s="199">
        <v>40486</v>
      </c>
      <c r="O1740" s="181">
        <v>1221.06</v>
      </c>
      <c r="P1740" s="200">
        <f t="shared" si="264"/>
        <v>1.9099223816177839E-2</v>
      </c>
      <c r="Q1740" s="200">
        <f t="shared" si="259"/>
        <v>9.2755763713129394E-2</v>
      </c>
    </row>
    <row r="1741" spans="1:17">
      <c r="A1741" s="180">
        <v>40487</v>
      </c>
      <c r="B1741" s="174">
        <v>642.98</v>
      </c>
      <c r="C1741" s="197">
        <f t="shared" si="260"/>
        <v>4.665883835881107E-5</v>
      </c>
      <c r="D1741" s="201">
        <f t="shared" si="255"/>
        <v>0.15213855200370788</v>
      </c>
      <c r="E1741" s="174">
        <v>7800.66</v>
      </c>
      <c r="F1741" s="197">
        <f t="shared" si="261"/>
        <v>2.3397167463364943E-3</v>
      </c>
      <c r="G1741" s="197">
        <f t="shared" si="256"/>
        <v>0.10596705116413851</v>
      </c>
      <c r="H1741" s="174">
        <v>2186.71</v>
      </c>
      <c r="I1741" s="197">
        <f t="shared" si="262"/>
        <v>-4.9834153885033124E-4</v>
      </c>
      <c r="J1741" s="197">
        <f t="shared" si="257"/>
        <v>0.15162469586169558</v>
      </c>
      <c r="K1741" s="174">
        <v>396.54</v>
      </c>
      <c r="L1741" s="197">
        <f t="shared" si="263"/>
        <v>9.1454397542265545E-3</v>
      </c>
      <c r="M1741" s="197">
        <f t="shared" si="258"/>
        <v>0.14495060226912201</v>
      </c>
      <c r="N1741" s="199">
        <v>40487</v>
      </c>
      <c r="O1741" s="181">
        <v>1225.8499999999999</v>
      </c>
      <c r="P1741" s="200">
        <f t="shared" si="264"/>
        <v>3.9151469556092371E-3</v>
      </c>
      <c r="Q1741" s="200">
        <f t="shared" si="259"/>
        <v>0.10543695489958629</v>
      </c>
    </row>
    <row r="1742" spans="1:17">
      <c r="A1742" s="180">
        <v>40490</v>
      </c>
      <c r="B1742" s="174">
        <v>643.41</v>
      </c>
      <c r="C1742" s="197">
        <f t="shared" si="260"/>
        <v>6.6853756017285317E-4</v>
      </c>
      <c r="D1742" s="201">
        <f t="shared" si="255"/>
        <v>0.14779436492057227</v>
      </c>
      <c r="E1742" s="174">
        <v>7782.2</v>
      </c>
      <c r="F1742" s="197">
        <f t="shared" si="261"/>
        <v>-2.3692709342634458E-3</v>
      </c>
      <c r="G1742" s="197">
        <f t="shared" si="256"/>
        <v>0.10340021118297668</v>
      </c>
      <c r="H1742" s="174">
        <v>2188.94</v>
      </c>
      <c r="I1742" s="197">
        <f t="shared" si="262"/>
        <v>1.0192772242145676E-3</v>
      </c>
      <c r="J1742" s="197">
        <f t="shared" si="257"/>
        <v>0.14786571853134034</v>
      </c>
      <c r="K1742" s="174">
        <v>398.35</v>
      </c>
      <c r="L1742" s="197">
        <f t="shared" si="263"/>
        <v>4.5540971159586082E-3</v>
      </c>
      <c r="M1742" s="197">
        <f t="shared" si="258"/>
        <v>0.13723449901638402</v>
      </c>
      <c r="N1742" s="199">
        <v>40490</v>
      </c>
      <c r="O1742" s="181">
        <v>1223.25</v>
      </c>
      <c r="P1742" s="200">
        <f t="shared" si="264"/>
        <v>-2.1232297388884083E-3</v>
      </c>
      <c r="Q1742" s="200">
        <f t="shared" si="259"/>
        <v>0.10453150288296312</v>
      </c>
    </row>
    <row r="1743" spans="1:17">
      <c r="A1743" s="180">
        <v>40491</v>
      </c>
      <c r="B1743" s="174">
        <v>641.76</v>
      </c>
      <c r="C1743" s="197">
        <f t="shared" si="260"/>
        <v>-2.567755093237094E-3</v>
      </c>
      <c r="D1743" s="201">
        <f t="shared" si="255"/>
        <v>0.15100832885984256</v>
      </c>
      <c r="E1743" s="174">
        <v>7702.31</v>
      </c>
      <c r="F1743" s="197">
        <f t="shared" si="261"/>
        <v>-1.0318790697582065E-2</v>
      </c>
      <c r="G1743" s="197">
        <f t="shared" si="256"/>
        <v>9.6330849054126227E-2</v>
      </c>
      <c r="H1743" s="174">
        <v>2176.88</v>
      </c>
      <c r="I1743" s="197">
        <f t="shared" si="262"/>
        <v>-5.5247493829129338E-3</v>
      </c>
      <c r="J1743" s="197">
        <f t="shared" si="257"/>
        <v>0.14560324988715057</v>
      </c>
      <c r="K1743" s="174">
        <v>404.61</v>
      </c>
      <c r="L1743" s="197">
        <f t="shared" si="263"/>
        <v>1.5592624370500912E-2</v>
      </c>
      <c r="M1743" s="197">
        <f t="shared" si="258"/>
        <v>0.15038805065466898</v>
      </c>
      <c r="N1743" s="199">
        <v>40491</v>
      </c>
      <c r="O1743" s="181">
        <v>1213.4000000000001</v>
      </c>
      <c r="P1743" s="200">
        <f t="shared" si="264"/>
        <v>-8.0849146610354004E-3</v>
      </c>
      <c r="Q1743" s="200">
        <f t="shared" si="259"/>
        <v>9.7556723467246489E-2</v>
      </c>
    </row>
    <row r="1744" spans="1:17">
      <c r="A1744" s="180">
        <v>40492</v>
      </c>
      <c r="B1744" s="174">
        <v>645.27</v>
      </c>
      <c r="C1744" s="197">
        <f t="shared" si="260"/>
        <v>5.4544318347086174E-3</v>
      </c>
      <c r="D1744" s="201">
        <f t="shared" si="255"/>
        <v>0.12864609827402118</v>
      </c>
      <c r="E1744" s="174">
        <v>7747.46</v>
      </c>
      <c r="F1744" s="197">
        <f t="shared" si="261"/>
        <v>5.8447638420096662E-3</v>
      </c>
      <c r="G1744" s="197">
        <f t="shared" si="256"/>
        <v>7.3543964821352739E-2</v>
      </c>
      <c r="H1744" s="174">
        <v>2187.7399999999998</v>
      </c>
      <c r="I1744" s="197">
        <f t="shared" si="262"/>
        <v>4.9763885111697168E-3</v>
      </c>
      <c r="J1744" s="197">
        <f t="shared" si="257"/>
        <v>0.12469805934921917</v>
      </c>
      <c r="K1744" s="174">
        <v>404.73</v>
      </c>
      <c r="L1744" s="197">
        <f t="shared" si="263"/>
        <v>2.9653792195941873E-4</v>
      </c>
      <c r="M1744" s="197">
        <f t="shared" si="258"/>
        <v>0.16210757942798318</v>
      </c>
      <c r="N1744" s="199">
        <v>40492</v>
      </c>
      <c r="O1744" s="181">
        <v>1218.71</v>
      </c>
      <c r="P1744" s="200">
        <f t="shared" si="264"/>
        <v>4.3665857524340951E-3</v>
      </c>
      <c r="Q1744" s="200">
        <f t="shared" si="259"/>
        <v>7.8402659957278437E-2</v>
      </c>
    </row>
    <row r="1745" spans="1:17">
      <c r="A1745" s="180">
        <v>40493</v>
      </c>
      <c r="B1745" s="174">
        <v>636.12</v>
      </c>
      <c r="C1745" s="197">
        <f t="shared" si="260"/>
        <v>-1.4281609068736177E-2</v>
      </c>
      <c r="D1745" s="201">
        <f t="shared" si="255"/>
        <v>0.1306154971709943</v>
      </c>
      <c r="E1745" s="174">
        <v>7723.24</v>
      </c>
      <c r="F1745" s="197">
        <f t="shared" si="261"/>
        <v>-3.1310825996350784E-3</v>
      </c>
      <c r="G1745" s="197">
        <f t="shared" si="256"/>
        <v>7.856460613256197E-2</v>
      </c>
      <c r="H1745" s="174">
        <v>2173.11</v>
      </c>
      <c r="I1745" s="197">
        <f t="shared" si="262"/>
        <v>-6.7097262631650896E-3</v>
      </c>
      <c r="J1745" s="197">
        <f t="shared" si="257"/>
        <v>0.12607988154483898</v>
      </c>
      <c r="K1745" s="174">
        <v>404.91</v>
      </c>
      <c r="L1745" s="197">
        <f t="shared" si="263"/>
        <v>4.4464207046492391E-4</v>
      </c>
      <c r="M1745" s="197">
        <f t="shared" si="258"/>
        <v>0.16080683529341322</v>
      </c>
      <c r="N1745" s="199">
        <v>40493</v>
      </c>
      <c r="O1745" s="181">
        <v>1213.54</v>
      </c>
      <c r="P1745" s="200">
        <f t="shared" si="264"/>
        <v>-4.2512141320765855E-3</v>
      </c>
      <c r="Q1745" s="200">
        <f t="shared" si="259"/>
        <v>8.3482576101083839E-2</v>
      </c>
    </row>
    <row r="1746" spans="1:17">
      <c r="A1746" s="180">
        <v>40494</v>
      </c>
      <c r="B1746" s="174">
        <v>628.53</v>
      </c>
      <c r="C1746" s="197">
        <f t="shared" si="260"/>
        <v>-1.2003465199684555E-2</v>
      </c>
      <c r="D1746" s="201">
        <f t="shared" ref="D1746:D1809" si="265">SUM(C1705:C1745)</f>
        <v>0.11097968883067921</v>
      </c>
      <c r="E1746" s="174">
        <v>7623.24</v>
      </c>
      <c r="F1746" s="197">
        <f t="shared" si="261"/>
        <v>-1.3032488932627071E-2</v>
      </c>
      <c r="G1746" s="197">
        <f t="shared" ref="G1746:G1809" si="266">SUM(F1705:F1745)</f>
        <v>7.2963830389470172E-2</v>
      </c>
      <c r="H1746" s="174">
        <v>2137.9499999999998</v>
      </c>
      <c r="I1746" s="197">
        <f t="shared" si="262"/>
        <v>-1.6311895266996872E-2</v>
      </c>
      <c r="J1746" s="197">
        <f t="shared" ref="J1746:J1809" si="267">SUM(I1705:I1745)</f>
        <v>0.11367755500494919</v>
      </c>
      <c r="K1746" s="174">
        <v>403.68</v>
      </c>
      <c r="L1746" s="197">
        <f t="shared" si="263"/>
        <v>-3.0423352965527587E-3</v>
      </c>
      <c r="M1746" s="197">
        <f t="shared" ref="M1746:M1809" si="268">SUM(L1705:L1745)</f>
        <v>0.16078729214564483</v>
      </c>
      <c r="N1746" s="199">
        <v>40494</v>
      </c>
      <c r="O1746" s="181">
        <v>1199.21</v>
      </c>
      <c r="P1746" s="200">
        <f t="shared" si="264"/>
        <v>-1.1878701482340309E-2</v>
      </c>
      <c r="Q1746" s="200">
        <f t="shared" ref="Q1746:Q1809" si="269">SUM(P1705:P1745)</f>
        <v>7.5696452203534534E-2</v>
      </c>
    </row>
    <row r="1747" spans="1:17">
      <c r="A1747" s="180">
        <v>40497</v>
      </c>
      <c r="B1747" s="174">
        <v>626.19000000000005</v>
      </c>
      <c r="C1747" s="197">
        <f t="shared" si="260"/>
        <v>-3.7299201621057722E-3</v>
      </c>
      <c r="D1747" s="201">
        <f t="shared" si="265"/>
        <v>9.6397433180154604E-2</v>
      </c>
      <c r="E1747" s="174">
        <v>7617.51</v>
      </c>
      <c r="F1747" s="197">
        <f t="shared" si="261"/>
        <v>-7.5193153486259503E-4</v>
      </c>
      <c r="G1747" s="197">
        <f t="shared" si="266"/>
        <v>6.1368348604129472E-2</v>
      </c>
      <c r="H1747" s="174">
        <v>2131.48</v>
      </c>
      <c r="I1747" s="197">
        <f t="shared" si="262"/>
        <v>-3.0308518714760807E-3</v>
      </c>
      <c r="J1747" s="197">
        <f t="shared" si="267"/>
        <v>9.2987754188451829E-2</v>
      </c>
      <c r="K1747" s="174">
        <v>404.6</v>
      </c>
      <c r="L1747" s="197">
        <f t="shared" si="263"/>
        <v>2.2764398408975902E-3</v>
      </c>
      <c r="M1747" s="197">
        <f t="shared" si="268"/>
        <v>0.137389115681848</v>
      </c>
      <c r="N1747" s="199">
        <v>40497</v>
      </c>
      <c r="O1747" s="181">
        <v>1197.75</v>
      </c>
      <c r="P1747" s="200">
        <f t="shared" si="264"/>
        <v>-1.2182098829831606E-3</v>
      </c>
      <c r="Q1747" s="200">
        <f t="shared" si="269"/>
        <v>6.4182238908255668E-2</v>
      </c>
    </row>
    <row r="1748" spans="1:17">
      <c r="A1748" s="180">
        <v>40498</v>
      </c>
      <c r="B1748" s="174">
        <v>615.98</v>
      </c>
      <c r="C1748" s="197">
        <f t="shared" si="260"/>
        <v>-1.6439343951954236E-2</v>
      </c>
      <c r="D1748" s="201">
        <f t="shared" si="265"/>
        <v>9.0812095016833558E-2</v>
      </c>
      <c r="E1748" s="174">
        <v>7472.63</v>
      </c>
      <c r="F1748" s="197">
        <f t="shared" si="261"/>
        <v>-1.9202532496109946E-2</v>
      </c>
      <c r="G1748" s="197">
        <f t="shared" si="266"/>
        <v>6.2687049672944584E-2</v>
      </c>
      <c r="H1748" s="174">
        <v>2093.63</v>
      </c>
      <c r="I1748" s="197">
        <f t="shared" si="262"/>
        <v>-1.7917172599610308E-2</v>
      </c>
      <c r="J1748" s="197">
        <f t="shared" si="267"/>
        <v>8.6001918345423048E-2</v>
      </c>
      <c r="K1748" s="174">
        <v>397.45</v>
      </c>
      <c r="L1748" s="197">
        <f t="shared" si="263"/>
        <v>-1.7829784714523567E-2</v>
      </c>
      <c r="M1748" s="197">
        <f t="shared" si="268"/>
        <v>0.13430847577619828</v>
      </c>
      <c r="N1748" s="199">
        <v>40498</v>
      </c>
      <c r="O1748" s="181">
        <v>1178.3399999999999</v>
      </c>
      <c r="P1748" s="200">
        <f t="shared" si="264"/>
        <v>-1.63381284080449E-2</v>
      </c>
      <c r="Q1748" s="200">
        <f t="shared" si="269"/>
        <v>6.2137454153191725E-2</v>
      </c>
    </row>
    <row r="1749" spans="1:17">
      <c r="A1749" s="180">
        <v>40499</v>
      </c>
      <c r="B1749" s="174">
        <v>615.55999999999995</v>
      </c>
      <c r="C1749" s="197">
        <f t="shared" si="260"/>
        <v>-6.8207287831967506E-4</v>
      </c>
      <c r="D1749" s="201">
        <f t="shared" si="265"/>
        <v>5.9617588215774855E-2</v>
      </c>
      <c r="E1749" s="174">
        <v>7488.76</v>
      </c>
      <c r="F1749" s="197">
        <f t="shared" si="261"/>
        <v>2.1562176040325915E-3</v>
      </c>
      <c r="G1749" s="197">
        <f t="shared" si="266"/>
        <v>2.8038325806084237E-2</v>
      </c>
      <c r="H1749" s="174">
        <v>2100</v>
      </c>
      <c r="I1749" s="197">
        <f t="shared" si="262"/>
        <v>3.0379432134511461E-3</v>
      </c>
      <c r="J1749" s="197">
        <f t="shared" si="267"/>
        <v>5.105123596985555E-2</v>
      </c>
      <c r="K1749" s="174">
        <v>391.91</v>
      </c>
      <c r="L1749" s="197">
        <f t="shared" si="263"/>
        <v>-1.4036918425634259E-2</v>
      </c>
      <c r="M1749" s="197">
        <f t="shared" si="268"/>
        <v>0.11067225950499768</v>
      </c>
      <c r="N1749" s="199">
        <v>40499</v>
      </c>
      <c r="O1749" s="181">
        <v>1178.5899999999999</v>
      </c>
      <c r="P1749" s="200">
        <f t="shared" si="264"/>
        <v>2.1214036983506886E-4</v>
      </c>
      <c r="Q1749" s="200">
        <f t="shared" si="269"/>
        <v>3.0704034037519524E-2</v>
      </c>
    </row>
    <row r="1750" spans="1:17">
      <c r="A1750" s="180">
        <v>40500</v>
      </c>
      <c r="B1750" s="174">
        <v>630.39</v>
      </c>
      <c r="C1750" s="197">
        <f t="shared" si="260"/>
        <v>2.3806252878038097E-2</v>
      </c>
      <c r="D1750" s="201">
        <f t="shared" si="265"/>
        <v>5.9987194241335376E-2</v>
      </c>
      <c r="E1750" s="174">
        <v>7619.94</v>
      </c>
      <c r="F1750" s="197">
        <f t="shared" si="261"/>
        <v>1.7365265900362692E-2</v>
      </c>
      <c r="G1750" s="197">
        <f t="shared" si="266"/>
        <v>3.2960537661184737E-2</v>
      </c>
      <c r="H1750" s="174">
        <v>2134.77</v>
      </c>
      <c r="I1750" s="197">
        <f t="shared" si="262"/>
        <v>1.6421567810860009E-2</v>
      </c>
      <c r="J1750" s="197">
        <f t="shared" si="267"/>
        <v>5.4250042213810475E-2</v>
      </c>
      <c r="K1750" s="174">
        <v>390.22</v>
      </c>
      <c r="L1750" s="197">
        <f t="shared" si="263"/>
        <v>-4.3215389517346015E-3</v>
      </c>
      <c r="M1750" s="197">
        <f t="shared" si="268"/>
        <v>8.9773241806531845E-2</v>
      </c>
      <c r="N1750" s="199">
        <v>40500</v>
      </c>
      <c r="O1750" s="181">
        <v>1196.69</v>
      </c>
      <c r="P1750" s="200">
        <f t="shared" si="264"/>
        <v>1.5240603506340206E-2</v>
      </c>
      <c r="Q1750" s="200">
        <f t="shared" si="269"/>
        <v>3.3483547416130986E-2</v>
      </c>
    </row>
    <row r="1751" spans="1:17">
      <c r="A1751" s="180">
        <v>40501</v>
      </c>
      <c r="B1751" s="174">
        <v>635.66999999999996</v>
      </c>
      <c r="C1751" s="197">
        <f t="shared" si="260"/>
        <v>8.3408852833611515E-3</v>
      </c>
      <c r="D1751" s="201">
        <f t="shared" si="265"/>
        <v>9.3691857703089604E-2</v>
      </c>
      <c r="E1751" s="174">
        <v>7641.08</v>
      </c>
      <c r="F1751" s="197">
        <f t="shared" si="261"/>
        <v>2.7704587926060818E-3</v>
      </c>
      <c r="G1751" s="197">
        <f t="shared" si="266"/>
        <v>5.5181659486722053E-2</v>
      </c>
      <c r="H1751" s="174">
        <v>2135.27</v>
      </c>
      <c r="I1751" s="197">
        <f t="shared" si="262"/>
        <v>2.3418984472522647E-4</v>
      </c>
      <c r="J1751" s="197">
        <f t="shared" si="267"/>
        <v>7.3869099071474792E-2</v>
      </c>
      <c r="K1751" s="174">
        <v>382.94</v>
      </c>
      <c r="L1751" s="197">
        <f t="shared" si="263"/>
        <v>-1.8832363696693614E-2</v>
      </c>
      <c r="M1751" s="197">
        <f t="shared" si="268"/>
        <v>8.0828898108836492E-2</v>
      </c>
      <c r="N1751" s="199">
        <v>40501</v>
      </c>
      <c r="O1751" s="181">
        <v>1199.73</v>
      </c>
      <c r="P1751" s="200">
        <f t="shared" si="264"/>
        <v>2.5371192284322393E-3</v>
      </c>
      <c r="Q1751" s="200">
        <f t="shared" si="269"/>
        <v>5.3561323841558608E-2</v>
      </c>
    </row>
    <row r="1752" spans="1:17">
      <c r="A1752" s="180">
        <v>40504</v>
      </c>
      <c r="B1752" s="174">
        <v>639.30999999999995</v>
      </c>
      <c r="C1752" s="197">
        <f t="shared" si="260"/>
        <v>5.7099090018506203E-3</v>
      </c>
      <c r="D1752" s="201">
        <f t="shared" si="265"/>
        <v>0.10471922844839991</v>
      </c>
      <c r="E1752" s="174">
        <v>7610.3</v>
      </c>
      <c r="F1752" s="197">
        <f t="shared" si="261"/>
        <v>-4.0363615344340947E-3</v>
      </c>
      <c r="G1752" s="197">
        <f t="shared" si="266"/>
        <v>6.7614715858796401E-2</v>
      </c>
      <c r="H1752" s="174">
        <v>2150.86</v>
      </c>
      <c r="I1752" s="197">
        <f t="shared" si="262"/>
        <v>7.2746597759360612E-3</v>
      </c>
      <c r="J1752" s="197">
        <f t="shared" si="267"/>
        <v>7.4410988210667106E-2</v>
      </c>
      <c r="K1752" s="174">
        <v>382.76</v>
      </c>
      <c r="L1752" s="197">
        <f t="shared" si="263"/>
        <v>-4.7015803399693583E-4</v>
      </c>
      <c r="M1752" s="197">
        <f t="shared" si="268"/>
        <v>4.8035761384390627E-2</v>
      </c>
      <c r="N1752" s="199">
        <v>40504</v>
      </c>
      <c r="O1752" s="181">
        <v>1197.8399999999999</v>
      </c>
      <c r="P1752" s="200">
        <f t="shared" si="264"/>
        <v>-1.576596630330781E-3</v>
      </c>
      <c r="Q1752" s="200">
        <f t="shared" si="269"/>
        <v>6.4464618350818834E-2</v>
      </c>
    </row>
    <row r="1753" spans="1:17">
      <c r="A1753" s="180">
        <v>40505</v>
      </c>
      <c r="B1753" s="174">
        <v>629.63</v>
      </c>
      <c r="C1753" s="197">
        <f t="shared" si="260"/>
        <v>-1.5257124489755677E-2</v>
      </c>
      <c r="D1753" s="201">
        <f t="shared" si="265"/>
        <v>8.5552061017570527E-2</v>
      </c>
      <c r="E1753" s="174">
        <v>7470.77</v>
      </c>
      <c r="F1753" s="197">
        <f t="shared" si="261"/>
        <v>-1.8504520094928856E-2</v>
      </c>
      <c r="G1753" s="197">
        <f t="shared" si="266"/>
        <v>4.1485789149490228E-2</v>
      </c>
      <c r="H1753" s="174">
        <v>2116.61</v>
      </c>
      <c r="I1753" s="197">
        <f t="shared" si="262"/>
        <v>-1.6052009936318196E-2</v>
      </c>
      <c r="J1753" s="197">
        <f t="shared" si="267"/>
        <v>6.0871065243804152E-2</v>
      </c>
      <c r="K1753" s="174">
        <v>389.71</v>
      </c>
      <c r="L1753" s="197">
        <f t="shared" si="263"/>
        <v>1.7994711869060424E-2</v>
      </c>
      <c r="M1753" s="197">
        <f t="shared" si="268"/>
        <v>4.8991354853153667E-2</v>
      </c>
      <c r="N1753" s="199">
        <v>40505</v>
      </c>
      <c r="O1753" s="181">
        <v>1180.73</v>
      </c>
      <c r="P1753" s="200">
        <f t="shared" si="264"/>
        <v>-1.4387043583311629E-2</v>
      </c>
      <c r="Q1753" s="200">
        <f t="shared" si="269"/>
        <v>4.1915183498644239E-2</v>
      </c>
    </row>
    <row r="1754" spans="1:17">
      <c r="A1754" s="180">
        <v>40506</v>
      </c>
      <c r="B1754" s="174">
        <v>641.15</v>
      </c>
      <c r="C1754" s="197">
        <f t="shared" si="260"/>
        <v>1.813109363597968E-2</v>
      </c>
      <c r="D1754" s="201">
        <f t="shared" si="265"/>
        <v>7.545398996031133E-2</v>
      </c>
      <c r="E1754" s="174">
        <v>7579.26</v>
      </c>
      <c r="F1754" s="197">
        <f t="shared" si="261"/>
        <v>1.4417496743752558E-2</v>
      </c>
      <c r="G1754" s="197">
        <f t="shared" si="266"/>
        <v>2.8154164352131143E-2</v>
      </c>
      <c r="H1754" s="174">
        <v>2160.52</v>
      </c>
      <c r="I1754" s="197">
        <f t="shared" si="262"/>
        <v>2.0533181238831941E-2</v>
      </c>
      <c r="J1754" s="197">
        <f t="shared" si="267"/>
        <v>5.1188614096851881E-2</v>
      </c>
      <c r="K1754" s="174">
        <v>390.63</v>
      </c>
      <c r="L1754" s="197">
        <f t="shared" si="263"/>
        <v>2.3579476286242265E-3</v>
      </c>
      <c r="M1754" s="197">
        <f t="shared" si="268"/>
        <v>7.2654298611298893E-2</v>
      </c>
      <c r="N1754" s="199">
        <v>40506</v>
      </c>
      <c r="O1754" s="181">
        <v>1198.3499999999999</v>
      </c>
      <c r="P1754" s="200">
        <f t="shared" si="264"/>
        <v>1.4812719350008895E-2</v>
      </c>
      <c r="Q1754" s="200">
        <f t="shared" si="269"/>
        <v>3.3211684765186697E-2</v>
      </c>
    </row>
    <row r="1755" spans="1:17">
      <c r="A1755" s="180">
        <v>40508</v>
      </c>
      <c r="B1755" s="174">
        <v>638.35</v>
      </c>
      <c r="C1755" s="197">
        <f t="shared" si="260"/>
        <v>-4.3767166387649256E-3</v>
      </c>
      <c r="D1755" s="201">
        <f t="shared" si="265"/>
        <v>8.9755953633470831E-2</v>
      </c>
      <c r="E1755" s="174">
        <v>7500.54</v>
      </c>
      <c r="F1755" s="197">
        <f t="shared" si="261"/>
        <v>-1.0440551608413125E-2</v>
      </c>
      <c r="G1755" s="197">
        <f t="shared" si="266"/>
        <v>3.6128521105446176E-2</v>
      </c>
      <c r="H1755" s="174">
        <v>2153.91</v>
      </c>
      <c r="I1755" s="197">
        <f t="shared" si="262"/>
        <v>-3.0641383319429749E-3</v>
      </c>
      <c r="J1755" s="197">
        <f t="shared" si="267"/>
        <v>7.1005986366455581E-2</v>
      </c>
      <c r="K1755" s="174">
        <v>392.93</v>
      </c>
      <c r="L1755" s="197">
        <f t="shared" si="263"/>
        <v>5.8706585474431897E-3</v>
      </c>
      <c r="M1755" s="197">
        <f t="shared" si="268"/>
        <v>7.506743540078592E-2</v>
      </c>
      <c r="N1755" s="199">
        <v>40508</v>
      </c>
      <c r="O1755" s="181">
        <v>1189.4000000000001</v>
      </c>
      <c r="P1755" s="200">
        <f t="shared" si="264"/>
        <v>-7.4966323236671933E-3</v>
      </c>
      <c r="Q1755" s="200">
        <f t="shared" si="269"/>
        <v>4.3185670909537663E-2</v>
      </c>
    </row>
    <row r="1756" spans="1:17">
      <c r="A1756" s="180">
        <v>40511</v>
      </c>
      <c r="B1756" s="174">
        <v>635.11</v>
      </c>
      <c r="C1756" s="197">
        <f t="shared" si="260"/>
        <v>-5.0885100295089813E-3</v>
      </c>
      <c r="D1756" s="201">
        <f t="shared" si="265"/>
        <v>8.5703460780213875E-2</v>
      </c>
      <c r="E1756" s="174">
        <v>7483.34</v>
      </c>
      <c r="F1756" s="197">
        <f t="shared" si="261"/>
        <v>-2.2958015620354573E-3</v>
      </c>
      <c r="G1756" s="197">
        <f t="shared" si="266"/>
        <v>2.7195194811337385E-2</v>
      </c>
      <c r="H1756" s="174">
        <v>2144.56</v>
      </c>
      <c r="I1756" s="197">
        <f t="shared" si="262"/>
        <v>-4.3503919982849299E-3</v>
      </c>
      <c r="J1756" s="197">
        <f t="shared" si="267"/>
        <v>6.9607889285127969E-2</v>
      </c>
      <c r="K1756" s="174">
        <v>387.24</v>
      </c>
      <c r="L1756" s="197">
        <f t="shared" si="263"/>
        <v>-1.4586823104319042E-2</v>
      </c>
      <c r="M1756" s="197">
        <f t="shared" si="268"/>
        <v>5.9777183676001065E-2</v>
      </c>
      <c r="N1756" s="199">
        <v>40511</v>
      </c>
      <c r="O1756" s="181">
        <v>1187.76</v>
      </c>
      <c r="P1756" s="200">
        <f t="shared" si="264"/>
        <v>-1.3797979607531208E-3</v>
      </c>
      <c r="Q1756" s="200">
        <f t="shared" si="269"/>
        <v>3.8280176951460174E-2</v>
      </c>
    </row>
    <row r="1757" spans="1:17">
      <c r="A1757" s="180">
        <v>40512</v>
      </c>
      <c r="B1757" s="174">
        <v>627.80999999999995</v>
      </c>
      <c r="C1757" s="197">
        <f t="shared" si="260"/>
        <v>-1.1560639316163003E-2</v>
      </c>
      <c r="D1757" s="201">
        <f t="shared" si="265"/>
        <v>8.6795260262856708E-2</v>
      </c>
      <c r="E1757" s="174">
        <v>7430.94</v>
      </c>
      <c r="F1757" s="197">
        <f t="shared" si="261"/>
        <v>-7.0268515290260536E-3</v>
      </c>
      <c r="G1757" s="197">
        <f t="shared" si="266"/>
        <v>2.7401386957992321E-2</v>
      </c>
      <c r="H1757" s="174">
        <v>2117.33</v>
      </c>
      <c r="I1757" s="197">
        <f t="shared" si="262"/>
        <v>-1.2778542165003442E-2</v>
      </c>
      <c r="J1757" s="197">
        <f t="shared" si="267"/>
        <v>7.0767703087200637E-2</v>
      </c>
      <c r="K1757" s="174">
        <v>393.96</v>
      </c>
      <c r="L1757" s="197">
        <f t="shared" si="263"/>
        <v>1.720472544963076E-2</v>
      </c>
      <c r="M1757" s="197">
        <f t="shared" si="268"/>
        <v>4.7191659378981676E-2</v>
      </c>
      <c r="N1757" s="199">
        <v>40512</v>
      </c>
      <c r="O1757" s="181">
        <v>1180.55</v>
      </c>
      <c r="P1757" s="200">
        <f t="shared" si="264"/>
        <v>-6.0887487487678053E-3</v>
      </c>
      <c r="Q1757" s="200">
        <f t="shared" si="269"/>
        <v>3.9988839972395163E-2</v>
      </c>
    </row>
    <row r="1758" spans="1:17">
      <c r="A1758" s="180">
        <v>40513</v>
      </c>
      <c r="B1758" s="174">
        <v>642.1</v>
      </c>
      <c r="C1758" s="197">
        <f t="shared" si="260"/>
        <v>2.2506481879314953E-2</v>
      </c>
      <c r="D1758" s="201">
        <f t="shared" si="265"/>
        <v>7.2456460290304475E-2</v>
      </c>
      <c r="E1758" s="174">
        <v>7603.73</v>
      </c>
      <c r="F1758" s="197">
        <f t="shared" si="261"/>
        <v>2.2986551508879932E-2</v>
      </c>
      <c r="G1758" s="197">
        <f t="shared" si="266"/>
        <v>1.2870898246504784E-2</v>
      </c>
      <c r="H1758" s="174">
        <v>2162.83</v>
      </c>
      <c r="I1758" s="197">
        <f t="shared" si="262"/>
        <v>2.126168836941383E-2</v>
      </c>
      <c r="J1758" s="197">
        <f t="shared" si="267"/>
        <v>5.8710127047993332E-2</v>
      </c>
      <c r="K1758" s="174">
        <v>392.21</v>
      </c>
      <c r="L1758" s="197">
        <f t="shared" si="263"/>
        <v>-4.4519706689951982E-3</v>
      </c>
      <c r="M1758" s="197">
        <f t="shared" si="268"/>
        <v>6.3368190571678973E-2</v>
      </c>
      <c r="N1758" s="199">
        <v>40513</v>
      </c>
      <c r="O1758" s="181">
        <v>1206.07</v>
      </c>
      <c r="P1758" s="200">
        <f t="shared" si="264"/>
        <v>2.1386708157466149E-2</v>
      </c>
      <c r="Q1758" s="200">
        <f t="shared" si="269"/>
        <v>2.9493411130679961E-2</v>
      </c>
    </row>
    <row r="1759" spans="1:17">
      <c r="A1759" s="180">
        <v>40514</v>
      </c>
      <c r="B1759" s="174">
        <v>649.35</v>
      </c>
      <c r="C1759" s="197">
        <f t="shared" si="260"/>
        <v>1.1227807756096681E-2</v>
      </c>
      <c r="D1759" s="201">
        <f t="shared" si="265"/>
        <v>0.10285453022912353</v>
      </c>
      <c r="E1759" s="174">
        <v>7712.25</v>
      </c>
      <c r="F1759" s="197">
        <f t="shared" si="261"/>
        <v>1.4171057427065205E-2</v>
      </c>
      <c r="G1759" s="197">
        <f t="shared" si="266"/>
        <v>4.4534679860586013E-2</v>
      </c>
      <c r="H1759" s="174">
        <v>2185.3000000000002</v>
      </c>
      <c r="I1759" s="197">
        <f t="shared" si="262"/>
        <v>1.0335569556375025E-2</v>
      </c>
      <c r="J1759" s="197">
        <f t="shared" si="267"/>
        <v>9.0682076334661438E-2</v>
      </c>
      <c r="K1759" s="174">
        <v>389.88</v>
      </c>
      <c r="L1759" s="197">
        <f t="shared" si="263"/>
        <v>-5.9584111634971883E-3</v>
      </c>
      <c r="M1759" s="197">
        <f t="shared" si="268"/>
        <v>5.856471179409866E-2</v>
      </c>
      <c r="N1759" s="199">
        <v>40514</v>
      </c>
      <c r="O1759" s="181">
        <v>1221.53</v>
      </c>
      <c r="P1759" s="200">
        <f t="shared" si="264"/>
        <v>1.2737031643018829E-2</v>
      </c>
      <c r="Q1759" s="200">
        <f t="shared" si="269"/>
        <v>5.8947540093711816E-2</v>
      </c>
    </row>
    <row r="1760" spans="1:17">
      <c r="A1760" s="180">
        <v>40515</v>
      </c>
      <c r="B1760" s="174">
        <v>651.85</v>
      </c>
      <c r="C1760" s="197">
        <f t="shared" si="260"/>
        <v>3.8426115526884459E-3</v>
      </c>
      <c r="D1760" s="201">
        <f t="shared" si="265"/>
        <v>8.9193558396328254E-2</v>
      </c>
      <c r="E1760" s="174">
        <v>7751.58</v>
      </c>
      <c r="F1760" s="197">
        <f t="shared" si="261"/>
        <v>5.0867197588632578E-3</v>
      </c>
      <c r="G1760" s="197">
        <f t="shared" si="266"/>
        <v>3.6721689138283609E-2</v>
      </c>
      <c r="H1760" s="174">
        <v>2191.17</v>
      </c>
      <c r="I1760" s="197">
        <f t="shared" si="262"/>
        <v>2.6825288508883702E-3</v>
      </c>
      <c r="J1760" s="197">
        <f t="shared" si="267"/>
        <v>7.6366151079461181E-2</v>
      </c>
      <c r="K1760" s="174">
        <v>384.45</v>
      </c>
      <c r="L1760" s="197">
        <f t="shared" si="263"/>
        <v>-1.4025257990819471E-2</v>
      </c>
      <c r="M1760" s="197">
        <f t="shared" si="268"/>
        <v>5.8136568466358146E-2</v>
      </c>
      <c r="N1760" s="199">
        <v>40515</v>
      </c>
      <c r="O1760" s="181">
        <v>1224.71</v>
      </c>
      <c r="P1760" s="200">
        <f t="shared" si="264"/>
        <v>2.5999098954114317E-3</v>
      </c>
      <c r="Q1760" s="200">
        <f t="shared" si="269"/>
        <v>5.1037823463426141E-2</v>
      </c>
    </row>
    <row r="1761" spans="1:17">
      <c r="A1761" s="180">
        <v>40518</v>
      </c>
      <c r="B1761" s="174">
        <v>651.66999999999996</v>
      </c>
      <c r="C1761" s="197">
        <f t="shared" si="260"/>
        <v>-2.7617528099941187E-4</v>
      </c>
      <c r="D1761" s="201">
        <f t="shared" si="265"/>
        <v>0.10910902043347405</v>
      </c>
      <c r="E1761" s="174">
        <v>7740.69</v>
      </c>
      <c r="F1761" s="197">
        <f t="shared" si="261"/>
        <v>-1.4058626390616811E-3</v>
      </c>
      <c r="G1761" s="197">
        <f t="shared" si="266"/>
        <v>3.9906847364342239E-2</v>
      </c>
      <c r="H1761" s="174">
        <v>2189.81</v>
      </c>
      <c r="I1761" s="197">
        <f t="shared" si="262"/>
        <v>-6.2086567100837989E-4</v>
      </c>
      <c r="J1761" s="197">
        <f t="shared" si="267"/>
        <v>8.8033769464417377E-2</v>
      </c>
      <c r="K1761" s="174">
        <v>393.07</v>
      </c>
      <c r="L1761" s="197">
        <f t="shared" si="263"/>
        <v>2.2173971578459337E-2</v>
      </c>
      <c r="M1761" s="197">
        <f t="shared" si="268"/>
        <v>4.528091715866861E-2</v>
      </c>
      <c r="N1761" s="199">
        <v>40518</v>
      </c>
      <c r="O1761" s="181">
        <v>1223.1199999999999</v>
      </c>
      <c r="P1761" s="200">
        <f t="shared" si="264"/>
        <v>-1.2991100065108331E-3</v>
      </c>
      <c r="Q1761" s="200">
        <f t="shared" si="269"/>
        <v>5.4309938561852907E-2</v>
      </c>
    </row>
    <row r="1762" spans="1:17">
      <c r="A1762" s="180">
        <v>40519</v>
      </c>
      <c r="B1762" s="174">
        <v>653.09</v>
      </c>
      <c r="C1762" s="197">
        <f t="shared" si="260"/>
        <v>2.1766463727250851E-3</v>
      </c>
      <c r="D1762" s="201">
        <f t="shared" si="265"/>
        <v>0.10316855757700318</v>
      </c>
      <c r="E1762" s="174">
        <v>7739.64</v>
      </c>
      <c r="F1762" s="197">
        <f t="shared" si="261"/>
        <v>-1.3565602304471669E-4</v>
      </c>
      <c r="G1762" s="197">
        <f t="shared" si="266"/>
        <v>4.163679942587125E-2</v>
      </c>
      <c r="H1762" s="174">
        <v>2189.35</v>
      </c>
      <c r="I1762" s="197">
        <f t="shared" si="262"/>
        <v>-2.100859533297885E-4</v>
      </c>
      <c r="J1762" s="197">
        <f t="shared" si="267"/>
        <v>8.4869443367692171E-2</v>
      </c>
      <c r="K1762" s="174">
        <v>398.02</v>
      </c>
      <c r="L1762" s="197">
        <f t="shared" si="263"/>
        <v>1.251454222151787E-2</v>
      </c>
      <c r="M1762" s="197">
        <f t="shared" si="268"/>
        <v>7.8428522835738798E-2</v>
      </c>
      <c r="N1762" s="199">
        <v>40519</v>
      </c>
      <c r="O1762" s="181">
        <v>1223.75</v>
      </c>
      <c r="P1762" s="200">
        <f t="shared" si="264"/>
        <v>5.1494359236190672E-4</v>
      </c>
      <c r="Q1762" s="200">
        <f t="shared" si="269"/>
        <v>5.4658779990186313E-2</v>
      </c>
    </row>
    <row r="1763" spans="1:17">
      <c r="A1763" s="180">
        <v>40520</v>
      </c>
      <c r="B1763" s="174">
        <v>658.94</v>
      </c>
      <c r="C1763" s="197">
        <f t="shared" si="260"/>
        <v>8.9175381159891653E-3</v>
      </c>
      <c r="D1763" s="201">
        <f t="shared" si="265"/>
        <v>9.8191418567282127E-2</v>
      </c>
      <c r="E1763" s="174">
        <v>7750.32</v>
      </c>
      <c r="F1763" s="197">
        <f t="shared" si="261"/>
        <v>1.3789579433848389E-3</v>
      </c>
      <c r="G1763" s="197">
        <f t="shared" si="266"/>
        <v>3.4333635164355121E-2</v>
      </c>
      <c r="H1763" s="174">
        <v>2200.6</v>
      </c>
      <c r="I1763" s="197">
        <f t="shared" si="262"/>
        <v>5.1253543331554402E-3</v>
      </c>
      <c r="J1763" s="197">
        <f t="shared" si="267"/>
        <v>7.7033028562843123E-2</v>
      </c>
      <c r="K1763" s="174">
        <v>399.12</v>
      </c>
      <c r="L1763" s="197">
        <f t="shared" si="263"/>
        <v>2.7598682746148946E-3</v>
      </c>
      <c r="M1763" s="197">
        <f t="shared" si="268"/>
        <v>6.8468986256068426E-2</v>
      </c>
      <c r="N1763" s="199">
        <v>40520</v>
      </c>
      <c r="O1763" s="181">
        <v>1228.28</v>
      </c>
      <c r="P1763" s="200">
        <f t="shared" si="264"/>
        <v>3.694901900663627E-3</v>
      </c>
      <c r="Q1763" s="200">
        <f t="shared" si="269"/>
        <v>4.9070080768372534E-2</v>
      </c>
    </row>
    <row r="1764" spans="1:17">
      <c r="A1764" s="180">
        <v>40521</v>
      </c>
      <c r="B1764" s="174">
        <v>657.52</v>
      </c>
      <c r="C1764" s="197">
        <f t="shared" si="260"/>
        <v>-2.1573014762581392E-3</v>
      </c>
      <c r="D1764" s="201">
        <f t="shared" si="265"/>
        <v>0.10978139831304685</v>
      </c>
      <c r="E1764" s="174">
        <v>7782.14</v>
      </c>
      <c r="F1764" s="197">
        <f t="shared" si="261"/>
        <v>4.0972317989981756E-3</v>
      </c>
      <c r="G1764" s="197">
        <f t="shared" si="266"/>
        <v>3.5633702549628554E-2</v>
      </c>
      <c r="H1764" s="174">
        <v>2201.5700000000002</v>
      </c>
      <c r="I1764" s="197">
        <f t="shared" si="262"/>
        <v>4.4069175688311282E-4</v>
      </c>
      <c r="J1764" s="197">
        <f t="shared" si="267"/>
        <v>8.2183049830713853E-2</v>
      </c>
      <c r="K1764" s="174">
        <v>399.4</v>
      </c>
      <c r="L1764" s="197">
        <f t="shared" si="263"/>
        <v>7.0129742893289661E-4</v>
      </c>
      <c r="M1764" s="197">
        <f t="shared" si="268"/>
        <v>7.7327915401608563E-2</v>
      </c>
      <c r="N1764" s="199">
        <v>40521</v>
      </c>
      <c r="O1764" s="181">
        <v>1233</v>
      </c>
      <c r="P1764" s="200">
        <f t="shared" si="264"/>
        <v>3.8354074189605823E-3</v>
      </c>
      <c r="Q1764" s="200">
        <f t="shared" si="269"/>
        <v>5.2619089351120502E-2</v>
      </c>
    </row>
    <row r="1765" spans="1:17">
      <c r="A1765" s="180">
        <v>40522</v>
      </c>
      <c r="B1765" s="174">
        <v>660.01</v>
      </c>
      <c r="C1765" s="197">
        <f t="shared" si="260"/>
        <v>3.7798045805950875E-3</v>
      </c>
      <c r="D1765" s="201">
        <f t="shared" si="265"/>
        <v>9.7932546948949331E-2</v>
      </c>
      <c r="E1765" s="174">
        <v>7823.3</v>
      </c>
      <c r="F1765" s="197">
        <f t="shared" si="261"/>
        <v>5.2750957929178074E-3</v>
      </c>
      <c r="G1765" s="197">
        <f t="shared" si="266"/>
        <v>3.8313302704729955E-2</v>
      </c>
      <c r="H1765" s="174">
        <v>2215.34</v>
      </c>
      <c r="I1765" s="197">
        <f t="shared" si="262"/>
        <v>6.2351483781263178E-3</v>
      </c>
      <c r="J1765" s="197">
        <f t="shared" si="267"/>
        <v>7.5461418937735975E-2</v>
      </c>
      <c r="K1765" s="174">
        <v>399.37</v>
      </c>
      <c r="L1765" s="197">
        <f t="shared" si="263"/>
        <v>-7.5115490101186605E-5</v>
      </c>
      <c r="M1765" s="197">
        <f t="shared" si="268"/>
        <v>7.5487915401868888E-2</v>
      </c>
      <c r="N1765" s="199">
        <v>40522</v>
      </c>
      <c r="O1765" s="181">
        <v>1240.4000000000001</v>
      </c>
      <c r="P1765" s="200">
        <f t="shared" si="264"/>
        <v>5.983684061949668E-3</v>
      </c>
      <c r="Q1765" s="200">
        <f t="shared" si="269"/>
        <v>5.2643075893739441E-2</v>
      </c>
    </row>
    <row r="1766" spans="1:17">
      <c r="A1766" s="180">
        <v>40525</v>
      </c>
      <c r="B1766" s="174">
        <v>656.22</v>
      </c>
      <c r="C1766" s="197">
        <f t="shared" si="260"/>
        <v>-5.7588878456502433E-3</v>
      </c>
      <c r="D1766" s="201">
        <f t="shared" si="265"/>
        <v>9.1715188950563853E-2</v>
      </c>
      <c r="E1766" s="174">
        <v>7850.02</v>
      </c>
      <c r="F1766" s="197">
        <f t="shared" si="261"/>
        <v>3.4096191344417928E-3</v>
      </c>
      <c r="G1766" s="197">
        <f t="shared" si="266"/>
        <v>3.4036877218672421E-2</v>
      </c>
      <c r="H1766" s="174">
        <v>2207.4499999999998</v>
      </c>
      <c r="I1766" s="197">
        <f t="shared" si="262"/>
        <v>-3.5678874058481503E-3</v>
      </c>
      <c r="J1766" s="197">
        <f t="shared" si="267"/>
        <v>7.403575108499981E-2</v>
      </c>
      <c r="K1766" s="174">
        <v>402.87</v>
      </c>
      <c r="L1766" s="197">
        <f t="shared" si="263"/>
        <v>8.7256237695800716E-3</v>
      </c>
      <c r="M1766" s="197">
        <f t="shared" si="268"/>
        <v>6.8283076555696251E-2</v>
      </c>
      <c r="N1766" s="199">
        <v>40525</v>
      </c>
      <c r="O1766" s="181">
        <v>1240.46</v>
      </c>
      <c r="P1766" s="200">
        <f t="shared" si="264"/>
        <v>4.8370323203855544E-5</v>
      </c>
      <c r="Q1766" s="200">
        <f t="shared" si="269"/>
        <v>5.1530936974220024E-2</v>
      </c>
    </row>
    <row r="1767" spans="1:17">
      <c r="A1767" s="180">
        <v>40526</v>
      </c>
      <c r="B1767" s="174">
        <v>654.66</v>
      </c>
      <c r="C1767" s="197">
        <f t="shared" si="260"/>
        <v>-2.3800816801271725E-3</v>
      </c>
      <c r="D1767" s="201">
        <f t="shared" si="265"/>
        <v>8.3667211428053168E-2</v>
      </c>
      <c r="E1767" s="174">
        <v>7855.22</v>
      </c>
      <c r="F1767" s="197">
        <f t="shared" si="261"/>
        <v>6.6219939205253077E-4</v>
      </c>
      <c r="G1767" s="197">
        <f t="shared" si="266"/>
        <v>3.9420273957103666E-2</v>
      </c>
      <c r="H1767" s="174">
        <v>2212.59</v>
      </c>
      <c r="I1767" s="197">
        <f t="shared" si="262"/>
        <v>2.3257718558867616E-3</v>
      </c>
      <c r="J1767" s="197">
        <f t="shared" si="267"/>
        <v>7.1800626489032751E-2</v>
      </c>
      <c r="K1767" s="174">
        <v>402.85</v>
      </c>
      <c r="L1767" s="197">
        <f t="shared" si="263"/>
        <v>-4.9645037988561058E-5</v>
      </c>
      <c r="M1767" s="197">
        <f t="shared" si="268"/>
        <v>7.6338701506210693E-2</v>
      </c>
      <c r="N1767" s="199">
        <v>40526</v>
      </c>
      <c r="O1767" s="181">
        <v>1241.5899999999999</v>
      </c>
      <c r="P1767" s="200">
        <f t="shared" si="264"/>
        <v>9.105377233105524E-4</v>
      </c>
      <c r="Q1767" s="200">
        <f t="shared" si="269"/>
        <v>5.5227410122653434E-2</v>
      </c>
    </row>
    <row r="1768" spans="1:17">
      <c r="A1768" s="180">
        <v>40527</v>
      </c>
      <c r="B1768" s="174">
        <v>649.94000000000005</v>
      </c>
      <c r="C1768" s="197">
        <f t="shared" si="260"/>
        <v>-7.2359659583043339E-3</v>
      </c>
      <c r="D1768" s="201">
        <f t="shared" si="265"/>
        <v>6.8315540928664334E-2</v>
      </c>
      <c r="E1768" s="174">
        <v>7798.78</v>
      </c>
      <c r="F1768" s="197">
        <f t="shared" si="261"/>
        <v>-7.2109677480487761E-3</v>
      </c>
      <c r="G1768" s="197">
        <f t="shared" si="266"/>
        <v>4.3532356940865907E-2</v>
      </c>
      <c r="H1768" s="174">
        <v>2202.4499999999998</v>
      </c>
      <c r="I1768" s="197">
        <f t="shared" si="262"/>
        <v>-4.5933979438041068E-3</v>
      </c>
      <c r="J1768" s="197">
        <f t="shared" si="267"/>
        <v>5.3307967340681085E-2</v>
      </c>
      <c r="K1768" s="174">
        <v>404.87</v>
      </c>
      <c r="L1768" s="197">
        <f t="shared" si="263"/>
        <v>5.0017437014492671E-3</v>
      </c>
      <c r="M1768" s="197">
        <f t="shared" si="268"/>
        <v>6.9108128399169549E-2</v>
      </c>
      <c r="N1768" s="199">
        <v>40527</v>
      </c>
      <c r="O1768" s="181">
        <v>1235.23</v>
      </c>
      <c r="P1768" s="200">
        <f t="shared" si="264"/>
        <v>-5.1356287324678587E-3</v>
      </c>
      <c r="Q1768" s="200">
        <f t="shared" si="269"/>
        <v>5.4112415238543959E-2</v>
      </c>
    </row>
    <row r="1769" spans="1:17">
      <c r="A1769" s="180">
        <v>40528</v>
      </c>
      <c r="B1769" s="174">
        <v>656.81</v>
      </c>
      <c r="C1769" s="197">
        <f t="shared" si="260"/>
        <v>1.0514732420513656E-2</v>
      </c>
      <c r="D1769" s="201">
        <f t="shared" si="265"/>
        <v>6.1194067238167893E-2</v>
      </c>
      <c r="E1769" s="174">
        <v>7840.24</v>
      </c>
      <c r="F1769" s="197">
        <f t="shared" si="261"/>
        <v>5.3021349328931846E-3</v>
      </c>
      <c r="G1769" s="197">
        <f t="shared" si="266"/>
        <v>2.9628943877026061E-2</v>
      </c>
      <c r="H1769" s="174">
        <v>2218.02</v>
      </c>
      <c r="I1769" s="197">
        <f t="shared" si="262"/>
        <v>7.0445289251539278E-3</v>
      </c>
      <c r="J1769" s="197">
        <f t="shared" si="267"/>
        <v>4.5658791984999711E-2</v>
      </c>
      <c r="K1769" s="174">
        <v>403.57</v>
      </c>
      <c r="L1769" s="197">
        <f t="shared" si="263"/>
        <v>-3.2160732287003007E-3</v>
      </c>
      <c r="M1769" s="197">
        <f t="shared" si="268"/>
        <v>6.4922257000255321E-2</v>
      </c>
      <c r="N1769" s="199">
        <v>40528</v>
      </c>
      <c r="O1769" s="181">
        <v>1242.8699999999999</v>
      </c>
      <c r="P1769" s="200">
        <f t="shared" si="264"/>
        <v>6.166033821100105E-3</v>
      </c>
      <c r="Q1769" s="200">
        <f t="shared" si="269"/>
        <v>4.1759168659735148E-2</v>
      </c>
    </row>
    <row r="1770" spans="1:17">
      <c r="A1770" s="180">
        <v>40529</v>
      </c>
      <c r="B1770" s="174">
        <v>658.9</v>
      </c>
      <c r="C1770" s="197">
        <f t="shared" si="260"/>
        <v>3.1769945625025804E-3</v>
      </c>
      <c r="D1770" s="201">
        <f t="shared" si="265"/>
        <v>8.7536088635245118E-2</v>
      </c>
      <c r="E1770" s="174">
        <v>7835.31</v>
      </c>
      <c r="F1770" s="197">
        <f t="shared" si="261"/>
        <v>-6.290050636238696E-4</v>
      </c>
      <c r="G1770" s="197">
        <f t="shared" si="266"/>
        <v>5.459859616265355E-2</v>
      </c>
      <c r="H1770" s="174">
        <v>2218.29</v>
      </c>
      <c r="I1770" s="197">
        <f t="shared" si="262"/>
        <v>1.2172278327404779E-4</v>
      </c>
      <c r="J1770" s="197">
        <f t="shared" si="267"/>
        <v>6.9196742032760328E-2</v>
      </c>
      <c r="K1770" s="174">
        <v>403.88</v>
      </c>
      <c r="L1770" s="197">
        <f t="shared" si="263"/>
        <v>7.6784944016638156E-4</v>
      </c>
      <c r="M1770" s="197">
        <f t="shared" si="268"/>
        <v>6.0468217565327602E-2</v>
      </c>
      <c r="N1770" s="199">
        <v>40529</v>
      </c>
      <c r="O1770" s="181">
        <v>1243.9100000000001</v>
      </c>
      <c r="P1770" s="200">
        <f t="shared" si="264"/>
        <v>8.3642305361360106E-4</v>
      </c>
      <c r="Q1770" s="200">
        <f t="shared" si="269"/>
        <v>6.3929900422194416E-2</v>
      </c>
    </row>
    <row r="1771" spans="1:17">
      <c r="A1771" s="180">
        <v>40532</v>
      </c>
      <c r="B1771" s="174">
        <v>658.77</v>
      </c>
      <c r="C1771" s="197">
        <f t="shared" si="260"/>
        <v>-1.9731799376442871E-4</v>
      </c>
      <c r="D1771" s="201">
        <f t="shared" si="265"/>
        <v>8.070944479190692E-2</v>
      </c>
      <c r="E1771" s="174">
        <v>7846.96</v>
      </c>
      <c r="F1771" s="197">
        <f t="shared" si="261"/>
        <v>1.4857545678122577E-3</v>
      </c>
      <c r="G1771" s="197">
        <f t="shared" si="266"/>
        <v>4.056778248036421E-2</v>
      </c>
      <c r="H1771" s="174">
        <v>2223.04</v>
      </c>
      <c r="I1771" s="197">
        <f t="shared" si="262"/>
        <v>2.138999719031805E-3</v>
      </c>
      <c r="J1771" s="197">
        <f t="shared" si="267"/>
        <v>6.1608126003300463E-2</v>
      </c>
      <c r="K1771" s="174">
        <v>401.66</v>
      </c>
      <c r="L1771" s="197">
        <f t="shared" si="263"/>
        <v>-5.5118445275881807E-3</v>
      </c>
      <c r="M1771" s="197">
        <f t="shared" si="268"/>
        <v>4.1169724245931731E-2</v>
      </c>
      <c r="N1771" s="199">
        <v>40532</v>
      </c>
      <c r="O1771" s="181">
        <v>1247.08</v>
      </c>
      <c r="P1771" s="200">
        <f t="shared" si="264"/>
        <v>2.5451741767312723E-3</v>
      </c>
      <c r="Q1771" s="200">
        <f t="shared" si="269"/>
        <v>5.4297257221665667E-2</v>
      </c>
    </row>
    <row r="1772" spans="1:17">
      <c r="A1772" s="180">
        <v>40533</v>
      </c>
      <c r="B1772" s="174">
        <v>666.27</v>
      </c>
      <c r="C1772" s="197">
        <f t="shared" si="260"/>
        <v>1.1320533865216548E-2</v>
      </c>
      <c r="D1772" s="201">
        <f t="shared" si="265"/>
        <v>7.6292745892297606E-2</v>
      </c>
      <c r="E1772" s="174">
        <v>7906.1</v>
      </c>
      <c r="F1772" s="197">
        <f t="shared" si="261"/>
        <v>7.5084177729434955E-3</v>
      </c>
      <c r="G1772" s="197">
        <f t="shared" si="266"/>
        <v>4.3136021388705835E-2</v>
      </c>
      <c r="H1772" s="174">
        <v>2234.5700000000002</v>
      </c>
      <c r="I1772" s="197">
        <f t="shared" si="262"/>
        <v>5.1731872970864077E-3</v>
      </c>
      <c r="J1772" s="197">
        <f t="shared" si="267"/>
        <v>6.1663716800333349E-2</v>
      </c>
      <c r="K1772" s="174">
        <v>402.61</v>
      </c>
      <c r="L1772" s="197">
        <f t="shared" si="263"/>
        <v>2.3623918381160598E-3</v>
      </c>
      <c r="M1772" s="197">
        <f t="shared" si="268"/>
        <v>3.0870472242575008E-2</v>
      </c>
      <c r="N1772" s="199">
        <v>40533</v>
      </c>
      <c r="O1772" s="181">
        <v>1254.5999999999999</v>
      </c>
      <c r="P1772" s="200">
        <f t="shared" si="264"/>
        <v>6.0119780708574209E-3</v>
      </c>
      <c r="Q1772" s="200">
        <f t="shared" si="269"/>
        <v>5.5070065420092407E-2</v>
      </c>
    </row>
    <row r="1773" spans="1:17">
      <c r="A1773" s="180">
        <v>40534</v>
      </c>
      <c r="B1773" s="174">
        <v>665.43</v>
      </c>
      <c r="C1773" s="197">
        <f t="shared" si="260"/>
        <v>-1.2615455604187303E-3</v>
      </c>
      <c r="D1773" s="201">
        <f t="shared" si="265"/>
        <v>7.5190355234676667E-2</v>
      </c>
      <c r="E1773" s="174">
        <v>7931.76</v>
      </c>
      <c r="F1773" s="197">
        <f t="shared" si="261"/>
        <v>3.2403395979091042E-3</v>
      </c>
      <c r="G1773" s="197">
        <f t="shared" si="266"/>
        <v>4.9681582221785946E-2</v>
      </c>
      <c r="H1773" s="174">
        <v>2235.91</v>
      </c>
      <c r="I1773" s="197">
        <f t="shared" si="262"/>
        <v>5.9948821608909921E-4</v>
      </c>
      <c r="J1773" s="197">
        <f t="shared" si="267"/>
        <v>6.0108716038745721E-2</v>
      </c>
      <c r="K1773" s="174">
        <v>403.1</v>
      </c>
      <c r="L1773" s="197">
        <f t="shared" si="263"/>
        <v>1.2163186764720525E-3</v>
      </c>
      <c r="M1773" s="197">
        <f t="shared" si="268"/>
        <v>5.0664700124436288E-2</v>
      </c>
      <c r="N1773" s="199">
        <v>40534</v>
      </c>
      <c r="O1773" s="181">
        <v>1258.8399999999999</v>
      </c>
      <c r="P1773" s="200">
        <f t="shared" si="264"/>
        <v>3.3738653176371234E-3</v>
      </c>
      <c r="Q1773" s="200">
        <f t="shared" si="269"/>
        <v>5.8695589287692314E-2</v>
      </c>
    </row>
    <row r="1774" spans="1:17">
      <c r="A1774" s="180">
        <v>40535</v>
      </c>
      <c r="B1774" s="174">
        <v>663.85</v>
      </c>
      <c r="C1774" s="197">
        <f t="shared" si="260"/>
        <v>-2.3772278888964577E-3</v>
      </c>
      <c r="D1774" s="201">
        <f t="shared" si="265"/>
        <v>7.0794618604956366E-2</v>
      </c>
      <c r="E1774" s="174">
        <v>7925.36</v>
      </c>
      <c r="F1774" s="197">
        <f t="shared" si="261"/>
        <v>-8.0720841458133531E-4</v>
      </c>
      <c r="G1774" s="197">
        <f t="shared" si="266"/>
        <v>4.9806974934043423E-2</v>
      </c>
      <c r="H1774" s="174">
        <v>2230.27</v>
      </c>
      <c r="I1774" s="197">
        <f t="shared" si="262"/>
        <v>-2.5256496594787915E-3</v>
      </c>
      <c r="J1774" s="197">
        <f t="shared" si="267"/>
        <v>5.6279305850414726E-2</v>
      </c>
      <c r="K1774" s="174">
        <v>403.37</v>
      </c>
      <c r="L1774" s="197">
        <f t="shared" si="263"/>
        <v>6.6958475848501143E-4</v>
      </c>
      <c r="M1774" s="197">
        <f t="shared" si="268"/>
        <v>4.4072952480936886E-2</v>
      </c>
      <c r="N1774" s="199">
        <v>40535</v>
      </c>
      <c r="O1774" s="181">
        <v>1256.77</v>
      </c>
      <c r="P1774" s="200">
        <f t="shared" si="264"/>
        <v>-1.6457244701686808E-3</v>
      </c>
      <c r="Q1774" s="200">
        <f t="shared" si="269"/>
        <v>5.9924817484922517E-2</v>
      </c>
    </row>
    <row r="1775" spans="1:17">
      <c r="A1775" s="180">
        <v>40539</v>
      </c>
      <c r="B1775" s="174">
        <v>665.15</v>
      </c>
      <c r="C1775" s="197">
        <f t="shared" si="260"/>
        <v>1.9563587880035357E-3</v>
      </c>
      <c r="D1775" s="201">
        <f t="shared" si="265"/>
        <v>6.6081223382964072E-2</v>
      </c>
      <c r="E1775" s="174">
        <v>7920.94</v>
      </c>
      <c r="F1775" s="197">
        <f t="shared" si="261"/>
        <v>-5.5785894683649891E-4</v>
      </c>
      <c r="G1775" s="197">
        <f t="shared" si="266"/>
        <v>5.1066466730709172E-2</v>
      </c>
      <c r="H1775" s="174">
        <v>2229.86</v>
      </c>
      <c r="I1775" s="197">
        <f t="shared" si="262"/>
        <v>-1.8385114387011923E-4</v>
      </c>
      <c r="J1775" s="197">
        <f t="shared" si="267"/>
        <v>5.1154779332429602E-2</v>
      </c>
      <c r="K1775" s="174">
        <v>405.93</v>
      </c>
      <c r="L1775" s="197">
        <f t="shared" si="263"/>
        <v>6.3264760620572336E-3</v>
      </c>
      <c r="M1775" s="197">
        <f t="shared" si="268"/>
        <v>4.3343537037152269E-2</v>
      </c>
      <c r="N1775" s="199">
        <v>40539</v>
      </c>
      <c r="O1775" s="181">
        <v>1257.54</v>
      </c>
      <c r="P1775" s="200">
        <f t="shared" si="264"/>
        <v>6.124941030118858E-4</v>
      </c>
      <c r="Q1775" s="200">
        <f t="shared" si="269"/>
        <v>5.8262224345775673E-2</v>
      </c>
    </row>
    <row r="1776" spans="1:17">
      <c r="A1776" s="180">
        <v>40540</v>
      </c>
      <c r="B1776" s="174">
        <v>664.18</v>
      </c>
      <c r="C1776" s="197">
        <f t="shared" si="260"/>
        <v>-1.4593820528514684E-3</v>
      </c>
      <c r="D1776" s="201">
        <f t="shared" si="265"/>
        <v>6.2276929521514507E-2</v>
      </c>
      <c r="E1776" s="174">
        <v>7931.67</v>
      </c>
      <c r="F1776" s="197">
        <f t="shared" si="261"/>
        <v>1.3537205089399387E-3</v>
      </c>
      <c r="G1776" s="197">
        <f t="shared" si="266"/>
        <v>5.7160790268980965E-2</v>
      </c>
      <c r="H1776" s="174">
        <v>2227.42</v>
      </c>
      <c r="I1776" s="197">
        <f t="shared" si="262"/>
        <v>-1.0948382169079266E-3</v>
      </c>
      <c r="J1776" s="197">
        <f t="shared" si="267"/>
        <v>4.7752968931813855E-2</v>
      </c>
      <c r="K1776" s="174">
        <v>405.78</v>
      </c>
      <c r="L1776" s="197">
        <f t="shared" si="263"/>
        <v>-3.6959012875900068E-4</v>
      </c>
      <c r="M1776" s="197">
        <f t="shared" si="268"/>
        <v>4.4196489158188995E-2</v>
      </c>
      <c r="N1776" s="199">
        <v>40540</v>
      </c>
      <c r="O1776" s="181">
        <v>1258.51</v>
      </c>
      <c r="P1776" s="200">
        <f t="shared" si="264"/>
        <v>7.7104989809968652E-4</v>
      </c>
      <c r="Q1776" s="200">
        <f t="shared" si="269"/>
        <v>6.1568874439096026E-2</v>
      </c>
    </row>
    <row r="1777" spans="1:17">
      <c r="A1777" s="180">
        <v>40541</v>
      </c>
      <c r="B1777" s="174">
        <v>666.26</v>
      </c>
      <c r="C1777" s="197">
        <f t="shared" si="260"/>
        <v>3.1267876712145763E-3</v>
      </c>
      <c r="D1777" s="201">
        <f t="shared" si="265"/>
        <v>5.8643876786862142E-2</v>
      </c>
      <c r="E1777" s="174">
        <v>7961.48</v>
      </c>
      <c r="F1777" s="197">
        <f t="shared" si="261"/>
        <v>3.751306060525829E-3</v>
      </c>
      <c r="G1777" s="197">
        <f t="shared" si="266"/>
        <v>5.5314127951092792E-2</v>
      </c>
      <c r="H1777" s="174">
        <v>2231.64</v>
      </c>
      <c r="I1777" s="197">
        <f t="shared" si="262"/>
        <v>1.8927761725032661E-3</v>
      </c>
      <c r="J1777" s="197">
        <f t="shared" si="267"/>
        <v>4.4848753892143399E-2</v>
      </c>
      <c r="K1777" s="174">
        <v>405.1</v>
      </c>
      <c r="L1777" s="197">
        <f t="shared" si="263"/>
        <v>-1.6771906062586221E-3</v>
      </c>
      <c r="M1777" s="197">
        <f t="shared" si="268"/>
        <v>4.1152688127428699E-2</v>
      </c>
      <c r="N1777" s="199">
        <v>40541</v>
      </c>
      <c r="O1777" s="181">
        <v>1259.78</v>
      </c>
      <c r="P1777" s="200">
        <f t="shared" si="264"/>
        <v>1.0086210147884852E-3</v>
      </c>
      <c r="Q1777" s="200">
        <f t="shared" si="269"/>
        <v>6.1215773143050045E-2</v>
      </c>
    </row>
    <row r="1778" spans="1:17">
      <c r="A1778" s="180">
        <v>40542</v>
      </c>
      <c r="B1778" s="174">
        <v>664.99</v>
      </c>
      <c r="C1778" s="197">
        <f t="shared" si="260"/>
        <v>-1.9079817994742405E-3</v>
      </c>
      <c r="D1778" s="201">
        <f t="shared" si="265"/>
        <v>5.9761030300598039E-2</v>
      </c>
      <c r="E1778" s="174">
        <v>7951.91</v>
      </c>
      <c r="F1778" s="197">
        <f t="shared" si="261"/>
        <v>-1.2027608389777562E-3</v>
      </c>
      <c r="G1778" s="197">
        <f t="shared" si="266"/>
        <v>5.7933474002082028E-2</v>
      </c>
      <c r="H1778" s="174">
        <v>2225.7199999999998</v>
      </c>
      <c r="I1778" s="197">
        <f t="shared" si="262"/>
        <v>-2.6562824097128611E-3</v>
      </c>
      <c r="J1778" s="197">
        <f t="shared" si="267"/>
        <v>4.922379584142296E-2</v>
      </c>
      <c r="K1778" s="174">
        <v>405.85</v>
      </c>
      <c r="L1778" s="197">
        <f t="shared" si="263"/>
        <v>1.8496829985398281E-3</v>
      </c>
      <c r="M1778" s="197">
        <f t="shared" si="268"/>
        <v>3.8089780447574446E-2</v>
      </c>
      <c r="N1778" s="199">
        <v>40542</v>
      </c>
      <c r="O1778" s="181">
        <v>1257.8800000000001</v>
      </c>
      <c r="P1778" s="200">
        <f t="shared" si="264"/>
        <v>-1.5093383226483204E-3</v>
      </c>
      <c r="Q1778" s="200">
        <f t="shared" si="269"/>
        <v>6.2663761475978616E-2</v>
      </c>
    </row>
    <row r="1779" spans="1:17">
      <c r="A1779" s="180">
        <v>40543</v>
      </c>
      <c r="B1779" s="174">
        <v>664.2</v>
      </c>
      <c r="C1779" s="197">
        <f t="shared" si="260"/>
        <v>-1.1886940061571361E-3</v>
      </c>
      <c r="D1779" s="201">
        <f t="shared" si="265"/>
        <v>6.1012860903262439E-2</v>
      </c>
      <c r="E1779" s="174">
        <v>7964.02</v>
      </c>
      <c r="F1779" s="197">
        <f t="shared" si="261"/>
        <v>1.5217461168702984E-3</v>
      </c>
      <c r="G1779" s="197">
        <f t="shared" si="266"/>
        <v>5.7281884215815329E-2</v>
      </c>
      <c r="H1779" s="174">
        <v>2217.86</v>
      </c>
      <c r="I1779" s="197">
        <f t="shared" si="262"/>
        <v>-3.5376917699221169E-3</v>
      </c>
      <c r="J1779" s="197">
        <f t="shared" si="267"/>
        <v>4.4700538352221993E-2</v>
      </c>
      <c r="K1779" s="174">
        <v>405.78</v>
      </c>
      <c r="L1779" s="197">
        <f t="shared" si="263"/>
        <v>-1.7249239228123208E-4</v>
      </c>
      <c r="M1779" s="197">
        <f t="shared" si="268"/>
        <v>3.5768259138376855E-2</v>
      </c>
      <c r="N1779" s="199">
        <v>40543</v>
      </c>
      <c r="O1779" s="181">
        <v>1257.6400000000001</v>
      </c>
      <c r="P1779" s="200">
        <f t="shared" si="264"/>
        <v>-1.9081541846472961E-4</v>
      </c>
      <c r="Q1779" s="200">
        <f t="shared" si="269"/>
        <v>6.020833330559875E-2</v>
      </c>
    </row>
    <row r="1780" spans="1:17">
      <c r="A1780" s="180">
        <v>40546</v>
      </c>
      <c r="B1780" s="174">
        <v>673.84</v>
      </c>
      <c r="C1780" s="197">
        <f t="shared" si="260"/>
        <v>1.4409385064462E-2</v>
      </c>
      <c r="D1780" s="201">
        <f t="shared" si="265"/>
        <v>5.1420087319014762E-2</v>
      </c>
      <c r="E1780" s="174">
        <v>8043.97</v>
      </c>
      <c r="F1780" s="197">
        <f t="shared" si="261"/>
        <v>9.9888449159836121E-3</v>
      </c>
      <c r="G1780" s="197">
        <f t="shared" si="266"/>
        <v>4.9138415790962356E-2</v>
      </c>
      <c r="H1780" s="174">
        <v>2254.23</v>
      </c>
      <c r="I1780" s="197">
        <f t="shared" si="262"/>
        <v>1.6265684219935139E-2</v>
      </c>
      <c r="J1780" s="197">
        <f t="shared" si="267"/>
        <v>3.0275244698030442E-2</v>
      </c>
      <c r="K1780" s="174">
        <v>406.19</v>
      </c>
      <c r="L1780" s="197">
        <f t="shared" si="263"/>
        <v>1.0098896137686467E-3</v>
      </c>
      <c r="M1780" s="197">
        <f t="shared" si="268"/>
        <v>3.4932027316030019E-2</v>
      </c>
      <c r="N1780" s="199">
        <v>40546</v>
      </c>
      <c r="O1780" s="181">
        <v>1271.8699999999999</v>
      </c>
      <c r="P1780" s="200">
        <f t="shared" si="264"/>
        <v>1.125130963440283E-2</v>
      </c>
      <c r="Q1780" s="200">
        <f t="shared" si="269"/>
        <v>5.2288132699524655E-2</v>
      </c>
    </row>
    <row r="1781" spans="1:17">
      <c r="A1781" s="180">
        <v>40547</v>
      </c>
      <c r="B1781" s="174">
        <v>672.35</v>
      </c>
      <c r="C1781" s="197">
        <f t="shared" si="260"/>
        <v>-2.2136557372293081E-3</v>
      </c>
      <c r="D1781" s="201">
        <f t="shared" si="265"/>
        <v>6.0675636711404066E-2</v>
      </c>
      <c r="E1781" s="174">
        <v>8022.18</v>
      </c>
      <c r="F1781" s="197">
        <f t="shared" si="261"/>
        <v>-2.7125370248181017E-3</v>
      </c>
      <c r="G1781" s="197">
        <f t="shared" si="266"/>
        <v>5.5668527983163456E-2</v>
      </c>
      <c r="H1781" s="174">
        <v>2251.46</v>
      </c>
      <c r="I1781" s="197">
        <f t="shared" si="262"/>
        <v>-1.2295565602497714E-3</v>
      </c>
      <c r="J1781" s="197">
        <f t="shared" si="267"/>
        <v>4.3459777174579162E-2</v>
      </c>
      <c r="K1781" s="174">
        <v>405.39</v>
      </c>
      <c r="L1781" s="197">
        <f t="shared" si="263"/>
        <v>-1.9714637105677146E-3</v>
      </c>
      <c r="M1781" s="197">
        <f t="shared" si="268"/>
        <v>3.6631193599545413E-2</v>
      </c>
      <c r="N1781" s="199">
        <v>40547</v>
      </c>
      <c r="O1781" s="181">
        <v>1270.2</v>
      </c>
      <c r="P1781" s="200">
        <f t="shared" si="264"/>
        <v>-1.3138900504268149E-3</v>
      </c>
      <c r="Q1781" s="200">
        <f t="shared" si="269"/>
        <v>5.9868148282966875E-2</v>
      </c>
    </row>
    <row r="1782" spans="1:17">
      <c r="A1782" s="180">
        <v>40548</v>
      </c>
      <c r="B1782" s="174">
        <v>677.8</v>
      </c>
      <c r="C1782" s="197">
        <f t="shared" si="260"/>
        <v>8.0732209030718698E-3</v>
      </c>
      <c r="D1782" s="201">
        <f t="shared" si="265"/>
        <v>4.4712077553430984E-2</v>
      </c>
      <c r="E1782" s="174">
        <v>8040.04</v>
      </c>
      <c r="F1782" s="197">
        <f t="shared" si="261"/>
        <v>2.2238529120613051E-3</v>
      </c>
      <c r="G1782" s="197">
        <f t="shared" si="266"/>
        <v>3.0341576636670822E-2</v>
      </c>
      <c r="H1782" s="174">
        <v>2270.4</v>
      </c>
      <c r="I1782" s="197">
        <f t="shared" si="262"/>
        <v>8.3771327557899521E-3</v>
      </c>
      <c r="J1782" s="197">
        <f t="shared" si="267"/>
        <v>2.8682421964298058E-2</v>
      </c>
      <c r="K1782" s="174">
        <v>404.55</v>
      </c>
      <c r="L1782" s="197">
        <f t="shared" si="263"/>
        <v>-2.0742284642557051E-3</v>
      </c>
      <c r="M1782" s="197">
        <f t="shared" si="268"/>
        <v>3.1218087761914724E-2</v>
      </c>
      <c r="N1782" s="199">
        <v>40548</v>
      </c>
      <c r="O1782" s="181">
        <v>1276.56</v>
      </c>
      <c r="P1782" s="200">
        <f t="shared" si="264"/>
        <v>4.9945917332972515E-3</v>
      </c>
      <c r="Q1782" s="200">
        <f t="shared" si="269"/>
        <v>3.9455034416362236E-2</v>
      </c>
    </row>
    <row r="1783" spans="1:17">
      <c r="A1783" s="180">
        <v>40549</v>
      </c>
      <c r="B1783" s="174">
        <v>683.52</v>
      </c>
      <c r="C1783" s="197">
        <f t="shared" si="260"/>
        <v>8.403657718769747E-3</v>
      </c>
      <c r="D1783" s="201">
        <f t="shared" si="265"/>
        <v>5.273863961814404E-2</v>
      </c>
      <c r="E1783" s="174">
        <v>8000.9</v>
      </c>
      <c r="F1783" s="197">
        <f t="shared" si="261"/>
        <v>-4.8800229506917436E-3</v>
      </c>
      <c r="G1783" s="197">
        <f t="shared" si="266"/>
        <v>3.0225712802395631E-2</v>
      </c>
      <c r="H1783" s="174">
        <v>2277.5100000000002</v>
      </c>
      <c r="I1783" s="197">
        <f t="shared" si="262"/>
        <v>3.1267134980591258E-3</v>
      </c>
      <c r="J1783" s="197">
        <f t="shared" si="267"/>
        <v>3.7557896258938336E-2</v>
      </c>
      <c r="K1783" s="174">
        <v>409.36</v>
      </c>
      <c r="L1783" s="197">
        <f t="shared" si="263"/>
        <v>1.18196262429878E-2</v>
      </c>
      <c r="M1783" s="197">
        <f t="shared" si="268"/>
        <v>1.9998419543432462E-2</v>
      </c>
      <c r="N1783" s="199">
        <v>40549</v>
      </c>
      <c r="O1783" s="181">
        <v>1273.8499999999999</v>
      </c>
      <c r="P1783" s="200">
        <f t="shared" si="264"/>
        <v>-2.1251493053446057E-3</v>
      </c>
      <c r="Q1783" s="200">
        <f t="shared" si="269"/>
        <v>4.0534479194050246E-2</v>
      </c>
    </row>
    <row r="1784" spans="1:17">
      <c r="A1784" s="180">
        <v>40550</v>
      </c>
      <c r="B1784" s="174">
        <v>680.82</v>
      </c>
      <c r="C1784" s="197">
        <f t="shared" si="260"/>
        <v>-3.9579628607674822E-3</v>
      </c>
      <c r="D1784" s="201">
        <f t="shared" si="265"/>
        <v>6.0473759776740937E-2</v>
      </c>
      <c r="E1784" s="174">
        <v>7980.32</v>
      </c>
      <c r="F1784" s="197">
        <f t="shared" si="261"/>
        <v>-2.5755244438350768E-3</v>
      </c>
      <c r="G1784" s="197">
        <f t="shared" si="266"/>
        <v>2.7714960785967323E-2</v>
      </c>
      <c r="H1784" s="174">
        <v>2276.6999999999998</v>
      </c>
      <c r="I1784" s="197">
        <f t="shared" si="262"/>
        <v>-3.5571482586064103E-4</v>
      </c>
      <c r="J1784" s="197">
        <f t="shared" si="267"/>
        <v>3.9665332532782899E-2</v>
      </c>
      <c r="K1784" s="174">
        <v>409.92</v>
      </c>
      <c r="L1784" s="197">
        <f t="shared" si="263"/>
        <v>1.3670542115330967E-3</v>
      </c>
      <c r="M1784" s="197">
        <f t="shared" si="268"/>
        <v>2.7263948670461658E-2</v>
      </c>
      <c r="N1784" s="199">
        <v>40550</v>
      </c>
      <c r="O1784" s="181">
        <v>1271.5</v>
      </c>
      <c r="P1784" s="200">
        <f t="shared" si="264"/>
        <v>-1.8465049346529077E-3</v>
      </c>
      <c r="Q1784" s="200">
        <f t="shared" si="269"/>
        <v>4.0532559627594049E-2</v>
      </c>
    </row>
    <row r="1785" spans="1:17">
      <c r="A1785" s="180">
        <v>40553</v>
      </c>
      <c r="B1785" s="174">
        <v>681.74</v>
      </c>
      <c r="C1785" s="197">
        <f t="shared" si="260"/>
        <v>1.3503994536866791E-3</v>
      </c>
      <c r="D1785" s="201">
        <f t="shared" si="265"/>
        <v>5.9083552009210547E-2</v>
      </c>
      <c r="E1785" s="174">
        <v>7966.09</v>
      </c>
      <c r="F1785" s="197">
        <f t="shared" si="261"/>
        <v>-1.7847281961495115E-3</v>
      </c>
      <c r="G1785" s="197">
        <f t="shared" si="266"/>
        <v>3.5458227039714331E-2</v>
      </c>
      <c r="H1785" s="174">
        <v>2284.38</v>
      </c>
      <c r="I1785" s="197">
        <f t="shared" si="262"/>
        <v>3.3676266402609518E-3</v>
      </c>
      <c r="J1785" s="197">
        <f t="shared" si="267"/>
        <v>4.4834367089835181E-2</v>
      </c>
      <c r="K1785" s="174">
        <v>412.68</v>
      </c>
      <c r="L1785" s="197">
        <f t="shared" si="263"/>
        <v>6.7104555238057043E-3</v>
      </c>
      <c r="M1785" s="197">
        <f t="shared" si="268"/>
        <v>1.3038378511493847E-2</v>
      </c>
      <c r="N1785" s="199">
        <v>40553</v>
      </c>
      <c r="O1785" s="181">
        <v>1269.75</v>
      </c>
      <c r="P1785" s="200">
        <f t="shared" si="264"/>
        <v>-1.3772751808198854E-3</v>
      </c>
      <c r="Q1785" s="200">
        <f t="shared" si="269"/>
        <v>4.6770969353976517E-2</v>
      </c>
    </row>
    <row r="1786" spans="1:17">
      <c r="A1786" s="180">
        <v>40554</v>
      </c>
      <c r="B1786" s="174">
        <v>683.84</v>
      </c>
      <c r="C1786" s="197">
        <f t="shared" si="260"/>
        <v>3.0756186461431056E-3</v>
      </c>
      <c r="D1786" s="201">
        <f t="shared" si="265"/>
        <v>5.497951962818861E-2</v>
      </c>
      <c r="E1786" s="174">
        <v>8018.68</v>
      </c>
      <c r="F1786" s="197">
        <f t="shared" si="261"/>
        <v>6.5800370913658094E-3</v>
      </c>
      <c r="G1786" s="197">
        <f t="shared" si="266"/>
        <v>2.7828735001555145E-2</v>
      </c>
      <c r="H1786" s="174">
        <v>2288.73</v>
      </c>
      <c r="I1786" s="197">
        <f t="shared" si="262"/>
        <v>1.9024258379827178E-3</v>
      </c>
      <c r="J1786" s="197">
        <f t="shared" si="267"/>
        <v>4.3225605218926426E-2</v>
      </c>
      <c r="K1786" s="174">
        <v>416.35</v>
      </c>
      <c r="L1786" s="197">
        <f t="shared" si="263"/>
        <v>8.8537784496532587E-3</v>
      </c>
      <c r="M1786" s="197">
        <f t="shared" si="268"/>
        <v>1.9452296113340126E-2</v>
      </c>
      <c r="N1786" s="199">
        <v>40554</v>
      </c>
      <c r="O1786" s="181">
        <v>1274.48</v>
      </c>
      <c r="P1786" s="200">
        <f t="shared" si="264"/>
        <v>3.7182215832849935E-3</v>
      </c>
      <c r="Q1786" s="200">
        <f t="shared" si="269"/>
        <v>4.1027108420722554E-2</v>
      </c>
    </row>
    <row r="1787" spans="1:17">
      <c r="A1787" s="180">
        <v>40555</v>
      </c>
      <c r="B1787" s="174">
        <v>694.14</v>
      </c>
      <c r="C1787" s="197">
        <f t="shared" si="260"/>
        <v>1.4949697138069647E-2</v>
      </c>
      <c r="D1787" s="201">
        <f t="shared" si="265"/>
        <v>7.2336747343067886E-2</v>
      </c>
      <c r="E1787" s="174">
        <v>8122.98</v>
      </c>
      <c r="F1787" s="197">
        <f t="shared" si="261"/>
        <v>1.2923262117691273E-2</v>
      </c>
      <c r="G1787" s="197">
        <f t="shared" si="266"/>
        <v>3.7539854692556038E-2</v>
      </c>
      <c r="H1787" s="174">
        <v>2304.88</v>
      </c>
      <c r="I1787" s="197">
        <f t="shared" si="262"/>
        <v>7.0315357817940906E-3</v>
      </c>
      <c r="J1787" s="197">
        <f t="shared" si="267"/>
        <v>5.1837757320074229E-2</v>
      </c>
      <c r="K1787" s="174">
        <v>415.32</v>
      </c>
      <c r="L1787" s="197">
        <f t="shared" si="263"/>
        <v>-2.4769452465752129E-3</v>
      </c>
      <c r="M1787" s="197">
        <f t="shared" si="268"/>
        <v>2.7861432492528464E-2</v>
      </c>
      <c r="N1787" s="199">
        <v>40555</v>
      </c>
      <c r="O1787" s="181">
        <v>1285.96</v>
      </c>
      <c r="P1787" s="200">
        <f t="shared" si="264"/>
        <v>8.9672688501128191E-3</v>
      </c>
      <c r="Q1787" s="200">
        <f t="shared" si="269"/>
        <v>4.8996544136084119E-2</v>
      </c>
    </row>
    <row r="1788" spans="1:17">
      <c r="A1788" s="180">
        <v>40556</v>
      </c>
      <c r="B1788" s="174">
        <v>693.6</v>
      </c>
      <c r="C1788" s="197">
        <f t="shared" si="260"/>
        <v>-7.7824380252041966E-4</v>
      </c>
      <c r="D1788" s="201">
        <f t="shared" si="265"/>
        <v>9.9289909680822089E-2</v>
      </c>
      <c r="E1788" s="174">
        <v>8119.43</v>
      </c>
      <c r="F1788" s="197">
        <f t="shared" si="261"/>
        <v>-4.3712725593392519E-4</v>
      </c>
      <c r="G1788" s="197">
        <f t="shared" si="266"/>
        <v>6.3495605742874384E-2</v>
      </c>
      <c r="H1788" s="174">
        <v>2305.5300000000002</v>
      </c>
      <c r="I1788" s="197">
        <f t="shared" si="262"/>
        <v>2.8197058582932964E-4</v>
      </c>
      <c r="J1788" s="197">
        <f t="shared" si="267"/>
        <v>7.5181188368865212E-2</v>
      </c>
      <c r="K1788" s="174">
        <v>415.89</v>
      </c>
      <c r="L1788" s="197">
        <f t="shared" si="263"/>
        <v>1.371494783141088E-3</v>
      </c>
      <c r="M1788" s="197">
        <f t="shared" si="268"/>
        <v>2.8426822542506013E-2</v>
      </c>
      <c r="N1788" s="199">
        <v>40556</v>
      </c>
      <c r="O1788" s="181">
        <v>1283.76</v>
      </c>
      <c r="P1788" s="200">
        <f t="shared" si="264"/>
        <v>-1.7122492236479141E-3</v>
      </c>
      <c r="Q1788" s="200">
        <f t="shared" si="269"/>
        <v>6.9842514468537259E-2</v>
      </c>
    </row>
    <row r="1789" spans="1:17">
      <c r="A1789" s="180">
        <v>40557</v>
      </c>
      <c r="B1789" s="174">
        <v>700.49</v>
      </c>
      <c r="C1789" s="197">
        <f t="shared" si="260"/>
        <v>9.8846646913458448E-3</v>
      </c>
      <c r="D1789" s="201">
        <f t="shared" si="265"/>
        <v>0.10224158604040744</v>
      </c>
      <c r="E1789" s="174">
        <v>8174.12</v>
      </c>
      <c r="F1789" s="197">
        <f t="shared" si="261"/>
        <v>6.7131110638875202E-3</v>
      </c>
      <c r="G1789" s="197">
        <f t="shared" si="266"/>
        <v>6.3810410021803057E-2</v>
      </c>
      <c r="H1789" s="174">
        <v>2323.4299999999998</v>
      </c>
      <c r="I1789" s="197">
        <f t="shared" si="262"/>
        <v>7.7339571837305235E-3</v>
      </c>
      <c r="J1789" s="197">
        <f t="shared" si="267"/>
        <v>7.8494010826170621E-2</v>
      </c>
      <c r="K1789" s="174">
        <v>416.64</v>
      </c>
      <c r="L1789" s="197">
        <f t="shared" si="263"/>
        <v>1.8017373617553365E-3</v>
      </c>
      <c r="M1789" s="197">
        <f t="shared" si="268"/>
        <v>2.7521877484749508E-2</v>
      </c>
      <c r="N1789" s="199">
        <v>40557</v>
      </c>
      <c r="O1789" s="181">
        <v>1293.24</v>
      </c>
      <c r="P1789" s="200">
        <f t="shared" si="264"/>
        <v>7.3574255056363773E-3</v>
      </c>
      <c r="Q1789" s="200">
        <f t="shared" si="269"/>
        <v>6.9348475127872497E-2</v>
      </c>
    </row>
    <row r="1790" spans="1:17">
      <c r="A1790" s="180">
        <v>40561</v>
      </c>
      <c r="B1790" s="174">
        <v>701.85</v>
      </c>
      <c r="C1790" s="197">
        <f t="shared" si="260"/>
        <v>1.9396158226569575E-3</v>
      </c>
      <c r="D1790" s="201">
        <f t="shared" si="265"/>
        <v>0.12856559468370748</v>
      </c>
      <c r="E1790" s="174">
        <v>8190.91</v>
      </c>
      <c r="F1790" s="197">
        <f t="shared" si="261"/>
        <v>2.0519370744953116E-3</v>
      </c>
      <c r="G1790" s="197">
        <f t="shared" si="266"/>
        <v>8.9726053581800483E-2</v>
      </c>
      <c r="H1790" s="174">
        <v>2328.79</v>
      </c>
      <c r="I1790" s="197">
        <f t="shared" si="262"/>
        <v>2.3042772575945416E-3</v>
      </c>
      <c r="J1790" s="197">
        <f t="shared" si="267"/>
        <v>0.10414514060951144</v>
      </c>
      <c r="K1790" s="174">
        <v>420.4</v>
      </c>
      <c r="L1790" s="197">
        <f t="shared" si="263"/>
        <v>8.9840994226463682E-3</v>
      </c>
      <c r="M1790" s="197">
        <f t="shared" si="268"/>
        <v>4.715339956102841E-2</v>
      </c>
      <c r="N1790" s="199">
        <v>40561</v>
      </c>
      <c r="O1790" s="181">
        <v>1295.02</v>
      </c>
      <c r="P1790" s="200">
        <f t="shared" si="264"/>
        <v>1.3754416330838501E-3</v>
      </c>
      <c r="Q1790" s="200">
        <f t="shared" si="269"/>
        <v>9.3044029041553775E-2</v>
      </c>
    </row>
    <row r="1791" spans="1:17">
      <c r="A1791" s="180">
        <v>40562</v>
      </c>
      <c r="B1791" s="174">
        <v>693.32</v>
      </c>
      <c r="C1791" s="197">
        <f t="shared" si="260"/>
        <v>-1.2228052907225404E-2</v>
      </c>
      <c r="D1791" s="201">
        <f t="shared" si="265"/>
        <v>0.13118728338468411</v>
      </c>
      <c r="E1791" s="174">
        <v>8104.92</v>
      </c>
      <c r="F1791" s="197">
        <f t="shared" si="261"/>
        <v>-1.0553718115119931E-2</v>
      </c>
      <c r="G1791" s="197">
        <f t="shared" si="266"/>
        <v>8.9621773052263223E-2</v>
      </c>
      <c r="H1791" s="174">
        <v>2303.3200000000002</v>
      </c>
      <c r="I1791" s="197">
        <f t="shared" si="262"/>
        <v>-1.0997259000329187E-2</v>
      </c>
      <c r="J1791" s="197">
        <f t="shared" si="267"/>
        <v>0.10341147465365484</v>
      </c>
      <c r="K1791" s="174">
        <v>419.87</v>
      </c>
      <c r="L1791" s="197">
        <f t="shared" si="263"/>
        <v>-1.2614994472870597E-3</v>
      </c>
      <c r="M1791" s="197">
        <f t="shared" si="268"/>
        <v>7.0174417409309034E-2</v>
      </c>
      <c r="N1791" s="199">
        <v>40562</v>
      </c>
      <c r="O1791" s="181">
        <v>1281.92</v>
      </c>
      <c r="P1791" s="200">
        <f t="shared" si="264"/>
        <v>-1.0167184992425787E-2</v>
      </c>
      <c r="Q1791" s="200">
        <f t="shared" si="269"/>
        <v>9.4207330304802578E-2</v>
      </c>
    </row>
    <row r="1792" spans="1:17">
      <c r="A1792" s="180">
        <v>40563</v>
      </c>
      <c r="B1792" s="174">
        <v>687.52</v>
      </c>
      <c r="C1792" s="197">
        <f t="shared" si="260"/>
        <v>-8.4007330464247222E-3</v>
      </c>
      <c r="D1792" s="201">
        <f t="shared" si="265"/>
        <v>9.5152977599420652E-2</v>
      </c>
      <c r="E1792" s="174">
        <v>8076.72</v>
      </c>
      <c r="F1792" s="197">
        <f t="shared" si="261"/>
        <v>-3.4854351658300683E-3</v>
      </c>
      <c r="G1792" s="197">
        <f t="shared" si="266"/>
        <v>6.1702789036780628E-2</v>
      </c>
      <c r="H1792" s="174">
        <v>2286.08</v>
      </c>
      <c r="I1792" s="197">
        <f t="shared" si="262"/>
        <v>-7.5129999968695472E-3</v>
      </c>
      <c r="J1792" s="197">
        <f t="shared" si="267"/>
        <v>7.5992647842465635E-2</v>
      </c>
      <c r="K1792" s="174">
        <v>423.76</v>
      </c>
      <c r="L1792" s="197">
        <f t="shared" si="263"/>
        <v>9.2221176807623807E-3</v>
      </c>
      <c r="M1792" s="197">
        <f t="shared" si="268"/>
        <v>7.3234456913756601E-2</v>
      </c>
      <c r="N1792" s="199">
        <v>40563</v>
      </c>
      <c r="O1792" s="181">
        <v>1280.26</v>
      </c>
      <c r="P1792" s="200">
        <f t="shared" si="264"/>
        <v>-1.2957717508255116E-3</v>
      </c>
      <c r="Q1792" s="200">
        <f t="shared" si="269"/>
        <v>6.8799541806036563E-2</v>
      </c>
    </row>
    <row r="1793" spans="1:17">
      <c r="A1793" s="180">
        <v>40564</v>
      </c>
      <c r="B1793" s="174">
        <v>683.25</v>
      </c>
      <c r="C1793" s="197">
        <f t="shared" si="260"/>
        <v>-6.230095218507546E-3</v>
      </c>
      <c r="D1793" s="201">
        <f t="shared" si="265"/>
        <v>7.8411359269634787E-2</v>
      </c>
      <c r="E1793" s="174">
        <v>8105.75</v>
      </c>
      <c r="F1793" s="197">
        <f t="shared" si="261"/>
        <v>3.587836855670701E-3</v>
      </c>
      <c r="G1793" s="197">
        <f t="shared" si="266"/>
        <v>5.5446895078344466E-2</v>
      </c>
      <c r="H1793" s="174">
        <v>2268.3200000000002</v>
      </c>
      <c r="I1793" s="197">
        <f t="shared" si="262"/>
        <v>-7.7990909986485942E-3</v>
      </c>
      <c r="J1793" s="197">
        <f t="shared" si="267"/>
        <v>6.8245458000870854E-2</v>
      </c>
      <c r="K1793" s="174">
        <v>424.98</v>
      </c>
      <c r="L1793" s="197">
        <f t="shared" si="263"/>
        <v>2.8748517573151059E-3</v>
      </c>
      <c r="M1793" s="197">
        <f t="shared" si="268"/>
        <v>0.10128893829121259</v>
      </c>
      <c r="N1793" s="199">
        <v>40564</v>
      </c>
      <c r="O1793" s="181">
        <v>1283.3499999999999</v>
      </c>
      <c r="P1793" s="200">
        <f t="shared" si="264"/>
        <v>2.4106642558033367E-3</v>
      </c>
      <c r="Q1793" s="200">
        <f t="shared" si="269"/>
        <v>6.4966650826778813E-2</v>
      </c>
    </row>
    <row r="1794" spans="1:17">
      <c r="A1794" s="180">
        <v>40567</v>
      </c>
      <c r="B1794" s="174">
        <v>694.19</v>
      </c>
      <c r="C1794" s="197">
        <f t="shared" si="260"/>
        <v>1.5884873445169659E-2</v>
      </c>
      <c r="D1794" s="201">
        <f t="shared" si="265"/>
        <v>6.6471355049276606E-2</v>
      </c>
      <c r="E1794" s="174">
        <v>8157.42</v>
      </c>
      <c r="F1794" s="197">
        <f t="shared" si="261"/>
        <v>6.3542561326811247E-3</v>
      </c>
      <c r="G1794" s="197">
        <f t="shared" si="266"/>
        <v>6.307109346844926E-2</v>
      </c>
      <c r="H1794" s="174">
        <v>2300.39</v>
      </c>
      <c r="I1794" s="197">
        <f t="shared" si="262"/>
        <v>1.4039204390754297E-2</v>
      </c>
      <c r="J1794" s="197">
        <f t="shared" si="267"/>
        <v>5.3171707226286211E-2</v>
      </c>
      <c r="K1794" s="174">
        <v>422.16</v>
      </c>
      <c r="L1794" s="197">
        <f t="shared" si="263"/>
        <v>-6.6577198961738013E-3</v>
      </c>
      <c r="M1794" s="197">
        <f t="shared" si="268"/>
        <v>0.10463394808252464</v>
      </c>
      <c r="N1794" s="199">
        <v>40567</v>
      </c>
      <c r="O1794" s="181">
        <v>1290.8399999999999</v>
      </c>
      <c r="P1794" s="200">
        <f t="shared" si="264"/>
        <v>5.8193226895376926E-3</v>
      </c>
      <c r="Q1794" s="200">
        <f t="shared" si="269"/>
        <v>6.895391171291293E-2</v>
      </c>
    </row>
    <row r="1795" spans="1:17">
      <c r="A1795" s="180">
        <v>40568</v>
      </c>
      <c r="B1795" s="174">
        <v>691.77</v>
      </c>
      <c r="C1795" s="197">
        <f t="shared" si="260"/>
        <v>-3.492167825005269E-3</v>
      </c>
      <c r="D1795" s="201">
        <f t="shared" si="265"/>
        <v>9.7613352984201943E-2</v>
      </c>
      <c r="E1795" s="174">
        <v>8141.13</v>
      </c>
      <c r="F1795" s="197">
        <f t="shared" si="261"/>
        <v>-1.9989514925325283E-3</v>
      </c>
      <c r="G1795" s="197">
        <f t="shared" si="266"/>
        <v>8.7929869696059232E-2</v>
      </c>
      <c r="H1795" s="174">
        <v>2304.0300000000002</v>
      </c>
      <c r="I1795" s="197">
        <f t="shared" si="262"/>
        <v>1.5810898042692687E-3</v>
      </c>
      <c r="J1795" s="197">
        <f t="shared" si="267"/>
        <v>8.326292155335871E-2</v>
      </c>
      <c r="K1795" s="174">
        <v>419.33</v>
      </c>
      <c r="L1795" s="197">
        <f t="shared" si="263"/>
        <v>-6.7261896623270426E-3</v>
      </c>
      <c r="M1795" s="197">
        <f t="shared" si="268"/>
        <v>7.9981516317290419E-2</v>
      </c>
      <c r="N1795" s="199">
        <v>40568</v>
      </c>
      <c r="O1795" s="181">
        <v>1291.18</v>
      </c>
      <c r="P1795" s="200">
        <f t="shared" si="264"/>
        <v>2.6335969664466899E-4</v>
      </c>
      <c r="Q1795" s="200">
        <f t="shared" si="269"/>
        <v>8.916027798576226E-2</v>
      </c>
    </row>
    <row r="1796" spans="1:17">
      <c r="A1796" s="180">
        <v>40569</v>
      </c>
      <c r="B1796" s="174">
        <v>697.11</v>
      </c>
      <c r="C1796" s="197">
        <f t="shared" ref="C1796:C1859" si="270">LN(B1796/B1795)</f>
        <v>7.6896871052893169E-3</v>
      </c>
      <c r="D1796" s="201">
        <f t="shared" si="265"/>
        <v>7.5990091523217007E-2</v>
      </c>
      <c r="E1796" s="174">
        <v>8193.64</v>
      </c>
      <c r="F1796" s="197">
        <f t="shared" ref="F1796:F1859" si="271">LN(E1796/E1795)</f>
        <v>6.429252554668155E-3</v>
      </c>
      <c r="G1796" s="197">
        <f t="shared" si="266"/>
        <v>7.1513421459774143E-2</v>
      </c>
      <c r="H1796" s="174">
        <v>2314.19</v>
      </c>
      <c r="I1796" s="197">
        <f t="shared" ref="I1796:I1859" si="272">LN(H1796/H1795)</f>
        <v>4.3999707208590855E-3</v>
      </c>
      <c r="J1796" s="197">
        <f t="shared" si="267"/>
        <v>6.4310830118796042E-2</v>
      </c>
      <c r="K1796" s="174">
        <v>416.48</v>
      </c>
      <c r="L1796" s="197">
        <f t="shared" ref="L1796:L1859" si="273">LN(K1796/K1795)</f>
        <v>-6.8197581888302184E-3</v>
      </c>
      <c r="M1796" s="197">
        <f t="shared" si="268"/>
        <v>7.0897379026339136E-2</v>
      </c>
      <c r="N1796" s="199">
        <v>40569</v>
      </c>
      <c r="O1796" s="181">
        <v>1296.6300000000001</v>
      </c>
      <c r="P1796" s="200">
        <f t="shared" ref="P1796:P1859" si="274">LN(O1796/O1795)</f>
        <v>4.2120619810420094E-3</v>
      </c>
      <c r="Q1796" s="200">
        <f t="shared" si="269"/>
        <v>7.461091833239801E-2</v>
      </c>
    </row>
    <row r="1797" spans="1:17">
      <c r="A1797" s="180">
        <v>40570</v>
      </c>
      <c r="B1797" s="174">
        <v>702.68</v>
      </c>
      <c r="C1797" s="197">
        <f t="shared" si="270"/>
        <v>7.9583786115510011E-3</v>
      </c>
      <c r="D1797" s="201">
        <f t="shared" si="265"/>
        <v>8.8056495267271245E-2</v>
      </c>
      <c r="E1797" s="174">
        <v>8207.06</v>
      </c>
      <c r="F1797" s="197">
        <f t="shared" si="271"/>
        <v>1.6365158798224346E-3</v>
      </c>
      <c r="G1797" s="197">
        <f t="shared" si="266"/>
        <v>8.8383225622855416E-2</v>
      </c>
      <c r="H1797" s="174">
        <v>2330.0700000000002</v>
      </c>
      <c r="I1797" s="197">
        <f t="shared" si="272"/>
        <v>6.8385757417176278E-3</v>
      </c>
      <c r="J1797" s="197">
        <f t="shared" si="267"/>
        <v>7.1774939171598093E-2</v>
      </c>
      <c r="K1797" s="174">
        <v>422.95</v>
      </c>
      <c r="L1797" s="197">
        <f t="shared" si="273"/>
        <v>1.5415527503768263E-2</v>
      </c>
      <c r="M1797" s="197">
        <f t="shared" si="268"/>
        <v>5.8206962290065715E-2</v>
      </c>
      <c r="N1797" s="199">
        <v>40570</v>
      </c>
      <c r="O1797" s="181">
        <v>1299.54</v>
      </c>
      <c r="P1797" s="200">
        <f t="shared" si="274"/>
        <v>2.2417647678586914E-3</v>
      </c>
      <c r="Q1797" s="200">
        <f t="shared" si="269"/>
        <v>8.6319612637107232E-2</v>
      </c>
    </row>
    <row r="1798" spans="1:17">
      <c r="A1798" s="180">
        <v>40571</v>
      </c>
      <c r="B1798" s="174">
        <v>687.09</v>
      </c>
      <c r="C1798" s="197">
        <f t="shared" si="270"/>
        <v>-2.2436308136343248E-2</v>
      </c>
      <c r="D1798" s="201">
        <f t="shared" si="265"/>
        <v>0.10110338390833123</v>
      </c>
      <c r="E1798" s="174">
        <v>8062.64</v>
      </c>
      <c r="F1798" s="197">
        <f t="shared" si="271"/>
        <v>-1.7753713140849194E-2</v>
      </c>
      <c r="G1798" s="197">
        <f t="shared" si="266"/>
        <v>9.2315543064713304E-2</v>
      </c>
      <c r="H1798" s="174">
        <v>2270.5100000000002</v>
      </c>
      <c r="I1798" s="197">
        <f t="shared" si="272"/>
        <v>-2.5893834182384955E-2</v>
      </c>
      <c r="J1798" s="197">
        <f t="shared" si="267"/>
        <v>8.2963906911600646E-2</v>
      </c>
      <c r="K1798" s="174">
        <v>424.56</v>
      </c>
      <c r="L1798" s="197">
        <f t="shared" si="273"/>
        <v>3.7993697696159763E-3</v>
      </c>
      <c r="M1798" s="197">
        <f t="shared" si="268"/>
        <v>8.8209312898153022E-2</v>
      </c>
      <c r="N1798" s="199">
        <v>40571</v>
      </c>
      <c r="O1798" s="181">
        <v>1276.3399999999999</v>
      </c>
      <c r="P1798" s="200">
        <f t="shared" si="274"/>
        <v>-1.8013748586016589E-2</v>
      </c>
      <c r="Q1798" s="200">
        <f t="shared" si="269"/>
        <v>8.994117536571905E-2</v>
      </c>
    </row>
    <row r="1799" spans="1:17">
      <c r="A1799" s="180">
        <v>40574</v>
      </c>
      <c r="B1799" s="174">
        <v>690.34</v>
      </c>
      <c r="C1799" s="197">
        <f t="shared" si="270"/>
        <v>4.718941842454508E-3</v>
      </c>
      <c r="D1799" s="201">
        <f t="shared" si="265"/>
        <v>9.0227715088151E-2</v>
      </c>
      <c r="E1799" s="174">
        <v>8139.16</v>
      </c>
      <c r="F1799" s="197">
        <f t="shared" si="271"/>
        <v>9.4459342741593493E-3</v>
      </c>
      <c r="G1799" s="197">
        <f t="shared" si="266"/>
        <v>8.1588681452890152E-2</v>
      </c>
      <c r="H1799" s="174">
        <v>2281.91</v>
      </c>
      <c r="I1799" s="197">
        <f t="shared" si="272"/>
        <v>5.0083357112239088E-3</v>
      </c>
      <c r="J1799" s="197">
        <f t="shared" si="267"/>
        <v>6.9848614894219133E-2</v>
      </c>
      <c r="K1799" s="174">
        <v>426.29</v>
      </c>
      <c r="L1799" s="197">
        <f t="shared" si="273"/>
        <v>4.0665273174642766E-3</v>
      </c>
      <c r="M1799" s="197">
        <f t="shared" si="268"/>
        <v>7.4803957218138234E-2</v>
      </c>
      <c r="N1799" s="199">
        <v>40574</v>
      </c>
      <c r="O1799" s="181">
        <v>1286.1199999999999</v>
      </c>
      <c r="P1799" s="200">
        <f t="shared" si="274"/>
        <v>7.6333269499724958E-3</v>
      </c>
      <c r="Q1799" s="200">
        <f t="shared" si="269"/>
        <v>7.8016175528470261E-2</v>
      </c>
    </row>
    <row r="1800" spans="1:17">
      <c r="A1800" s="180">
        <v>40575</v>
      </c>
      <c r="B1800" s="174">
        <v>703.62</v>
      </c>
      <c r="C1800" s="197">
        <f t="shared" si="270"/>
        <v>1.9054207849734706E-2</v>
      </c>
      <c r="D1800" s="201">
        <f t="shared" si="265"/>
        <v>7.2440175051290565E-2</v>
      </c>
      <c r="E1800" s="174">
        <v>8290.09</v>
      </c>
      <c r="F1800" s="197">
        <f t="shared" si="271"/>
        <v>1.8373844955454195E-2</v>
      </c>
      <c r="G1800" s="197">
        <f t="shared" si="266"/>
        <v>6.8048064218169599E-2</v>
      </c>
      <c r="H1800" s="174">
        <v>2324.9499999999998</v>
      </c>
      <c r="I1800" s="197">
        <f t="shared" si="272"/>
        <v>1.8685721858107757E-2</v>
      </c>
      <c r="J1800" s="197">
        <f t="shared" si="267"/>
        <v>5.3595262236029194E-2</v>
      </c>
      <c r="K1800" s="174">
        <v>428.58</v>
      </c>
      <c r="L1800" s="197">
        <f t="shared" si="273"/>
        <v>5.3575525578322281E-3</v>
      </c>
      <c r="M1800" s="197">
        <f t="shared" si="268"/>
        <v>8.3322455204597731E-2</v>
      </c>
      <c r="N1800" s="199">
        <v>40575</v>
      </c>
      <c r="O1800" s="181">
        <v>1307.5899999999999</v>
      </c>
      <c r="P1800" s="200">
        <f t="shared" si="274"/>
        <v>1.655581418074286E-2</v>
      </c>
      <c r="Q1800" s="200">
        <f t="shared" si="269"/>
        <v>6.4262794320976577E-2</v>
      </c>
    </row>
    <row r="1801" spans="1:17">
      <c r="A1801" s="180">
        <v>40576</v>
      </c>
      <c r="B1801" s="174">
        <v>707.78</v>
      </c>
      <c r="C1801" s="197">
        <f t="shared" si="270"/>
        <v>5.8948732414578981E-3</v>
      </c>
      <c r="D1801" s="201">
        <f t="shared" si="265"/>
        <v>8.0266575144928576E-2</v>
      </c>
      <c r="E1801" s="174">
        <v>8272.57</v>
      </c>
      <c r="F1801" s="197">
        <f t="shared" si="271"/>
        <v>-2.1156029930738925E-3</v>
      </c>
      <c r="G1801" s="197">
        <f t="shared" si="266"/>
        <v>7.2250851746558598E-2</v>
      </c>
      <c r="H1801" s="174">
        <v>2321.09</v>
      </c>
      <c r="I1801" s="197">
        <f t="shared" si="272"/>
        <v>-1.661630501728915E-3</v>
      </c>
      <c r="J1801" s="197">
        <f t="shared" si="267"/>
        <v>6.1945414537761936E-2</v>
      </c>
      <c r="K1801" s="174">
        <v>418.82</v>
      </c>
      <c r="L1801" s="197">
        <f t="shared" si="273"/>
        <v>-2.3036185046929884E-2</v>
      </c>
      <c r="M1801" s="197">
        <f t="shared" si="268"/>
        <v>9.4638418925927129E-2</v>
      </c>
      <c r="N1801" s="199">
        <v>40576</v>
      </c>
      <c r="O1801" s="181">
        <v>1304.03</v>
      </c>
      <c r="P1801" s="200">
        <f t="shared" si="274"/>
        <v>-2.7262788652279426E-3</v>
      </c>
      <c r="Q1801" s="200">
        <f t="shared" si="269"/>
        <v>6.8081576858700643E-2</v>
      </c>
    </row>
    <row r="1802" spans="1:17">
      <c r="A1802" s="180">
        <v>40577</v>
      </c>
      <c r="B1802" s="174">
        <v>708.54</v>
      </c>
      <c r="C1802" s="197">
        <f t="shared" si="270"/>
        <v>1.0732038987591183E-3</v>
      </c>
      <c r="D1802" s="201">
        <f t="shared" si="265"/>
        <v>8.231883683369802E-2</v>
      </c>
      <c r="E1802" s="174">
        <v>8289.0499999999993</v>
      </c>
      <c r="F1802" s="197">
        <f t="shared" si="271"/>
        <v>1.9901441331615193E-3</v>
      </c>
      <c r="G1802" s="197">
        <f t="shared" si="266"/>
        <v>6.5048528994621435E-2</v>
      </c>
      <c r="H1802" s="174">
        <v>2323.0700000000002</v>
      </c>
      <c r="I1802" s="197">
        <f t="shared" si="272"/>
        <v>8.5268385239367216E-4</v>
      </c>
      <c r="J1802" s="197">
        <f t="shared" si="267"/>
        <v>5.7601255185144661E-2</v>
      </c>
      <c r="K1802" s="174">
        <v>421.56</v>
      </c>
      <c r="L1802" s="197">
        <f t="shared" si="273"/>
        <v>6.5208827177299254E-3</v>
      </c>
      <c r="M1802" s="197">
        <f t="shared" si="268"/>
        <v>8.5627491869816746E-2</v>
      </c>
      <c r="N1802" s="199">
        <v>40577</v>
      </c>
      <c r="O1802" s="181">
        <v>1307.0999999999999</v>
      </c>
      <c r="P1802" s="200">
        <f t="shared" si="274"/>
        <v>2.3514734345755294E-3</v>
      </c>
      <c r="Q1802" s="200">
        <f t="shared" si="269"/>
        <v>6.2755388098061277E-2</v>
      </c>
    </row>
    <row r="1803" spans="1:17">
      <c r="A1803" s="180">
        <v>40578</v>
      </c>
      <c r="B1803" s="174">
        <v>714.27</v>
      </c>
      <c r="C1803" s="197">
        <f t="shared" si="270"/>
        <v>8.0545272776753364E-3</v>
      </c>
      <c r="D1803" s="201">
        <f t="shared" si="265"/>
        <v>8.3668216013456573E-2</v>
      </c>
      <c r="E1803" s="174">
        <v>8288.5</v>
      </c>
      <c r="F1803" s="197">
        <f t="shared" si="271"/>
        <v>-6.6354799135147713E-5</v>
      </c>
      <c r="G1803" s="197">
        <f t="shared" si="266"/>
        <v>6.844453576684463E-2</v>
      </c>
      <c r="H1803" s="174">
        <v>2338.1999999999998</v>
      </c>
      <c r="I1803" s="197">
        <f t="shared" si="272"/>
        <v>6.4918158081849718E-3</v>
      </c>
      <c r="J1803" s="197">
        <f t="shared" si="267"/>
        <v>5.9074804708546702E-2</v>
      </c>
      <c r="K1803" s="174">
        <v>429.05</v>
      </c>
      <c r="L1803" s="197">
        <f t="shared" si="273"/>
        <v>1.7611346187393965E-2</v>
      </c>
      <c r="M1803" s="197">
        <f t="shared" si="268"/>
        <v>6.9974403009087291E-2</v>
      </c>
      <c r="N1803" s="199">
        <v>40578</v>
      </c>
      <c r="O1803" s="181">
        <v>1310.87</v>
      </c>
      <c r="P1803" s="200">
        <f t="shared" si="274"/>
        <v>2.8800961095791244E-3</v>
      </c>
      <c r="Q1803" s="200">
        <f t="shared" si="269"/>
        <v>6.6405971539147651E-2</v>
      </c>
    </row>
    <row r="1804" spans="1:17">
      <c r="A1804" s="180">
        <v>40581</v>
      </c>
      <c r="B1804" s="174">
        <v>714.81</v>
      </c>
      <c r="C1804" s="197">
        <f t="shared" si="270"/>
        <v>7.5573099574665801E-4</v>
      </c>
      <c r="D1804" s="201">
        <f t="shared" si="265"/>
        <v>8.9546096918406815E-2</v>
      </c>
      <c r="E1804" s="174">
        <v>8336.64</v>
      </c>
      <c r="F1804" s="197">
        <f t="shared" si="271"/>
        <v>5.7912456130064819E-3</v>
      </c>
      <c r="G1804" s="197">
        <f t="shared" si="266"/>
        <v>6.8513836990754196E-2</v>
      </c>
      <c r="H1804" s="174">
        <v>2349.1999999999998</v>
      </c>
      <c r="I1804" s="197">
        <f t="shared" si="272"/>
        <v>4.6934420756458255E-3</v>
      </c>
      <c r="J1804" s="197">
        <f t="shared" si="267"/>
        <v>6.5776706470061466E-2</v>
      </c>
      <c r="K1804" s="174">
        <v>430.19</v>
      </c>
      <c r="L1804" s="197">
        <f t="shared" si="273"/>
        <v>2.653509308006011E-3</v>
      </c>
      <c r="M1804" s="197">
        <f t="shared" si="268"/>
        <v>7.5071206974963403E-2</v>
      </c>
      <c r="N1804" s="199">
        <v>40581</v>
      </c>
      <c r="O1804" s="181">
        <v>1319.05</v>
      </c>
      <c r="P1804" s="200">
        <f t="shared" si="274"/>
        <v>6.2207416034440674E-3</v>
      </c>
      <c r="Q1804" s="200">
        <f t="shared" si="269"/>
        <v>6.8771124056364846E-2</v>
      </c>
    </row>
    <row r="1805" spans="1:17">
      <c r="A1805" s="180">
        <v>40582</v>
      </c>
      <c r="B1805" s="174">
        <v>715.13</v>
      </c>
      <c r="C1805" s="197">
        <f t="shared" si="270"/>
        <v>4.4757123423622581E-4</v>
      </c>
      <c r="D1805" s="201">
        <f t="shared" si="265"/>
        <v>8.1384289798164311E-2</v>
      </c>
      <c r="E1805" s="174">
        <v>8379.85</v>
      </c>
      <c r="F1805" s="197">
        <f t="shared" si="271"/>
        <v>5.1697570766623437E-3</v>
      </c>
      <c r="G1805" s="197">
        <f t="shared" si="266"/>
        <v>7.2926124660375846E-2</v>
      </c>
      <c r="H1805" s="174">
        <v>2363.61</v>
      </c>
      <c r="I1805" s="197">
        <f t="shared" si="272"/>
        <v>6.1152666485258644E-3</v>
      </c>
      <c r="J1805" s="197">
        <f t="shared" si="267"/>
        <v>6.5344794212551849E-2</v>
      </c>
      <c r="K1805" s="174">
        <v>430.32</v>
      </c>
      <c r="L1805" s="197">
        <f t="shared" si="273"/>
        <v>3.0214640385121412E-4</v>
      </c>
      <c r="M1805" s="197">
        <f t="shared" si="268"/>
        <v>7.4964848008354498E-2</v>
      </c>
      <c r="N1805" s="199">
        <v>40582</v>
      </c>
      <c r="O1805" s="181">
        <v>1324.57</v>
      </c>
      <c r="P1805" s="200">
        <f t="shared" si="274"/>
        <v>4.1760979432013739E-3</v>
      </c>
      <c r="Q1805" s="200">
        <f t="shared" si="269"/>
        <v>7.1296963759145293E-2</v>
      </c>
    </row>
    <row r="1806" spans="1:17">
      <c r="A1806" s="180">
        <v>40583</v>
      </c>
      <c r="B1806" s="174">
        <v>713.62</v>
      </c>
      <c r="C1806" s="197">
        <f t="shared" si="270"/>
        <v>-2.1137365700206316E-3</v>
      </c>
      <c r="D1806" s="201">
        <f t="shared" si="265"/>
        <v>8.3989162508658677E-2</v>
      </c>
      <c r="E1806" s="174">
        <v>8343.99</v>
      </c>
      <c r="F1806" s="197">
        <f t="shared" si="271"/>
        <v>-4.2884953406629759E-3</v>
      </c>
      <c r="G1806" s="197">
        <f t="shared" si="266"/>
        <v>7.3998649938040006E-2</v>
      </c>
      <c r="H1806" s="174">
        <v>2360.9499999999998</v>
      </c>
      <c r="I1806" s="197">
        <f t="shared" si="272"/>
        <v>-1.1260309027979636E-3</v>
      </c>
      <c r="J1806" s="197">
        <f t="shared" si="267"/>
        <v>7.101936910419461E-2</v>
      </c>
      <c r="K1806" s="174">
        <v>433.57</v>
      </c>
      <c r="L1806" s="197">
        <f t="shared" si="273"/>
        <v>7.5241415749540252E-3</v>
      </c>
      <c r="M1806" s="197">
        <f t="shared" si="268"/>
        <v>7.4565696983272825E-2</v>
      </c>
      <c r="N1806" s="199">
        <v>40583</v>
      </c>
      <c r="O1806" s="181">
        <v>1320.88</v>
      </c>
      <c r="P1806" s="200">
        <f t="shared" si="274"/>
        <v>-2.7896973241534964E-3</v>
      </c>
      <c r="Q1806" s="200">
        <f t="shared" si="269"/>
        <v>7.1637654283386087E-2</v>
      </c>
    </row>
    <row r="1807" spans="1:17">
      <c r="A1807" s="180">
        <v>40584</v>
      </c>
      <c r="B1807" s="174">
        <v>713.99</v>
      </c>
      <c r="C1807" s="197">
        <f t="shared" si="270"/>
        <v>5.1834886038126099E-4</v>
      </c>
      <c r="D1807" s="201">
        <f t="shared" si="265"/>
        <v>7.809562135804296E-2</v>
      </c>
      <c r="E1807" s="174">
        <v>8337.1299999999992</v>
      </c>
      <c r="F1807" s="197">
        <f t="shared" si="271"/>
        <v>-8.2248678586616998E-4</v>
      </c>
      <c r="G1807" s="197">
        <f t="shared" si="266"/>
        <v>6.4435058804459239E-2</v>
      </c>
      <c r="H1807" s="174">
        <v>2364.35</v>
      </c>
      <c r="I1807" s="197">
        <f t="shared" si="272"/>
        <v>1.4390623184792884E-3</v>
      </c>
      <c r="J1807" s="197">
        <f t="shared" si="267"/>
        <v>6.3658189823270331E-2</v>
      </c>
      <c r="K1807" s="174">
        <v>436.05</v>
      </c>
      <c r="L1807" s="197">
        <f t="shared" si="273"/>
        <v>5.7036561330534533E-3</v>
      </c>
      <c r="M1807" s="197">
        <f t="shared" si="268"/>
        <v>8.2164954048328034E-2</v>
      </c>
      <c r="N1807" s="199">
        <v>40584</v>
      </c>
      <c r="O1807" s="181">
        <v>1321.87</v>
      </c>
      <c r="P1807" s="200">
        <f t="shared" si="274"/>
        <v>7.4921959800166693E-4</v>
      </c>
      <c r="Q1807" s="200">
        <f t="shared" si="269"/>
        <v>6.2864272897282913E-2</v>
      </c>
    </row>
    <row r="1808" spans="1:17">
      <c r="A1808" s="180">
        <v>40585</v>
      </c>
      <c r="B1808" s="174">
        <v>714.1</v>
      </c>
      <c r="C1808" s="197">
        <f t="shared" si="270"/>
        <v>1.5405191580028011E-4</v>
      </c>
      <c r="D1808" s="201">
        <f t="shared" si="265"/>
        <v>8.4372858064074449E-2</v>
      </c>
      <c r="E1808" s="174">
        <v>8374.89</v>
      </c>
      <c r="F1808" s="197">
        <f t="shared" si="271"/>
        <v>4.5189108505923788E-3</v>
      </c>
      <c r="G1808" s="197">
        <f t="shared" si="266"/>
        <v>6.0202952884151277E-2</v>
      </c>
      <c r="H1808" s="174">
        <v>2379.15</v>
      </c>
      <c r="I1808" s="197">
        <f t="shared" si="272"/>
        <v>6.2401383051071194E-3</v>
      </c>
      <c r="J1808" s="197">
        <f t="shared" si="267"/>
        <v>6.8665139547597773E-2</v>
      </c>
      <c r="K1808" s="174">
        <v>437.75</v>
      </c>
      <c r="L1808" s="197">
        <f t="shared" si="273"/>
        <v>3.8910554929665006E-3</v>
      </c>
      <c r="M1808" s="197">
        <f t="shared" si="268"/>
        <v>7.9142986411801425E-2</v>
      </c>
      <c r="N1808" s="199">
        <v>40585</v>
      </c>
      <c r="O1808" s="181">
        <v>1329.15</v>
      </c>
      <c r="P1808" s="200">
        <f t="shared" si="274"/>
        <v>5.4922394398424258E-3</v>
      </c>
      <c r="Q1808" s="200">
        <f t="shared" si="269"/>
        <v>6.356512217208074E-2</v>
      </c>
    </row>
    <row r="1809" spans="1:17">
      <c r="A1809" s="180">
        <v>40588</v>
      </c>
      <c r="B1809" s="174">
        <v>713.49</v>
      </c>
      <c r="C1809" s="197">
        <f t="shared" si="270"/>
        <v>-8.5458715334875781E-4</v>
      </c>
      <c r="D1809" s="201">
        <f t="shared" si="265"/>
        <v>8.6906991660001903E-2</v>
      </c>
      <c r="E1809" s="174">
        <v>8405.15</v>
      </c>
      <c r="F1809" s="197">
        <f t="shared" si="271"/>
        <v>3.6066699247444267E-3</v>
      </c>
      <c r="G1809" s="197">
        <f t="shared" si="266"/>
        <v>6.4059664342691142E-2</v>
      </c>
      <c r="H1809" s="174">
        <v>2385.6</v>
      </c>
      <c r="I1809" s="197">
        <f t="shared" si="272"/>
        <v>2.7073839927952278E-3</v>
      </c>
      <c r="J1809" s="197">
        <f t="shared" si="267"/>
        <v>7.2579505996818117E-2</v>
      </c>
      <c r="K1809" s="174">
        <v>436.69</v>
      </c>
      <c r="L1809" s="197">
        <f t="shared" si="273"/>
        <v>-2.4244099519747588E-3</v>
      </c>
      <c r="M1809" s="197">
        <f t="shared" si="268"/>
        <v>8.3083686942756488E-2</v>
      </c>
      <c r="N1809" s="199">
        <v>40588</v>
      </c>
      <c r="O1809" s="181">
        <v>1332.32</v>
      </c>
      <c r="P1809" s="200">
        <f t="shared" si="274"/>
        <v>2.3821433260880175E-3</v>
      </c>
      <c r="Q1809" s="200">
        <f t="shared" si="269"/>
        <v>6.8146823888612595E-2</v>
      </c>
    </row>
    <row r="1810" spans="1:17">
      <c r="A1810" s="180">
        <v>40589</v>
      </c>
      <c r="B1810" s="174">
        <v>711.06</v>
      </c>
      <c r="C1810" s="197">
        <f t="shared" si="270"/>
        <v>-3.4116069733033877E-3</v>
      </c>
      <c r="D1810" s="201">
        <f t="shared" ref="D1810:D1873" si="275">SUM(C1769:C1809)</f>
        <v>9.3288370464957471E-2</v>
      </c>
      <c r="E1810" s="174">
        <v>8383.67</v>
      </c>
      <c r="F1810" s="197">
        <f t="shared" si="271"/>
        <v>-2.5588471042489449E-3</v>
      </c>
      <c r="G1810" s="197">
        <f t="shared" ref="G1810:G1873" si="276">SUM(F1769:F1809)</f>
        <v>7.4877302015484315E-2</v>
      </c>
      <c r="H1810" s="174">
        <v>2381.92</v>
      </c>
      <c r="I1810" s="197">
        <f t="shared" si="272"/>
        <v>-1.5437798817268095E-3</v>
      </c>
      <c r="J1810" s="197">
        <f t="shared" ref="J1810:J1873" si="277">SUM(I1769:I1809)</f>
        <v>7.9880287933417463E-2</v>
      </c>
      <c r="K1810" s="174">
        <v>434.45</v>
      </c>
      <c r="L1810" s="197">
        <f t="shared" si="273"/>
        <v>-5.1426979287715101E-3</v>
      </c>
      <c r="M1810" s="197">
        <f t="shared" ref="M1810:M1873" si="278">SUM(L1769:L1809)</f>
        <v>7.5657533289332446E-2</v>
      </c>
      <c r="N1810" s="199">
        <v>40589</v>
      </c>
      <c r="O1810" s="181">
        <v>1328.01</v>
      </c>
      <c r="P1810" s="200">
        <f t="shared" si="274"/>
        <v>-3.2402023589993278E-3</v>
      </c>
      <c r="Q1810" s="200">
        <f t="shared" ref="Q1810:Q1873" si="279">SUM(P1769:P1809)</f>
        <v>7.5664595947168484E-2</v>
      </c>
    </row>
    <row r="1811" spans="1:17">
      <c r="A1811" s="180">
        <v>40590</v>
      </c>
      <c r="B1811" s="174">
        <v>719.11</v>
      </c>
      <c r="C1811" s="197">
        <f t="shared" si="270"/>
        <v>1.1257521855073362E-2</v>
      </c>
      <c r="D1811" s="201">
        <f t="shared" si="275"/>
        <v>7.936203107114044E-2</v>
      </c>
      <c r="E1811" s="174">
        <v>8453.76</v>
      </c>
      <c r="F1811" s="197">
        <f t="shared" si="271"/>
        <v>8.3255466962957325E-3</v>
      </c>
      <c r="G1811" s="197">
        <f t="shared" si="276"/>
        <v>6.7016319978342204E-2</v>
      </c>
      <c r="H1811" s="174">
        <v>2397.94</v>
      </c>
      <c r="I1811" s="197">
        <f t="shared" si="272"/>
        <v>6.7031502949768621E-3</v>
      </c>
      <c r="J1811" s="197">
        <f t="shared" si="277"/>
        <v>7.1291979126536731E-2</v>
      </c>
      <c r="K1811" s="174">
        <v>435.9</v>
      </c>
      <c r="L1811" s="197">
        <f t="shared" si="273"/>
        <v>3.3319959591319305E-3</v>
      </c>
      <c r="M1811" s="197">
        <f t="shared" si="278"/>
        <v>7.3730908589261249E-2</v>
      </c>
      <c r="N1811" s="199">
        <v>40590</v>
      </c>
      <c r="O1811" s="181">
        <v>1336.32</v>
      </c>
      <c r="P1811" s="200">
        <f t="shared" si="274"/>
        <v>6.2379862455999606E-3</v>
      </c>
      <c r="Q1811" s="200">
        <f t="shared" si="279"/>
        <v>6.6258359767069036E-2</v>
      </c>
    </row>
    <row r="1812" spans="1:17">
      <c r="A1812" s="180">
        <v>40591</v>
      </c>
      <c r="B1812" s="174">
        <v>723.32</v>
      </c>
      <c r="C1812" s="197">
        <f t="shared" si="270"/>
        <v>5.8373882332932916E-3</v>
      </c>
      <c r="D1812" s="201">
        <f t="shared" si="275"/>
        <v>8.7442558363711231E-2</v>
      </c>
      <c r="E1812" s="174">
        <v>8497.41</v>
      </c>
      <c r="F1812" s="197">
        <f t="shared" si="271"/>
        <v>5.1500983683410917E-3</v>
      </c>
      <c r="G1812" s="197">
        <f t="shared" si="276"/>
        <v>7.5970871738261808E-2</v>
      </c>
      <c r="H1812" s="174">
        <v>2397.5700000000002</v>
      </c>
      <c r="I1812" s="197">
        <f t="shared" si="272"/>
        <v>-1.5431101206509756E-4</v>
      </c>
      <c r="J1812" s="197">
        <f t="shared" si="277"/>
        <v>7.7873406638239551E-2</v>
      </c>
      <c r="K1812" s="174">
        <v>436.57</v>
      </c>
      <c r="L1812" s="197">
        <f t="shared" si="273"/>
        <v>1.5358697300882137E-3</v>
      </c>
      <c r="M1812" s="197">
        <f t="shared" si="278"/>
        <v>7.6295055108226803E-2</v>
      </c>
      <c r="N1812" s="199">
        <v>40591</v>
      </c>
      <c r="O1812" s="181">
        <v>1340.43</v>
      </c>
      <c r="P1812" s="200">
        <f t="shared" si="274"/>
        <v>3.0708906172792973E-3</v>
      </c>
      <c r="Q1812" s="200">
        <f t="shared" si="279"/>
        <v>7.1659922959055392E-2</v>
      </c>
    </row>
    <row r="1813" spans="1:17">
      <c r="A1813" s="180">
        <v>40592</v>
      </c>
      <c r="B1813" s="174">
        <v>724.64</v>
      </c>
      <c r="C1813" s="197">
        <f t="shared" si="270"/>
        <v>1.823255291124776E-3</v>
      </c>
      <c r="D1813" s="201">
        <f t="shared" si="275"/>
        <v>9.3477264590768938E-2</v>
      </c>
      <c r="E1813" s="174">
        <v>8507.9</v>
      </c>
      <c r="F1813" s="197">
        <f t="shared" si="271"/>
        <v>1.2337324436384545E-3</v>
      </c>
      <c r="G1813" s="197">
        <f t="shared" si="276"/>
        <v>7.9635215538790632E-2</v>
      </c>
      <c r="H1813" s="174">
        <v>2392.4699999999998</v>
      </c>
      <c r="I1813" s="197">
        <f t="shared" si="272"/>
        <v>-2.1294193481188146E-3</v>
      </c>
      <c r="J1813" s="197">
        <f t="shared" si="277"/>
        <v>7.5580095907142639E-2</v>
      </c>
      <c r="K1813" s="174">
        <v>434.62</v>
      </c>
      <c r="L1813" s="197">
        <f t="shared" si="273"/>
        <v>-4.4766428828448097E-3</v>
      </c>
      <c r="M1813" s="197">
        <f t="shared" si="278"/>
        <v>8.3342769365903208E-2</v>
      </c>
      <c r="N1813" s="199">
        <v>40592</v>
      </c>
      <c r="O1813" s="181">
        <v>1343.01</v>
      </c>
      <c r="P1813" s="200">
        <f t="shared" si="274"/>
        <v>1.9229055205082848E-3</v>
      </c>
      <c r="Q1813" s="200">
        <f t="shared" si="279"/>
        <v>7.218563939960343E-2</v>
      </c>
    </row>
    <row r="1814" spans="1:17">
      <c r="A1814" s="180">
        <v>40596</v>
      </c>
      <c r="B1814" s="174">
        <v>703.06</v>
      </c>
      <c r="C1814" s="197">
        <f t="shared" si="270"/>
        <v>-3.0232743132814363E-2</v>
      </c>
      <c r="D1814" s="201">
        <f t="shared" si="275"/>
        <v>8.3979986016677152E-2</v>
      </c>
      <c r="E1814" s="174">
        <v>8325.86</v>
      </c>
      <c r="F1814" s="197">
        <f t="shared" si="271"/>
        <v>-2.1628809790894529E-2</v>
      </c>
      <c r="G1814" s="197">
        <f t="shared" si="276"/>
        <v>7.3360530209485589E-2</v>
      </c>
      <c r="H1814" s="174">
        <v>2322.86</v>
      </c>
      <c r="I1814" s="197">
        <f t="shared" si="272"/>
        <v>-2.9527120005507994E-2</v>
      </c>
      <c r="J1814" s="197">
        <f t="shared" si="277"/>
        <v>6.8277489261937413E-2</v>
      </c>
      <c r="K1814" s="174">
        <v>437.94</v>
      </c>
      <c r="L1814" s="197">
        <f t="shared" si="273"/>
        <v>7.6098286000056831E-3</v>
      </c>
      <c r="M1814" s="197">
        <f t="shared" si="278"/>
        <v>7.6503734644942326E-2</v>
      </c>
      <c r="N1814" s="199">
        <v>40596</v>
      </c>
      <c r="O1814" s="181">
        <v>1315.44</v>
      </c>
      <c r="P1814" s="200">
        <f t="shared" si="274"/>
        <v>-2.0742153105926635E-2</v>
      </c>
      <c r="Q1814" s="200">
        <f t="shared" si="279"/>
        <v>6.8096566849254303E-2</v>
      </c>
    </row>
    <row r="1815" spans="1:17">
      <c r="A1815" s="180">
        <v>40597</v>
      </c>
      <c r="B1815" s="174">
        <v>690.21</v>
      </c>
      <c r="C1815" s="197">
        <f t="shared" si="270"/>
        <v>-1.8446337562102122E-2</v>
      </c>
      <c r="D1815" s="201">
        <f t="shared" si="275"/>
        <v>5.5008788444281517E-2</v>
      </c>
      <c r="E1815" s="174">
        <v>8292.92</v>
      </c>
      <c r="F1815" s="197">
        <f t="shared" si="271"/>
        <v>-3.9641951018344621E-3</v>
      </c>
      <c r="G1815" s="197">
        <f t="shared" si="276"/>
        <v>4.8491380820681967E-2</v>
      </c>
      <c r="H1815" s="174">
        <v>2300.94</v>
      </c>
      <c r="I1815" s="197">
        <f t="shared" si="272"/>
        <v>-9.4814499819369635E-3</v>
      </c>
      <c r="J1815" s="197">
        <f t="shared" si="277"/>
        <v>3.8150881040340305E-2</v>
      </c>
      <c r="K1815" s="174">
        <v>438.64</v>
      </c>
      <c r="L1815" s="197">
        <f t="shared" si="273"/>
        <v>1.5971164041969576E-3</v>
      </c>
      <c r="M1815" s="197">
        <f t="shared" si="278"/>
        <v>8.2897244568475956E-2</v>
      </c>
      <c r="N1815" s="199">
        <v>40597</v>
      </c>
      <c r="O1815" s="181">
        <v>1307.4000000000001</v>
      </c>
      <c r="P1815" s="200">
        <f t="shared" si="274"/>
        <v>-6.130778227341465E-3</v>
      </c>
      <c r="Q1815" s="200">
        <f t="shared" si="279"/>
        <v>4.3980548425690554E-2</v>
      </c>
    </row>
    <row r="1816" spans="1:17">
      <c r="A1816" s="180">
        <v>40598</v>
      </c>
      <c r="B1816" s="174">
        <v>693.67</v>
      </c>
      <c r="C1816" s="197">
        <f t="shared" si="270"/>
        <v>5.0004439830194369E-3</v>
      </c>
      <c r="D1816" s="201">
        <f t="shared" si="275"/>
        <v>3.8939678771075847E-2</v>
      </c>
      <c r="E1816" s="174">
        <v>8276.2900000000009</v>
      </c>
      <c r="F1816" s="197">
        <f t="shared" si="271"/>
        <v>-2.0073383805366569E-3</v>
      </c>
      <c r="G1816" s="197">
        <f t="shared" si="276"/>
        <v>4.5334394133428851E-2</v>
      </c>
      <c r="H1816" s="174">
        <v>2313.31</v>
      </c>
      <c r="I1816" s="197">
        <f t="shared" si="272"/>
        <v>5.361664250445407E-3</v>
      </c>
      <c r="J1816" s="197">
        <f t="shared" si="277"/>
        <v>3.119508071788215E-2</v>
      </c>
      <c r="K1816" s="174">
        <v>438.39</v>
      </c>
      <c r="L1816" s="197">
        <f t="shared" si="273"/>
        <v>-5.7010594112239671E-4</v>
      </c>
      <c r="M1816" s="197">
        <f t="shared" si="278"/>
        <v>8.3824776214187907E-2</v>
      </c>
      <c r="N1816" s="199">
        <v>40598</v>
      </c>
      <c r="O1816" s="181">
        <v>1306.0999999999999</v>
      </c>
      <c r="P1816" s="200">
        <f t="shared" si="274"/>
        <v>-9.9483459515377977E-4</v>
      </c>
      <c r="Q1816" s="200">
        <f t="shared" si="279"/>
        <v>3.9495494668517761E-2</v>
      </c>
    </row>
    <row r="1817" spans="1:17">
      <c r="A1817" s="180">
        <v>40599</v>
      </c>
      <c r="B1817" s="174">
        <v>703.65</v>
      </c>
      <c r="C1817" s="197">
        <f t="shared" si="270"/>
        <v>1.4284730346569961E-2</v>
      </c>
      <c r="D1817" s="201">
        <f t="shared" si="275"/>
        <v>4.1983763966091756E-2</v>
      </c>
      <c r="E1817" s="174">
        <v>8378.0400000000009</v>
      </c>
      <c r="F1817" s="197">
        <f t="shared" si="271"/>
        <v>1.2219196570591815E-2</v>
      </c>
      <c r="G1817" s="197">
        <f t="shared" si="276"/>
        <v>4.3884914699728675E-2</v>
      </c>
      <c r="H1817" s="174">
        <v>2346.29</v>
      </c>
      <c r="I1817" s="197">
        <f t="shared" si="272"/>
        <v>1.4155957910473997E-2</v>
      </c>
      <c r="J1817" s="197">
        <f t="shared" si="277"/>
        <v>3.6740596112197654E-2</v>
      </c>
      <c r="K1817" s="174">
        <v>427.06</v>
      </c>
      <c r="L1817" s="197">
        <f t="shared" si="273"/>
        <v>-2.6184406574902799E-2</v>
      </c>
      <c r="M1817" s="197">
        <f t="shared" si="278"/>
        <v>7.6928194211008244E-2</v>
      </c>
      <c r="N1817" s="199">
        <v>40599</v>
      </c>
      <c r="O1817" s="181">
        <v>1319.88</v>
      </c>
      <c r="P1817" s="200">
        <f t="shared" si="274"/>
        <v>1.0495225773550236E-2</v>
      </c>
      <c r="Q1817" s="200">
        <f t="shared" si="279"/>
        <v>3.7888165970352085E-2</v>
      </c>
    </row>
    <row r="1818" spans="1:17">
      <c r="A1818" s="180">
        <v>40602</v>
      </c>
      <c r="B1818" s="174">
        <v>703.72</v>
      </c>
      <c r="C1818" s="197">
        <f t="shared" si="270"/>
        <v>9.9476328268730728E-5</v>
      </c>
      <c r="D1818" s="201">
        <f t="shared" si="275"/>
        <v>5.7727876365513187E-2</v>
      </c>
      <c r="E1818" s="174">
        <v>8438.5499999999993</v>
      </c>
      <c r="F1818" s="197">
        <f t="shared" si="271"/>
        <v>7.1964959779123447E-3</v>
      </c>
      <c r="G1818" s="197">
        <f t="shared" si="276"/>
        <v>5.4750390761380566E-2</v>
      </c>
      <c r="H1818" s="174">
        <v>2350.9899999999998</v>
      </c>
      <c r="I1818" s="197">
        <f t="shared" si="272"/>
        <v>2.0011587848638196E-3</v>
      </c>
      <c r="J1818" s="197">
        <f t="shared" si="277"/>
        <v>5.1991392239579604E-2</v>
      </c>
      <c r="K1818" s="174">
        <v>421.35</v>
      </c>
      <c r="L1818" s="197">
        <f t="shared" si="273"/>
        <v>-1.3460676361405447E-2</v>
      </c>
      <c r="M1818" s="197">
        <f t="shared" si="278"/>
        <v>5.1113377764864451E-2</v>
      </c>
      <c r="N1818" s="199">
        <v>40602</v>
      </c>
      <c r="O1818" s="181">
        <v>1327.22</v>
      </c>
      <c r="P1818" s="200">
        <f t="shared" si="274"/>
        <v>5.5457057245348928E-3</v>
      </c>
      <c r="Q1818" s="200">
        <f t="shared" si="279"/>
        <v>4.7612341845802646E-2</v>
      </c>
    </row>
    <row r="1819" spans="1:17">
      <c r="A1819" s="180">
        <v>40603</v>
      </c>
      <c r="B1819" s="174">
        <v>691.07</v>
      </c>
      <c r="C1819" s="197">
        <f t="shared" si="270"/>
        <v>-1.8139428673720516E-2</v>
      </c>
      <c r="D1819" s="201">
        <f t="shared" si="275"/>
        <v>5.4700565022567343E-2</v>
      </c>
      <c r="E1819" s="174">
        <v>8315.85</v>
      </c>
      <c r="F1819" s="197">
        <f t="shared" si="271"/>
        <v>-1.4647160585474005E-2</v>
      </c>
      <c r="G1819" s="197">
        <f t="shared" si="276"/>
        <v>5.8195580678767067E-2</v>
      </c>
      <c r="H1819" s="174">
        <v>2315.2600000000002</v>
      </c>
      <c r="I1819" s="197">
        <f t="shared" si="272"/>
        <v>-1.5314523792834671E-2</v>
      </c>
      <c r="J1819" s="197">
        <f t="shared" si="277"/>
        <v>5.2099774851940152E-2</v>
      </c>
      <c r="K1819" s="174">
        <v>422.79</v>
      </c>
      <c r="L1819" s="197">
        <f t="shared" si="273"/>
        <v>3.4117596531669401E-3</v>
      </c>
      <c r="M1819" s="197">
        <f t="shared" si="278"/>
        <v>3.9329892009717628E-2</v>
      </c>
      <c r="N1819" s="199">
        <v>40603</v>
      </c>
      <c r="O1819" s="181">
        <v>1306.33</v>
      </c>
      <c r="P1819" s="200">
        <f t="shared" si="274"/>
        <v>-1.5864850224639092E-2</v>
      </c>
      <c r="Q1819" s="200">
        <f t="shared" si="279"/>
        <v>5.214942655554905E-2</v>
      </c>
    </row>
    <row r="1820" spans="1:17">
      <c r="A1820" s="180">
        <v>40604</v>
      </c>
      <c r="B1820" s="174">
        <v>693.77</v>
      </c>
      <c r="C1820" s="197">
        <f t="shared" si="270"/>
        <v>3.8993723768054938E-3</v>
      </c>
      <c r="D1820" s="201">
        <f t="shared" si="275"/>
        <v>3.8469118148321067E-2</v>
      </c>
      <c r="E1820" s="174">
        <v>8338.76</v>
      </c>
      <c r="F1820" s="197">
        <f t="shared" si="271"/>
        <v>2.7511919463247062E-3</v>
      </c>
      <c r="G1820" s="197">
        <f t="shared" si="276"/>
        <v>4.4751180932270818E-2</v>
      </c>
      <c r="H1820" s="174">
        <v>2326.77</v>
      </c>
      <c r="I1820" s="197">
        <f t="shared" si="272"/>
        <v>4.959047480504207E-3</v>
      </c>
      <c r="J1820" s="197">
        <f t="shared" si="277"/>
        <v>3.9441533468818339E-2</v>
      </c>
      <c r="K1820" s="174">
        <v>428.4</v>
      </c>
      <c r="L1820" s="197">
        <f t="shared" si="273"/>
        <v>1.3181736702064281E-2</v>
      </c>
      <c r="M1820" s="197">
        <f t="shared" si="278"/>
        <v>4.089196866434474E-2</v>
      </c>
      <c r="N1820" s="199">
        <v>40604</v>
      </c>
      <c r="O1820" s="181">
        <v>1308.44</v>
      </c>
      <c r="P1820" s="200">
        <f t="shared" si="274"/>
        <v>1.6139090306173224E-3</v>
      </c>
      <c r="Q1820" s="200">
        <f t="shared" si="279"/>
        <v>3.7793914653558282E-2</v>
      </c>
    </row>
    <row r="1821" spans="1:17">
      <c r="A1821" s="180">
        <v>40605</v>
      </c>
      <c r="B1821" s="174">
        <v>706.41</v>
      </c>
      <c r="C1821" s="197">
        <f t="shared" si="270"/>
        <v>1.805531200101133E-2</v>
      </c>
      <c r="D1821" s="201">
        <f t="shared" si="275"/>
        <v>4.3557184531283696E-2</v>
      </c>
      <c r="E1821" s="174">
        <v>8465.4500000000007</v>
      </c>
      <c r="F1821" s="197">
        <f t="shared" si="271"/>
        <v>1.5078649981656631E-2</v>
      </c>
      <c r="G1821" s="197">
        <f t="shared" si="276"/>
        <v>4.5980626761725228E-2</v>
      </c>
      <c r="H1821" s="174">
        <v>2371.7600000000002</v>
      </c>
      <c r="I1821" s="197">
        <f t="shared" si="272"/>
        <v>1.9151255850534052E-2</v>
      </c>
      <c r="J1821" s="197">
        <f t="shared" si="277"/>
        <v>4.7938272719244654E-2</v>
      </c>
      <c r="K1821" s="174">
        <v>429.03</v>
      </c>
      <c r="L1821" s="197">
        <f t="shared" si="273"/>
        <v>1.469507979359978E-3</v>
      </c>
      <c r="M1821" s="197">
        <f t="shared" si="278"/>
        <v>5.4246197758690252E-2</v>
      </c>
      <c r="N1821" s="199">
        <v>40605</v>
      </c>
      <c r="O1821" s="181">
        <v>1330.97</v>
      </c>
      <c r="P1821" s="200">
        <f t="shared" si="274"/>
        <v>1.7072411809528822E-2</v>
      </c>
      <c r="Q1821" s="200">
        <f t="shared" si="279"/>
        <v>3.9598639102640325E-2</v>
      </c>
    </row>
    <row r="1822" spans="1:17">
      <c r="A1822" s="180">
        <v>40606</v>
      </c>
      <c r="B1822" s="174">
        <v>701.63</v>
      </c>
      <c r="C1822" s="197">
        <f t="shared" si="270"/>
        <v>-6.7896059240562462E-3</v>
      </c>
      <c r="D1822" s="201">
        <f t="shared" si="275"/>
        <v>4.7203111467833028E-2</v>
      </c>
      <c r="E1822" s="174">
        <v>8413.0499999999993</v>
      </c>
      <c r="F1822" s="197">
        <f t="shared" si="271"/>
        <v>-6.2091025088476604E-3</v>
      </c>
      <c r="G1822" s="197">
        <f t="shared" si="276"/>
        <v>5.107043182739824E-2</v>
      </c>
      <c r="H1822" s="174">
        <v>2359.96</v>
      </c>
      <c r="I1822" s="197">
        <f t="shared" si="272"/>
        <v>-4.9876258366068973E-3</v>
      </c>
      <c r="J1822" s="197">
        <f t="shared" si="277"/>
        <v>5.0823844349843571E-2</v>
      </c>
      <c r="K1822" s="174">
        <v>421.78</v>
      </c>
      <c r="L1822" s="197">
        <f t="shared" si="273"/>
        <v>-1.7042995469335371E-2</v>
      </c>
      <c r="M1822" s="197">
        <f t="shared" si="278"/>
        <v>5.4705816124281582E-2</v>
      </c>
      <c r="N1822" s="199">
        <v>40606</v>
      </c>
      <c r="O1822" s="181">
        <v>1321.15</v>
      </c>
      <c r="P1822" s="200">
        <f t="shared" si="274"/>
        <v>-7.4054302804431073E-3</v>
      </c>
      <c r="Q1822" s="200">
        <f t="shared" si="279"/>
        <v>4.5419741277766323E-2</v>
      </c>
    </row>
    <row r="1823" spans="1:17">
      <c r="A1823" s="180">
        <v>40609</v>
      </c>
      <c r="B1823" s="174">
        <v>691.75</v>
      </c>
      <c r="C1823" s="197">
        <f t="shared" si="270"/>
        <v>-1.4181580883850173E-2</v>
      </c>
      <c r="D1823" s="201">
        <f t="shared" si="275"/>
        <v>4.2627161281006083E-2</v>
      </c>
      <c r="E1823" s="174">
        <v>8337.02</v>
      </c>
      <c r="F1823" s="197">
        <f t="shared" si="271"/>
        <v>-9.0782333641213457E-3</v>
      </c>
      <c r="G1823" s="197">
        <f t="shared" si="276"/>
        <v>4.7573866343368687E-2</v>
      </c>
      <c r="H1823" s="174">
        <v>2328.0700000000002</v>
      </c>
      <c r="I1823" s="197">
        <f t="shared" si="272"/>
        <v>-1.3605071595679164E-2</v>
      </c>
      <c r="J1823" s="197">
        <f t="shared" si="277"/>
        <v>4.706577507348645E-2</v>
      </c>
      <c r="K1823" s="174">
        <v>423.83</v>
      </c>
      <c r="L1823" s="197">
        <f t="shared" si="273"/>
        <v>4.8485803528183933E-3</v>
      </c>
      <c r="M1823" s="197">
        <f t="shared" si="278"/>
        <v>3.9634284365513917E-2</v>
      </c>
      <c r="N1823" s="199">
        <v>40609</v>
      </c>
      <c r="O1823" s="181">
        <v>1310.1300000000001</v>
      </c>
      <c r="P1823" s="200">
        <f t="shared" si="274"/>
        <v>-8.3762005038354979E-3</v>
      </c>
      <c r="Q1823" s="200">
        <f t="shared" si="279"/>
        <v>3.9328201047750033E-2</v>
      </c>
    </row>
    <row r="1824" spans="1:17">
      <c r="A1824" s="180">
        <v>40610</v>
      </c>
      <c r="B1824" s="174">
        <v>694.63</v>
      </c>
      <c r="C1824" s="197">
        <f t="shared" si="270"/>
        <v>4.154711035630235E-3</v>
      </c>
      <c r="D1824" s="201">
        <f t="shared" si="275"/>
        <v>2.0372359494084051E-2</v>
      </c>
      <c r="E1824" s="174">
        <v>8394.0400000000009</v>
      </c>
      <c r="F1824" s="197">
        <f t="shared" si="271"/>
        <v>6.8160918385355013E-3</v>
      </c>
      <c r="G1824" s="197">
        <f t="shared" si="276"/>
        <v>3.6271780067186038E-2</v>
      </c>
      <c r="H1824" s="174">
        <v>2337.5500000000002</v>
      </c>
      <c r="I1824" s="197">
        <f t="shared" si="272"/>
        <v>4.0637741806071291E-3</v>
      </c>
      <c r="J1824" s="197">
        <f t="shared" si="277"/>
        <v>2.5083570722017341E-2</v>
      </c>
      <c r="K1824" s="174">
        <v>430.94</v>
      </c>
      <c r="L1824" s="197">
        <f t="shared" si="273"/>
        <v>1.6636437839650495E-2</v>
      </c>
      <c r="M1824" s="197">
        <f t="shared" si="278"/>
        <v>4.6557093182588008E-2</v>
      </c>
      <c r="N1824" s="199">
        <v>40610</v>
      </c>
      <c r="O1824" s="181">
        <v>1321.82</v>
      </c>
      <c r="P1824" s="200">
        <f t="shared" si="274"/>
        <v>8.8832058912233485E-3</v>
      </c>
      <c r="Q1824" s="200">
        <f t="shared" si="279"/>
        <v>2.5957408810617286E-2</v>
      </c>
    </row>
    <row r="1825" spans="1:17">
      <c r="A1825" s="180">
        <v>40611</v>
      </c>
      <c r="B1825" s="174">
        <v>689.3</v>
      </c>
      <c r="C1825" s="197">
        <f t="shared" si="270"/>
        <v>-7.7027398110594497E-3</v>
      </c>
      <c r="D1825" s="201">
        <f t="shared" si="275"/>
        <v>1.6123412810944523E-2</v>
      </c>
      <c r="E1825" s="174">
        <v>8379.44</v>
      </c>
      <c r="F1825" s="197">
        <f t="shared" si="271"/>
        <v>-1.7408437232051624E-3</v>
      </c>
      <c r="G1825" s="197">
        <f t="shared" si="276"/>
        <v>4.7967894856413285E-2</v>
      </c>
      <c r="H1825" s="174">
        <v>2322.69</v>
      </c>
      <c r="I1825" s="197">
        <f t="shared" si="272"/>
        <v>-6.3773755704087266E-3</v>
      </c>
      <c r="J1825" s="197">
        <f t="shared" si="277"/>
        <v>2.6020631404565345E-2</v>
      </c>
      <c r="K1825" s="174">
        <v>428.02</v>
      </c>
      <c r="L1825" s="197">
        <f t="shared" si="273"/>
        <v>-6.7989458140922032E-3</v>
      </c>
      <c r="M1825" s="197">
        <f t="shared" si="278"/>
        <v>5.1373904779250731E-2</v>
      </c>
      <c r="N1825" s="199">
        <v>40611</v>
      </c>
      <c r="O1825" s="181">
        <v>1320.02</v>
      </c>
      <c r="P1825" s="200">
        <f t="shared" si="274"/>
        <v>-1.3626868232272332E-3</v>
      </c>
      <c r="Q1825" s="200">
        <f t="shared" si="279"/>
        <v>3.6965764007185237E-2</v>
      </c>
    </row>
    <row r="1826" spans="1:17">
      <c r="A1826" s="180">
        <v>40612</v>
      </c>
      <c r="B1826" s="174">
        <v>673.8</v>
      </c>
      <c r="C1826" s="197">
        <f t="shared" si="270"/>
        <v>-2.2743258919153624E-2</v>
      </c>
      <c r="D1826" s="201">
        <f t="shared" si="275"/>
        <v>1.2378635860652555E-2</v>
      </c>
      <c r="E1826" s="174">
        <v>8200.07</v>
      </c>
      <c r="F1826" s="197">
        <f t="shared" si="271"/>
        <v>-2.163839566625695E-2</v>
      </c>
      <c r="G1826" s="197">
        <f t="shared" si="276"/>
        <v>4.8802575577043199E-2</v>
      </c>
      <c r="H1826" s="174">
        <v>2284.29</v>
      </c>
      <c r="I1826" s="197">
        <f t="shared" si="272"/>
        <v>-1.6670742794459657E-2</v>
      </c>
      <c r="J1826" s="197">
        <f t="shared" si="277"/>
        <v>1.9998970660017254E-2</v>
      </c>
      <c r="K1826" s="174">
        <v>422.02</v>
      </c>
      <c r="L1826" s="197">
        <f t="shared" si="273"/>
        <v>-1.411721718408436E-2</v>
      </c>
      <c r="M1826" s="197">
        <f t="shared" si="278"/>
        <v>4.3207904753625424E-2</v>
      </c>
      <c r="N1826" s="199">
        <v>40612</v>
      </c>
      <c r="O1826" s="181">
        <v>1295.1099999999999</v>
      </c>
      <c r="P1826" s="200">
        <f t="shared" si="274"/>
        <v>-1.9051254369579457E-2</v>
      </c>
      <c r="Q1826" s="200">
        <f t="shared" si="279"/>
        <v>3.7449582118610915E-2</v>
      </c>
    </row>
    <row r="1827" spans="1:17">
      <c r="A1827" s="180">
        <v>40613</v>
      </c>
      <c r="B1827" s="174">
        <v>676.63</v>
      </c>
      <c r="C1827" s="197">
        <f t="shared" si="270"/>
        <v>4.1912637349738298E-3</v>
      </c>
      <c r="D1827" s="201">
        <f t="shared" si="275"/>
        <v>-1.1715022512187742E-2</v>
      </c>
      <c r="E1827" s="174">
        <v>8248.5300000000007</v>
      </c>
      <c r="F1827" s="197">
        <f t="shared" si="271"/>
        <v>5.8923118330050355E-3</v>
      </c>
      <c r="G1827" s="197">
        <f t="shared" si="276"/>
        <v>2.8948908106935761E-2</v>
      </c>
      <c r="H1827" s="174">
        <v>2299.2600000000002</v>
      </c>
      <c r="I1827" s="197">
        <f t="shared" si="272"/>
        <v>6.5320780741334513E-3</v>
      </c>
      <c r="J1827" s="197">
        <f t="shared" si="277"/>
        <v>-3.9398774703356537E-5</v>
      </c>
      <c r="K1827" s="174">
        <v>424.65</v>
      </c>
      <c r="L1827" s="197">
        <f t="shared" si="273"/>
        <v>6.212593948107554E-3</v>
      </c>
      <c r="M1827" s="197">
        <f t="shared" si="278"/>
        <v>2.2380232045735353E-2</v>
      </c>
      <c r="N1827" s="199">
        <v>40613</v>
      </c>
      <c r="O1827" s="181">
        <v>1304.28</v>
      </c>
      <c r="P1827" s="200">
        <f t="shared" si="274"/>
        <v>7.0555307518902583E-3</v>
      </c>
      <c r="Q1827" s="200">
        <f t="shared" si="279"/>
        <v>1.9775602929851342E-2</v>
      </c>
    </row>
    <row r="1828" spans="1:17">
      <c r="A1828" s="180">
        <v>40616</v>
      </c>
      <c r="B1828" s="174">
        <v>670.98</v>
      </c>
      <c r="C1828" s="197">
        <f t="shared" si="270"/>
        <v>-8.3852644392741309E-3</v>
      </c>
      <c r="D1828" s="201">
        <f t="shared" si="275"/>
        <v>-1.0599377423357027E-2</v>
      </c>
      <c r="E1828" s="174">
        <v>8193.9599999999991</v>
      </c>
      <c r="F1828" s="197">
        <f t="shared" si="271"/>
        <v>-6.6377051600757259E-3</v>
      </c>
      <c r="G1828" s="197">
        <f t="shared" si="276"/>
        <v>2.8261182848574984E-2</v>
      </c>
      <c r="H1828" s="174">
        <v>2290.7199999999998</v>
      </c>
      <c r="I1828" s="197">
        <f t="shared" si="272"/>
        <v>-3.721153405650587E-3</v>
      </c>
      <c r="J1828" s="197">
        <f t="shared" si="277"/>
        <v>4.5902534614473654E-3</v>
      </c>
      <c r="K1828" s="174">
        <v>422.14</v>
      </c>
      <c r="L1828" s="197">
        <f t="shared" si="273"/>
        <v>-5.9282876535466031E-3</v>
      </c>
      <c r="M1828" s="197">
        <f t="shared" si="278"/>
        <v>1.9739047544189668E-2</v>
      </c>
      <c r="N1828" s="199">
        <v>40616</v>
      </c>
      <c r="O1828" s="181">
        <v>1296.3900000000001</v>
      </c>
      <c r="P1828" s="200">
        <f t="shared" si="274"/>
        <v>-6.0676857940746946E-3</v>
      </c>
      <c r="Q1828" s="200">
        <f t="shared" si="279"/>
        <v>2.3112912098456603E-2</v>
      </c>
    </row>
    <row r="1829" spans="1:17">
      <c r="A1829" s="180">
        <v>40617</v>
      </c>
      <c r="B1829" s="174">
        <v>659.12</v>
      </c>
      <c r="C1829" s="197">
        <f t="shared" si="270"/>
        <v>-1.7833718260817449E-2</v>
      </c>
      <c r="D1829" s="201">
        <f t="shared" si="275"/>
        <v>-3.3934339000700794E-2</v>
      </c>
      <c r="E1829" s="174">
        <v>8092.11</v>
      </c>
      <c r="F1829" s="197">
        <f t="shared" si="271"/>
        <v>-1.2507784606196951E-2</v>
      </c>
      <c r="G1829" s="197">
        <f t="shared" si="276"/>
        <v>8.700215570807978E-3</v>
      </c>
      <c r="H1829" s="174">
        <v>2259.62</v>
      </c>
      <c r="I1829" s="197">
        <f t="shared" si="272"/>
        <v>-1.3669521075988525E-2</v>
      </c>
      <c r="J1829" s="197">
        <f t="shared" si="277"/>
        <v>-6.1624357259973169E-3</v>
      </c>
      <c r="K1829" s="174">
        <v>413.54</v>
      </c>
      <c r="L1829" s="197">
        <f t="shared" si="273"/>
        <v>-2.0582767599847656E-2</v>
      </c>
      <c r="M1829" s="197">
        <f t="shared" si="278"/>
        <v>1.6287705137218278E-2</v>
      </c>
      <c r="N1829" s="199">
        <v>40617</v>
      </c>
      <c r="O1829" s="181">
        <v>1281.8699999999999</v>
      </c>
      <c r="P1829" s="200">
        <f t="shared" si="274"/>
        <v>-1.1263529286306983E-2</v>
      </c>
      <c r="Q1829" s="200">
        <f t="shared" si="279"/>
        <v>8.0779574542690913E-3</v>
      </c>
    </row>
    <row r="1830" spans="1:17">
      <c r="A1830" s="180">
        <v>40618</v>
      </c>
      <c r="B1830" s="174">
        <v>643.91999999999996</v>
      </c>
      <c r="C1830" s="197">
        <f t="shared" si="270"/>
        <v>-2.3331117221856289E-2</v>
      </c>
      <c r="D1830" s="201">
        <f t="shared" si="275"/>
        <v>-5.0989813458997821E-2</v>
      </c>
      <c r="E1830" s="174">
        <v>7929.87</v>
      </c>
      <c r="F1830" s="197">
        <f t="shared" si="271"/>
        <v>-2.0252870816109374E-2</v>
      </c>
      <c r="G1830" s="197">
        <f t="shared" si="276"/>
        <v>-3.3704417794550492E-3</v>
      </c>
      <c r="H1830" s="174">
        <v>2202.9699999999998</v>
      </c>
      <c r="I1830" s="197">
        <f t="shared" si="272"/>
        <v>-2.5390207620326184E-2</v>
      </c>
      <c r="J1830" s="197">
        <f t="shared" si="277"/>
        <v>-2.0113927387815166E-2</v>
      </c>
      <c r="K1830" s="174">
        <v>416.2</v>
      </c>
      <c r="L1830" s="197">
        <f t="shared" si="273"/>
        <v>6.4116689869101037E-3</v>
      </c>
      <c r="M1830" s="197">
        <f t="shared" si="278"/>
        <v>-5.6665572457704726E-3</v>
      </c>
      <c r="N1830" s="199">
        <v>40618</v>
      </c>
      <c r="O1830" s="181">
        <v>1256.8800000000001</v>
      </c>
      <c r="P1830" s="200">
        <f t="shared" si="274"/>
        <v>-1.9687489643372059E-2</v>
      </c>
      <c r="Q1830" s="200">
        <f t="shared" si="279"/>
        <v>-1.4733226083899868E-3</v>
      </c>
    </row>
    <row r="1831" spans="1:17">
      <c r="A1831" s="180">
        <v>40619</v>
      </c>
      <c r="B1831" s="174">
        <v>649.26</v>
      </c>
      <c r="C1831" s="197">
        <f t="shared" si="270"/>
        <v>8.2587580261339576E-3</v>
      </c>
      <c r="D1831" s="201">
        <f t="shared" si="275"/>
        <v>-8.4205595372199959E-2</v>
      </c>
      <c r="E1831" s="174">
        <v>8064.86</v>
      </c>
      <c r="F1831" s="197">
        <f t="shared" si="271"/>
        <v>1.6879710398281501E-2</v>
      </c>
      <c r="G1831" s="197">
        <f t="shared" si="276"/>
        <v>-3.0336423659451942E-2</v>
      </c>
      <c r="H1831" s="174">
        <v>2225.2399999999998</v>
      </c>
      <c r="I1831" s="197">
        <f t="shared" si="272"/>
        <v>1.0058325036148213E-2</v>
      </c>
      <c r="J1831" s="197">
        <f t="shared" si="277"/>
        <v>-5.323809219187188E-2</v>
      </c>
      <c r="K1831" s="174">
        <v>414.57</v>
      </c>
      <c r="L1831" s="197">
        <f t="shared" si="273"/>
        <v>-3.9240754760310956E-3</v>
      </c>
      <c r="M1831" s="197">
        <f t="shared" si="278"/>
        <v>-1.0566256206157006E-3</v>
      </c>
      <c r="N1831" s="199">
        <v>40619</v>
      </c>
      <c r="O1831" s="181">
        <v>1273.72</v>
      </c>
      <c r="P1831" s="200">
        <f t="shared" si="274"/>
        <v>1.3309293117774694E-2</v>
      </c>
      <c r="Q1831" s="200">
        <f t="shared" si="279"/>
        <v>-2.8518237757398427E-2</v>
      </c>
    </row>
    <row r="1832" spans="1:17">
      <c r="A1832" s="180">
        <v>40620</v>
      </c>
      <c r="B1832" s="174">
        <v>653.95000000000005</v>
      </c>
      <c r="C1832" s="197">
        <f t="shared" si="270"/>
        <v>7.1976431235491103E-3</v>
      </c>
      <c r="D1832" s="201">
        <f t="shared" si="275"/>
        <v>-7.7886453168722947E-2</v>
      </c>
      <c r="E1832" s="174">
        <v>8116.4</v>
      </c>
      <c r="F1832" s="197">
        <f t="shared" si="271"/>
        <v>6.3703536432908247E-3</v>
      </c>
      <c r="G1832" s="197">
        <f t="shared" si="276"/>
        <v>-1.5508650335665754E-2</v>
      </c>
      <c r="H1832" s="174">
        <v>2221.0700000000002</v>
      </c>
      <c r="I1832" s="197">
        <f t="shared" si="272"/>
        <v>-1.8757132195500242E-3</v>
      </c>
      <c r="J1832" s="197">
        <f t="shared" si="277"/>
        <v>-4.54840444133182E-2</v>
      </c>
      <c r="K1832" s="174">
        <v>408.12</v>
      </c>
      <c r="L1832" s="197">
        <f t="shared" si="273"/>
        <v>-1.5680589676398547E-2</v>
      </c>
      <c r="M1832" s="197">
        <f t="shared" si="278"/>
        <v>-1.3964800519293163E-2</v>
      </c>
      <c r="N1832" s="199">
        <v>40620</v>
      </c>
      <c r="O1832" s="181">
        <v>1279.2</v>
      </c>
      <c r="P1832" s="200">
        <f t="shared" si="274"/>
        <v>4.2931297626278894E-3</v>
      </c>
      <c r="Q1832" s="200">
        <f t="shared" si="279"/>
        <v>-1.6584386272707578E-2</v>
      </c>
    </row>
    <row r="1833" spans="1:17">
      <c r="A1833" s="180">
        <v>40623</v>
      </c>
      <c r="B1833" s="174">
        <v>664.09</v>
      </c>
      <c r="C1833" s="197">
        <f t="shared" si="270"/>
        <v>1.5386786524937447E-2</v>
      </c>
      <c r="D1833" s="201">
        <f t="shared" si="275"/>
        <v>-5.8460757137948439E-2</v>
      </c>
      <c r="E1833" s="174">
        <v>8256.36</v>
      </c>
      <c r="F1833" s="197">
        <f t="shared" si="271"/>
        <v>1.7097106328382447E-2</v>
      </c>
      <c r="G1833" s="197">
        <f t="shared" si="276"/>
        <v>1.4154214227450014E-3</v>
      </c>
      <c r="H1833" s="174">
        <v>2262.6999999999998</v>
      </c>
      <c r="I1833" s="197">
        <f t="shared" si="272"/>
        <v>1.856972872498119E-2</v>
      </c>
      <c r="J1833" s="197">
        <f t="shared" si="277"/>
        <v>-3.6362498632539035E-2</v>
      </c>
      <c r="K1833" s="174">
        <v>397.07</v>
      </c>
      <c r="L1833" s="197">
        <f t="shared" si="273"/>
        <v>-2.7448661244748544E-2</v>
      </c>
      <c r="M1833" s="197">
        <f t="shared" si="278"/>
        <v>-2.8383890748404656E-2</v>
      </c>
      <c r="N1833" s="199">
        <v>40623</v>
      </c>
      <c r="O1833" s="181">
        <v>1298.3800000000001</v>
      </c>
      <c r="P1833" s="200">
        <f t="shared" si="274"/>
        <v>1.4882450988371786E-2</v>
      </c>
      <c r="Q1833" s="200">
        <f t="shared" si="279"/>
        <v>-2.1240715176539075E-3</v>
      </c>
    </row>
    <row r="1834" spans="1:17">
      <c r="A1834" s="180">
        <v>40624</v>
      </c>
      <c r="B1834" s="174">
        <v>660.59</v>
      </c>
      <c r="C1834" s="197">
        <f t="shared" si="270"/>
        <v>-5.2843073715437578E-3</v>
      </c>
      <c r="D1834" s="201">
        <f t="shared" si="275"/>
        <v>-3.4673237566586274E-2</v>
      </c>
      <c r="E1834" s="174">
        <v>8228.41</v>
      </c>
      <c r="F1834" s="197">
        <f t="shared" si="271"/>
        <v>-3.3910120411744949E-3</v>
      </c>
      <c r="G1834" s="197">
        <f t="shared" si="276"/>
        <v>2.199796291695753E-2</v>
      </c>
      <c r="H1834" s="174">
        <v>2257.96</v>
      </c>
      <c r="I1834" s="197">
        <f t="shared" si="272"/>
        <v>-2.0970396964346081E-3</v>
      </c>
      <c r="J1834" s="197">
        <f t="shared" si="277"/>
        <v>-1.0279769910688297E-2</v>
      </c>
      <c r="K1834" s="174">
        <v>400.92</v>
      </c>
      <c r="L1834" s="197">
        <f t="shared" si="273"/>
        <v>9.6493185943096107E-3</v>
      </c>
      <c r="M1834" s="197">
        <f t="shared" si="278"/>
        <v>-6.5054669673915572E-2</v>
      </c>
      <c r="N1834" s="199">
        <v>40624</v>
      </c>
      <c r="O1834" s="181">
        <v>1293.77</v>
      </c>
      <c r="P1834" s="200">
        <f t="shared" si="274"/>
        <v>-3.5568966767270528E-3</v>
      </c>
      <c r="Q1834" s="200">
        <f t="shared" si="279"/>
        <v>1.4054151221543392E-2</v>
      </c>
    </row>
    <row r="1835" spans="1:17">
      <c r="A1835" s="180">
        <v>40625</v>
      </c>
      <c r="B1835" s="174">
        <v>665.17</v>
      </c>
      <c r="C1835" s="197">
        <f t="shared" si="270"/>
        <v>6.909271994937077E-3</v>
      </c>
      <c r="D1835" s="201">
        <f t="shared" si="275"/>
        <v>-3.3727449719622493E-2</v>
      </c>
      <c r="E1835" s="174">
        <v>8248.83</v>
      </c>
      <c r="F1835" s="197">
        <f t="shared" si="271"/>
        <v>2.4785717090822011E-3</v>
      </c>
      <c r="G1835" s="197">
        <f t="shared" si="276"/>
        <v>1.5019114020112323E-2</v>
      </c>
      <c r="H1835" s="174">
        <v>2270.5</v>
      </c>
      <c r="I1835" s="197">
        <f t="shared" si="272"/>
        <v>5.5383207771584238E-3</v>
      </c>
      <c r="J1835" s="197">
        <f t="shared" si="277"/>
        <v>-4.5777186084743019E-3</v>
      </c>
      <c r="K1835" s="174">
        <v>401.4</v>
      </c>
      <c r="L1835" s="197">
        <f t="shared" si="273"/>
        <v>1.1965302055722859E-3</v>
      </c>
      <c r="M1835" s="197">
        <f t="shared" si="278"/>
        <v>-5.8280202836921056E-2</v>
      </c>
      <c r="N1835" s="199">
        <v>40625</v>
      </c>
      <c r="O1835" s="181">
        <v>1297.54</v>
      </c>
      <c r="P1835" s="200">
        <f t="shared" si="274"/>
        <v>2.9097272498432949E-3</v>
      </c>
      <c r="Q1835" s="200">
        <f t="shared" si="279"/>
        <v>8.0865902890130091E-3</v>
      </c>
    </row>
    <row r="1836" spans="1:17">
      <c r="A1836" s="180">
        <v>40626</v>
      </c>
      <c r="B1836" s="174">
        <v>679.91</v>
      </c>
      <c r="C1836" s="197">
        <f t="shared" si="270"/>
        <v>2.1917789386060343E-2</v>
      </c>
      <c r="D1836" s="201">
        <f t="shared" si="275"/>
        <v>-4.2703051169855059E-2</v>
      </c>
      <c r="E1836" s="174">
        <v>8311.61</v>
      </c>
      <c r="F1836" s="197">
        <f t="shared" si="271"/>
        <v>7.5819604730253424E-3</v>
      </c>
      <c r="G1836" s="197">
        <f t="shared" si="276"/>
        <v>1.1143429596513403E-2</v>
      </c>
      <c r="H1836" s="174">
        <v>2312.09</v>
      </c>
      <c r="I1836" s="197">
        <f t="shared" si="272"/>
        <v>1.8151805832253474E-2</v>
      </c>
      <c r="J1836" s="197">
        <f t="shared" si="277"/>
        <v>-1.3078602222070194E-2</v>
      </c>
      <c r="K1836" s="174">
        <v>409.02</v>
      </c>
      <c r="L1836" s="197">
        <f t="shared" si="273"/>
        <v>1.8805618240511107E-2</v>
      </c>
      <c r="M1836" s="197">
        <f t="shared" si="278"/>
        <v>-5.0425952735174993E-2</v>
      </c>
      <c r="N1836" s="199">
        <v>40626</v>
      </c>
      <c r="O1836" s="181">
        <v>1309.6600000000001</v>
      </c>
      <c r="P1836" s="200">
        <f t="shared" si="274"/>
        <v>9.2973974423822842E-3</v>
      </c>
      <c r="Q1836" s="200">
        <f t="shared" si="279"/>
        <v>5.1769948493186049E-3</v>
      </c>
    </row>
    <row r="1837" spans="1:17">
      <c r="A1837" s="180">
        <v>40627</v>
      </c>
      <c r="B1837" s="174">
        <v>677.56</v>
      </c>
      <c r="C1837" s="197">
        <f t="shared" si="270"/>
        <v>-3.462326751371439E-3</v>
      </c>
      <c r="D1837" s="201">
        <f t="shared" si="275"/>
        <v>-1.7293093958789439E-2</v>
      </c>
      <c r="E1837" s="174">
        <v>8321.7800000000007</v>
      </c>
      <c r="F1837" s="197">
        <f t="shared" si="271"/>
        <v>1.2228416777702062E-3</v>
      </c>
      <c r="G1837" s="197">
        <f t="shared" si="276"/>
        <v>2.0724341562071272E-2</v>
      </c>
      <c r="H1837" s="174">
        <v>2316.36</v>
      </c>
      <c r="I1837" s="197">
        <f t="shared" si="272"/>
        <v>1.8451106575250655E-3</v>
      </c>
      <c r="J1837" s="197">
        <f t="shared" si="277"/>
        <v>3.4921138059140246E-3</v>
      </c>
      <c r="K1837" s="174">
        <v>407.99</v>
      </c>
      <c r="L1837" s="197">
        <f t="shared" si="273"/>
        <v>-2.5213903028788072E-3</v>
      </c>
      <c r="M1837" s="197">
        <f t="shared" si="278"/>
        <v>-2.4894144832336838E-2</v>
      </c>
      <c r="N1837" s="199">
        <v>40627</v>
      </c>
      <c r="O1837" s="181">
        <v>1313.8</v>
      </c>
      <c r="P1837" s="200">
        <f t="shared" si="274"/>
        <v>3.1561399347577791E-3</v>
      </c>
      <c r="Q1837" s="200">
        <f t="shared" si="279"/>
        <v>1.4211032595056218E-2</v>
      </c>
    </row>
    <row r="1838" spans="1:17">
      <c r="A1838" s="180">
        <v>40630</v>
      </c>
      <c r="B1838" s="174">
        <v>674.22</v>
      </c>
      <c r="C1838" s="197">
        <f t="shared" si="270"/>
        <v>-4.9416425703150066E-3</v>
      </c>
      <c r="D1838" s="201">
        <f t="shared" si="275"/>
        <v>-2.8445107815450218E-2</v>
      </c>
      <c r="E1838" s="174">
        <v>8296.52</v>
      </c>
      <c r="F1838" s="197">
        <f t="shared" si="271"/>
        <v>-3.0400244855223937E-3</v>
      </c>
      <c r="G1838" s="197">
        <f t="shared" si="276"/>
        <v>1.5517930685173327E-2</v>
      </c>
      <c r="H1838" s="174">
        <v>2303.1</v>
      </c>
      <c r="I1838" s="197">
        <f t="shared" si="272"/>
        <v>-5.7409465258217458E-3</v>
      </c>
      <c r="J1838" s="197">
        <f t="shared" si="277"/>
        <v>9.3725374257999238E-4</v>
      </c>
      <c r="K1838" s="174">
        <v>410.39</v>
      </c>
      <c r="L1838" s="197">
        <f t="shared" si="273"/>
        <v>5.865262788087469E-3</v>
      </c>
      <c r="M1838" s="197">
        <f t="shared" si="278"/>
        <v>-2.0595776946385435E-2</v>
      </c>
      <c r="N1838" s="199">
        <v>40630</v>
      </c>
      <c r="O1838" s="181">
        <v>1310.19</v>
      </c>
      <c r="P1838" s="200">
        <f t="shared" si="274"/>
        <v>-2.7515366122545675E-3</v>
      </c>
      <c r="Q1838" s="200">
        <f t="shared" si="279"/>
        <v>1.3155110548771992E-2</v>
      </c>
    </row>
    <row r="1839" spans="1:17">
      <c r="A1839" s="180">
        <v>40631</v>
      </c>
      <c r="B1839" s="174">
        <v>679.98</v>
      </c>
      <c r="C1839" s="197">
        <f t="shared" si="270"/>
        <v>8.5069188250460233E-3</v>
      </c>
      <c r="D1839" s="201">
        <f t="shared" si="275"/>
        <v>-4.1345128997316218E-2</v>
      </c>
      <c r="E1839" s="174">
        <v>8345.3799999999992</v>
      </c>
      <c r="F1839" s="197">
        <f t="shared" si="271"/>
        <v>5.8719425534105984E-3</v>
      </c>
      <c r="G1839" s="197">
        <f t="shared" si="276"/>
        <v>1.0841390319828491E-2</v>
      </c>
      <c r="H1839" s="174">
        <v>2325.54</v>
      </c>
      <c r="I1839" s="197">
        <f t="shared" si="272"/>
        <v>9.6962286162817022E-3</v>
      </c>
      <c r="J1839" s="197">
        <f t="shared" si="277"/>
        <v>-1.1642268524959372E-2</v>
      </c>
      <c r="K1839" s="174">
        <v>417.02</v>
      </c>
      <c r="L1839" s="197">
        <f t="shared" si="273"/>
        <v>1.6026255191416979E-2</v>
      </c>
      <c r="M1839" s="197">
        <f t="shared" si="278"/>
        <v>-3.014604166206623E-2</v>
      </c>
      <c r="N1839" s="199">
        <v>40631</v>
      </c>
      <c r="O1839" s="181">
        <v>1319.44</v>
      </c>
      <c r="P1839" s="200">
        <f t="shared" si="274"/>
        <v>7.0352392937787864E-3</v>
      </c>
      <c r="Q1839" s="200">
        <f t="shared" si="279"/>
        <v>8.1618091686587319E-3</v>
      </c>
    </row>
    <row r="1840" spans="1:17">
      <c r="A1840" s="180">
        <v>40632</v>
      </c>
      <c r="B1840" s="174">
        <v>683.08</v>
      </c>
      <c r="C1840" s="197">
        <f t="shared" si="270"/>
        <v>4.5485970461261772E-3</v>
      </c>
      <c r="D1840" s="201">
        <f t="shared" si="275"/>
        <v>-1.0401902035926929E-2</v>
      </c>
      <c r="E1840" s="174">
        <v>8416.69</v>
      </c>
      <c r="F1840" s="197">
        <f t="shared" si="271"/>
        <v>8.5085470003383856E-3</v>
      </c>
      <c r="G1840" s="197">
        <f t="shared" si="276"/>
        <v>3.4467046014088308E-2</v>
      </c>
      <c r="H1840" s="174">
        <v>2336.52</v>
      </c>
      <c r="I1840" s="197">
        <f t="shared" si="272"/>
        <v>4.7103727972858563E-3</v>
      </c>
      <c r="J1840" s="197">
        <f t="shared" si="277"/>
        <v>2.3947794273707287E-2</v>
      </c>
      <c r="K1840" s="174">
        <v>417.64</v>
      </c>
      <c r="L1840" s="197">
        <f t="shared" si="273"/>
        <v>1.4856351425349022E-3</v>
      </c>
      <c r="M1840" s="197">
        <f t="shared" si="278"/>
        <v>-1.7919156240265206E-2</v>
      </c>
      <c r="N1840" s="199">
        <v>40632</v>
      </c>
      <c r="O1840" s="181">
        <v>1328.26</v>
      </c>
      <c r="P1840" s="200">
        <f t="shared" si="274"/>
        <v>6.6624108659960593E-3</v>
      </c>
      <c r="Q1840" s="200">
        <f t="shared" si="279"/>
        <v>3.3210797048454116E-2</v>
      </c>
    </row>
    <row r="1841" spans="1:17">
      <c r="A1841" s="180">
        <v>40633</v>
      </c>
      <c r="B1841" s="174">
        <v>680.83</v>
      </c>
      <c r="C1841" s="197">
        <f t="shared" si="270"/>
        <v>-3.2993409258076311E-3</v>
      </c>
      <c r="D1841" s="201">
        <f t="shared" si="275"/>
        <v>-1.0572246832255279E-2</v>
      </c>
      <c r="E1841" s="174">
        <v>8404.98</v>
      </c>
      <c r="F1841" s="197">
        <f t="shared" si="271"/>
        <v>-1.3922520048868469E-3</v>
      </c>
      <c r="G1841" s="197">
        <f t="shared" si="276"/>
        <v>3.3529658740267324E-2</v>
      </c>
      <c r="H1841" s="174">
        <v>2338.9899999999998</v>
      </c>
      <c r="I1841" s="197">
        <f t="shared" si="272"/>
        <v>1.0565693281714406E-3</v>
      </c>
      <c r="J1841" s="197">
        <f t="shared" si="277"/>
        <v>2.3649831359769228E-2</v>
      </c>
      <c r="K1841" s="174">
        <v>415.36</v>
      </c>
      <c r="L1841" s="197">
        <f t="shared" si="273"/>
        <v>-5.474203346239089E-3</v>
      </c>
      <c r="M1841" s="197">
        <f t="shared" si="278"/>
        <v>-2.0500048415194594E-2</v>
      </c>
      <c r="N1841" s="199">
        <v>40633</v>
      </c>
      <c r="O1841" s="181">
        <v>1325.83</v>
      </c>
      <c r="P1841" s="200">
        <f t="shared" si="274"/>
        <v>-1.8311366072702206E-3</v>
      </c>
      <c r="Q1841" s="200">
        <f t="shared" si="279"/>
        <v>3.2239880964477684E-2</v>
      </c>
    </row>
    <row r="1842" spans="1:17">
      <c r="A1842" s="180">
        <v>40634</v>
      </c>
      <c r="B1842" s="174">
        <v>681.2</v>
      </c>
      <c r="C1842" s="197">
        <f t="shared" si="270"/>
        <v>5.433066953024671E-4</v>
      </c>
      <c r="D1842" s="201">
        <f t="shared" si="275"/>
        <v>-3.2925795607797619E-2</v>
      </c>
      <c r="E1842" s="174">
        <v>8469.34</v>
      </c>
      <c r="F1842" s="197">
        <f t="shared" si="271"/>
        <v>7.628196228200915E-3</v>
      </c>
      <c r="G1842" s="197">
        <f t="shared" si="276"/>
        <v>1.376356177992628E-2</v>
      </c>
      <c r="H1842" s="174">
        <v>2342.92</v>
      </c>
      <c r="I1842" s="197">
        <f t="shared" si="272"/>
        <v>1.6788024216693443E-3</v>
      </c>
      <c r="J1842" s="197">
        <f t="shared" si="277"/>
        <v>6.0206788298329027E-3</v>
      </c>
      <c r="K1842" s="174">
        <v>418.01</v>
      </c>
      <c r="L1842" s="197">
        <f t="shared" si="273"/>
        <v>6.3597416079008654E-3</v>
      </c>
      <c r="M1842" s="197">
        <f t="shared" si="278"/>
        <v>-3.133180431926591E-2</v>
      </c>
      <c r="N1842" s="199">
        <v>40634</v>
      </c>
      <c r="O1842" s="181">
        <v>1332.41</v>
      </c>
      <c r="P1842" s="200">
        <f t="shared" si="274"/>
        <v>4.9506541464152936E-3</v>
      </c>
      <c r="Q1842" s="200">
        <f t="shared" si="279"/>
        <v>1.3852930176464582E-2</v>
      </c>
    </row>
    <row r="1843" spans="1:17">
      <c r="A1843" s="180">
        <v>40637</v>
      </c>
      <c r="B1843" s="174">
        <v>676.55</v>
      </c>
      <c r="C1843" s="197">
        <f t="shared" si="270"/>
        <v>-6.8495940788801538E-3</v>
      </c>
      <c r="D1843" s="201">
        <f t="shared" si="275"/>
        <v>-3.827736215395304E-2</v>
      </c>
      <c r="E1843" s="174">
        <v>8482.41</v>
      </c>
      <c r="F1843" s="197">
        <f t="shared" si="271"/>
        <v>1.5420239904271906E-3</v>
      </c>
      <c r="G1843" s="197">
        <f t="shared" si="276"/>
        <v>2.3507361001201092E-2</v>
      </c>
      <c r="H1843" s="174">
        <v>2334.54</v>
      </c>
      <c r="I1843" s="197">
        <f t="shared" si="272"/>
        <v>-3.5831451111715562E-3</v>
      </c>
      <c r="J1843" s="197">
        <f t="shared" si="277"/>
        <v>9.3611117532311668E-3</v>
      </c>
      <c r="K1843" s="174">
        <v>418.69</v>
      </c>
      <c r="L1843" s="197">
        <f t="shared" si="273"/>
        <v>1.6254336075422556E-3</v>
      </c>
      <c r="M1843" s="197">
        <f t="shared" si="278"/>
        <v>-1.9358776644351604E-3</v>
      </c>
      <c r="N1843" s="199">
        <v>40637</v>
      </c>
      <c r="O1843" s="181">
        <v>1332.87</v>
      </c>
      <c r="P1843" s="200">
        <f t="shared" si="274"/>
        <v>3.4517949676367792E-4</v>
      </c>
      <c r="Q1843" s="200">
        <f t="shared" si="279"/>
        <v>2.1529863188107817E-2</v>
      </c>
    </row>
    <row r="1844" spans="1:17">
      <c r="A1844" s="180">
        <v>40638</v>
      </c>
      <c r="B1844" s="174">
        <v>677.03</v>
      </c>
      <c r="C1844" s="197">
        <f t="shared" si="270"/>
        <v>7.0923036705673737E-4</v>
      </c>
      <c r="D1844" s="201">
        <f t="shared" si="275"/>
        <v>-4.620016013159231E-2</v>
      </c>
      <c r="E1844" s="174">
        <v>8488.39</v>
      </c>
      <c r="F1844" s="197">
        <f t="shared" si="271"/>
        <v>7.047399353596501E-4</v>
      </c>
      <c r="G1844" s="197">
        <f t="shared" si="276"/>
        <v>2.3059240858466761E-2</v>
      </c>
      <c r="H1844" s="174">
        <v>2327.87</v>
      </c>
      <c r="I1844" s="197">
        <f t="shared" si="272"/>
        <v>-2.8611831864877872E-3</v>
      </c>
      <c r="J1844" s="197">
        <f t="shared" si="277"/>
        <v>4.9252827896659346E-3</v>
      </c>
      <c r="K1844" s="174">
        <v>417.63</v>
      </c>
      <c r="L1844" s="197">
        <f t="shared" si="273"/>
        <v>-2.5349162225280033E-3</v>
      </c>
      <c r="M1844" s="197">
        <f t="shared" si="278"/>
        <v>-6.8313267746228316E-3</v>
      </c>
      <c r="N1844" s="199">
        <v>40638</v>
      </c>
      <c r="O1844" s="181">
        <v>1332.63</v>
      </c>
      <c r="P1844" s="200">
        <f t="shared" si="274"/>
        <v>-1.8007878495468458E-4</v>
      </c>
      <c r="Q1844" s="200">
        <f t="shared" si="279"/>
        <v>1.9523569250295972E-2</v>
      </c>
    </row>
    <row r="1845" spans="1:17">
      <c r="A1845" s="180">
        <v>40639</v>
      </c>
      <c r="B1845" s="174">
        <v>682.13</v>
      </c>
      <c r="C1845" s="197">
        <f t="shared" si="270"/>
        <v>7.5046704376391772E-3</v>
      </c>
      <c r="D1845" s="201">
        <f t="shared" si="275"/>
        <v>-5.3545457042210906E-2</v>
      </c>
      <c r="E1845" s="174">
        <v>8508.23</v>
      </c>
      <c r="F1845" s="197">
        <f t="shared" si="271"/>
        <v>2.3345828771984384E-3</v>
      </c>
      <c r="G1845" s="197">
        <f t="shared" si="276"/>
        <v>2.3830335592961563E-2</v>
      </c>
      <c r="H1845" s="174">
        <v>2332.34</v>
      </c>
      <c r="I1845" s="197">
        <f t="shared" si="272"/>
        <v>1.918369073862454E-3</v>
      </c>
      <c r="J1845" s="197">
        <f t="shared" si="277"/>
        <v>-4.4277162050068136E-3</v>
      </c>
      <c r="K1845" s="174">
        <v>417.27</v>
      </c>
      <c r="L1845" s="197">
        <f t="shared" si="273"/>
        <v>-8.6237878143710189E-4</v>
      </c>
      <c r="M1845" s="197">
        <f t="shared" si="278"/>
        <v>-2.6977589184544803E-2</v>
      </c>
      <c r="N1845" s="199">
        <v>40639</v>
      </c>
      <c r="O1845" s="181">
        <v>1335.54</v>
      </c>
      <c r="P1845" s="200">
        <f t="shared" si="274"/>
        <v>2.1812711737267251E-3</v>
      </c>
      <c r="Q1845" s="200">
        <f t="shared" si="279"/>
        <v>1.6463394355762159E-2</v>
      </c>
    </row>
    <row r="1846" spans="1:17">
      <c r="A1846" s="180">
        <v>40640</v>
      </c>
      <c r="B1846" s="174">
        <v>683.19</v>
      </c>
      <c r="C1846" s="197">
        <f t="shared" si="270"/>
        <v>1.5527498505471251E-3</v>
      </c>
      <c r="D1846" s="201">
        <f t="shared" si="275"/>
        <v>-4.6796517600318388E-2</v>
      </c>
      <c r="E1846" s="174">
        <v>8489.33</v>
      </c>
      <c r="F1846" s="197">
        <f t="shared" si="271"/>
        <v>-2.2238495159507968E-3</v>
      </c>
      <c r="G1846" s="197">
        <f t="shared" si="276"/>
        <v>2.0373672857153507E-2</v>
      </c>
      <c r="H1846" s="174">
        <v>2332.88</v>
      </c>
      <c r="I1846" s="197">
        <f t="shared" si="272"/>
        <v>2.3150033756669597E-4</v>
      </c>
      <c r="J1846" s="197">
        <f t="shared" si="277"/>
        <v>-7.2027892067901816E-3</v>
      </c>
      <c r="K1846" s="174">
        <v>415.12</v>
      </c>
      <c r="L1846" s="197">
        <f t="shared" si="273"/>
        <v>-5.1658592276642348E-3</v>
      </c>
      <c r="M1846" s="197">
        <f t="shared" si="278"/>
        <v>-3.0493477273987914E-2</v>
      </c>
      <c r="N1846" s="199">
        <v>40640</v>
      </c>
      <c r="O1846" s="181">
        <v>1333.51</v>
      </c>
      <c r="P1846" s="200">
        <f t="shared" si="274"/>
        <v>-1.5211407740053193E-3</v>
      </c>
      <c r="Q1846" s="200">
        <f t="shared" si="279"/>
        <v>1.2423923926044821E-2</v>
      </c>
    </row>
    <row r="1847" spans="1:17">
      <c r="A1847" s="180">
        <v>40641</v>
      </c>
      <c r="B1847" s="174">
        <v>681.54</v>
      </c>
      <c r="C1847" s="197">
        <f t="shared" si="270"/>
        <v>-2.4180618935110828E-3</v>
      </c>
      <c r="D1847" s="201">
        <f t="shared" si="275"/>
        <v>-4.5691338984007485E-2</v>
      </c>
      <c r="E1847" s="174">
        <v>8483.94</v>
      </c>
      <c r="F1847" s="197">
        <f t="shared" si="271"/>
        <v>-6.3511629534918242E-4</v>
      </c>
      <c r="G1847" s="197">
        <f t="shared" si="276"/>
        <v>1.2980066264540374E-2</v>
      </c>
      <c r="H1847" s="174">
        <v>2321.1799999999998</v>
      </c>
      <c r="I1847" s="197">
        <f t="shared" si="272"/>
        <v>-5.0278787327904207E-3</v>
      </c>
      <c r="J1847" s="197">
        <f t="shared" si="277"/>
        <v>-1.3086555517749341E-2</v>
      </c>
      <c r="K1847" s="174">
        <v>414.81</v>
      </c>
      <c r="L1847" s="197">
        <f t="shared" si="273"/>
        <v>-7.4705099084785946E-4</v>
      </c>
      <c r="M1847" s="197">
        <f t="shared" si="278"/>
        <v>-3.5961482905503363E-2</v>
      </c>
      <c r="N1847" s="199">
        <v>40641</v>
      </c>
      <c r="O1847" s="181">
        <v>1328.17</v>
      </c>
      <c r="P1847" s="200">
        <f t="shared" si="274"/>
        <v>-4.0125087648393782E-3</v>
      </c>
      <c r="Q1847" s="200">
        <f t="shared" si="279"/>
        <v>6.7266852088381287E-3</v>
      </c>
    </row>
    <row r="1848" spans="1:17">
      <c r="A1848" s="180">
        <v>40644</v>
      </c>
      <c r="B1848" s="174">
        <v>680.57</v>
      </c>
      <c r="C1848" s="197">
        <f t="shared" si="270"/>
        <v>-1.424261130117087E-3</v>
      </c>
      <c r="D1848" s="201">
        <f t="shared" si="275"/>
        <v>-4.5995664307497922E-2</v>
      </c>
      <c r="E1848" s="174">
        <v>8445.77</v>
      </c>
      <c r="F1848" s="197">
        <f t="shared" si="271"/>
        <v>-4.5092402264006841E-3</v>
      </c>
      <c r="G1848" s="197">
        <f t="shared" si="276"/>
        <v>1.663344530985416E-2</v>
      </c>
      <c r="H1848" s="174">
        <v>2314.5</v>
      </c>
      <c r="I1848" s="197">
        <f t="shared" si="272"/>
        <v>-2.8819955750250805E-3</v>
      </c>
      <c r="J1848" s="197">
        <f t="shared" si="277"/>
        <v>-1.6988403347741814E-2</v>
      </c>
      <c r="K1848" s="174">
        <v>417.81</v>
      </c>
      <c r="L1848" s="197">
        <f t="shared" si="273"/>
        <v>7.2061996644740348E-3</v>
      </c>
      <c r="M1848" s="197">
        <f t="shared" si="278"/>
        <v>-4.4232675471305251E-2</v>
      </c>
      <c r="N1848" s="199">
        <v>40644</v>
      </c>
      <c r="O1848" s="181">
        <v>1324.46</v>
      </c>
      <c r="P1848" s="200">
        <f t="shared" si="274"/>
        <v>-2.7972257111361096E-3</v>
      </c>
      <c r="Q1848" s="200">
        <f t="shared" si="279"/>
        <v>5.5038737681522452E-3</v>
      </c>
    </row>
    <row r="1849" spans="1:17">
      <c r="A1849" s="180">
        <v>40645</v>
      </c>
      <c r="B1849" s="174">
        <v>672.53</v>
      </c>
      <c r="C1849" s="197">
        <f t="shared" si="270"/>
        <v>-1.1883962194827995E-2</v>
      </c>
      <c r="D1849" s="201">
        <f t="shared" si="275"/>
        <v>-4.7938274297996276E-2</v>
      </c>
      <c r="E1849" s="174">
        <v>8360.4599999999991</v>
      </c>
      <c r="F1849" s="197">
        <f t="shared" si="271"/>
        <v>-1.0152274808948055E-2</v>
      </c>
      <c r="G1849" s="197">
        <f t="shared" si="276"/>
        <v>1.2946691869319651E-2</v>
      </c>
      <c r="H1849" s="174">
        <v>2298.3000000000002</v>
      </c>
      <c r="I1849" s="197">
        <f t="shared" si="272"/>
        <v>-7.023962280440243E-3</v>
      </c>
      <c r="J1849" s="197">
        <f t="shared" si="277"/>
        <v>-2.1309461241246171E-2</v>
      </c>
      <c r="K1849" s="174">
        <v>418.06</v>
      </c>
      <c r="L1849" s="197">
        <f t="shared" si="273"/>
        <v>5.9817916052617645E-4</v>
      </c>
      <c r="M1849" s="197">
        <f t="shared" si="278"/>
        <v>-4.2730131939884661E-2</v>
      </c>
      <c r="N1849" s="199">
        <v>40645</v>
      </c>
      <c r="O1849" s="181">
        <v>1314.16</v>
      </c>
      <c r="P1849" s="200">
        <f t="shared" si="274"/>
        <v>-7.8071509476483102E-3</v>
      </c>
      <c r="Q1849" s="200">
        <f t="shared" si="279"/>
        <v>1.9574284590144712E-3</v>
      </c>
    </row>
    <row r="1850" spans="1:17">
      <c r="A1850" s="180">
        <v>40646</v>
      </c>
      <c r="B1850" s="174">
        <v>678.85</v>
      </c>
      <c r="C1850" s="197">
        <f t="shared" si="270"/>
        <v>9.3534698998500639E-3</v>
      </c>
      <c r="D1850" s="201">
        <f t="shared" si="275"/>
        <v>-5.9976288408624553E-2</v>
      </c>
      <c r="E1850" s="174">
        <v>8367.31</v>
      </c>
      <c r="F1850" s="197">
        <f t="shared" si="271"/>
        <v>8.1899743754133814E-4</v>
      </c>
      <c r="G1850" s="197">
        <f t="shared" si="276"/>
        <v>-1.7244937902207748E-3</v>
      </c>
      <c r="H1850" s="174">
        <v>2316.63</v>
      </c>
      <c r="I1850" s="197">
        <f t="shared" si="272"/>
        <v>7.9438242364600169E-3</v>
      </c>
      <c r="J1850" s="197">
        <f t="shared" si="277"/>
        <v>-3.4573561826793525E-2</v>
      </c>
      <c r="K1850" s="174">
        <v>415.54</v>
      </c>
      <c r="L1850" s="197">
        <f t="shared" si="273"/>
        <v>-6.0460836769965281E-3</v>
      </c>
      <c r="M1850" s="197">
        <f t="shared" si="278"/>
        <v>-4.6023008272324986E-2</v>
      </c>
      <c r="N1850" s="199">
        <v>40646</v>
      </c>
      <c r="O1850" s="181">
        <v>1314.41</v>
      </c>
      <c r="P1850" s="200">
        <f t="shared" si="274"/>
        <v>1.9021749525698333E-4</v>
      </c>
      <c r="Q1850" s="200">
        <f t="shared" si="279"/>
        <v>-1.1341961928476261E-2</v>
      </c>
    </row>
    <row r="1851" spans="1:17">
      <c r="A1851" s="180">
        <v>40647</v>
      </c>
      <c r="B1851" s="174">
        <v>678.43</v>
      </c>
      <c r="C1851" s="197">
        <f t="shared" si="270"/>
        <v>-6.1888484823425204E-4</v>
      </c>
      <c r="D1851" s="201">
        <f t="shared" si="275"/>
        <v>-4.976823135542572E-2</v>
      </c>
      <c r="E1851" s="174">
        <v>8374.16</v>
      </c>
      <c r="F1851" s="197">
        <f t="shared" si="271"/>
        <v>8.1832722959991513E-4</v>
      </c>
      <c r="G1851" s="197">
        <f t="shared" si="276"/>
        <v>-4.5121662774238631E-3</v>
      </c>
      <c r="H1851" s="174">
        <v>2311.25</v>
      </c>
      <c r="I1851" s="197">
        <f t="shared" si="272"/>
        <v>-2.3250397260104225E-3</v>
      </c>
      <c r="J1851" s="197">
        <f t="shared" si="277"/>
        <v>-2.9337121583128737E-2</v>
      </c>
      <c r="K1851" s="174">
        <v>414.88</v>
      </c>
      <c r="L1851" s="197">
        <f t="shared" si="273"/>
        <v>-1.5895574262857835E-3</v>
      </c>
      <c r="M1851" s="197">
        <f t="shared" si="278"/>
        <v>-4.964468199734675E-2</v>
      </c>
      <c r="N1851" s="199">
        <v>40647</v>
      </c>
      <c r="O1851" s="181">
        <v>1314.52</v>
      </c>
      <c r="P1851" s="200">
        <f t="shared" si="274"/>
        <v>8.3684236601243054E-5</v>
      </c>
      <c r="Q1851" s="200">
        <f t="shared" si="279"/>
        <v>-1.3533887759307296E-2</v>
      </c>
    </row>
    <row r="1852" spans="1:17">
      <c r="A1852" s="180">
        <v>40648</v>
      </c>
      <c r="B1852" s="174">
        <v>676.28</v>
      </c>
      <c r="C1852" s="197">
        <f t="shared" si="270"/>
        <v>-3.1741137292903639E-3</v>
      </c>
      <c r="D1852" s="201">
        <f t="shared" si="275"/>
        <v>-4.6975509230356607E-2</v>
      </c>
      <c r="E1852" s="174">
        <v>8400.31</v>
      </c>
      <c r="F1852" s="197">
        <f t="shared" si="271"/>
        <v>3.1178357567728317E-3</v>
      </c>
      <c r="G1852" s="197">
        <f t="shared" si="276"/>
        <v>-1.1349919435750021E-3</v>
      </c>
      <c r="H1852" s="174">
        <v>2307.58</v>
      </c>
      <c r="I1852" s="197">
        <f t="shared" si="272"/>
        <v>-1.5891473695062502E-3</v>
      </c>
      <c r="J1852" s="197">
        <f t="shared" si="277"/>
        <v>-3.0118381427412348E-2</v>
      </c>
      <c r="K1852" s="174">
        <v>411.19</v>
      </c>
      <c r="L1852" s="197">
        <f t="shared" si="273"/>
        <v>-8.9339270112600427E-3</v>
      </c>
      <c r="M1852" s="197">
        <f t="shared" si="278"/>
        <v>-4.6091541494861027E-2</v>
      </c>
      <c r="N1852" s="199">
        <v>40648</v>
      </c>
      <c r="O1852" s="181">
        <v>1319.68</v>
      </c>
      <c r="P1852" s="200">
        <f t="shared" si="274"/>
        <v>3.9177029836831535E-3</v>
      </c>
      <c r="Q1852" s="200">
        <f t="shared" si="279"/>
        <v>-1.0210001163706725E-2</v>
      </c>
    </row>
    <row r="1853" spans="1:17">
      <c r="A1853" s="180">
        <v>40651</v>
      </c>
      <c r="B1853" s="174">
        <v>669.88</v>
      </c>
      <c r="C1853" s="197">
        <f t="shared" si="270"/>
        <v>-9.5085996024881353E-3</v>
      </c>
      <c r="D1853" s="201">
        <f t="shared" si="275"/>
        <v>-6.1407144814720309E-2</v>
      </c>
      <c r="E1853" s="174">
        <v>8277.11</v>
      </c>
      <c r="F1853" s="197">
        <f t="shared" si="271"/>
        <v>-1.4774736275945286E-2</v>
      </c>
      <c r="G1853" s="197">
        <f t="shared" si="276"/>
        <v>-6.3427028830979042E-3</v>
      </c>
      <c r="H1853" s="174">
        <v>2292.34</v>
      </c>
      <c r="I1853" s="197">
        <f t="shared" si="272"/>
        <v>-6.626226439456569E-3</v>
      </c>
      <c r="J1853" s="197">
        <f t="shared" si="277"/>
        <v>-3.841067909189546E-2</v>
      </c>
      <c r="K1853" s="174">
        <v>414.03</v>
      </c>
      <c r="L1853" s="197">
        <f t="shared" si="273"/>
        <v>6.8830401889639313E-3</v>
      </c>
      <c r="M1853" s="197">
        <f t="shared" si="278"/>
        <v>-5.8357464465253001E-2</v>
      </c>
      <c r="N1853" s="199">
        <v>40651</v>
      </c>
      <c r="O1853" s="181">
        <v>1305.1400000000001</v>
      </c>
      <c r="P1853" s="200">
        <f t="shared" si="274"/>
        <v>-1.1078968252260089E-2</v>
      </c>
      <c r="Q1853" s="200">
        <f t="shared" si="279"/>
        <v>-1.2530284425623525E-2</v>
      </c>
    </row>
    <row r="1854" spans="1:17">
      <c r="A1854" s="180">
        <v>40652</v>
      </c>
      <c r="B1854" s="174">
        <v>670.83</v>
      </c>
      <c r="C1854" s="197">
        <f t="shared" si="270"/>
        <v>1.4171598018868157E-3</v>
      </c>
      <c r="D1854" s="201">
        <f t="shared" si="275"/>
        <v>-7.6753132650501751E-2</v>
      </c>
      <c r="E1854" s="174">
        <v>8332.0300000000007</v>
      </c>
      <c r="F1854" s="197">
        <f t="shared" si="271"/>
        <v>6.6132503140722667E-3</v>
      </c>
      <c r="G1854" s="197">
        <f t="shared" si="276"/>
        <v>-2.626753752738429E-2</v>
      </c>
      <c r="H1854" s="174">
        <v>2306.77</v>
      </c>
      <c r="I1854" s="197">
        <f t="shared" si="272"/>
        <v>6.2751477357084941E-3</v>
      </c>
      <c r="J1854" s="197">
        <f t="shared" si="277"/>
        <v>-4.4882594519286924E-2</v>
      </c>
      <c r="K1854" s="174">
        <v>412.73</v>
      </c>
      <c r="L1854" s="197">
        <f t="shared" si="273"/>
        <v>-3.144808823351886E-3</v>
      </c>
      <c r="M1854" s="197">
        <f t="shared" si="278"/>
        <v>-5.3010294006377273E-2</v>
      </c>
      <c r="N1854" s="199">
        <v>40652</v>
      </c>
      <c r="O1854" s="181">
        <v>1312.62</v>
      </c>
      <c r="P1854" s="200">
        <f t="shared" si="274"/>
        <v>5.7148251616446506E-3</v>
      </c>
      <c r="Q1854" s="200">
        <f t="shared" si="279"/>
        <v>-2.6680143295162918E-2</v>
      </c>
    </row>
    <row r="1855" spans="1:17">
      <c r="A1855" s="180">
        <v>40653</v>
      </c>
      <c r="B1855" s="174">
        <v>688.74</v>
      </c>
      <c r="C1855" s="197">
        <f t="shared" si="270"/>
        <v>2.634808963729611E-2</v>
      </c>
      <c r="D1855" s="201">
        <f t="shared" si="275"/>
        <v>-7.715922813973973E-2</v>
      </c>
      <c r="E1855" s="174">
        <v>8457.65</v>
      </c>
      <c r="F1855" s="197">
        <f t="shared" si="271"/>
        <v>1.4964233284625377E-2</v>
      </c>
      <c r="G1855" s="197">
        <f t="shared" si="276"/>
        <v>-2.0888019656950464E-2</v>
      </c>
      <c r="H1855" s="174">
        <v>2357.7600000000002</v>
      </c>
      <c r="I1855" s="197">
        <f t="shared" si="272"/>
        <v>2.1863738118697719E-2</v>
      </c>
      <c r="J1855" s="197">
        <f t="shared" si="277"/>
        <v>-3.6478027435459609E-2</v>
      </c>
      <c r="K1855" s="174">
        <v>411.03</v>
      </c>
      <c r="L1855" s="197">
        <f t="shared" si="273"/>
        <v>-4.1274216115794573E-3</v>
      </c>
      <c r="M1855" s="197">
        <f t="shared" si="278"/>
        <v>-5.1678459946884359E-2</v>
      </c>
      <c r="N1855" s="199">
        <v>40653</v>
      </c>
      <c r="O1855" s="181">
        <v>1330.36</v>
      </c>
      <c r="P1855" s="200">
        <f t="shared" si="274"/>
        <v>1.3424442423331911E-2</v>
      </c>
      <c r="Q1855" s="200">
        <f t="shared" si="279"/>
        <v>-2.2888223654026547E-2</v>
      </c>
    </row>
    <row r="1856" spans="1:17">
      <c r="A1856" s="180">
        <v>40654</v>
      </c>
      <c r="B1856" s="174">
        <v>693.96</v>
      </c>
      <c r="C1856" s="197">
        <f t="shared" si="270"/>
        <v>7.5504806526669093E-3</v>
      </c>
      <c r="D1856" s="201">
        <f t="shared" si="275"/>
        <v>-2.0578395369629243E-2</v>
      </c>
      <c r="E1856" s="174">
        <v>8504.36</v>
      </c>
      <c r="F1856" s="197">
        <f t="shared" si="271"/>
        <v>5.5076159104240838E-3</v>
      </c>
      <c r="G1856" s="197">
        <f t="shared" si="276"/>
        <v>1.5705023418569435E-2</v>
      </c>
      <c r="H1856" s="174">
        <v>2377.3000000000002</v>
      </c>
      <c r="I1856" s="197">
        <f t="shared" si="272"/>
        <v>8.2533741574490511E-3</v>
      </c>
      <c r="J1856" s="197">
        <f t="shared" si="277"/>
        <v>1.4912830688746071E-2</v>
      </c>
      <c r="K1856" s="174">
        <v>408.14</v>
      </c>
      <c r="L1856" s="197">
        <f t="shared" si="273"/>
        <v>-7.0559517321872591E-3</v>
      </c>
      <c r="M1856" s="197">
        <f t="shared" si="278"/>
        <v>-6.3415710158469502E-2</v>
      </c>
      <c r="N1856" s="199">
        <v>40654</v>
      </c>
      <c r="O1856" s="181">
        <v>1337.38</v>
      </c>
      <c r="P1856" s="200">
        <f t="shared" si="274"/>
        <v>5.2628938377450567E-3</v>
      </c>
      <c r="Q1856" s="200">
        <f t="shared" si="279"/>
        <v>1.1278371875231993E-2</v>
      </c>
    </row>
    <row r="1857" spans="1:17">
      <c r="A1857" s="180">
        <v>40658</v>
      </c>
      <c r="B1857" s="174">
        <v>695.64</v>
      </c>
      <c r="C1857" s="197">
        <f t="shared" si="270"/>
        <v>2.4179631815145083E-3</v>
      </c>
      <c r="D1857" s="201">
        <f t="shared" si="275"/>
        <v>5.4184228451397811E-3</v>
      </c>
      <c r="E1857" s="174">
        <v>8485.25</v>
      </c>
      <c r="F1857" s="197">
        <f t="shared" si="271"/>
        <v>-2.2496111516679775E-3</v>
      </c>
      <c r="G1857" s="197">
        <f t="shared" si="276"/>
        <v>2.5176834430827976E-2</v>
      </c>
      <c r="H1857" s="174">
        <v>2383.7199999999998</v>
      </c>
      <c r="I1857" s="197">
        <f t="shared" si="272"/>
        <v>2.6969027188316684E-3</v>
      </c>
      <c r="J1857" s="197">
        <f t="shared" si="277"/>
        <v>3.2647654828132089E-2</v>
      </c>
      <c r="K1857" s="174">
        <v>409.66</v>
      </c>
      <c r="L1857" s="197">
        <f t="shared" si="273"/>
        <v>3.717294571569928E-3</v>
      </c>
      <c r="M1857" s="197">
        <f t="shared" si="278"/>
        <v>-7.2068778294853711E-2</v>
      </c>
      <c r="N1857" s="199">
        <v>40658</v>
      </c>
      <c r="O1857" s="181">
        <v>1335.25</v>
      </c>
      <c r="P1857" s="200">
        <f t="shared" si="274"/>
        <v>-1.5939358990673606E-3</v>
      </c>
      <c r="Q1857" s="200">
        <f t="shared" si="279"/>
        <v>2.2672043940318513E-2</v>
      </c>
    </row>
    <row r="1858" spans="1:17">
      <c r="A1858" s="180">
        <v>40659</v>
      </c>
      <c r="B1858" s="174">
        <v>701.4</v>
      </c>
      <c r="C1858" s="197">
        <f t="shared" si="270"/>
        <v>8.2460525664359349E-3</v>
      </c>
      <c r="D1858" s="201">
        <f t="shared" si="275"/>
        <v>2.8359420436348593E-3</v>
      </c>
      <c r="E1858" s="174">
        <v>8554.99</v>
      </c>
      <c r="F1858" s="197">
        <f t="shared" si="271"/>
        <v>8.1853764246844901E-3</v>
      </c>
      <c r="G1858" s="197">
        <f t="shared" si="276"/>
        <v>2.4934561659696652E-2</v>
      </c>
      <c r="H1858" s="174">
        <v>2396.0300000000002</v>
      </c>
      <c r="I1858" s="197">
        <f t="shared" si="272"/>
        <v>5.1509084020093035E-3</v>
      </c>
      <c r="J1858" s="197">
        <f t="shared" si="277"/>
        <v>2.9982893296518338E-2</v>
      </c>
      <c r="K1858" s="174">
        <v>419.34</v>
      </c>
      <c r="L1858" s="197">
        <f t="shared" si="273"/>
        <v>2.3354499344582984E-2</v>
      </c>
      <c r="M1858" s="197">
        <f t="shared" si="278"/>
        <v>-6.7781377782161395E-2</v>
      </c>
      <c r="N1858" s="199">
        <v>40659</v>
      </c>
      <c r="O1858" s="181">
        <v>1347.24</v>
      </c>
      <c r="P1858" s="200">
        <f t="shared" si="274"/>
        <v>8.939515038808828E-3</v>
      </c>
      <c r="Q1858" s="200">
        <f t="shared" si="279"/>
        <v>2.2072942636404934E-2</v>
      </c>
    </row>
    <row r="1859" spans="1:17">
      <c r="A1859" s="180">
        <v>40660</v>
      </c>
      <c r="B1859" s="174">
        <v>707.61</v>
      </c>
      <c r="C1859" s="197">
        <f t="shared" si="270"/>
        <v>8.8147567578161588E-3</v>
      </c>
      <c r="D1859" s="201">
        <f t="shared" si="275"/>
        <v>-3.2027357364991689E-3</v>
      </c>
      <c r="E1859" s="174">
        <v>8609.2800000000007</v>
      </c>
      <c r="F1859" s="197">
        <f t="shared" si="271"/>
        <v>6.3259528132020787E-3</v>
      </c>
      <c r="G1859" s="197">
        <f t="shared" si="276"/>
        <v>2.0900741513789338E-2</v>
      </c>
      <c r="H1859" s="174">
        <v>2413.59</v>
      </c>
      <c r="I1859" s="197">
        <f t="shared" si="272"/>
        <v>7.3020646226023443E-3</v>
      </c>
      <c r="J1859" s="197">
        <f t="shared" si="277"/>
        <v>2.0977843788053663E-2</v>
      </c>
      <c r="K1859" s="174">
        <v>423.32</v>
      </c>
      <c r="L1859" s="197">
        <f t="shared" si="273"/>
        <v>9.4463475084312024E-3</v>
      </c>
      <c r="M1859" s="197">
        <f t="shared" si="278"/>
        <v>-1.8242471862675632E-2</v>
      </c>
      <c r="N1859" s="199">
        <v>40660</v>
      </c>
      <c r="O1859" s="181">
        <v>1355.66</v>
      </c>
      <c r="P1859" s="200">
        <f t="shared" si="274"/>
        <v>6.2303653386323599E-3</v>
      </c>
      <c r="Q1859" s="200">
        <f t="shared" si="279"/>
        <v>2.0517231901663525E-2</v>
      </c>
    </row>
    <row r="1860" spans="1:17">
      <c r="A1860" s="180">
        <v>40661</v>
      </c>
      <c r="B1860" s="174">
        <v>704.75</v>
      </c>
      <c r="C1860" s="197">
        <f t="shared" ref="C1860:C1923" si="280">LN(B1860/B1859)</f>
        <v>-4.0499644696718306E-3</v>
      </c>
      <c r="D1860" s="201">
        <f t="shared" si="275"/>
        <v>5.5125446930482571E-3</v>
      </c>
      <c r="E1860" s="174">
        <v>8639.73</v>
      </c>
      <c r="F1860" s="197">
        <f t="shared" ref="F1860:F1923" si="281">LN(E1860/E1859)</f>
        <v>3.5306410780689716E-3</v>
      </c>
      <c r="G1860" s="197">
        <f t="shared" si="276"/>
        <v>2.003019834907907E-2</v>
      </c>
      <c r="H1860" s="174">
        <v>2409.9</v>
      </c>
      <c r="I1860" s="197">
        <f t="shared" ref="I1860:I1923" si="282">LN(H1860/H1859)</f>
        <v>-1.530012799793892E-3</v>
      </c>
      <c r="J1860" s="197">
        <f t="shared" si="277"/>
        <v>2.6278749625792193E-2</v>
      </c>
      <c r="K1860" s="174">
        <v>424.25</v>
      </c>
      <c r="L1860" s="197">
        <f t="shared" ref="L1860:L1923" si="283">LN(K1860/K1859)</f>
        <v>2.1945098888119302E-3</v>
      </c>
      <c r="M1860" s="197">
        <f t="shared" si="278"/>
        <v>4.6645520071610502E-3</v>
      </c>
      <c r="N1860" s="199">
        <v>40661</v>
      </c>
      <c r="O1860" s="181">
        <v>1360.48</v>
      </c>
      <c r="P1860" s="200">
        <f t="shared" ref="P1860:P1923" si="284">LN(O1860/O1859)</f>
        <v>3.549158040161472E-3</v>
      </c>
      <c r="Q1860" s="200">
        <f t="shared" si="279"/>
        <v>2.1201891515760993E-2</v>
      </c>
    </row>
    <row r="1861" spans="1:17">
      <c r="A1861" s="180">
        <v>40662</v>
      </c>
      <c r="B1861" s="174">
        <v>702.67</v>
      </c>
      <c r="C1861" s="197">
        <f t="shared" si="280"/>
        <v>-2.9557651793135744E-3</v>
      </c>
      <c r="D1861" s="201">
        <f t="shared" si="275"/>
        <v>1.9602008897096942E-2</v>
      </c>
      <c r="E1861" s="174">
        <v>8671.41</v>
      </c>
      <c r="F1861" s="197">
        <f t="shared" si="281"/>
        <v>3.6600749997777E-3</v>
      </c>
      <c r="G1861" s="197">
        <f t="shared" si="276"/>
        <v>3.8208000012622041E-2</v>
      </c>
      <c r="H1861" s="174">
        <v>2404.08</v>
      </c>
      <c r="I1861" s="197">
        <f t="shared" si="282"/>
        <v>-2.4179588762581346E-3</v>
      </c>
      <c r="J1861" s="197">
        <f t="shared" si="277"/>
        <v>4.0063260618832947E-2</v>
      </c>
      <c r="K1861" s="174">
        <v>427.51</v>
      </c>
      <c r="L1861" s="197">
        <f t="shared" si="283"/>
        <v>7.6547758017604791E-3</v>
      </c>
      <c r="M1861" s="197">
        <f t="shared" si="278"/>
        <v>3.4473022428060428E-3</v>
      </c>
      <c r="N1861" s="199">
        <v>40662</v>
      </c>
      <c r="O1861" s="181">
        <v>1363.61</v>
      </c>
      <c r="P1861" s="200">
        <f t="shared" si="284"/>
        <v>2.2980161282694822E-3</v>
      </c>
      <c r="Q1861" s="200">
        <f t="shared" si="279"/>
        <v>4.0615899780561557E-2</v>
      </c>
    </row>
    <row r="1862" spans="1:17">
      <c r="A1862" s="180">
        <v>40665</v>
      </c>
      <c r="B1862" s="174">
        <v>701.14</v>
      </c>
      <c r="C1862" s="197">
        <f t="shared" si="280"/>
        <v>-2.1797830273474514E-3</v>
      </c>
      <c r="D1862" s="201">
        <f t="shared" si="275"/>
        <v>1.2746871340977888E-2</v>
      </c>
      <c r="E1862" s="174">
        <v>8649.61</v>
      </c>
      <c r="F1862" s="197">
        <f t="shared" si="281"/>
        <v>-2.5171741053007734E-3</v>
      </c>
      <c r="G1862" s="197">
        <f t="shared" si="276"/>
        <v>3.9116883066075032E-2</v>
      </c>
      <c r="H1862" s="174">
        <v>2404.2399999999998</v>
      </c>
      <c r="I1862" s="197">
        <f t="shared" si="282"/>
        <v>6.6551311085343121E-5</v>
      </c>
      <c r="J1862" s="197">
        <f t="shared" si="277"/>
        <v>3.2686254262070613E-2</v>
      </c>
      <c r="K1862" s="174">
        <v>429.54</v>
      </c>
      <c r="L1862" s="197">
        <f t="shared" si="283"/>
        <v>4.7371887200524923E-3</v>
      </c>
      <c r="M1862" s="197">
        <f t="shared" si="278"/>
        <v>-2.0796586574977809E-3</v>
      </c>
      <c r="N1862" s="199">
        <v>40665</v>
      </c>
      <c r="O1862" s="181">
        <v>1361.22</v>
      </c>
      <c r="P1862" s="200">
        <f t="shared" si="284"/>
        <v>-1.7542383289275007E-3</v>
      </c>
      <c r="Q1862" s="200">
        <f t="shared" si="279"/>
        <v>4.1300006878213717E-2</v>
      </c>
    </row>
    <row r="1863" spans="1:17">
      <c r="A1863" s="180">
        <v>40666</v>
      </c>
      <c r="B1863" s="174">
        <v>696.84</v>
      </c>
      <c r="C1863" s="197">
        <f t="shared" si="280"/>
        <v>-6.1517526156019912E-3</v>
      </c>
      <c r="D1863" s="201">
        <f t="shared" si="275"/>
        <v>-7.4882236873809252E-3</v>
      </c>
      <c r="E1863" s="174">
        <v>8584.68</v>
      </c>
      <c r="F1863" s="197">
        <f t="shared" si="281"/>
        <v>-7.5350138830821596E-3</v>
      </c>
      <c r="G1863" s="197">
        <f t="shared" si="276"/>
        <v>2.1521058979117623E-2</v>
      </c>
      <c r="H1863" s="174">
        <v>2392.8000000000002</v>
      </c>
      <c r="I1863" s="197">
        <f t="shared" si="282"/>
        <v>-4.7696169669654764E-3</v>
      </c>
      <c r="J1863" s="197">
        <f t="shared" si="277"/>
        <v>1.360154972262192E-2</v>
      </c>
      <c r="K1863" s="174">
        <v>429.39</v>
      </c>
      <c r="L1863" s="197">
        <f t="shared" si="283"/>
        <v>-3.49271771913665E-4</v>
      </c>
      <c r="M1863" s="197">
        <f t="shared" si="278"/>
        <v>1.1880220831947345E-3</v>
      </c>
      <c r="N1863" s="199">
        <v>40666</v>
      </c>
      <c r="O1863" s="181">
        <v>1356.62</v>
      </c>
      <c r="P1863" s="200">
        <f t="shared" si="284"/>
        <v>-3.3850442943174071E-3</v>
      </c>
      <c r="Q1863" s="200">
        <f t="shared" si="279"/>
        <v>2.2473356739757391E-2</v>
      </c>
    </row>
    <row r="1864" spans="1:17">
      <c r="A1864" s="180">
        <v>40667</v>
      </c>
      <c r="B1864" s="174">
        <v>693.08</v>
      </c>
      <c r="C1864" s="197">
        <f t="shared" si="280"/>
        <v>-5.4103965293127989E-3</v>
      </c>
      <c r="D1864" s="201">
        <f t="shared" si="275"/>
        <v>-6.8503703789266571E-3</v>
      </c>
      <c r="E1864" s="174">
        <v>8506.61</v>
      </c>
      <c r="F1864" s="197">
        <f t="shared" si="281"/>
        <v>-9.1357109947816997E-3</v>
      </c>
      <c r="G1864" s="197">
        <f t="shared" si="276"/>
        <v>2.0195147604883144E-2</v>
      </c>
      <c r="H1864" s="174">
        <v>2387.5100000000002</v>
      </c>
      <c r="I1864" s="197">
        <f t="shared" si="282"/>
        <v>-2.2132464879492217E-3</v>
      </c>
      <c r="J1864" s="197">
        <f t="shared" si="277"/>
        <v>1.3819558592263342E-2</v>
      </c>
      <c r="K1864" s="174">
        <v>429.83</v>
      </c>
      <c r="L1864" s="197">
        <f t="shared" si="283"/>
        <v>1.0241848152082549E-3</v>
      </c>
      <c r="M1864" s="197">
        <f t="shared" si="278"/>
        <v>1.7881745780616458E-2</v>
      </c>
      <c r="N1864" s="199">
        <v>40667</v>
      </c>
      <c r="O1864" s="181">
        <v>1347.32</v>
      </c>
      <c r="P1864" s="200">
        <f t="shared" si="284"/>
        <v>-6.8788779870610373E-3</v>
      </c>
      <c r="Q1864" s="200">
        <f t="shared" si="279"/>
        <v>2.649374272588309E-2</v>
      </c>
    </row>
    <row r="1865" spans="1:17">
      <c r="A1865" s="180">
        <v>40668</v>
      </c>
      <c r="B1865" s="174">
        <v>688.14</v>
      </c>
      <c r="C1865" s="197">
        <f t="shared" si="280"/>
        <v>-7.1531270381599166E-3</v>
      </c>
      <c r="D1865" s="201">
        <f t="shared" si="275"/>
        <v>1.9208139756107167E-3</v>
      </c>
      <c r="E1865" s="174">
        <v>8397.4</v>
      </c>
      <c r="F1865" s="197">
        <f t="shared" si="281"/>
        <v>-1.2921374216922958E-2</v>
      </c>
      <c r="G1865" s="197">
        <f t="shared" si="276"/>
        <v>2.0137669974222772E-2</v>
      </c>
      <c r="H1865" s="174">
        <v>2375.21</v>
      </c>
      <c r="I1865" s="197">
        <f t="shared" si="282"/>
        <v>-5.1651272153268599E-3</v>
      </c>
      <c r="J1865" s="197">
        <f t="shared" si="277"/>
        <v>2.5211383699993265E-2</v>
      </c>
      <c r="K1865" s="174">
        <v>428.08</v>
      </c>
      <c r="L1865" s="197">
        <f t="shared" si="283"/>
        <v>-4.0796876763942239E-3</v>
      </c>
      <c r="M1865" s="197">
        <f t="shared" si="278"/>
        <v>1.4057350243006316E-2</v>
      </c>
      <c r="N1865" s="199">
        <v>40668</v>
      </c>
      <c r="O1865" s="181">
        <v>1335.1</v>
      </c>
      <c r="P1865" s="200">
        <f t="shared" si="284"/>
        <v>-9.1112387593966487E-3</v>
      </c>
      <c r="Q1865" s="200">
        <f t="shared" si="279"/>
        <v>2.7991065242657563E-2</v>
      </c>
    </row>
    <row r="1866" spans="1:17">
      <c r="A1866" s="180">
        <v>40669</v>
      </c>
      <c r="B1866" s="174">
        <v>692.08</v>
      </c>
      <c r="C1866" s="197">
        <f t="shared" si="280"/>
        <v>5.7092502676328039E-3</v>
      </c>
      <c r="D1866" s="201">
        <f t="shared" si="275"/>
        <v>-9.3870240981794341E-3</v>
      </c>
      <c r="E1866" s="174">
        <v>8425.9</v>
      </c>
      <c r="F1866" s="197">
        <f t="shared" si="281"/>
        <v>3.3881613315025175E-3</v>
      </c>
      <c r="G1866" s="197">
        <f t="shared" si="276"/>
        <v>4.0020391876433373E-4</v>
      </c>
      <c r="H1866" s="174">
        <v>2383.1799999999998</v>
      </c>
      <c r="I1866" s="197">
        <f t="shared" si="282"/>
        <v>3.3498756735179237E-3</v>
      </c>
      <c r="J1866" s="197">
        <f t="shared" si="277"/>
        <v>1.598248230405927E-2</v>
      </c>
      <c r="K1866" s="174">
        <v>427.37</v>
      </c>
      <c r="L1866" s="197">
        <f t="shared" si="283"/>
        <v>-1.6599454393101168E-3</v>
      </c>
      <c r="M1866" s="197">
        <f t="shared" si="278"/>
        <v>-6.65877527303841E-3</v>
      </c>
      <c r="N1866" s="199">
        <v>40669</v>
      </c>
      <c r="O1866" s="181">
        <v>1340.2</v>
      </c>
      <c r="P1866" s="200">
        <f t="shared" si="284"/>
        <v>3.8126611430211355E-3</v>
      </c>
      <c r="Q1866" s="200">
        <f t="shared" si="279"/>
        <v>9.9966205920375573E-3</v>
      </c>
    </row>
    <row r="1867" spans="1:17">
      <c r="A1867" s="180">
        <v>40672</v>
      </c>
      <c r="B1867" s="174">
        <v>695.08</v>
      </c>
      <c r="C1867" s="197">
        <f t="shared" si="280"/>
        <v>4.325390981934807E-3</v>
      </c>
      <c r="D1867" s="201">
        <f t="shared" si="275"/>
        <v>4.0249659805128195E-3</v>
      </c>
      <c r="E1867" s="174">
        <v>8478.19</v>
      </c>
      <c r="F1867" s="197">
        <f t="shared" si="281"/>
        <v>6.1866881664363613E-3</v>
      </c>
      <c r="G1867" s="197">
        <f t="shared" si="276"/>
        <v>5.5292089734720051E-3</v>
      </c>
      <c r="H1867" s="174">
        <v>2390.9699999999998</v>
      </c>
      <c r="I1867" s="197">
        <f t="shared" si="282"/>
        <v>3.2634110421864938E-3</v>
      </c>
      <c r="J1867" s="197">
        <f t="shared" si="277"/>
        <v>2.5709733547985923E-2</v>
      </c>
      <c r="K1867" s="174">
        <v>426.18</v>
      </c>
      <c r="L1867" s="197">
        <f t="shared" si="283"/>
        <v>-2.7883563259654669E-3</v>
      </c>
      <c r="M1867" s="197">
        <f t="shared" si="278"/>
        <v>-1.5197748982563341E-3</v>
      </c>
      <c r="N1867" s="199">
        <v>40672</v>
      </c>
      <c r="O1867" s="181">
        <v>1346.29</v>
      </c>
      <c r="P1867" s="200">
        <f t="shared" si="284"/>
        <v>4.5338046535472768E-3</v>
      </c>
      <c r="Q1867" s="200">
        <f t="shared" si="279"/>
        <v>1.5171968558285924E-2</v>
      </c>
    </row>
    <row r="1868" spans="1:17">
      <c r="A1868" s="180">
        <v>40673</v>
      </c>
      <c r="B1868" s="174">
        <v>703.29</v>
      </c>
      <c r="C1868" s="197">
        <f t="shared" si="280"/>
        <v>1.1742377675482557E-2</v>
      </c>
      <c r="D1868" s="201">
        <f t="shared" si="275"/>
        <v>3.1093615881601245E-2</v>
      </c>
      <c r="E1868" s="174">
        <v>8550.49</v>
      </c>
      <c r="F1868" s="197">
        <f t="shared" si="281"/>
        <v>8.4916076227355922E-3</v>
      </c>
      <c r="G1868" s="197">
        <f t="shared" si="276"/>
        <v>3.3354292806165309E-2</v>
      </c>
      <c r="H1868" s="174">
        <v>2411.35</v>
      </c>
      <c r="I1868" s="197">
        <f t="shared" si="282"/>
        <v>8.4876152972437682E-3</v>
      </c>
      <c r="J1868" s="197">
        <f t="shared" si="277"/>
        <v>4.5643887384632063E-2</v>
      </c>
      <c r="K1868" s="174">
        <v>424.08</v>
      </c>
      <c r="L1868" s="197">
        <f t="shared" si="283"/>
        <v>-4.9396755582229897E-3</v>
      </c>
      <c r="M1868" s="197">
        <f t="shared" si="278"/>
        <v>9.8090859598625804E-3</v>
      </c>
      <c r="N1868" s="199">
        <v>40673</v>
      </c>
      <c r="O1868" s="181">
        <v>1357.16</v>
      </c>
      <c r="P1868" s="200">
        <f t="shared" si="284"/>
        <v>8.041619839871084E-3</v>
      </c>
      <c r="Q1868" s="200">
        <f t="shared" si="279"/>
        <v>3.8757027581412667E-2</v>
      </c>
    </row>
    <row r="1869" spans="1:17">
      <c r="A1869" s="180">
        <v>40674</v>
      </c>
      <c r="B1869" s="174">
        <v>697.37</v>
      </c>
      <c r="C1869" s="197">
        <f t="shared" si="280"/>
        <v>-8.4532081332281909E-3</v>
      </c>
      <c r="D1869" s="201">
        <f t="shared" si="275"/>
        <v>3.864472982210998E-2</v>
      </c>
      <c r="E1869" s="174">
        <v>8428.09</v>
      </c>
      <c r="F1869" s="197">
        <f t="shared" si="281"/>
        <v>-1.4418416673030879E-2</v>
      </c>
      <c r="G1869" s="197">
        <f t="shared" si="276"/>
        <v>3.5953588595895862E-2</v>
      </c>
      <c r="H1869" s="174">
        <v>2393.08</v>
      </c>
      <c r="I1869" s="197">
        <f t="shared" si="282"/>
        <v>-7.6055174358855542E-3</v>
      </c>
      <c r="J1869" s="197">
        <f t="shared" si="277"/>
        <v>4.7599424607742385E-2</v>
      </c>
      <c r="K1869" s="174">
        <v>425.32</v>
      </c>
      <c r="L1869" s="197">
        <f t="shared" si="283"/>
        <v>2.9197101033348462E-3</v>
      </c>
      <c r="M1869" s="197">
        <f t="shared" si="278"/>
        <v>-1.3431835464679832E-3</v>
      </c>
      <c r="N1869" s="199">
        <v>40674</v>
      </c>
      <c r="O1869" s="181">
        <v>1342.08</v>
      </c>
      <c r="P1869" s="200">
        <f t="shared" si="284"/>
        <v>-1.1173631758988237E-2</v>
      </c>
      <c r="Q1869" s="200">
        <f t="shared" si="279"/>
        <v>3.974311666939348E-2</v>
      </c>
    </row>
    <row r="1870" spans="1:17">
      <c r="A1870" s="180">
        <v>40675</v>
      </c>
      <c r="B1870" s="174">
        <v>702.59</v>
      </c>
      <c r="C1870" s="197">
        <f t="shared" si="280"/>
        <v>7.4573904847143229E-3</v>
      </c>
      <c r="D1870" s="201">
        <f t="shared" si="275"/>
        <v>3.8576786128155918E-2</v>
      </c>
      <c r="E1870" s="174">
        <v>8456.18</v>
      </c>
      <c r="F1870" s="197">
        <f t="shared" si="281"/>
        <v>3.327360426731811E-3</v>
      </c>
      <c r="G1870" s="197">
        <f t="shared" si="276"/>
        <v>2.8172877082940709E-2</v>
      </c>
      <c r="H1870" s="174">
        <v>2407.89</v>
      </c>
      <c r="I1870" s="197">
        <f t="shared" si="282"/>
        <v>6.1696061326521412E-3</v>
      </c>
      <c r="J1870" s="197">
        <f t="shared" si="277"/>
        <v>4.3715060577507417E-2</v>
      </c>
      <c r="K1870" s="174">
        <v>426.2</v>
      </c>
      <c r="L1870" s="197">
        <f t="shared" si="283"/>
        <v>2.0668928816313433E-3</v>
      </c>
      <c r="M1870" s="197">
        <f t="shared" si="278"/>
        <v>7.5048142104134803E-3</v>
      </c>
      <c r="N1870" s="199">
        <v>40675</v>
      </c>
      <c r="O1870" s="181">
        <v>1348.65</v>
      </c>
      <c r="P1870" s="200">
        <f t="shared" si="284"/>
        <v>4.8834428253912788E-3</v>
      </c>
      <c r="Q1870" s="200">
        <f t="shared" si="279"/>
        <v>3.4637170704479948E-2</v>
      </c>
    </row>
    <row r="1871" spans="1:17">
      <c r="A1871" s="180">
        <v>40676</v>
      </c>
      <c r="B1871" s="174">
        <v>691.52</v>
      </c>
      <c r="C1871" s="197">
        <f t="shared" si="280"/>
        <v>-1.5881433562501192E-2</v>
      </c>
      <c r="D1871" s="201">
        <f t="shared" si="275"/>
        <v>6.3867894873687714E-2</v>
      </c>
      <c r="E1871" s="174">
        <v>8371.67</v>
      </c>
      <c r="F1871" s="197">
        <f t="shared" si="281"/>
        <v>-1.004414829949403E-2</v>
      </c>
      <c r="G1871" s="197">
        <f t="shared" si="276"/>
        <v>4.4008022115869481E-2</v>
      </c>
      <c r="H1871" s="174">
        <v>2379.2399999999998</v>
      </c>
      <c r="I1871" s="197">
        <f t="shared" si="282"/>
        <v>-1.1969736383705831E-2</v>
      </c>
      <c r="J1871" s="197">
        <f t="shared" si="277"/>
        <v>6.3554187786148103E-2</v>
      </c>
      <c r="K1871" s="174">
        <v>429.83</v>
      </c>
      <c r="L1871" s="197">
        <f t="shared" si="283"/>
        <v>8.481062014926502E-3</v>
      </c>
      <c r="M1871" s="197">
        <f t="shared" si="278"/>
        <v>3.0154474691892481E-2</v>
      </c>
      <c r="N1871" s="199">
        <v>40676</v>
      </c>
      <c r="O1871" s="181">
        <v>1337.77</v>
      </c>
      <c r="P1871" s="200">
        <f t="shared" si="284"/>
        <v>-8.100043542688503E-3</v>
      </c>
      <c r="Q1871" s="200">
        <f t="shared" si="279"/>
        <v>5.0784142816178213E-2</v>
      </c>
    </row>
    <row r="1872" spans="1:17">
      <c r="A1872" s="180">
        <v>40679</v>
      </c>
      <c r="B1872" s="174">
        <v>680.54</v>
      </c>
      <c r="C1872" s="197">
        <f t="shared" si="280"/>
        <v>-1.6005472645898477E-2</v>
      </c>
      <c r="D1872" s="201">
        <f t="shared" si="275"/>
        <v>7.1317578533042769E-2</v>
      </c>
      <c r="E1872" s="174">
        <v>8336.59</v>
      </c>
      <c r="F1872" s="197">
        <f t="shared" si="281"/>
        <v>-4.1991268445840989E-3</v>
      </c>
      <c r="G1872" s="197">
        <f t="shared" si="276"/>
        <v>5.421674463248484E-2</v>
      </c>
      <c r="H1872" s="174">
        <v>2337.85</v>
      </c>
      <c r="I1872" s="197">
        <f t="shared" si="282"/>
        <v>-1.7549405364118371E-2</v>
      </c>
      <c r="J1872" s="197">
        <f t="shared" si="277"/>
        <v>7.6974659022768496E-2</v>
      </c>
      <c r="K1872" s="174">
        <v>426.37</v>
      </c>
      <c r="L1872" s="197">
        <f t="shared" si="283"/>
        <v>-8.0822677757368053E-3</v>
      </c>
      <c r="M1872" s="197">
        <f t="shared" si="278"/>
        <v>3.2223867719908886E-2</v>
      </c>
      <c r="N1872" s="199">
        <v>40679</v>
      </c>
      <c r="O1872" s="181">
        <v>1329.47</v>
      </c>
      <c r="P1872" s="200">
        <f t="shared" si="284"/>
        <v>-6.2236820017320723E-3</v>
      </c>
      <c r="Q1872" s="200">
        <f t="shared" si="279"/>
        <v>6.2371588916861759E-2</v>
      </c>
    </row>
    <row r="1873" spans="1:17">
      <c r="A1873" s="180">
        <v>40680</v>
      </c>
      <c r="B1873" s="174">
        <v>678.81</v>
      </c>
      <c r="C1873" s="197">
        <f t="shared" si="280"/>
        <v>-2.5453355412767137E-3</v>
      </c>
      <c r="D1873" s="201">
        <f t="shared" si="275"/>
        <v>4.7053347861010328E-2</v>
      </c>
      <c r="E1873" s="174">
        <v>8333.07</v>
      </c>
      <c r="F1873" s="197">
        <f t="shared" si="281"/>
        <v>-4.2232415685963825E-4</v>
      </c>
      <c r="G1873" s="197">
        <f t="shared" si="276"/>
        <v>3.3137907389619234E-2</v>
      </c>
      <c r="H1873" s="174">
        <v>2343.5100000000002</v>
      </c>
      <c r="I1873" s="197">
        <f t="shared" si="282"/>
        <v>2.4181019011301416E-3</v>
      </c>
      <c r="J1873" s="197">
        <f t="shared" si="277"/>
        <v>4.9366928622501922E-2</v>
      </c>
      <c r="K1873" s="174">
        <v>429.02</v>
      </c>
      <c r="L1873" s="197">
        <f t="shared" si="283"/>
        <v>6.1960239842498823E-3</v>
      </c>
      <c r="M1873" s="197">
        <f t="shared" si="278"/>
        <v>2.8065675420203169E-2</v>
      </c>
      <c r="N1873" s="199">
        <v>40680</v>
      </c>
      <c r="O1873" s="181">
        <v>1328.98</v>
      </c>
      <c r="P1873" s="200">
        <f t="shared" si="284"/>
        <v>-3.6863586341581039E-4</v>
      </c>
      <c r="Q1873" s="200">
        <f t="shared" si="279"/>
        <v>4.2838613797354992E-2</v>
      </c>
    </row>
    <row r="1874" spans="1:17">
      <c r="A1874" s="180">
        <v>40681</v>
      </c>
      <c r="B1874" s="174">
        <v>687</v>
      </c>
      <c r="C1874" s="197">
        <f t="shared" si="280"/>
        <v>1.1993027091003413E-2</v>
      </c>
      <c r="D1874" s="201">
        <f t="shared" ref="D1874:D1937" si="285">SUM(C1833:C1873)</f>
        <v>3.7310369196184523E-2</v>
      </c>
      <c r="E1874" s="174">
        <v>8407.48</v>
      </c>
      <c r="F1874" s="197">
        <f t="shared" si="281"/>
        <v>8.8898501002306184E-3</v>
      </c>
      <c r="G1874" s="197">
        <f t="shared" ref="G1874:G1937" si="286">SUM(F1833:F1873)</f>
        <v>2.6345229589468767E-2</v>
      </c>
      <c r="H1874" s="174">
        <v>2362.9499999999998</v>
      </c>
      <c r="I1874" s="197">
        <f t="shared" si="282"/>
        <v>8.2610329446044448E-3</v>
      </c>
      <c r="J1874" s="197">
        <f t="shared" ref="J1874:J1937" si="287">SUM(I1833:I1873)</f>
        <v>5.3660743743182082E-2</v>
      </c>
      <c r="K1874" s="174">
        <v>423.79</v>
      </c>
      <c r="L1874" s="197">
        <f t="shared" si="283"/>
        <v>-1.2265488368014481E-2</v>
      </c>
      <c r="M1874" s="197">
        <f t="shared" ref="M1874:M1937" si="288">SUM(L1833:L1873)</f>
        <v>4.994228908085159E-2</v>
      </c>
      <c r="N1874" s="199">
        <v>40681</v>
      </c>
      <c r="O1874" s="181">
        <v>1340.68</v>
      </c>
      <c r="P1874" s="200">
        <f t="shared" si="284"/>
        <v>8.7652172248235682E-3</v>
      </c>
      <c r="Q1874" s="200">
        <f t="shared" ref="Q1874:Q1937" si="289">SUM(P1833:P1873)</f>
        <v>3.8176848171311298E-2</v>
      </c>
    </row>
    <row r="1875" spans="1:17">
      <c r="A1875" s="180">
        <v>40682</v>
      </c>
      <c r="B1875" s="174">
        <v>687.56</v>
      </c>
      <c r="C1875" s="197">
        <f t="shared" si="280"/>
        <v>8.1480623760675649E-4</v>
      </c>
      <c r="D1875" s="201">
        <f t="shared" si="285"/>
        <v>3.3916609762250499E-2</v>
      </c>
      <c r="E1875" s="174">
        <v>8427.9500000000007</v>
      </c>
      <c r="F1875" s="197">
        <f t="shared" si="281"/>
        <v>2.4317775177131306E-3</v>
      </c>
      <c r="G1875" s="197">
        <f t="shared" si="286"/>
        <v>1.8137973361316923E-2</v>
      </c>
      <c r="H1875" s="174">
        <v>2369.67</v>
      </c>
      <c r="I1875" s="197">
        <f t="shared" si="282"/>
        <v>2.8398665079008771E-3</v>
      </c>
      <c r="J1875" s="197">
        <f t="shared" si="287"/>
        <v>4.3352047962805264E-2</v>
      </c>
      <c r="K1875" s="174">
        <v>417.36</v>
      </c>
      <c r="L1875" s="197">
        <f t="shared" si="283"/>
        <v>-1.5288890805804603E-2</v>
      </c>
      <c r="M1875" s="197">
        <f t="shared" si="288"/>
        <v>6.5125461957585673E-2</v>
      </c>
      <c r="N1875" s="199">
        <v>40682</v>
      </c>
      <c r="O1875" s="181">
        <v>1343.6</v>
      </c>
      <c r="P1875" s="200">
        <f t="shared" si="284"/>
        <v>2.1756308222586783E-3</v>
      </c>
      <c r="Q1875" s="200">
        <f t="shared" si="289"/>
        <v>3.205961440776308E-2</v>
      </c>
    </row>
    <row r="1876" spans="1:17">
      <c r="A1876" s="180">
        <v>40683</v>
      </c>
      <c r="B1876" s="174">
        <v>685.32</v>
      </c>
      <c r="C1876" s="197">
        <f t="shared" si="280"/>
        <v>-3.2632159951841723E-3</v>
      </c>
      <c r="D1876" s="201">
        <f t="shared" si="285"/>
        <v>4.0015723371401031E-2</v>
      </c>
      <c r="E1876" s="174">
        <v>8357.5300000000007</v>
      </c>
      <c r="F1876" s="197">
        <f t="shared" si="281"/>
        <v>-8.3906344228817584E-3</v>
      </c>
      <c r="G1876" s="197">
        <f t="shared" si="286"/>
        <v>2.3960762920204548E-2</v>
      </c>
      <c r="H1876" s="174">
        <v>2351.4299999999998</v>
      </c>
      <c r="I1876" s="197">
        <f t="shared" si="282"/>
        <v>-7.7270512190113164E-3</v>
      </c>
      <c r="J1876" s="197">
        <f t="shared" si="287"/>
        <v>4.8288954167140775E-2</v>
      </c>
      <c r="K1876" s="174">
        <v>416.66</v>
      </c>
      <c r="L1876" s="197">
        <f t="shared" si="283"/>
        <v>-1.6786172139014839E-3</v>
      </c>
      <c r="M1876" s="197">
        <f t="shared" si="288"/>
        <v>4.0187252557471451E-2</v>
      </c>
      <c r="N1876" s="199">
        <v>40683</v>
      </c>
      <c r="O1876" s="181">
        <v>1333.27</v>
      </c>
      <c r="P1876" s="200">
        <f t="shared" si="284"/>
        <v>-7.7180074323803353E-3</v>
      </c>
      <c r="Q1876" s="200">
        <f t="shared" si="289"/>
        <v>3.7792141906748802E-2</v>
      </c>
    </row>
    <row r="1877" spans="1:17">
      <c r="A1877" s="180">
        <v>40686</v>
      </c>
      <c r="B1877" s="174">
        <v>673.09</v>
      </c>
      <c r="C1877" s="197">
        <f t="shared" si="280"/>
        <v>-1.8006832191952184E-2</v>
      </c>
      <c r="D1877" s="201">
        <f t="shared" si="285"/>
        <v>2.9843235381279767E-2</v>
      </c>
      <c r="E1877" s="174">
        <v>8236.5499999999993</v>
      </c>
      <c r="F1877" s="197">
        <f t="shared" si="281"/>
        <v>-1.4581361969717448E-2</v>
      </c>
      <c r="G1877" s="197">
        <f t="shared" si="286"/>
        <v>1.3091556788240581E-2</v>
      </c>
      <c r="H1877" s="174">
        <v>2316.7800000000002</v>
      </c>
      <c r="I1877" s="197">
        <f t="shared" si="282"/>
        <v>-1.4845363151526011E-2</v>
      </c>
      <c r="J1877" s="197">
        <f t="shared" si="287"/>
        <v>3.502358217097102E-2</v>
      </c>
      <c r="K1877" s="174">
        <v>419.77</v>
      </c>
      <c r="L1877" s="197">
        <f t="shared" si="283"/>
        <v>7.4364007314846499E-3</v>
      </c>
      <c r="M1877" s="197">
        <f t="shared" si="288"/>
        <v>3.7312105137997681E-2</v>
      </c>
      <c r="N1877" s="199">
        <v>40686</v>
      </c>
      <c r="O1877" s="181">
        <v>1317.37</v>
      </c>
      <c r="P1877" s="200">
        <f t="shared" si="284"/>
        <v>-1.1997246485370225E-2</v>
      </c>
      <c r="Q1877" s="200">
        <f t="shared" si="289"/>
        <v>2.7164407224525181E-2</v>
      </c>
    </row>
    <row r="1878" spans="1:17">
      <c r="A1878" s="180">
        <v>40687</v>
      </c>
      <c r="B1878" s="174">
        <v>670.94</v>
      </c>
      <c r="C1878" s="197">
        <f t="shared" si="280"/>
        <v>-3.1993360771785258E-3</v>
      </c>
      <c r="D1878" s="201">
        <f t="shared" si="285"/>
        <v>-1.0081386196732781E-2</v>
      </c>
      <c r="E1878" s="174">
        <v>8252.4599999999991</v>
      </c>
      <c r="F1878" s="197">
        <f t="shared" si="281"/>
        <v>1.92977079126314E-3</v>
      </c>
      <c r="G1878" s="197">
        <f t="shared" si="286"/>
        <v>-9.0717656545021945E-3</v>
      </c>
      <c r="H1878" s="174">
        <v>2303.5500000000002</v>
      </c>
      <c r="I1878" s="197">
        <f t="shared" si="282"/>
        <v>-5.7268793176394111E-3</v>
      </c>
      <c r="J1878" s="197">
        <f t="shared" si="287"/>
        <v>2.0264131871915343E-3</v>
      </c>
      <c r="K1878" s="174">
        <v>420.34</v>
      </c>
      <c r="L1878" s="197">
        <f t="shared" si="283"/>
        <v>1.3569653675455382E-3</v>
      </c>
      <c r="M1878" s="197">
        <f t="shared" si="288"/>
        <v>2.5942887628971213E-2</v>
      </c>
      <c r="N1878" s="199">
        <v>40687</v>
      </c>
      <c r="O1878" s="181">
        <v>1316.28</v>
      </c>
      <c r="P1878" s="200">
        <f t="shared" si="284"/>
        <v>-8.2774860914392031E-4</v>
      </c>
      <c r="Q1878" s="200">
        <f t="shared" si="289"/>
        <v>5.8697632967726777E-3</v>
      </c>
    </row>
    <row r="1879" spans="1:17">
      <c r="A1879" s="180">
        <v>40688</v>
      </c>
      <c r="B1879" s="174">
        <v>673.3</v>
      </c>
      <c r="C1879" s="197">
        <f t="shared" si="280"/>
        <v>3.5112813555938593E-3</v>
      </c>
      <c r="D1879" s="201">
        <f t="shared" si="285"/>
        <v>-9.818395522539854E-3</v>
      </c>
      <c r="E1879" s="174">
        <v>8295.3700000000008</v>
      </c>
      <c r="F1879" s="197">
        <f t="shared" si="281"/>
        <v>5.1861901140636104E-3</v>
      </c>
      <c r="G1879" s="197">
        <f t="shared" si="286"/>
        <v>-8.3648365410092657E-3</v>
      </c>
      <c r="H1879" s="174">
        <v>2310.9499999999998</v>
      </c>
      <c r="I1879" s="197">
        <f t="shared" si="282"/>
        <v>3.2072841449543609E-3</v>
      </c>
      <c r="J1879" s="197">
        <f t="shared" si="287"/>
        <v>-5.5455767879729377E-3</v>
      </c>
      <c r="K1879" s="174">
        <v>417.33</v>
      </c>
      <c r="L1879" s="197">
        <f t="shared" si="283"/>
        <v>-7.1866318596772449E-3</v>
      </c>
      <c r="M1879" s="197">
        <f t="shared" si="288"/>
        <v>2.9821243299395554E-2</v>
      </c>
      <c r="N1879" s="199">
        <v>40688</v>
      </c>
      <c r="O1879" s="181">
        <v>1320.47</v>
      </c>
      <c r="P1879" s="200">
        <f t="shared" si="284"/>
        <v>3.1781576006994698E-3</v>
      </c>
      <c r="Q1879" s="200">
        <f t="shared" si="289"/>
        <v>1.885874752870977E-3</v>
      </c>
    </row>
    <row r="1880" spans="1:17">
      <c r="A1880" s="180">
        <v>40689</v>
      </c>
      <c r="B1880" s="174">
        <v>678.5</v>
      </c>
      <c r="C1880" s="197">
        <f t="shared" si="280"/>
        <v>7.6934837236887427E-3</v>
      </c>
      <c r="D1880" s="201">
        <f t="shared" si="285"/>
        <v>-1.3654715966309951E-3</v>
      </c>
      <c r="E1880" s="174">
        <v>8341.66</v>
      </c>
      <c r="F1880" s="197">
        <f t="shared" si="281"/>
        <v>5.5647095005840128E-3</v>
      </c>
      <c r="G1880" s="197">
        <f t="shared" si="286"/>
        <v>-1.3862194142325729E-4</v>
      </c>
      <c r="H1880" s="174">
        <v>2325.9299999999998</v>
      </c>
      <c r="I1880" s="197">
        <f t="shared" si="282"/>
        <v>6.4612636580173343E-3</v>
      </c>
      <c r="J1880" s="197">
        <f t="shared" si="287"/>
        <v>3.402653882803162E-3</v>
      </c>
      <c r="K1880" s="174">
        <v>411.01</v>
      </c>
      <c r="L1880" s="197">
        <f t="shared" si="283"/>
        <v>-1.5259730639102496E-2</v>
      </c>
      <c r="M1880" s="197">
        <f t="shared" si="288"/>
        <v>1.6769348651630843E-2</v>
      </c>
      <c r="N1880" s="199">
        <v>40689</v>
      </c>
      <c r="O1880" s="181">
        <v>1325.69</v>
      </c>
      <c r="P1880" s="200">
        <f t="shared" si="284"/>
        <v>3.9453447796788249E-3</v>
      </c>
      <c r="Q1880" s="200">
        <f t="shared" si="289"/>
        <v>7.8155689658250121E-3</v>
      </c>
    </row>
    <row r="1881" spans="1:17">
      <c r="A1881" s="180">
        <v>40690</v>
      </c>
      <c r="B1881" s="174">
        <v>680.64</v>
      </c>
      <c r="C1881" s="197">
        <f t="shared" si="280"/>
        <v>3.14905273694844E-3</v>
      </c>
      <c r="D1881" s="201">
        <f t="shared" si="285"/>
        <v>-2.1789066979882718E-3</v>
      </c>
      <c r="E1881" s="174">
        <v>8386.34</v>
      </c>
      <c r="F1881" s="197">
        <f t="shared" si="281"/>
        <v>5.3419543580540208E-3</v>
      </c>
      <c r="G1881" s="197">
        <f t="shared" si="286"/>
        <v>-4.4585499424984725E-4</v>
      </c>
      <c r="H1881" s="174">
        <v>2336.09</v>
      </c>
      <c r="I1881" s="197">
        <f t="shared" si="282"/>
        <v>4.3586325604333242E-3</v>
      </c>
      <c r="J1881" s="197">
        <f t="shared" si="287"/>
        <v>1.6768892453880146E-4</v>
      </c>
      <c r="K1881" s="174">
        <v>409.33</v>
      </c>
      <c r="L1881" s="197">
        <f t="shared" si="283"/>
        <v>-4.095868417140892E-3</v>
      </c>
      <c r="M1881" s="197">
        <f t="shared" si="288"/>
        <v>-1.4516637178888629E-2</v>
      </c>
      <c r="N1881" s="199">
        <v>40690</v>
      </c>
      <c r="O1881" s="181">
        <v>1331.1</v>
      </c>
      <c r="P1881" s="200">
        <f t="shared" si="284"/>
        <v>4.0725894613520327E-3</v>
      </c>
      <c r="Q1881" s="200">
        <f t="shared" si="289"/>
        <v>4.7256744517250454E-3</v>
      </c>
    </row>
    <row r="1882" spans="1:17">
      <c r="A1882" s="180">
        <v>40694</v>
      </c>
      <c r="B1882" s="174">
        <v>687.52</v>
      </c>
      <c r="C1882" s="197">
        <f t="shared" si="280"/>
        <v>1.0057388014812702E-2</v>
      </c>
      <c r="D1882" s="201">
        <f t="shared" si="285"/>
        <v>-3.5784510071660142E-3</v>
      </c>
      <c r="E1882" s="174">
        <v>8477.2800000000007</v>
      </c>
      <c r="F1882" s="197">
        <f t="shared" si="281"/>
        <v>1.0785451943923722E-2</v>
      </c>
      <c r="G1882" s="197">
        <f t="shared" si="286"/>
        <v>-3.6124476365342112E-3</v>
      </c>
      <c r="H1882" s="174">
        <v>2372.54</v>
      </c>
      <c r="I1882" s="197">
        <f t="shared" si="282"/>
        <v>1.5482519591216513E-2</v>
      </c>
      <c r="J1882" s="197">
        <f t="shared" si="287"/>
        <v>-1.8405131231372714E-4</v>
      </c>
      <c r="K1882" s="174">
        <v>411.21</v>
      </c>
      <c r="L1882" s="197">
        <f t="shared" si="283"/>
        <v>4.5823562280540844E-3</v>
      </c>
      <c r="M1882" s="197">
        <f t="shared" si="288"/>
        <v>-2.0098140738564418E-2</v>
      </c>
      <c r="N1882" s="199">
        <v>40694</v>
      </c>
      <c r="O1882" s="181">
        <v>1345.2</v>
      </c>
      <c r="P1882" s="200">
        <f t="shared" si="284"/>
        <v>1.0537032813141153E-2</v>
      </c>
      <c r="Q1882" s="200">
        <f t="shared" si="289"/>
        <v>2.1358530470810145E-3</v>
      </c>
    </row>
    <row r="1883" spans="1:17">
      <c r="A1883" s="180">
        <v>40695</v>
      </c>
      <c r="B1883" s="174">
        <v>669.62</v>
      </c>
      <c r="C1883" s="197">
        <f t="shared" si="280"/>
        <v>-2.6380532719220848E-2</v>
      </c>
      <c r="D1883" s="201">
        <f t="shared" si="285"/>
        <v>9.7782779334543192E-3</v>
      </c>
      <c r="E1883" s="174">
        <v>8281.59</v>
      </c>
      <c r="F1883" s="197">
        <f t="shared" si="281"/>
        <v>-2.3354664686563654E-2</v>
      </c>
      <c r="G1883" s="197">
        <f t="shared" si="286"/>
        <v>8.5652563122763613E-3</v>
      </c>
      <c r="H1883" s="174">
        <v>2322.48</v>
      </c>
      <c r="I1883" s="197">
        <f t="shared" si="282"/>
        <v>-2.1325530953636734E-2</v>
      </c>
      <c r="J1883" s="197">
        <f t="shared" si="287"/>
        <v>1.4241898950731344E-2</v>
      </c>
      <c r="K1883" s="174">
        <v>413.46</v>
      </c>
      <c r="L1883" s="197">
        <f t="shared" si="283"/>
        <v>5.4567416857721303E-3</v>
      </c>
      <c r="M1883" s="197">
        <f t="shared" si="288"/>
        <v>-1.0041581164271243E-2</v>
      </c>
      <c r="N1883" s="199">
        <v>40695</v>
      </c>
      <c r="O1883" s="181">
        <v>1314.55</v>
      </c>
      <c r="P1883" s="200">
        <f t="shared" si="284"/>
        <v>-2.304829914304651E-2</v>
      </c>
      <c r="Q1883" s="200">
        <f t="shared" si="289"/>
        <v>1.4504022467492385E-2</v>
      </c>
    </row>
    <row r="1884" spans="1:17">
      <c r="A1884" s="180">
        <v>40696</v>
      </c>
      <c r="B1884" s="174">
        <v>671.4</v>
      </c>
      <c r="C1884" s="197">
        <f t="shared" si="280"/>
        <v>2.6546972384702771E-3</v>
      </c>
      <c r="D1884" s="201">
        <f t="shared" si="285"/>
        <v>-1.7145561481068994E-2</v>
      </c>
      <c r="E1884" s="174">
        <v>8277.76</v>
      </c>
      <c r="F1884" s="197">
        <f t="shared" si="281"/>
        <v>-4.6257855148846075E-4</v>
      </c>
      <c r="G1884" s="197">
        <f t="shared" si="286"/>
        <v>-2.2417604602488213E-2</v>
      </c>
      <c r="H1884" s="174">
        <v>2326.6999999999998</v>
      </c>
      <c r="I1884" s="197">
        <f t="shared" si="282"/>
        <v>1.8153743924505784E-3</v>
      </c>
      <c r="J1884" s="197">
        <f t="shared" si="287"/>
        <v>-8.762434424574729E-3</v>
      </c>
      <c r="K1884" s="174">
        <v>415.55</v>
      </c>
      <c r="L1884" s="197">
        <f t="shared" si="283"/>
        <v>5.0421694018639631E-3</v>
      </c>
      <c r="M1884" s="197">
        <f t="shared" si="288"/>
        <v>-1.0944581086399976E-2</v>
      </c>
      <c r="N1884" s="199">
        <v>40696</v>
      </c>
      <c r="O1884" s="181">
        <v>1312.94</v>
      </c>
      <c r="P1884" s="200">
        <f t="shared" si="284"/>
        <v>-1.2255043417858898E-3</v>
      </c>
      <c r="Q1884" s="200">
        <f t="shared" si="289"/>
        <v>-1.3494930821969413E-2</v>
      </c>
    </row>
    <row r="1885" spans="1:17">
      <c r="A1885" s="180">
        <v>40697</v>
      </c>
      <c r="B1885" s="174">
        <v>660.71</v>
      </c>
      <c r="C1885" s="197">
        <f t="shared" si="280"/>
        <v>-1.6050070162246043E-2</v>
      </c>
      <c r="D1885" s="201">
        <f t="shared" si="285"/>
        <v>-7.6412701637185634E-3</v>
      </c>
      <c r="E1885" s="174">
        <v>8222.15</v>
      </c>
      <c r="F1885" s="197">
        <f t="shared" si="281"/>
        <v>-6.7406683503926611E-3</v>
      </c>
      <c r="G1885" s="197">
        <f t="shared" si="286"/>
        <v>-2.4422207144403862E-2</v>
      </c>
      <c r="H1885" s="174">
        <v>2292.31</v>
      </c>
      <c r="I1885" s="197">
        <f t="shared" si="282"/>
        <v>-1.4890911890385701E-2</v>
      </c>
      <c r="J1885" s="197">
        <f t="shared" si="287"/>
        <v>-3.3639149209526036E-3</v>
      </c>
      <c r="K1885" s="174">
        <v>422.04</v>
      </c>
      <c r="L1885" s="197">
        <f t="shared" si="283"/>
        <v>1.5497152274856072E-2</v>
      </c>
      <c r="M1885" s="197">
        <f t="shared" si="288"/>
        <v>-7.5278452920782748E-3</v>
      </c>
      <c r="N1885" s="199">
        <v>40697</v>
      </c>
      <c r="O1885" s="181">
        <v>1300.1600000000001</v>
      </c>
      <c r="P1885" s="200">
        <f t="shared" si="284"/>
        <v>-9.7815635819200348E-3</v>
      </c>
      <c r="Q1885" s="200">
        <f t="shared" si="289"/>
        <v>-1.5065614660518983E-2</v>
      </c>
    </row>
    <row r="1886" spans="1:17">
      <c r="A1886" s="180">
        <v>40700</v>
      </c>
      <c r="B1886" s="174">
        <v>654.87</v>
      </c>
      <c r="C1886" s="197">
        <f t="shared" si="280"/>
        <v>-8.8782717293076283E-3</v>
      </c>
      <c r="D1886" s="201">
        <f t="shared" si="285"/>
        <v>-2.4400570693021338E-2</v>
      </c>
      <c r="E1886" s="174">
        <v>8115.87</v>
      </c>
      <c r="F1886" s="197">
        <f t="shared" si="281"/>
        <v>-1.3010327953036414E-2</v>
      </c>
      <c r="G1886" s="197">
        <f t="shared" si="286"/>
        <v>-3.1867615430156176E-2</v>
      </c>
      <c r="H1886" s="174">
        <v>2274.48</v>
      </c>
      <c r="I1886" s="197">
        <f t="shared" si="282"/>
        <v>-7.8085879128125387E-3</v>
      </c>
      <c r="J1886" s="197">
        <f t="shared" si="287"/>
        <v>-1.5393643624850517E-2</v>
      </c>
      <c r="K1886" s="174">
        <v>412.83</v>
      </c>
      <c r="L1886" s="197">
        <f t="shared" si="283"/>
        <v>-2.2064210328591474E-2</v>
      </c>
      <c r="M1886" s="197">
        <f t="shared" si="288"/>
        <v>1.0504223205305805E-2</v>
      </c>
      <c r="N1886" s="199">
        <v>40700</v>
      </c>
      <c r="O1886" s="181">
        <v>1286.17</v>
      </c>
      <c r="P1886" s="200">
        <f t="shared" si="284"/>
        <v>-1.0818523892467404E-2</v>
      </c>
      <c r="Q1886" s="200">
        <f t="shared" si="289"/>
        <v>-2.4667099457484333E-2</v>
      </c>
    </row>
    <row r="1887" spans="1:17">
      <c r="A1887" s="180">
        <v>40701</v>
      </c>
      <c r="B1887" s="174">
        <v>654.85</v>
      </c>
      <c r="C1887" s="197">
        <f t="shared" si="280"/>
        <v>-3.054087896887305E-5</v>
      </c>
      <c r="D1887" s="201">
        <f t="shared" si="285"/>
        <v>-4.0783512859968153E-2</v>
      </c>
      <c r="E1887" s="174">
        <v>8131.69</v>
      </c>
      <c r="F1887" s="197">
        <f t="shared" si="281"/>
        <v>1.9473699434805235E-3</v>
      </c>
      <c r="G1887" s="197">
        <f t="shared" si="286"/>
        <v>-4.7212526260391026E-2</v>
      </c>
      <c r="H1887" s="174">
        <v>2268.96</v>
      </c>
      <c r="I1887" s="197">
        <f t="shared" si="282"/>
        <v>-2.429878117013231E-3</v>
      </c>
      <c r="J1887" s="197">
        <f t="shared" si="287"/>
        <v>-2.5120600611525511E-2</v>
      </c>
      <c r="K1887" s="174">
        <v>413.33</v>
      </c>
      <c r="L1887" s="197">
        <f t="shared" si="283"/>
        <v>1.210419437025349E-3</v>
      </c>
      <c r="M1887" s="197">
        <f t="shared" si="288"/>
        <v>-1.0697608341848569E-2</v>
      </c>
      <c r="N1887" s="199">
        <v>40701</v>
      </c>
      <c r="O1887" s="181">
        <v>1284.94</v>
      </c>
      <c r="P1887" s="200">
        <f t="shared" si="284"/>
        <v>-9.5678527471204644E-4</v>
      </c>
      <c r="Q1887" s="200">
        <f t="shared" si="289"/>
        <v>-3.7666894523678461E-2</v>
      </c>
    </row>
    <row r="1888" spans="1:17">
      <c r="A1888" s="180">
        <v>40702</v>
      </c>
      <c r="B1888" s="174">
        <v>646.85</v>
      </c>
      <c r="C1888" s="197">
        <f t="shared" si="280"/>
        <v>-1.2291773411500987E-2</v>
      </c>
      <c r="D1888" s="201">
        <f t="shared" si="285"/>
        <v>-4.236680358948415E-2</v>
      </c>
      <c r="E1888" s="174">
        <v>8081.35</v>
      </c>
      <c r="F1888" s="197">
        <f t="shared" si="281"/>
        <v>-6.2098362512845087E-3</v>
      </c>
      <c r="G1888" s="197">
        <f t="shared" si="286"/>
        <v>-4.304130680095971E-2</v>
      </c>
      <c r="H1888" s="174">
        <v>2252.89</v>
      </c>
      <c r="I1888" s="197">
        <f t="shared" si="282"/>
        <v>-7.1077402632131201E-3</v>
      </c>
      <c r="J1888" s="197">
        <f t="shared" si="287"/>
        <v>-2.7781979066105442E-2</v>
      </c>
      <c r="K1888" s="174">
        <v>407.51</v>
      </c>
      <c r="L1888" s="197">
        <f t="shared" si="283"/>
        <v>-1.4180833125205254E-2</v>
      </c>
      <c r="M1888" s="197">
        <f t="shared" si="288"/>
        <v>-4.3213296771589856E-3</v>
      </c>
      <c r="N1888" s="199">
        <v>40702</v>
      </c>
      <c r="O1888" s="181">
        <v>1279.56</v>
      </c>
      <c r="P1888" s="200">
        <f t="shared" si="284"/>
        <v>-4.1957558140942137E-3</v>
      </c>
      <c r="Q1888" s="200">
        <f t="shared" si="289"/>
        <v>-3.7102539024385185E-2</v>
      </c>
    </row>
    <row r="1889" spans="1:17">
      <c r="A1889" s="180">
        <v>40703</v>
      </c>
      <c r="B1889" s="174">
        <v>649.02</v>
      </c>
      <c r="C1889" s="197">
        <f t="shared" si="280"/>
        <v>3.3491045063421231E-3</v>
      </c>
      <c r="D1889" s="201">
        <f t="shared" si="285"/>
        <v>-5.2240515107474052E-2</v>
      </c>
      <c r="E1889" s="174">
        <v>8149.65</v>
      </c>
      <c r="F1889" s="197">
        <f t="shared" si="281"/>
        <v>8.4160437605930571E-3</v>
      </c>
      <c r="G1889" s="197">
        <f t="shared" si="286"/>
        <v>-4.8616026756895039E-2</v>
      </c>
      <c r="H1889" s="174">
        <v>2256.65</v>
      </c>
      <c r="I1889" s="197">
        <f t="shared" si="282"/>
        <v>1.6675762367429441E-3</v>
      </c>
      <c r="J1889" s="197">
        <f t="shared" si="287"/>
        <v>-2.986184059652813E-2</v>
      </c>
      <c r="K1889" s="174">
        <v>404.71</v>
      </c>
      <c r="L1889" s="197">
        <f t="shared" si="283"/>
        <v>-6.8947110191013511E-3</v>
      </c>
      <c r="M1889" s="197">
        <f t="shared" si="288"/>
        <v>-1.7755111811516379E-2</v>
      </c>
      <c r="N1889" s="199">
        <v>40703</v>
      </c>
      <c r="O1889" s="181">
        <v>1289</v>
      </c>
      <c r="P1889" s="200">
        <f t="shared" si="284"/>
        <v>7.3504551210990064E-3</v>
      </c>
      <c r="Q1889" s="200">
        <f t="shared" si="289"/>
        <v>-3.7285786073640019E-2</v>
      </c>
    </row>
    <row r="1890" spans="1:17">
      <c r="A1890" s="180">
        <v>40704</v>
      </c>
      <c r="B1890" s="174">
        <v>638.85</v>
      </c>
      <c r="C1890" s="197">
        <f t="shared" si="280"/>
        <v>-1.5793847832920909E-2</v>
      </c>
      <c r="D1890" s="201">
        <f t="shared" si="285"/>
        <v>-4.7467149471014838E-2</v>
      </c>
      <c r="E1890" s="174">
        <v>8016.39</v>
      </c>
      <c r="F1890" s="197">
        <f t="shared" si="281"/>
        <v>-1.6486785691725691E-2</v>
      </c>
      <c r="G1890" s="197">
        <f t="shared" si="286"/>
        <v>-3.5690742769901293E-2</v>
      </c>
      <c r="H1890" s="174">
        <v>2221.09</v>
      </c>
      <c r="I1890" s="197">
        <f t="shared" si="282"/>
        <v>-1.5883346325885866E-2</v>
      </c>
      <c r="J1890" s="197">
        <f t="shared" si="287"/>
        <v>-2.531226878476011E-2</v>
      </c>
      <c r="K1890" s="174">
        <v>403.22</v>
      </c>
      <c r="L1890" s="197">
        <f t="shared" si="283"/>
        <v>-3.6884425364535527E-3</v>
      </c>
      <c r="M1890" s="197">
        <f t="shared" si="288"/>
        <v>-3.1856022495091764E-2</v>
      </c>
      <c r="N1890" s="199">
        <v>40704</v>
      </c>
      <c r="O1890" s="181">
        <v>1270.98</v>
      </c>
      <c r="P1890" s="200">
        <f t="shared" si="284"/>
        <v>-1.4078467514767179E-2</v>
      </c>
      <c r="Q1890" s="200">
        <f t="shared" si="289"/>
        <v>-2.7138105241404906E-2</v>
      </c>
    </row>
    <row r="1891" spans="1:17">
      <c r="A1891" s="180">
        <v>40707</v>
      </c>
      <c r="B1891" s="174">
        <v>636.94000000000005</v>
      </c>
      <c r="C1891" s="197">
        <f t="shared" si="280"/>
        <v>-2.9942254242317592E-3</v>
      </c>
      <c r="D1891" s="201">
        <f t="shared" si="285"/>
        <v>-5.1377035109107752E-2</v>
      </c>
      <c r="E1891" s="174">
        <v>8017.06</v>
      </c>
      <c r="F1891" s="197">
        <f t="shared" si="281"/>
        <v>8.3575275488505664E-5</v>
      </c>
      <c r="G1891" s="197">
        <f t="shared" si="286"/>
        <v>-4.2025253652678923E-2</v>
      </c>
      <c r="H1891" s="174">
        <v>2222.2800000000002</v>
      </c>
      <c r="I1891" s="197">
        <f t="shared" si="282"/>
        <v>5.3562950123490984E-4</v>
      </c>
      <c r="J1891" s="197">
        <f t="shared" si="287"/>
        <v>-3.4171652830205741E-2</v>
      </c>
      <c r="K1891" s="174">
        <v>399.9</v>
      </c>
      <c r="L1891" s="197">
        <f t="shared" si="283"/>
        <v>-8.2678028487926745E-3</v>
      </c>
      <c r="M1891" s="197">
        <f t="shared" si="288"/>
        <v>-3.6142644192071499E-2</v>
      </c>
      <c r="N1891" s="199">
        <v>40707</v>
      </c>
      <c r="O1891" s="181">
        <v>1271.83</v>
      </c>
      <c r="P1891" s="200">
        <f t="shared" si="284"/>
        <v>6.6855174524230523E-4</v>
      </c>
      <c r="Q1891" s="200">
        <f t="shared" si="289"/>
        <v>-3.340942180852377E-2</v>
      </c>
    </row>
    <row r="1892" spans="1:17">
      <c r="A1892" s="180">
        <v>40708</v>
      </c>
      <c r="B1892" s="174">
        <v>645.94000000000005</v>
      </c>
      <c r="C1892" s="197">
        <f t="shared" si="280"/>
        <v>1.4031160598990256E-2</v>
      </c>
      <c r="D1892" s="201">
        <f t="shared" si="285"/>
        <v>-6.3724730433189575E-2</v>
      </c>
      <c r="E1892" s="174">
        <v>8132.77</v>
      </c>
      <c r="F1892" s="197">
        <f t="shared" si="281"/>
        <v>1.4329807808116879E-2</v>
      </c>
      <c r="G1892" s="197">
        <f t="shared" si="286"/>
        <v>-4.2760675814731759E-2</v>
      </c>
      <c r="H1892" s="174">
        <v>2250.34</v>
      </c>
      <c r="I1892" s="197">
        <f t="shared" si="282"/>
        <v>1.2547620031528412E-2</v>
      </c>
      <c r="J1892" s="197">
        <f t="shared" si="287"/>
        <v>-4.1579847565430844E-2</v>
      </c>
      <c r="K1892" s="174">
        <v>400.22</v>
      </c>
      <c r="L1892" s="197">
        <f t="shared" si="283"/>
        <v>7.99880060644963E-4</v>
      </c>
      <c r="M1892" s="197">
        <f t="shared" si="288"/>
        <v>-3.8364363363867636E-2</v>
      </c>
      <c r="N1892" s="199">
        <v>40708</v>
      </c>
      <c r="O1892" s="181">
        <v>1287.8699999999999</v>
      </c>
      <c r="P1892" s="200">
        <f t="shared" si="284"/>
        <v>1.2532882723673302E-2</v>
      </c>
      <c r="Q1892" s="200">
        <f t="shared" si="289"/>
        <v>-3.2931087558538436E-2</v>
      </c>
    </row>
    <row r="1893" spans="1:17">
      <c r="A1893" s="180">
        <v>40709</v>
      </c>
      <c r="B1893" s="174">
        <v>631.49</v>
      </c>
      <c r="C1893" s="197">
        <f t="shared" si="280"/>
        <v>-2.2624513859672166E-2</v>
      </c>
      <c r="D1893" s="201">
        <f t="shared" si="285"/>
        <v>-4.9074684985965074E-2</v>
      </c>
      <c r="E1893" s="174">
        <v>7967.81</v>
      </c>
      <c r="F1893" s="197">
        <f t="shared" si="281"/>
        <v>-2.0491904320755573E-2</v>
      </c>
      <c r="G1893" s="197">
        <f t="shared" si="286"/>
        <v>-2.9249195236214796E-2</v>
      </c>
      <c r="H1893" s="174">
        <v>2209.0100000000002</v>
      </c>
      <c r="I1893" s="197">
        <f t="shared" si="282"/>
        <v>-1.8536864548307531E-2</v>
      </c>
      <c r="J1893" s="197">
        <f t="shared" si="287"/>
        <v>-2.6707187807892004E-2</v>
      </c>
      <c r="K1893" s="174">
        <v>394.25</v>
      </c>
      <c r="L1893" s="197">
        <f t="shared" si="283"/>
        <v>-1.5029170070269708E-2</v>
      </c>
      <c r="M1893" s="197">
        <f t="shared" si="288"/>
        <v>-3.5974925876936889E-2</v>
      </c>
      <c r="N1893" s="199">
        <v>40709</v>
      </c>
      <c r="O1893" s="181">
        <v>1265.42</v>
      </c>
      <c r="P1893" s="200">
        <f t="shared" si="284"/>
        <v>-1.7585608026490646E-2</v>
      </c>
      <c r="Q1893" s="200">
        <f t="shared" si="289"/>
        <v>-2.0481889071466385E-2</v>
      </c>
    </row>
    <row r="1894" spans="1:17">
      <c r="A1894" s="180">
        <v>40710</v>
      </c>
      <c r="B1894" s="174">
        <v>626.30999999999995</v>
      </c>
      <c r="C1894" s="197">
        <f t="shared" si="280"/>
        <v>-8.2366501594404763E-3</v>
      </c>
      <c r="D1894" s="201">
        <f t="shared" si="285"/>
        <v>-6.8525085116346876E-2</v>
      </c>
      <c r="E1894" s="174">
        <v>7963.6</v>
      </c>
      <c r="F1894" s="197">
        <f t="shared" si="281"/>
        <v>-5.2851569296097779E-4</v>
      </c>
      <c r="G1894" s="197">
        <f t="shared" si="286"/>
        <v>-5.2858935313743208E-2</v>
      </c>
      <c r="H1894" s="174">
        <v>2199.9299999999998</v>
      </c>
      <c r="I1894" s="197">
        <f t="shared" si="282"/>
        <v>-4.1189096867556493E-3</v>
      </c>
      <c r="J1894" s="197">
        <f t="shared" si="287"/>
        <v>-4.3654904986693291E-2</v>
      </c>
      <c r="K1894" s="174">
        <v>394.19</v>
      </c>
      <c r="L1894" s="197">
        <f t="shared" si="283"/>
        <v>-1.5219927988386933E-4</v>
      </c>
      <c r="M1894" s="197">
        <f t="shared" si="288"/>
        <v>-4.2070168935946554E-2</v>
      </c>
      <c r="N1894" s="199">
        <v>40710</v>
      </c>
      <c r="O1894" s="181">
        <v>1267.6400000000001</v>
      </c>
      <c r="P1894" s="200">
        <f t="shared" si="284"/>
        <v>1.752821147853282E-3</v>
      </c>
      <c r="Q1894" s="200">
        <f t="shared" si="289"/>
        <v>-4.1985200081640188E-2</v>
      </c>
    </row>
    <row r="1895" spans="1:17">
      <c r="A1895" s="180">
        <v>40711</v>
      </c>
      <c r="B1895" s="174">
        <v>622.16</v>
      </c>
      <c r="C1895" s="197">
        <f t="shared" si="280"/>
        <v>-6.648161806290161E-3</v>
      </c>
      <c r="D1895" s="201">
        <f t="shared" si="285"/>
        <v>-6.72531356732992E-2</v>
      </c>
      <c r="E1895" s="174">
        <v>8000.11</v>
      </c>
      <c r="F1895" s="197">
        <f t="shared" si="281"/>
        <v>4.5741326618010487E-3</v>
      </c>
      <c r="G1895" s="197">
        <f t="shared" si="286"/>
        <v>-3.8612714730758904E-2</v>
      </c>
      <c r="H1895" s="174">
        <v>2192.96</v>
      </c>
      <c r="I1895" s="197">
        <f t="shared" si="282"/>
        <v>-3.1733122609209773E-3</v>
      </c>
      <c r="J1895" s="197">
        <f t="shared" si="287"/>
        <v>-4.1147588233992373E-2</v>
      </c>
      <c r="K1895" s="174">
        <v>399.36</v>
      </c>
      <c r="L1895" s="197">
        <f t="shared" si="283"/>
        <v>1.3030239177744223E-2</v>
      </c>
      <c r="M1895" s="197">
        <f t="shared" si="288"/>
        <v>-4.9105408404794361E-2</v>
      </c>
      <c r="N1895" s="199">
        <v>40711</v>
      </c>
      <c r="O1895" s="181">
        <v>1271.5</v>
      </c>
      <c r="P1895" s="200">
        <f t="shared" si="284"/>
        <v>3.0404018474758767E-3</v>
      </c>
      <c r="Q1895" s="200">
        <f t="shared" si="289"/>
        <v>-2.9153410681526815E-2</v>
      </c>
    </row>
    <row r="1896" spans="1:17">
      <c r="A1896" s="180">
        <v>40714</v>
      </c>
      <c r="B1896" s="174">
        <v>623.37</v>
      </c>
      <c r="C1896" s="197">
        <f t="shared" si="280"/>
        <v>1.9429485932106402E-3</v>
      </c>
      <c r="D1896" s="201">
        <f t="shared" si="285"/>
        <v>-7.5318457281476181E-2</v>
      </c>
      <c r="E1896" s="174">
        <v>8032.22</v>
      </c>
      <c r="F1896" s="197">
        <f t="shared" si="281"/>
        <v>4.0056614272037496E-3</v>
      </c>
      <c r="G1896" s="197">
        <f t="shared" si="286"/>
        <v>-4.065183238303012E-2</v>
      </c>
      <c r="H1896" s="174">
        <v>2204.36</v>
      </c>
      <c r="I1896" s="197">
        <f t="shared" si="282"/>
        <v>5.1849879198618519E-3</v>
      </c>
      <c r="J1896" s="197">
        <f t="shared" si="287"/>
        <v>-5.0596048230621846E-2</v>
      </c>
      <c r="K1896" s="174">
        <v>392</v>
      </c>
      <c r="L1896" s="197">
        <f t="shared" si="283"/>
        <v>-1.8601425950545661E-2</v>
      </c>
      <c r="M1896" s="197">
        <f t="shared" si="288"/>
        <v>-3.2930360403698254E-2</v>
      </c>
      <c r="N1896" s="199">
        <v>40714</v>
      </c>
      <c r="O1896" s="181">
        <v>1278.3599999999999</v>
      </c>
      <c r="P1896" s="200">
        <f t="shared" si="284"/>
        <v>5.3807005489322057E-3</v>
      </c>
      <c r="Q1896" s="200">
        <f t="shared" si="289"/>
        <v>-3.1827833995695581E-2</v>
      </c>
    </row>
    <row r="1897" spans="1:17">
      <c r="A1897" s="180">
        <v>40715</v>
      </c>
      <c r="B1897" s="174">
        <v>637.38</v>
      </c>
      <c r="C1897" s="197">
        <f t="shared" si="280"/>
        <v>2.222578104007869E-2</v>
      </c>
      <c r="D1897" s="201">
        <f t="shared" si="285"/>
        <v>-9.9723598325561658E-2</v>
      </c>
      <c r="E1897" s="174">
        <v>8156.27</v>
      </c>
      <c r="F1897" s="197">
        <f t="shared" si="281"/>
        <v>1.5326003614731038E-2</v>
      </c>
      <c r="G1897" s="197">
        <f t="shared" si="286"/>
        <v>-5.161040424045174E-2</v>
      </c>
      <c r="H1897" s="174">
        <v>2251.8200000000002</v>
      </c>
      <c r="I1897" s="197">
        <f t="shared" si="282"/>
        <v>2.1301560795728897E-2</v>
      </c>
      <c r="J1897" s="197">
        <f t="shared" si="287"/>
        <v>-6.7274798429457702E-2</v>
      </c>
      <c r="K1897" s="174">
        <v>390.74</v>
      </c>
      <c r="L1897" s="197">
        <f t="shared" si="283"/>
        <v>-3.2194626269731325E-3</v>
      </c>
      <c r="M1897" s="197">
        <f t="shared" si="288"/>
        <v>-4.7404364742664448E-2</v>
      </c>
      <c r="N1897" s="199">
        <v>40715</v>
      </c>
      <c r="O1897" s="181">
        <v>1295.52</v>
      </c>
      <c r="P1897" s="200">
        <f t="shared" si="284"/>
        <v>1.3334152526697675E-2</v>
      </c>
      <c r="Q1897" s="200">
        <f t="shared" si="289"/>
        <v>-3.9871575870095294E-2</v>
      </c>
    </row>
    <row r="1898" spans="1:17">
      <c r="A1898" s="180">
        <v>40716</v>
      </c>
      <c r="B1898" s="174">
        <v>631.89</v>
      </c>
      <c r="C1898" s="197">
        <f t="shared" si="280"/>
        <v>-8.650695654600183E-3</v>
      </c>
      <c r="D1898" s="201">
        <f t="shared" si="285"/>
        <v>-8.5048297938149886E-2</v>
      </c>
      <c r="E1898" s="174">
        <v>8101.84</v>
      </c>
      <c r="F1898" s="197">
        <f t="shared" si="281"/>
        <v>-6.6957602520582721E-3</v>
      </c>
      <c r="G1898" s="197">
        <f t="shared" si="286"/>
        <v>-4.1792016536144783E-2</v>
      </c>
      <c r="H1898" s="174">
        <v>2235.75</v>
      </c>
      <c r="I1898" s="197">
        <f t="shared" si="282"/>
        <v>-7.162035886759008E-3</v>
      </c>
      <c r="J1898" s="197">
        <f t="shared" si="287"/>
        <v>-5.4226611791177839E-2</v>
      </c>
      <c r="K1898" s="174">
        <v>389.68</v>
      </c>
      <c r="L1898" s="197">
        <f t="shared" si="283"/>
        <v>-2.7164876652021703E-3</v>
      </c>
      <c r="M1898" s="197">
        <f t="shared" si="288"/>
        <v>-4.3567875637450321E-2</v>
      </c>
      <c r="N1898" s="199">
        <v>40716</v>
      </c>
      <c r="O1898" s="181">
        <v>1287.1400000000001</v>
      </c>
      <c r="P1898" s="200">
        <f t="shared" si="284"/>
        <v>-6.4894561490243261E-3</v>
      </c>
      <c r="Q1898" s="200">
        <f t="shared" si="289"/>
        <v>-3.1800317181142679E-2</v>
      </c>
    </row>
    <row r="1899" spans="1:17">
      <c r="A1899" s="180">
        <v>40717</v>
      </c>
      <c r="B1899" s="174">
        <v>637.45000000000005</v>
      </c>
      <c r="C1899" s="197">
        <f t="shared" si="280"/>
        <v>8.7605142187545896E-3</v>
      </c>
      <c r="D1899" s="201">
        <f t="shared" si="285"/>
        <v>-9.6116956774264559E-2</v>
      </c>
      <c r="E1899" s="174">
        <v>8054.08</v>
      </c>
      <c r="F1899" s="197">
        <f t="shared" si="281"/>
        <v>-5.912401042680808E-3</v>
      </c>
      <c r="G1899" s="197">
        <f t="shared" si="286"/>
        <v>-4.6238165636535072E-2</v>
      </c>
      <c r="H1899" s="174">
        <v>2255.0500000000002</v>
      </c>
      <c r="I1899" s="197">
        <f t="shared" si="282"/>
        <v>8.595403413674407E-3</v>
      </c>
      <c r="J1899" s="197">
        <f t="shared" si="287"/>
        <v>-6.408555039676854E-2</v>
      </c>
      <c r="K1899" s="174">
        <v>391</v>
      </c>
      <c r="L1899" s="197">
        <f t="shared" si="283"/>
        <v>3.3816704870785678E-3</v>
      </c>
      <c r="M1899" s="197">
        <f t="shared" si="288"/>
        <v>-5.0001657874222422E-2</v>
      </c>
      <c r="N1899" s="199">
        <v>40717</v>
      </c>
      <c r="O1899" s="181">
        <v>1283.5</v>
      </c>
      <c r="P1899" s="200">
        <f t="shared" si="284"/>
        <v>-2.8319814775847074E-3</v>
      </c>
      <c r="Q1899" s="200">
        <f t="shared" si="289"/>
        <v>-3.6695837431099637E-2</v>
      </c>
    </row>
    <row r="1900" spans="1:17">
      <c r="A1900" s="180">
        <v>40718</v>
      </c>
      <c r="B1900" s="174">
        <v>626.92999999999995</v>
      </c>
      <c r="C1900" s="197">
        <f t="shared" si="280"/>
        <v>-1.6640950926947319E-2</v>
      </c>
      <c r="D1900" s="201">
        <f t="shared" si="285"/>
        <v>-9.5602495121945921E-2</v>
      </c>
      <c r="E1900" s="174">
        <v>7974.72</v>
      </c>
      <c r="F1900" s="197">
        <f t="shared" si="281"/>
        <v>-9.9022569958217115E-3</v>
      </c>
      <c r="G1900" s="197">
        <f t="shared" si="286"/>
        <v>-6.0335943103900357E-2</v>
      </c>
      <c r="H1900" s="174">
        <v>2217.06</v>
      </c>
      <c r="I1900" s="197">
        <f t="shared" si="282"/>
        <v>-1.6990151790407214E-2</v>
      </c>
      <c r="J1900" s="197">
        <f t="shared" si="287"/>
        <v>-6.0641055385103428E-2</v>
      </c>
      <c r="K1900" s="174">
        <v>398.61</v>
      </c>
      <c r="L1900" s="197">
        <f t="shared" si="283"/>
        <v>1.927593528596051E-2</v>
      </c>
      <c r="M1900" s="197">
        <f t="shared" si="288"/>
        <v>-6.9974486731726862E-2</v>
      </c>
      <c r="N1900" s="199">
        <v>40718</v>
      </c>
      <c r="O1900" s="181">
        <v>1268.45</v>
      </c>
      <c r="P1900" s="200">
        <f t="shared" si="284"/>
        <v>-1.1795038682533874E-2</v>
      </c>
      <c r="Q1900" s="200">
        <f t="shared" si="289"/>
        <v>-4.8467333947493189E-2</v>
      </c>
    </row>
    <row r="1901" spans="1:17">
      <c r="A1901" s="180">
        <v>40721</v>
      </c>
      <c r="B1901" s="174">
        <v>634.64</v>
      </c>
      <c r="C1901" s="197">
        <f t="shared" si="280"/>
        <v>1.2223017336563549E-2</v>
      </c>
      <c r="D1901" s="201">
        <f t="shared" si="285"/>
        <v>-0.1210582028067094</v>
      </c>
      <c r="E1901" s="174">
        <v>8031.08</v>
      </c>
      <c r="F1901" s="197">
        <f t="shared" si="281"/>
        <v>7.0424762196079167E-3</v>
      </c>
      <c r="G1901" s="197">
        <f t="shared" si="286"/>
        <v>-7.6564152912924163E-2</v>
      </c>
      <c r="H1901" s="174">
        <v>2252.2399999999998</v>
      </c>
      <c r="I1901" s="197">
        <f t="shared" si="282"/>
        <v>1.5743282667694838E-2</v>
      </c>
      <c r="J1901" s="197">
        <f t="shared" si="287"/>
        <v>-8.4933271798112969E-2</v>
      </c>
      <c r="K1901" s="174">
        <v>395.33</v>
      </c>
      <c r="L1901" s="197">
        <f t="shared" si="283"/>
        <v>-8.2626361205162552E-3</v>
      </c>
      <c r="M1901" s="197">
        <f t="shared" si="288"/>
        <v>-6.0144898954197543E-2</v>
      </c>
      <c r="N1901" s="199">
        <v>40721</v>
      </c>
      <c r="O1901" s="181">
        <v>1280.0999999999999</v>
      </c>
      <c r="P1901" s="200">
        <f t="shared" si="284"/>
        <v>9.1425172334026923E-3</v>
      </c>
      <c r="Q1901" s="200">
        <f t="shared" si="289"/>
        <v>-6.6492737968659413E-2</v>
      </c>
    </row>
    <row r="1902" spans="1:17">
      <c r="A1902" s="180">
        <v>40722</v>
      </c>
      <c r="B1902" s="174">
        <v>640.70000000000005</v>
      </c>
      <c r="C1902" s="197">
        <f t="shared" si="280"/>
        <v>9.5034196512285667E-3</v>
      </c>
      <c r="D1902" s="201">
        <f t="shared" si="285"/>
        <v>-0.10478522100047404</v>
      </c>
      <c r="E1902" s="174">
        <v>8135.98</v>
      </c>
      <c r="F1902" s="197">
        <f t="shared" si="281"/>
        <v>1.2977185976527094E-2</v>
      </c>
      <c r="G1902" s="197">
        <f t="shared" si="286"/>
        <v>-7.3052317771385211E-2</v>
      </c>
      <c r="H1902" s="174">
        <v>2285.75</v>
      </c>
      <c r="I1902" s="197">
        <f t="shared" si="282"/>
        <v>1.4768921527283521E-2</v>
      </c>
      <c r="J1902" s="197">
        <f t="shared" si="287"/>
        <v>-6.7659976330624261E-2</v>
      </c>
      <c r="K1902" s="174">
        <v>398.73</v>
      </c>
      <c r="L1902" s="197">
        <f t="shared" si="283"/>
        <v>8.5636369505411019E-3</v>
      </c>
      <c r="M1902" s="197">
        <f t="shared" si="288"/>
        <v>-7.0602044963525734E-2</v>
      </c>
      <c r="N1902" s="199">
        <v>40722</v>
      </c>
      <c r="O1902" s="181">
        <v>1296.67</v>
      </c>
      <c r="P1902" s="200">
        <f t="shared" si="284"/>
        <v>1.2861239773101529E-2</v>
      </c>
      <c r="Q1902" s="200">
        <f t="shared" si="289"/>
        <v>-6.0899378775418178E-2</v>
      </c>
    </row>
    <row r="1903" spans="1:17">
      <c r="A1903" s="180">
        <v>40723</v>
      </c>
      <c r="B1903" s="174">
        <v>646.27</v>
      </c>
      <c r="C1903" s="197">
        <f t="shared" si="280"/>
        <v>8.6560444744191063E-3</v>
      </c>
      <c r="D1903" s="201">
        <f t="shared" si="285"/>
        <v>-9.2326036169931902E-2</v>
      </c>
      <c r="E1903" s="174">
        <v>8228.5</v>
      </c>
      <c r="F1903" s="197">
        <f t="shared" si="281"/>
        <v>1.1307537520485803E-2</v>
      </c>
      <c r="G1903" s="197">
        <f t="shared" si="286"/>
        <v>-6.3735206794635832E-2</v>
      </c>
      <c r="H1903" s="174">
        <v>2294.4299999999998</v>
      </c>
      <c r="I1903" s="197">
        <f t="shared" si="282"/>
        <v>3.7902485890914674E-3</v>
      </c>
      <c r="J1903" s="197">
        <f t="shared" si="287"/>
        <v>-5.0473095927082594E-2</v>
      </c>
      <c r="K1903" s="174">
        <v>391.44</v>
      </c>
      <c r="L1903" s="197">
        <f t="shared" si="283"/>
        <v>-1.845224912048302E-2</v>
      </c>
      <c r="M1903" s="197">
        <f t="shared" si="288"/>
        <v>-6.969318381474511E-2</v>
      </c>
      <c r="N1903" s="199">
        <v>40723</v>
      </c>
      <c r="O1903" s="181">
        <v>1307.4100000000001</v>
      </c>
      <c r="P1903" s="200">
        <f t="shared" si="284"/>
        <v>8.2486412827602693E-3</v>
      </c>
      <c r="Q1903" s="200">
        <f t="shared" si="289"/>
        <v>-5.033615513058614E-2</v>
      </c>
    </row>
    <row r="1904" spans="1:17">
      <c r="A1904" s="180">
        <v>40724</v>
      </c>
      <c r="B1904" s="174">
        <v>657.69</v>
      </c>
      <c r="C1904" s="197">
        <f t="shared" si="280"/>
        <v>1.7516322571788687E-2</v>
      </c>
      <c r="D1904" s="201">
        <f t="shared" si="285"/>
        <v>-8.1490208668165323E-2</v>
      </c>
      <c r="E1904" s="174">
        <v>8319.1</v>
      </c>
      <c r="F1904" s="197">
        <f t="shared" si="281"/>
        <v>1.0950337851764596E-2</v>
      </c>
      <c r="G1904" s="197">
        <f t="shared" si="286"/>
        <v>-4.9910495168849253E-2</v>
      </c>
      <c r="H1904" s="174">
        <v>2325.0700000000002</v>
      </c>
      <c r="I1904" s="197">
        <f t="shared" si="282"/>
        <v>1.3265699461488555E-2</v>
      </c>
      <c r="J1904" s="197">
        <f t="shared" si="287"/>
        <v>-4.6749398649076478E-2</v>
      </c>
      <c r="K1904" s="174">
        <v>396.92</v>
      </c>
      <c r="L1904" s="197">
        <f t="shared" si="283"/>
        <v>1.390250206517264E-2</v>
      </c>
      <c r="M1904" s="197">
        <f t="shared" si="288"/>
        <v>-9.288262165528062E-2</v>
      </c>
      <c r="N1904" s="199">
        <v>40724</v>
      </c>
      <c r="O1904" s="181">
        <v>1320.64</v>
      </c>
      <c r="P1904" s="200">
        <f t="shared" si="284"/>
        <v>1.0068386646291337E-2</v>
      </c>
      <c r="Q1904" s="200">
        <f t="shared" si="289"/>
        <v>-4.0333275518898357E-2</v>
      </c>
    </row>
    <row r="1905" spans="1:17">
      <c r="A1905" s="180">
        <v>40725</v>
      </c>
      <c r="B1905" s="174">
        <v>667.22</v>
      </c>
      <c r="C1905" s="197">
        <f t="shared" si="280"/>
        <v>1.4386130923266056E-2</v>
      </c>
      <c r="D1905" s="201">
        <f t="shared" si="285"/>
        <v>-5.782213348077464E-2</v>
      </c>
      <c r="E1905" s="174">
        <v>8425.48</v>
      </c>
      <c r="F1905" s="197">
        <f t="shared" si="281"/>
        <v>1.2706372004212556E-2</v>
      </c>
      <c r="G1905" s="197">
        <f t="shared" si="286"/>
        <v>-3.1425143434002489E-2</v>
      </c>
      <c r="H1905" s="174">
        <v>2361.39</v>
      </c>
      <c r="I1905" s="197">
        <f t="shared" si="282"/>
        <v>1.5500282592946227E-2</v>
      </c>
      <c r="J1905" s="197">
        <f t="shared" si="287"/>
        <v>-2.8714082220622439E-2</v>
      </c>
      <c r="K1905" s="174">
        <v>402.03</v>
      </c>
      <c r="L1905" s="197">
        <f t="shared" si="283"/>
        <v>1.2791963654205929E-2</v>
      </c>
      <c r="M1905" s="197">
        <f t="shared" si="288"/>
        <v>-7.8630847818194322E-2</v>
      </c>
      <c r="N1905" s="199">
        <v>40725</v>
      </c>
      <c r="O1905" s="181">
        <v>1339.67</v>
      </c>
      <c r="P1905" s="200">
        <f t="shared" si="284"/>
        <v>1.430684739491854E-2</v>
      </c>
      <c r="Q1905" s="200">
        <f t="shared" si="289"/>
        <v>-2.6879844578289611E-2</v>
      </c>
    </row>
    <row r="1906" spans="1:17">
      <c r="A1906" s="180">
        <v>40729</v>
      </c>
      <c r="B1906" s="174">
        <v>667.09</v>
      </c>
      <c r="C1906" s="197">
        <f t="shared" si="280"/>
        <v>-1.9485726766840455E-4</v>
      </c>
      <c r="D1906" s="201">
        <f t="shared" si="285"/>
        <v>-3.8025606028195783E-2</v>
      </c>
      <c r="E1906" s="174">
        <v>8404.6299999999992</v>
      </c>
      <c r="F1906" s="197">
        <f t="shared" si="281"/>
        <v>-2.4777034334934559E-3</v>
      </c>
      <c r="G1906" s="197">
        <f t="shared" si="286"/>
        <v>-9.5830604350082543E-3</v>
      </c>
      <c r="H1906" s="174">
        <v>2371.21</v>
      </c>
      <c r="I1906" s="197">
        <f t="shared" si="282"/>
        <v>4.149944678766942E-3</v>
      </c>
      <c r="J1906" s="197">
        <f t="shared" si="287"/>
        <v>-1.1000553139727001E-2</v>
      </c>
      <c r="K1906" s="174">
        <v>405.06</v>
      </c>
      <c r="L1906" s="197">
        <f t="shared" si="283"/>
        <v>7.5084915815875368E-3</v>
      </c>
      <c r="M1906" s="197">
        <f t="shared" si="288"/>
        <v>-6.6863068979196638E-2</v>
      </c>
      <c r="N1906" s="199">
        <v>40729</v>
      </c>
      <c r="O1906" s="181">
        <v>1337.88</v>
      </c>
      <c r="P1906" s="200">
        <f t="shared" si="284"/>
        <v>-1.3370433916550409E-3</v>
      </c>
      <c r="Q1906" s="200">
        <f t="shared" si="289"/>
        <v>-5.6941191963100629E-3</v>
      </c>
    </row>
    <row r="1907" spans="1:17">
      <c r="A1907" s="180">
        <v>40730</v>
      </c>
      <c r="B1907" s="174">
        <v>667.95</v>
      </c>
      <c r="C1907" s="197">
        <f t="shared" si="280"/>
        <v>1.2883510890397223E-3</v>
      </c>
      <c r="D1907" s="201">
        <f t="shared" si="285"/>
        <v>-3.1067336257704258E-2</v>
      </c>
      <c r="E1907" s="174">
        <v>8396.48</v>
      </c>
      <c r="F1907" s="197">
        <f t="shared" si="281"/>
        <v>-9.7017407055327045E-4</v>
      </c>
      <c r="G1907" s="197">
        <f t="shared" si="286"/>
        <v>8.6061034842124622E-4</v>
      </c>
      <c r="H1907" s="174">
        <v>2378.58</v>
      </c>
      <c r="I1907" s="197">
        <f t="shared" si="282"/>
        <v>3.1032975835579126E-3</v>
      </c>
      <c r="J1907" s="197">
        <f t="shared" si="287"/>
        <v>-1.6854812456331995E-3</v>
      </c>
      <c r="K1907" s="174">
        <v>410.91</v>
      </c>
      <c r="L1907" s="197">
        <f t="shared" si="283"/>
        <v>1.4339008133005551E-2</v>
      </c>
      <c r="M1907" s="197">
        <f t="shared" si="288"/>
        <v>-5.5274889721214887E-2</v>
      </c>
      <c r="N1907" s="199">
        <v>40730</v>
      </c>
      <c r="O1907" s="181">
        <v>1339.22</v>
      </c>
      <c r="P1907" s="200">
        <f t="shared" si="284"/>
        <v>1.0010833453429403E-3</v>
      </c>
      <c r="Q1907" s="200">
        <f t="shared" si="289"/>
        <v>2.0800761714315588E-3</v>
      </c>
    </row>
    <row r="1908" spans="1:17">
      <c r="A1908" s="180">
        <v>40731</v>
      </c>
      <c r="B1908" s="174">
        <v>679.6</v>
      </c>
      <c r="C1908" s="197">
        <f t="shared" si="280"/>
        <v>1.7291069361955898E-2</v>
      </c>
      <c r="D1908" s="201">
        <f t="shared" si="285"/>
        <v>-3.5488235436297345E-2</v>
      </c>
      <c r="E1908" s="174">
        <v>8476.1299999999992</v>
      </c>
      <c r="F1908" s="197">
        <f t="shared" si="281"/>
        <v>9.4414073065177944E-3</v>
      </c>
      <c r="G1908" s="197">
        <f t="shared" si="286"/>
        <v>-3.4977250536345449E-3</v>
      </c>
      <c r="H1908" s="174">
        <v>2412.89</v>
      </c>
      <c r="I1908" s="197">
        <f t="shared" si="282"/>
        <v>1.4321528228590463E-2</v>
      </c>
      <c r="J1908" s="197">
        <f t="shared" si="287"/>
        <v>-1.9320593355931972E-3</v>
      </c>
      <c r="K1908" s="174">
        <v>418.01</v>
      </c>
      <c r="L1908" s="197">
        <f t="shared" si="283"/>
        <v>1.7131143268731833E-2</v>
      </c>
      <c r="M1908" s="197">
        <f t="shared" si="288"/>
        <v>-3.9275936148899224E-2</v>
      </c>
      <c r="N1908" s="199">
        <v>40731</v>
      </c>
      <c r="O1908" s="181">
        <v>1353.22</v>
      </c>
      <c r="P1908" s="200">
        <f t="shared" si="284"/>
        <v>1.0399582665769434E-2</v>
      </c>
      <c r="Q1908" s="200">
        <f t="shared" si="289"/>
        <v>-7.3150162624663253E-4</v>
      </c>
    </row>
    <row r="1909" spans="1:17">
      <c r="A1909" s="180">
        <v>40732</v>
      </c>
      <c r="B1909" s="174">
        <v>673.74</v>
      </c>
      <c r="C1909" s="197">
        <f t="shared" si="280"/>
        <v>-8.6601099852747412E-3</v>
      </c>
      <c r="D1909" s="201">
        <f t="shared" si="285"/>
        <v>-2.252255705627627E-2</v>
      </c>
      <c r="E1909" s="174">
        <v>8410.19</v>
      </c>
      <c r="F1909" s="197">
        <f t="shared" si="281"/>
        <v>-7.8099118298907205E-3</v>
      </c>
      <c r="G1909" s="197">
        <f t="shared" si="286"/>
        <v>-2.4300591355309528E-4</v>
      </c>
      <c r="H1909" s="174">
        <v>2405.89</v>
      </c>
      <c r="I1909" s="197">
        <f t="shared" si="282"/>
        <v>-2.9053017252444018E-3</v>
      </c>
      <c r="J1909" s="197">
        <f t="shared" si="287"/>
        <v>9.1260578508107655E-3</v>
      </c>
      <c r="K1909" s="174">
        <v>418.66</v>
      </c>
      <c r="L1909" s="197">
        <f t="shared" si="283"/>
        <v>1.5537789828026977E-3</v>
      </c>
      <c r="M1909" s="197">
        <f t="shared" si="288"/>
        <v>-1.9356436554201922E-2</v>
      </c>
      <c r="N1909" s="199">
        <v>40732</v>
      </c>
      <c r="O1909" s="181">
        <v>1343.8</v>
      </c>
      <c r="P1909" s="200">
        <f t="shared" si="284"/>
        <v>-6.9855160925432255E-3</v>
      </c>
      <c r="Q1909" s="200">
        <f t="shared" si="289"/>
        <v>5.1342763859755138E-3</v>
      </c>
    </row>
    <row r="1910" spans="1:17">
      <c r="A1910" s="180">
        <v>40735</v>
      </c>
      <c r="B1910" s="174">
        <v>659.1</v>
      </c>
      <c r="C1910" s="197">
        <f t="shared" si="280"/>
        <v>-2.1969011753828038E-2</v>
      </c>
      <c r="D1910" s="201">
        <f t="shared" si="285"/>
        <v>-4.2925044717033574E-2</v>
      </c>
      <c r="E1910" s="174">
        <v>8228.73</v>
      </c>
      <c r="F1910" s="197">
        <f t="shared" si="281"/>
        <v>-2.1812376587672311E-2</v>
      </c>
      <c r="G1910" s="197">
        <f t="shared" si="286"/>
        <v>-1.654452536617939E-2</v>
      </c>
      <c r="H1910" s="174">
        <v>2362</v>
      </c>
      <c r="I1910" s="197">
        <f t="shared" si="282"/>
        <v>-1.8411179696425566E-2</v>
      </c>
      <c r="J1910" s="197">
        <f t="shared" si="287"/>
        <v>-2.2668591716773975E-3</v>
      </c>
      <c r="K1910" s="174">
        <v>420.71</v>
      </c>
      <c r="L1910" s="197">
        <f t="shared" si="283"/>
        <v>4.8846255548987347E-3</v>
      </c>
      <c r="M1910" s="197">
        <f t="shared" si="288"/>
        <v>-1.2862982013176224E-2</v>
      </c>
      <c r="N1910" s="199">
        <v>40735</v>
      </c>
      <c r="O1910" s="181">
        <v>1319.49</v>
      </c>
      <c r="P1910" s="200">
        <f t="shared" si="284"/>
        <v>-1.8256123199656974E-2</v>
      </c>
      <c r="Q1910" s="200">
        <f t="shared" si="289"/>
        <v>-9.8928595464387731E-3</v>
      </c>
    </row>
    <row r="1911" spans="1:17">
      <c r="A1911" s="180">
        <v>40736</v>
      </c>
      <c r="B1911" s="174">
        <v>650.26</v>
      </c>
      <c r="C1911" s="197">
        <f t="shared" si="280"/>
        <v>-1.3502985147664532E-2</v>
      </c>
      <c r="D1911" s="201">
        <f t="shared" si="285"/>
        <v>-5.6440848337633437E-2</v>
      </c>
      <c r="E1911" s="174">
        <v>8192.75</v>
      </c>
      <c r="F1911" s="197">
        <f t="shared" si="281"/>
        <v>-4.3820724533542108E-3</v>
      </c>
      <c r="G1911" s="197">
        <f t="shared" si="286"/>
        <v>-2.3938485280820855E-2</v>
      </c>
      <c r="H1911" s="174">
        <v>2343.79</v>
      </c>
      <c r="I1911" s="197">
        <f t="shared" si="282"/>
        <v>-7.7394405175538758E-3</v>
      </c>
      <c r="J1911" s="197">
        <f t="shared" si="287"/>
        <v>-1.3072521432217408E-2</v>
      </c>
      <c r="K1911" s="174">
        <v>426.64</v>
      </c>
      <c r="L1911" s="197">
        <f t="shared" si="283"/>
        <v>1.3996806071074059E-2</v>
      </c>
      <c r="M1911" s="197">
        <f t="shared" si="288"/>
        <v>-1.0898066561612334E-2</v>
      </c>
      <c r="N1911" s="199">
        <v>40736</v>
      </c>
      <c r="O1911" s="181">
        <v>1313.64</v>
      </c>
      <c r="P1911" s="200">
        <f t="shared" si="284"/>
        <v>-4.4433883819261907E-3</v>
      </c>
      <c r="Q1911" s="200">
        <f t="shared" si="289"/>
        <v>-1.6975350987107521E-2</v>
      </c>
    </row>
    <row r="1912" spans="1:17">
      <c r="A1912" s="180">
        <v>40737</v>
      </c>
      <c r="B1912" s="174">
        <v>651.12</v>
      </c>
      <c r="C1912" s="197">
        <f t="shared" si="280"/>
        <v>1.321674107776303E-3</v>
      </c>
      <c r="D1912" s="201">
        <f t="shared" si="285"/>
        <v>-7.740122397001227E-2</v>
      </c>
      <c r="E1912" s="174">
        <v>8246.7999999999993</v>
      </c>
      <c r="F1912" s="197">
        <f t="shared" si="281"/>
        <v>6.5756294734447152E-3</v>
      </c>
      <c r="G1912" s="197">
        <f t="shared" si="286"/>
        <v>-3.1647918160906868E-2</v>
      </c>
      <c r="H1912" s="174">
        <v>2352.4299999999998</v>
      </c>
      <c r="I1912" s="197">
        <f t="shared" si="282"/>
        <v>3.6795591979038094E-3</v>
      </c>
      <c r="J1912" s="197">
        <f t="shared" si="287"/>
        <v>-2.6981568082423444E-2</v>
      </c>
      <c r="K1912" s="174">
        <v>424.64</v>
      </c>
      <c r="L1912" s="197">
        <f t="shared" si="283"/>
        <v>-4.698815148504073E-3</v>
      </c>
      <c r="M1912" s="197">
        <f t="shared" si="288"/>
        <v>1.0318466278303722E-3</v>
      </c>
      <c r="N1912" s="199">
        <v>40737</v>
      </c>
      <c r="O1912" s="181">
        <v>1317.72</v>
      </c>
      <c r="P1912" s="200">
        <f t="shared" si="284"/>
        <v>3.1010604931557902E-3</v>
      </c>
      <c r="Q1912" s="200">
        <f t="shared" si="289"/>
        <v>-2.6302182194425001E-2</v>
      </c>
    </row>
    <row r="1913" spans="1:17">
      <c r="A1913" s="180">
        <v>40738</v>
      </c>
      <c r="B1913" s="174">
        <v>643.01</v>
      </c>
      <c r="C1913" s="197">
        <f t="shared" si="280"/>
        <v>-1.2533680802565828E-2</v>
      </c>
      <c r="D1913" s="201">
        <f t="shared" si="285"/>
        <v>-6.0198116299734754E-2</v>
      </c>
      <c r="E1913" s="174">
        <v>8191.13</v>
      </c>
      <c r="F1913" s="197">
        <f t="shared" si="281"/>
        <v>-6.7733848287426408E-3</v>
      </c>
      <c r="G1913" s="197">
        <f t="shared" si="286"/>
        <v>-1.5028140387968124E-2</v>
      </c>
      <c r="H1913" s="174">
        <v>2325.06</v>
      </c>
      <c r="I1913" s="197">
        <f t="shared" si="282"/>
        <v>-1.1702991297568712E-2</v>
      </c>
      <c r="J1913" s="197">
        <f t="shared" si="287"/>
        <v>-1.133227250081378E-2</v>
      </c>
      <c r="K1913" s="174">
        <v>417.01</v>
      </c>
      <c r="L1913" s="197">
        <f t="shared" si="283"/>
        <v>-1.8131548817228636E-2</v>
      </c>
      <c r="M1913" s="197">
        <f t="shared" si="288"/>
        <v>-1.214803053560019E-2</v>
      </c>
      <c r="N1913" s="199">
        <v>40738</v>
      </c>
      <c r="O1913" s="181">
        <v>1308.8699999999999</v>
      </c>
      <c r="P1913" s="200">
        <f t="shared" si="284"/>
        <v>-6.7388008717841662E-3</v>
      </c>
      <c r="Q1913" s="200">
        <f t="shared" si="289"/>
        <v>-1.5101078158580705E-2</v>
      </c>
    </row>
    <row r="1914" spans="1:17">
      <c r="A1914" s="180">
        <v>40739</v>
      </c>
      <c r="B1914" s="174">
        <v>649.46</v>
      </c>
      <c r="C1914" s="197">
        <f t="shared" si="280"/>
        <v>9.9809721626908394E-3</v>
      </c>
      <c r="D1914" s="201">
        <f t="shared" si="285"/>
        <v>-5.6726324456402119E-2</v>
      </c>
      <c r="E1914" s="174">
        <v>8227.0400000000009</v>
      </c>
      <c r="F1914" s="197">
        <f t="shared" si="281"/>
        <v>4.3744287290659861E-3</v>
      </c>
      <c r="G1914" s="197">
        <f t="shared" si="286"/>
        <v>-1.7602398372126654E-2</v>
      </c>
      <c r="H1914" s="174">
        <v>2356.67</v>
      </c>
      <c r="I1914" s="197">
        <f t="shared" si="282"/>
        <v>1.3503760508576722E-2</v>
      </c>
      <c r="J1914" s="197">
        <f t="shared" si="287"/>
        <v>-5.4858584342641469E-3</v>
      </c>
      <c r="K1914" s="174">
        <v>413.15</v>
      </c>
      <c r="L1914" s="197">
        <f t="shared" si="283"/>
        <v>-9.2994791794206409E-3</v>
      </c>
      <c r="M1914" s="197">
        <f t="shared" si="288"/>
        <v>-2.2197311577092042E-2</v>
      </c>
      <c r="N1914" s="199">
        <v>40739</v>
      </c>
      <c r="O1914" s="181">
        <v>1316.14</v>
      </c>
      <c r="P1914" s="200">
        <f t="shared" si="284"/>
        <v>5.5390406798801889E-3</v>
      </c>
      <c r="Q1914" s="200">
        <f t="shared" si="289"/>
        <v>-1.5616197028632803E-2</v>
      </c>
    </row>
    <row r="1915" spans="1:17">
      <c r="A1915" s="180">
        <v>40742</v>
      </c>
      <c r="B1915" s="174">
        <v>642.91999999999996</v>
      </c>
      <c r="C1915" s="197">
        <f t="shared" si="280"/>
        <v>-1.0120948677970823E-2</v>
      </c>
      <c r="D1915" s="201">
        <f t="shared" si="285"/>
        <v>-4.4200016752434554E-2</v>
      </c>
      <c r="E1915" s="174">
        <v>8135.53</v>
      </c>
      <c r="F1915" s="197">
        <f t="shared" si="281"/>
        <v>-1.1185401081908608E-2</v>
      </c>
      <c r="G1915" s="197">
        <f t="shared" si="286"/>
        <v>-1.280564548620103E-2</v>
      </c>
      <c r="H1915" s="174">
        <v>2344.0100000000002</v>
      </c>
      <c r="I1915" s="197">
        <f t="shared" si="282"/>
        <v>-5.3864677492583462E-3</v>
      </c>
      <c r="J1915" s="197">
        <f t="shared" si="287"/>
        <v>5.5998001731824443E-3</v>
      </c>
      <c r="K1915" s="174">
        <v>414.24</v>
      </c>
      <c r="L1915" s="197">
        <f t="shared" si="283"/>
        <v>2.6347928560341849E-3</v>
      </c>
      <c r="M1915" s="197">
        <f t="shared" si="288"/>
        <v>-3.7692814740762554E-2</v>
      </c>
      <c r="N1915" s="199">
        <v>40742</v>
      </c>
      <c r="O1915" s="181">
        <v>1305.44</v>
      </c>
      <c r="P1915" s="200">
        <f t="shared" si="284"/>
        <v>-8.1630615252281328E-3</v>
      </c>
      <c r="Q1915" s="200">
        <f t="shared" si="289"/>
        <v>-9.7085204853367968E-3</v>
      </c>
    </row>
    <row r="1916" spans="1:17">
      <c r="A1916" s="180">
        <v>40743</v>
      </c>
      <c r="B1916" s="174">
        <v>661</v>
      </c>
      <c r="C1916" s="197">
        <f t="shared" si="280"/>
        <v>2.7733540150746128E-2</v>
      </c>
      <c r="D1916" s="201">
        <f t="shared" si="285"/>
        <v>-6.6313992521408793E-2</v>
      </c>
      <c r="E1916" s="174">
        <v>8254.3799999999992</v>
      </c>
      <c r="F1916" s="197">
        <f t="shared" si="281"/>
        <v>1.450307942243817E-2</v>
      </c>
      <c r="G1916" s="197">
        <f t="shared" si="286"/>
        <v>-3.2880896668340279E-2</v>
      </c>
      <c r="H1916" s="174">
        <v>2398.17</v>
      </c>
      <c r="I1916" s="197">
        <f t="shared" si="282"/>
        <v>2.2842808585646215E-2</v>
      </c>
      <c r="J1916" s="197">
        <f t="shared" si="287"/>
        <v>-8.0477005206803474E-3</v>
      </c>
      <c r="K1916" s="174">
        <v>410.31</v>
      </c>
      <c r="L1916" s="197">
        <f t="shared" si="283"/>
        <v>-9.5325444416581358E-3</v>
      </c>
      <c r="M1916" s="197">
        <f t="shared" si="288"/>
        <v>-2.279253351671387E-2</v>
      </c>
      <c r="N1916" s="199">
        <v>40743</v>
      </c>
      <c r="O1916" s="181">
        <v>1326.73</v>
      </c>
      <c r="P1916" s="200">
        <f t="shared" si="284"/>
        <v>1.617711948389583E-2</v>
      </c>
      <c r="Q1916" s="200">
        <f t="shared" si="289"/>
        <v>-2.6636799235388503E-2</v>
      </c>
    </row>
    <row r="1917" spans="1:17">
      <c r="A1917" s="180">
        <v>40744</v>
      </c>
      <c r="B1917" s="174">
        <v>656.28</v>
      </c>
      <c r="C1917" s="197">
        <f t="shared" si="280"/>
        <v>-7.1663127050046174E-3</v>
      </c>
      <c r="D1917" s="201">
        <f t="shared" si="285"/>
        <v>-3.9395258608269437E-2</v>
      </c>
      <c r="E1917" s="174">
        <v>8281.83</v>
      </c>
      <c r="F1917" s="197">
        <f t="shared" si="281"/>
        <v>3.3199899146881548E-3</v>
      </c>
      <c r="G1917" s="197">
        <f t="shared" si="286"/>
        <v>-2.0809594763615241E-2</v>
      </c>
      <c r="H1917" s="174">
        <v>2387.8000000000002</v>
      </c>
      <c r="I1917" s="197">
        <f t="shared" si="282"/>
        <v>-4.3335065737653616E-3</v>
      </c>
      <c r="J1917" s="197">
        <f t="shared" si="287"/>
        <v>1.1955241557065011E-2</v>
      </c>
      <c r="K1917" s="174">
        <v>416.68</v>
      </c>
      <c r="L1917" s="197">
        <f t="shared" si="283"/>
        <v>1.5405569554678589E-2</v>
      </c>
      <c r="M1917" s="197">
        <f t="shared" si="288"/>
        <v>-1.7036187152567397E-2</v>
      </c>
      <c r="N1917" s="199">
        <v>40744</v>
      </c>
      <c r="O1917" s="181">
        <v>1325.84</v>
      </c>
      <c r="P1917" s="200">
        <f t="shared" si="284"/>
        <v>-6.7104734909738265E-4</v>
      </c>
      <c r="Q1917" s="200">
        <f t="shared" si="289"/>
        <v>-1.2635310573751342E-2</v>
      </c>
    </row>
    <row r="1918" spans="1:17">
      <c r="A1918" s="180">
        <v>40745</v>
      </c>
      <c r="B1918" s="174">
        <v>654.19000000000005</v>
      </c>
      <c r="C1918" s="197">
        <f t="shared" si="280"/>
        <v>-3.1896980045350298E-3</v>
      </c>
      <c r="D1918" s="201">
        <f t="shared" si="285"/>
        <v>-4.3298355318089884E-2</v>
      </c>
      <c r="E1918" s="174">
        <v>8411.4500000000007</v>
      </c>
      <c r="F1918" s="197">
        <f t="shared" si="281"/>
        <v>1.5529914446593395E-2</v>
      </c>
      <c r="G1918" s="197">
        <f t="shared" si="286"/>
        <v>-9.098970426045315E-3</v>
      </c>
      <c r="H1918" s="174">
        <v>2404.2399999999998</v>
      </c>
      <c r="I1918" s="197">
        <f t="shared" si="282"/>
        <v>6.8614053714158305E-3</v>
      </c>
      <c r="J1918" s="197">
        <f t="shared" si="287"/>
        <v>1.5348786202310949E-2</v>
      </c>
      <c r="K1918" s="174">
        <v>415.33</v>
      </c>
      <c r="L1918" s="197">
        <f t="shared" si="283"/>
        <v>-3.245156151348239E-3</v>
      </c>
      <c r="M1918" s="197">
        <f t="shared" si="288"/>
        <v>4.7999616012662713E-5</v>
      </c>
      <c r="N1918" s="199">
        <v>40745</v>
      </c>
      <c r="O1918" s="181">
        <v>1343.8</v>
      </c>
      <c r="P1918" s="200">
        <f t="shared" si="284"/>
        <v>1.3455200670761065E-2</v>
      </c>
      <c r="Q1918" s="200">
        <f t="shared" si="289"/>
        <v>-5.5883504904683991E-3</v>
      </c>
    </row>
    <row r="1919" spans="1:17">
      <c r="A1919" s="180">
        <v>40746</v>
      </c>
      <c r="B1919" s="174">
        <v>662.65</v>
      </c>
      <c r="C1919" s="197">
        <f t="shared" si="280"/>
        <v>1.284911818454105E-2</v>
      </c>
      <c r="D1919" s="201">
        <f t="shared" si="285"/>
        <v>-2.8481221130672734E-2</v>
      </c>
      <c r="E1919" s="174">
        <v>8408.2000000000007</v>
      </c>
      <c r="F1919" s="197">
        <f t="shared" si="281"/>
        <v>-3.8645275501546114E-4</v>
      </c>
      <c r="G1919" s="197">
        <f t="shared" si="286"/>
        <v>2.1012305990265549E-2</v>
      </c>
      <c r="H1919" s="174">
        <v>2429.5</v>
      </c>
      <c r="I1919" s="197">
        <f t="shared" si="282"/>
        <v>1.0451629563253866E-2</v>
      </c>
      <c r="J1919" s="197">
        <f t="shared" si="287"/>
        <v>3.7055554725252786E-2</v>
      </c>
      <c r="K1919" s="174">
        <v>426.53</v>
      </c>
      <c r="L1919" s="197">
        <f t="shared" si="283"/>
        <v>2.6609319469647251E-2</v>
      </c>
      <c r="M1919" s="197">
        <f t="shared" si="288"/>
        <v>-1.0633557266820227E-2</v>
      </c>
      <c r="N1919" s="199">
        <v>40746</v>
      </c>
      <c r="O1919" s="181">
        <v>1345.02</v>
      </c>
      <c r="P1919" s="200">
        <f t="shared" si="284"/>
        <v>9.0746132781000964E-4</v>
      </c>
      <c r="Q1919" s="200">
        <f t="shared" si="289"/>
        <v>1.9864096665662891E-2</v>
      </c>
    </row>
    <row r="1920" spans="1:17">
      <c r="A1920" s="180">
        <v>40749</v>
      </c>
      <c r="B1920" s="174">
        <v>658.23</v>
      </c>
      <c r="C1920" s="197">
        <f t="shared" si="280"/>
        <v>-6.6925330047194493E-3</v>
      </c>
      <c r="D1920" s="201">
        <f t="shared" si="285"/>
        <v>-1.2432766868953145E-2</v>
      </c>
      <c r="E1920" s="174">
        <v>8357.57</v>
      </c>
      <c r="F1920" s="197">
        <f t="shared" si="281"/>
        <v>-6.0397051739146546E-3</v>
      </c>
      <c r="G1920" s="197">
        <f t="shared" si="286"/>
        <v>1.8696082443986937E-2</v>
      </c>
      <c r="H1920" s="174">
        <v>2424.15</v>
      </c>
      <c r="I1920" s="197">
        <f t="shared" si="282"/>
        <v>-2.2045273831955178E-3</v>
      </c>
      <c r="J1920" s="197">
        <f t="shared" si="287"/>
        <v>5.3234063606146055E-2</v>
      </c>
      <c r="K1920" s="174">
        <v>424.7</v>
      </c>
      <c r="L1920" s="197">
        <f t="shared" si="283"/>
        <v>-4.2996671153214625E-3</v>
      </c>
      <c r="M1920" s="197">
        <f t="shared" si="288"/>
        <v>1.4618796835281486E-2</v>
      </c>
      <c r="N1920" s="199">
        <v>40749</v>
      </c>
      <c r="O1920" s="181">
        <v>1337.43</v>
      </c>
      <c r="P1920" s="200">
        <f t="shared" si="284"/>
        <v>-5.6590208618957933E-3</v>
      </c>
      <c r="Q1920" s="200">
        <f t="shared" si="289"/>
        <v>2.159930660261682E-2</v>
      </c>
    </row>
    <row r="1921" spans="1:17">
      <c r="A1921" s="180">
        <v>40750</v>
      </c>
      <c r="B1921" s="174">
        <v>663.52</v>
      </c>
      <c r="C1921" s="197">
        <f t="shared" si="280"/>
        <v>8.0045821761028767E-3</v>
      </c>
      <c r="D1921" s="201">
        <f t="shared" si="285"/>
        <v>-2.2636581229266456E-2</v>
      </c>
      <c r="E1921" s="174">
        <v>8331.67</v>
      </c>
      <c r="F1921" s="197">
        <f t="shared" si="281"/>
        <v>-3.1037987101202665E-3</v>
      </c>
      <c r="G1921" s="197">
        <f t="shared" si="286"/>
        <v>7.470187156008664E-3</v>
      </c>
      <c r="H1921" s="174">
        <v>2429.4499999999998</v>
      </c>
      <c r="I1921" s="197">
        <f t="shared" si="282"/>
        <v>2.1839468050861561E-3</v>
      </c>
      <c r="J1921" s="197">
        <f t="shared" si="287"/>
        <v>4.7822252077996182E-2</v>
      </c>
      <c r="K1921" s="174">
        <v>426.95</v>
      </c>
      <c r="L1921" s="197">
        <f t="shared" si="283"/>
        <v>5.2838730343897416E-3</v>
      </c>
      <c r="M1921" s="197">
        <f t="shared" si="288"/>
        <v>1.7505761579637277E-2</v>
      </c>
      <c r="N1921" s="199">
        <v>40750</v>
      </c>
      <c r="O1921" s="181">
        <v>1331.94</v>
      </c>
      <c r="P1921" s="200">
        <f t="shared" si="284"/>
        <v>-4.1133359112329139E-3</v>
      </c>
      <c r="Q1921" s="200">
        <f t="shared" si="289"/>
        <v>1.2762128140021549E-2</v>
      </c>
    </row>
    <row r="1922" spans="1:17">
      <c r="A1922" s="180">
        <v>40751</v>
      </c>
      <c r="B1922" s="174">
        <v>641.83000000000004</v>
      </c>
      <c r="C1922" s="197">
        <f t="shared" si="280"/>
        <v>-3.32355253809484E-2</v>
      </c>
      <c r="D1922" s="201">
        <f t="shared" si="285"/>
        <v>-2.2325482776852298E-2</v>
      </c>
      <c r="E1922" s="174">
        <v>8153.21</v>
      </c>
      <c r="F1922" s="197">
        <f t="shared" si="281"/>
        <v>-2.1652201538384225E-2</v>
      </c>
      <c r="G1922" s="197">
        <f t="shared" si="286"/>
        <v>-1.1983210546956083E-3</v>
      </c>
      <c r="H1922" s="174">
        <v>2367.16</v>
      </c>
      <c r="I1922" s="197">
        <f t="shared" si="282"/>
        <v>-2.5973969925155407E-2</v>
      </c>
      <c r="J1922" s="197">
        <f t="shared" si="287"/>
        <v>4.3544935225065022E-2</v>
      </c>
      <c r="K1922" s="174">
        <v>431.93</v>
      </c>
      <c r="L1922" s="197">
        <f t="shared" si="283"/>
        <v>1.1596627724039139E-2</v>
      </c>
      <c r="M1922" s="197">
        <f t="shared" si="288"/>
        <v>3.8049365253129526E-2</v>
      </c>
      <c r="N1922" s="199">
        <v>40751</v>
      </c>
      <c r="O1922" s="181">
        <v>1304.8900000000001</v>
      </c>
      <c r="P1922" s="200">
        <f t="shared" si="284"/>
        <v>-2.0517780024378287E-2</v>
      </c>
      <c r="Q1922" s="200">
        <f t="shared" si="289"/>
        <v>4.7034474491098209E-3</v>
      </c>
    </row>
    <row r="1923" spans="1:17">
      <c r="A1923" s="180">
        <v>40752</v>
      </c>
      <c r="B1923" s="174">
        <v>640.44000000000005</v>
      </c>
      <c r="C1923" s="197">
        <f t="shared" si="280"/>
        <v>-2.1680309832689329E-3</v>
      </c>
      <c r="D1923" s="201">
        <f t="shared" si="285"/>
        <v>-5.8710060894749158E-2</v>
      </c>
      <c r="E1923" s="174">
        <v>8124.03</v>
      </c>
      <c r="F1923" s="197">
        <f t="shared" si="281"/>
        <v>-3.5853782654695411E-3</v>
      </c>
      <c r="G1923" s="197">
        <f t="shared" si="286"/>
        <v>-2.8192476951133871E-2</v>
      </c>
      <c r="H1923" s="174">
        <v>2371.77</v>
      </c>
      <c r="I1923" s="197">
        <f t="shared" si="282"/>
        <v>1.9455874867069559E-3</v>
      </c>
      <c r="J1923" s="197">
        <f t="shared" si="287"/>
        <v>1.3212332739476269E-2</v>
      </c>
      <c r="K1923" s="174">
        <v>431.3</v>
      </c>
      <c r="L1923" s="197">
        <f t="shared" si="283"/>
        <v>-1.4596344238567717E-3</v>
      </c>
      <c r="M1923" s="197">
        <f t="shared" si="288"/>
        <v>5.3741861394309545E-2</v>
      </c>
      <c r="N1923" s="199">
        <v>40752</v>
      </c>
      <c r="O1923" s="181">
        <v>1300.67</v>
      </c>
      <c r="P1923" s="200">
        <f t="shared" si="284"/>
        <v>-3.239229716375921E-3</v>
      </c>
      <c r="Q1923" s="200">
        <f t="shared" si="289"/>
        <v>-1.9886922036620496E-2</v>
      </c>
    </row>
    <row r="1924" spans="1:17">
      <c r="A1924" s="180">
        <v>40753</v>
      </c>
      <c r="B1924" s="174">
        <v>634.97</v>
      </c>
      <c r="C1924" s="197">
        <f t="shared" ref="C1924:C1987" si="290">LN(B1924/B1923)</f>
        <v>-8.5776864516877941E-3</v>
      </c>
      <c r="D1924" s="201">
        <f t="shared" si="285"/>
        <v>-7.0935479892830805E-2</v>
      </c>
      <c r="E1924" s="174">
        <v>8079.44</v>
      </c>
      <c r="F1924" s="197">
        <f t="shared" ref="F1924:F1987" si="291">LN(E1924/E1923)</f>
        <v>-5.5037732730314681E-3</v>
      </c>
      <c r="G1924" s="197">
        <f t="shared" si="286"/>
        <v>-4.2563307160527107E-2</v>
      </c>
      <c r="H1924" s="174">
        <v>2362.81</v>
      </c>
      <c r="I1924" s="197">
        <f t="shared" ref="I1924:I1987" si="292">LN(H1924/H1923)</f>
        <v>-3.7849231384738725E-3</v>
      </c>
      <c r="J1924" s="197">
        <f t="shared" si="287"/>
        <v>-3.2459936503327494E-4</v>
      </c>
      <c r="K1924" s="174">
        <v>433.1</v>
      </c>
      <c r="L1924" s="197">
        <f t="shared" ref="L1924:L1987" si="293">LN(K1924/K1923)</f>
        <v>4.1647445667835443E-3</v>
      </c>
      <c r="M1924" s="197">
        <f t="shared" si="288"/>
        <v>4.769987074239869E-2</v>
      </c>
      <c r="N1924" s="199">
        <v>40753</v>
      </c>
      <c r="O1924" s="181">
        <v>1292.28</v>
      </c>
      <c r="P1924" s="200">
        <f t="shared" ref="P1924:P1987" si="294">LN(O1924/O1923)</f>
        <v>-6.4714161711867876E-3</v>
      </c>
      <c r="Q1924" s="200">
        <f t="shared" si="289"/>
        <v>-3.3663184566137573E-2</v>
      </c>
    </row>
    <row r="1925" spans="1:17">
      <c r="A1925" s="180">
        <v>40756</v>
      </c>
      <c r="B1925" s="174">
        <v>632.74</v>
      </c>
      <c r="C1925" s="197">
        <f t="shared" si="290"/>
        <v>-3.5181584118453599E-3</v>
      </c>
      <c r="D1925" s="201">
        <f t="shared" si="285"/>
        <v>-5.3132633625297736E-2</v>
      </c>
      <c r="E1925" s="174">
        <v>8040.93</v>
      </c>
      <c r="F1925" s="197">
        <f t="shared" si="291"/>
        <v>-4.7778150572570042E-3</v>
      </c>
      <c r="G1925" s="197">
        <f t="shared" si="286"/>
        <v>-2.471241574699494E-2</v>
      </c>
      <c r="H1925" s="174">
        <v>2354.0500000000002</v>
      </c>
      <c r="I1925" s="197">
        <f t="shared" si="292"/>
        <v>-3.7143396544778969E-3</v>
      </c>
      <c r="J1925" s="197">
        <f t="shared" si="287"/>
        <v>1.7216008450129584E-2</v>
      </c>
      <c r="K1925" s="174">
        <v>420.34</v>
      </c>
      <c r="L1925" s="197">
        <f t="shared" si="293"/>
        <v>-2.9904740621314901E-2</v>
      </c>
      <c r="M1925" s="197">
        <f t="shared" si="288"/>
        <v>4.6407873623410111E-2</v>
      </c>
      <c r="N1925" s="199">
        <v>40756</v>
      </c>
      <c r="O1925" s="181">
        <v>1286.94</v>
      </c>
      <c r="P1925" s="200">
        <f t="shared" si="294"/>
        <v>-4.1407926660313879E-3</v>
      </c>
      <c r="Q1925" s="200">
        <f t="shared" si="289"/>
        <v>-1.7086301594277854E-2</v>
      </c>
    </row>
    <row r="1926" spans="1:17">
      <c r="A1926" s="180">
        <v>40757</v>
      </c>
      <c r="B1926" s="174">
        <v>616.91999999999996</v>
      </c>
      <c r="C1926" s="197">
        <f t="shared" si="290"/>
        <v>-2.5320239414907311E-2</v>
      </c>
      <c r="D1926" s="201">
        <f t="shared" si="285"/>
        <v>-5.9305489275613375E-2</v>
      </c>
      <c r="E1926" s="174">
        <v>7831.98</v>
      </c>
      <c r="F1926" s="197">
        <f t="shared" si="291"/>
        <v>-2.6329396544418023E-2</v>
      </c>
      <c r="G1926" s="197">
        <f t="shared" si="286"/>
        <v>-2.9027652252763485E-2</v>
      </c>
      <c r="H1926" s="174">
        <v>2292.85</v>
      </c>
      <c r="I1926" s="197">
        <f t="shared" si="292"/>
        <v>-2.6341663803249732E-2</v>
      </c>
      <c r="J1926" s="197">
        <f t="shared" si="287"/>
        <v>1.1686294403201122E-2</v>
      </c>
      <c r="K1926" s="174">
        <v>420.85</v>
      </c>
      <c r="L1926" s="197">
        <f t="shared" si="293"/>
        <v>1.2125680583189588E-3</v>
      </c>
      <c r="M1926" s="197">
        <f t="shared" si="288"/>
        <v>1.146096360023123E-2</v>
      </c>
      <c r="N1926" s="199">
        <v>40757</v>
      </c>
      <c r="O1926" s="181">
        <v>1254.05</v>
      </c>
      <c r="P1926" s="200">
        <f t="shared" si="294"/>
        <v>-2.5888993656482444E-2</v>
      </c>
      <c r="Q1926" s="200">
        <f t="shared" si="289"/>
        <v>-2.0001589918523362E-2</v>
      </c>
    </row>
    <row r="1927" spans="1:17">
      <c r="A1927" s="180">
        <v>40758</v>
      </c>
      <c r="B1927" s="174">
        <v>622.19000000000005</v>
      </c>
      <c r="C1927" s="197">
        <f t="shared" si="290"/>
        <v>8.5061564763956824E-3</v>
      </c>
      <c r="D1927" s="201">
        <f t="shared" si="285"/>
        <v>-6.8575658528274644E-2</v>
      </c>
      <c r="E1927" s="174">
        <v>7853.2</v>
      </c>
      <c r="F1927" s="197">
        <f t="shared" si="291"/>
        <v>2.7057404436573594E-3</v>
      </c>
      <c r="G1927" s="197">
        <f t="shared" si="286"/>
        <v>-4.8616380446788836E-2</v>
      </c>
      <c r="H1927" s="174">
        <v>2312.7800000000002</v>
      </c>
      <c r="I1927" s="197">
        <f t="shared" si="292"/>
        <v>8.6546789047402713E-3</v>
      </c>
      <c r="J1927" s="197">
        <f t="shared" si="287"/>
        <v>2.3554249033708521E-4</v>
      </c>
      <c r="K1927" s="174">
        <v>417.35</v>
      </c>
      <c r="L1927" s="197">
        <f t="shared" si="293"/>
        <v>-8.3512773608394788E-3</v>
      </c>
      <c r="M1927" s="197">
        <f t="shared" si="288"/>
        <v>-2.8236206163058794E-3</v>
      </c>
      <c r="N1927" s="199">
        <v>40758</v>
      </c>
      <c r="O1927" s="181">
        <v>1260.3399999999999</v>
      </c>
      <c r="P1927" s="200">
        <f t="shared" si="294"/>
        <v>5.0032120084815218E-3</v>
      </c>
      <c r="Q1927" s="200">
        <f t="shared" si="289"/>
        <v>-3.6109019993085766E-2</v>
      </c>
    </row>
    <row r="1928" spans="1:17">
      <c r="A1928" s="180">
        <v>40759</v>
      </c>
      <c r="B1928" s="174">
        <v>589.80999999999995</v>
      </c>
      <c r="C1928" s="197">
        <f t="shared" si="290"/>
        <v>-5.344506119440004E-2</v>
      </c>
      <c r="D1928" s="201">
        <f t="shared" si="285"/>
        <v>-5.1191230322571328E-2</v>
      </c>
      <c r="E1928" s="174">
        <v>7428.4</v>
      </c>
      <c r="F1928" s="197">
        <f t="shared" si="291"/>
        <v>-5.5610599705696123E-2</v>
      </c>
      <c r="G1928" s="197">
        <f t="shared" si="286"/>
        <v>-3.2900312050095054E-2</v>
      </c>
      <c r="H1928" s="174">
        <v>2207.1999999999998</v>
      </c>
      <c r="I1928" s="197">
        <f t="shared" si="292"/>
        <v>-4.6725520234862726E-2</v>
      </c>
      <c r="J1928" s="197">
        <f t="shared" si="287"/>
        <v>1.6698809307889879E-2</v>
      </c>
      <c r="K1928" s="174">
        <v>416.69</v>
      </c>
      <c r="L1928" s="197">
        <f t="shared" si="293"/>
        <v>-1.5826582364500315E-3</v>
      </c>
      <c r="M1928" s="197">
        <f t="shared" si="288"/>
        <v>1.0889312351446136E-2</v>
      </c>
      <c r="N1928" s="199">
        <v>40759</v>
      </c>
      <c r="O1928" s="181">
        <v>1200.07</v>
      </c>
      <c r="P1928" s="200">
        <f t="shared" si="294"/>
        <v>-4.9001637406655293E-2</v>
      </c>
      <c r="Q1928" s="200">
        <f t="shared" si="289"/>
        <v>-2.0287284092136832E-2</v>
      </c>
    </row>
    <row r="1929" spans="1:17">
      <c r="A1929" s="180">
        <v>40760</v>
      </c>
      <c r="B1929" s="174">
        <v>586.85</v>
      </c>
      <c r="C1929" s="197">
        <f t="shared" si="290"/>
        <v>-5.031200591276189E-3</v>
      </c>
      <c r="D1929" s="201">
        <f t="shared" si="285"/>
        <v>-0.10460575063800251</v>
      </c>
      <c r="E1929" s="174">
        <v>7419.07</v>
      </c>
      <c r="F1929" s="197">
        <f t="shared" si="291"/>
        <v>-1.2567799400244907E-3</v>
      </c>
      <c r="G1929" s="197">
        <f t="shared" si="286"/>
        <v>-9.0458281699271711E-2</v>
      </c>
      <c r="H1929" s="174">
        <v>2194.38</v>
      </c>
      <c r="I1929" s="197">
        <f t="shared" si="292"/>
        <v>-5.825197429856605E-3</v>
      </c>
      <c r="J1929" s="197">
        <f t="shared" si="287"/>
        <v>-2.7596832809959605E-2</v>
      </c>
      <c r="K1929" s="174">
        <v>407.29</v>
      </c>
      <c r="L1929" s="197">
        <f t="shared" si="293"/>
        <v>-2.2817077634658508E-2</v>
      </c>
      <c r="M1929" s="197">
        <f t="shared" si="288"/>
        <v>8.0962346779707532E-3</v>
      </c>
      <c r="N1929" s="199">
        <v>40760</v>
      </c>
      <c r="O1929" s="181">
        <v>1199.3800000000001</v>
      </c>
      <c r="P1929" s="200">
        <f t="shared" si="294"/>
        <v>-5.7513181689091645E-4</v>
      </c>
      <c r="Q1929" s="200">
        <f t="shared" si="289"/>
        <v>-6.8332136224080076E-2</v>
      </c>
    </row>
    <row r="1930" spans="1:17">
      <c r="A1930" s="180">
        <v>40763</v>
      </c>
      <c r="B1930" s="174">
        <v>549.99</v>
      </c>
      <c r="C1930" s="197">
        <f t="shared" si="290"/>
        <v>-6.4869154303089385E-2</v>
      </c>
      <c r="D1930" s="201">
        <f t="shared" si="285"/>
        <v>-9.7345177817777698E-2</v>
      </c>
      <c r="E1930" s="174">
        <v>6895.97</v>
      </c>
      <c r="F1930" s="197">
        <f t="shared" si="291"/>
        <v>-7.3116529392834848E-2</v>
      </c>
      <c r="G1930" s="197">
        <f t="shared" si="286"/>
        <v>-8.5505225388011682E-2</v>
      </c>
      <c r="H1930" s="174">
        <v>2060.29</v>
      </c>
      <c r="I1930" s="197">
        <f t="shared" si="292"/>
        <v>-6.3052796898673352E-2</v>
      </c>
      <c r="J1930" s="197">
        <f t="shared" si="287"/>
        <v>-2.6314289976603105E-2</v>
      </c>
      <c r="K1930" s="174">
        <v>412.33</v>
      </c>
      <c r="L1930" s="197">
        <f t="shared" si="293"/>
        <v>1.2298537191691191E-2</v>
      </c>
      <c r="M1930" s="197">
        <f t="shared" si="288"/>
        <v>-5.400098314825158E-4</v>
      </c>
      <c r="N1930" s="199">
        <v>40763</v>
      </c>
      <c r="O1930" s="181">
        <v>1119.46</v>
      </c>
      <c r="P1930" s="200">
        <f t="shared" si="294"/>
        <v>-6.8958330427454667E-2</v>
      </c>
      <c r="Q1930" s="200">
        <f t="shared" si="289"/>
        <v>-6.4711512226876794E-2</v>
      </c>
    </row>
    <row r="1931" spans="1:17">
      <c r="A1931" s="180">
        <v>40764</v>
      </c>
      <c r="B1931" s="174">
        <v>575.19000000000005</v>
      </c>
      <c r="C1931" s="197">
        <f t="shared" si="290"/>
        <v>4.4800324755366321E-2</v>
      </c>
      <c r="D1931" s="201">
        <f t="shared" si="285"/>
        <v>-0.16556343662720921</v>
      </c>
      <c r="E1931" s="174">
        <v>7258.04</v>
      </c>
      <c r="F1931" s="197">
        <f t="shared" si="291"/>
        <v>5.1172636931889955E-2</v>
      </c>
      <c r="G1931" s="197">
        <f t="shared" si="286"/>
        <v>-0.16703779854143957</v>
      </c>
      <c r="H1931" s="174">
        <v>2160.79</v>
      </c>
      <c r="I1931" s="197">
        <f t="shared" si="292"/>
        <v>4.7627145977563894E-2</v>
      </c>
      <c r="J1931" s="197">
        <f t="shared" si="287"/>
        <v>-9.1034663112019396E-2</v>
      </c>
      <c r="K1931" s="174">
        <v>393.9</v>
      </c>
      <c r="L1931" s="197">
        <f t="shared" si="293"/>
        <v>-4.5726929640468275E-2</v>
      </c>
      <c r="M1931" s="197">
        <f t="shared" si="288"/>
        <v>1.8653238379310037E-2</v>
      </c>
      <c r="N1931" s="199">
        <v>40764</v>
      </c>
      <c r="O1931" s="181">
        <v>1172.53</v>
      </c>
      <c r="P1931" s="200">
        <f t="shared" si="294"/>
        <v>4.6317381183297257E-2</v>
      </c>
      <c r="Q1931" s="200">
        <f t="shared" si="289"/>
        <v>-0.14102029777543046</v>
      </c>
    </row>
    <row r="1932" spans="1:17">
      <c r="A1932" s="180">
        <v>40765</v>
      </c>
      <c r="B1932" s="174">
        <v>550.54999999999995</v>
      </c>
      <c r="C1932" s="197">
        <f t="shared" si="290"/>
        <v>-4.378264243880986E-2</v>
      </c>
      <c r="D1932" s="201">
        <f t="shared" si="285"/>
        <v>-0.10496926403892198</v>
      </c>
      <c r="E1932" s="174">
        <v>6938.23</v>
      </c>
      <c r="F1932" s="197">
        <f t="shared" si="291"/>
        <v>-4.506312117379898E-2</v>
      </c>
      <c r="G1932" s="197">
        <f t="shared" si="286"/>
        <v>-9.9378375917823947E-2</v>
      </c>
      <c r="H1932" s="174">
        <v>2073.09</v>
      </c>
      <c r="I1932" s="197">
        <f t="shared" si="292"/>
        <v>-4.1433647718662217E-2</v>
      </c>
      <c r="J1932" s="197">
        <f t="shared" si="287"/>
        <v>-2.7524170808569622E-2</v>
      </c>
      <c r="K1932" s="174">
        <v>391.61</v>
      </c>
      <c r="L1932" s="197">
        <f t="shared" si="293"/>
        <v>-5.8306233850581963E-3</v>
      </c>
      <c r="M1932" s="197">
        <f t="shared" si="288"/>
        <v>-2.3385248724704689E-2</v>
      </c>
      <c r="N1932" s="199">
        <v>40765</v>
      </c>
      <c r="O1932" s="181">
        <v>1120.76</v>
      </c>
      <c r="P1932" s="200">
        <f t="shared" si="294"/>
        <v>-4.5156780754835528E-2</v>
      </c>
      <c r="Q1932" s="200">
        <f t="shared" si="289"/>
        <v>-8.0624449077366017E-2</v>
      </c>
    </row>
    <row r="1933" spans="1:17">
      <c r="A1933" s="180">
        <v>40766</v>
      </c>
      <c r="B1933" s="174">
        <v>576.84</v>
      </c>
      <c r="C1933" s="197">
        <f t="shared" si="290"/>
        <v>4.6647153134269592E-2</v>
      </c>
      <c r="D1933" s="201">
        <f t="shared" si="285"/>
        <v>-0.14575768105350007</v>
      </c>
      <c r="E1933" s="174">
        <v>7257.58</v>
      </c>
      <c r="F1933" s="197">
        <f t="shared" si="291"/>
        <v>4.4999741173474696E-2</v>
      </c>
      <c r="G1933" s="197">
        <f t="shared" si="286"/>
        <v>-0.14452507236711146</v>
      </c>
      <c r="H1933" s="174">
        <v>2167.0700000000002</v>
      </c>
      <c r="I1933" s="197">
        <f t="shared" si="292"/>
        <v>4.4335776903847636E-2</v>
      </c>
      <c r="J1933" s="197">
        <f t="shared" si="287"/>
        <v>-6.9493448028466742E-2</v>
      </c>
      <c r="K1933" s="174">
        <v>368.97</v>
      </c>
      <c r="L1933" s="197">
        <f t="shared" si="293"/>
        <v>-5.9551106669373029E-2</v>
      </c>
      <c r="M1933" s="197">
        <f t="shared" si="288"/>
        <v>-2.0948069260970221E-2</v>
      </c>
      <c r="N1933" s="199">
        <v>40766</v>
      </c>
      <c r="O1933" s="181">
        <v>1172.6400000000001</v>
      </c>
      <c r="P1933" s="200">
        <f t="shared" si="294"/>
        <v>4.5250590585321757E-2</v>
      </c>
      <c r="Q1933" s="200">
        <f t="shared" si="289"/>
        <v>-0.12644978157744385</v>
      </c>
    </row>
    <row r="1934" spans="1:17">
      <c r="A1934" s="180">
        <v>40767</v>
      </c>
      <c r="B1934" s="174">
        <v>581.26</v>
      </c>
      <c r="C1934" s="197">
        <f t="shared" si="290"/>
        <v>7.6332293607792997E-3</v>
      </c>
      <c r="D1934" s="201">
        <f t="shared" si="285"/>
        <v>-0.11314168851822073</v>
      </c>
      <c r="E1934" s="174">
        <v>7303.88</v>
      </c>
      <c r="F1934" s="197">
        <f t="shared" si="291"/>
        <v>6.3592738684583013E-3</v>
      </c>
      <c r="G1934" s="197">
        <f t="shared" si="286"/>
        <v>-0.11385513900175365</v>
      </c>
      <c r="H1934" s="174">
        <v>2182.0500000000002</v>
      </c>
      <c r="I1934" s="197">
        <f t="shared" si="292"/>
        <v>6.8887771502852422E-3</v>
      </c>
      <c r="J1934" s="197">
        <f t="shared" si="287"/>
        <v>-3.7705291156147534E-2</v>
      </c>
      <c r="K1934" s="174">
        <v>385.76</v>
      </c>
      <c r="L1934" s="197">
        <f t="shared" si="293"/>
        <v>4.4500074510431982E-2</v>
      </c>
      <c r="M1934" s="197">
        <f t="shared" si="288"/>
        <v>-8.1299055990988217E-2</v>
      </c>
      <c r="N1934" s="199">
        <v>40767</v>
      </c>
      <c r="O1934" s="181">
        <v>1178.81</v>
      </c>
      <c r="P1934" s="200">
        <f t="shared" si="294"/>
        <v>5.2478378532748692E-3</v>
      </c>
      <c r="Q1934" s="200">
        <f t="shared" si="289"/>
        <v>-9.3732073715795408E-2</v>
      </c>
    </row>
    <row r="1935" spans="1:17">
      <c r="A1935" s="180">
        <v>40770</v>
      </c>
      <c r="B1935" s="174">
        <v>592.97</v>
      </c>
      <c r="C1935" s="197">
        <f t="shared" si="290"/>
        <v>1.9945646444123843E-2</v>
      </c>
      <c r="D1935" s="201">
        <f t="shared" si="285"/>
        <v>-8.2883945297769282E-2</v>
      </c>
      <c r="E1935" s="174">
        <v>7482.71</v>
      </c>
      <c r="F1935" s="197">
        <f t="shared" si="291"/>
        <v>2.4189312033097585E-2</v>
      </c>
      <c r="G1935" s="197">
        <f t="shared" si="286"/>
        <v>-8.7003960812539749E-2</v>
      </c>
      <c r="H1935" s="174">
        <v>2214.12</v>
      </c>
      <c r="I1935" s="197">
        <f t="shared" si="292"/>
        <v>1.4590231454210571E-2</v>
      </c>
      <c r="J1935" s="197">
        <f t="shared" si="287"/>
        <v>-1.2279649457554768E-2</v>
      </c>
      <c r="K1935" s="174">
        <v>370.13</v>
      </c>
      <c r="L1935" s="197">
        <f t="shared" si="293"/>
        <v>-4.1361119152671447E-2</v>
      </c>
      <c r="M1935" s="197">
        <f t="shared" si="288"/>
        <v>-2.1769811410286548E-2</v>
      </c>
      <c r="N1935" s="199">
        <v>40770</v>
      </c>
      <c r="O1935" s="181">
        <v>1204.49</v>
      </c>
      <c r="P1935" s="200">
        <f t="shared" si="294"/>
        <v>2.1550785789564535E-2</v>
      </c>
      <c r="Q1935" s="200">
        <f t="shared" si="289"/>
        <v>-7.089862783602989E-2</v>
      </c>
    </row>
    <row r="1936" spans="1:17">
      <c r="A1936" s="180">
        <v>40771</v>
      </c>
      <c r="B1936" s="174">
        <v>585.66999999999996</v>
      </c>
      <c r="C1936" s="197">
        <f t="shared" si="290"/>
        <v>-1.2387316476346362E-2</v>
      </c>
      <c r="D1936" s="201">
        <f t="shared" si="285"/>
        <v>-5.4701648694204907E-2</v>
      </c>
      <c r="E1936" s="174">
        <v>7394.49</v>
      </c>
      <c r="F1936" s="197">
        <f t="shared" si="291"/>
        <v>-1.1859897569731825E-2</v>
      </c>
      <c r="G1936" s="197">
        <f t="shared" si="286"/>
        <v>-6.2286133086481191E-2</v>
      </c>
      <c r="H1936" s="174">
        <v>2194.27</v>
      </c>
      <c r="I1936" s="197">
        <f t="shared" si="292"/>
        <v>-9.0056161794181272E-3</v>
      </c>
      <c r="J1936" s="197">
        <f t="shared" si="287"/>
        <v>6.4294916834114653E-3</v>
      </c>
      <c r="K1936" s="174">
        <v>386.67</v>
      </c>
      <c r="L1936" s="197">
        <f t="shared" si="293"/>
        <v>4.3717320804608356E-2</v>
      </c>
      <c r="M1936" s="197">
        <f t="shared" si="288"/>
        <v>-6.2978731283074102E-2</v>
      </c>
      <c r="N1936" s="199">
        <v>40771</v>
      </c>
      <c r="O1936" s="181">
        <v>1192.76</v>
      </c>
      <c r="P1936" s="200">
        <f t="shared" si="294"/>
        <v>-9.7862914727229987E-3</v>
      </c>
      <c r="Q1936" s="200">
        <f t="shared" si="289"/>
        <v>-5.1100663194318628E-2</v>
      </c>
    </row>
    <row r="1937" spans="1:17">
      <c r="A1937" s="180">
        <v>40772</v>
      </c>
      <c r="B1937" s="174">
        <v>578.92999999999995</v>
      </c>
      <c r="C1937" s="197">
        <f t="shared" si="290"/>
        <v>-1.1574918858368479E-2</v>
      </c>
      <c r="D1937" s="201">
        <f t="shared" si="285"/>
        <v>-6.0440803364261136E-2</v>
      </c>
      <c r="E1937" s="174">
        <v>7418.94</v>
      </c>
      <c r="F1937" s="197">
        <f t="shared" si="291"/>
        <v>3.3010615640872275E-3</v>
      </c>
      <c r="G1937" s="197">
        <f t="shared" si="286"/>
        <v>-7.8720163318014083E-2</v>
      </c>
      <c r="H1937" s="174">
        <v>2181.62</v>
      </c>
      <c r="I1937" s="197">
        <f t="shared" si="292"/>
        <v>-5.7816970895915015E-3</v>
      </c>
      <c r="J1937" s="197">
        <f t="shared" si="287"/>
        <v>5.9718776491431494E-4</v>
      </c>
      <c r="K1937" s="174">
        <v>388.92</v>
      </c>
      <c r="L1937" s="197">
        <f t="shared" si="293"/>
        <v>5.8020508566583506E-3</v>
      </c>
      <c r="M1937" s="197">
        <f t="shared" si="288"/>
        <v>-3.2291649656209953E-2</v>
      </c>
      <c r="N1937" s="199">
        <v>40772</v>
      </c>
      <c r="O1937" s="181">
        <v>1193.8900000000001</v>
      </c>
      <c r="P1937" s="200">
        <f t="shared" si="294"/>
        <v>9.4693405772772654E-4</v>
      </c>
      <c r="Q1937" s="200">
        <f t="shared" si="289"/>
        <v>-6.3927356514517517E-2</v>
      </c>
    </row>
    <row r="1938" spans="1:17">
      <c r="A1938" s="180">
        <v>40773</v>
      </c>
      <c r="B1938" s="174">
        <v>543.37</v>
      </c>
      <c r="C1938" s="197">
        <f t="shared" si="290"/>
        <v>-6.3391084645770451E-2</v>
      </c>
      <c r="D1938" s="201">
        <f t="shared" ref="D1938:D2001" si="295">SUM(C1897:C1937)</f>
        <v>-7.3958670815840233E-2</v>
      </c>
      <c r="E1938" s="174">
        <v>7079.41</v>
      </c>
      <c r="F1938" s="197">
        <f t="shared" si="291"/>
        <v>-4.6845618931498426E-2</v>
      </c>
      <c r="G1938" s="197">
        <f t="shared" ref="G1938:G2001" si="296">SUM(F1897:F1937)</f>
        <v>-7.9424763181130592E-2</v>
      </c>
      <c r="H1938" s="174">
        <v>2073.0300000000002</v>
      </c>
      <c r="I1938" s="197">
        <f t="shared" si="292"/>
        <v>-5.1056414961688321E-2</v>
      </c>
      <c r="J1938" s="197">
        <f t="shared" ref="J1938:J2001" si="297">SUM(I1897:I1937)</f>
        <v>-1.0369497244539056E-2</v>
      </c>
      <c r="K1938" s="174">
        <v>395.71</v>
      </c>
      <c r="L1938" s="197">
        <f t="shared" si="293"/>
        <v>1.7307952801056348E-2</v>
      </c>
      <c r="M1938" s="197">
        <f t="shared" ref="M1938:M2001" si="298">SUM(L1897:L1937)</f>
        <v>-7.8881728490059755E-3</v>
      </c>
      <c r="N1938" s="199">
        <v>40773</v>
      </c>
      <c r="O1938" s="181">
        <v>1140.6500000000001</v>
      </c>
      <c r="P1938" s="200">
        <f t="shared" si="294"/>
        <v>-4.5618608066500282E-2</v>
      </c>
      <c r="Q1938" s="200">
        <f t="shared" ref="Q1938:Q2001" si="299">SUM(P1897:P1937)</f>
        <v>-6.8361123005721988E-2</v>
      </c>
    </row>
    <row r="1939" spans="1:17">
      <c r="A1939" s="180">
        <v>40774</v>
      </c>
      <c r="B1939" s="174">
        <v>534.16</v>
      </c>
      <c r="C1939" s="197">
        <f t="shared" si="290"/>
        <v>-1.7095067968674299E-2</v>
      </c>
      <c r="D1939" s="201">
        <f t="shared" si="295"/>
        <v>-0.1595755365016894</v>
      </c>
      <c r="E1939" s="174">
        <v>6970.1</v>
      </c>
      <c r="F1939" s="197">
        <f t="shared" si="291"/>
        <v>-1.5560999028071907E-2</v>
      </c>
      <c r="G1939" s="197">
        <f t="shared" si="296"/>
        <v>-0.14159638572736005</v>
      </c>
      <c r="H1939" s="174">
        <v>2038.22</v>
      </c>
      <c r="I1939" s="197">
        <f t="shared" si="292"/>
        <v>-1.6934427184916029E-2</v>
      </c>
      <c r="J1939" s="197">
        <f t="shared" si="297"/>
        <v>-8.2727473001956278E-2</v>
      </c>
      <c r="K1939" s="174">
        <v>391.64</v>
      </c>
      <c r="L1939" s="197">
        <f t="shared" si="293"/>
        <v>-1.0338569256642092E-2</v>
      </c>
      <c r="M1939" s="197">
        <f t="shared" si="298"/>
        <v>1.2639242579023546E-2</v>
      </c>
      <c r="N1939" s="199">
        <v>40774</v>
      </c>
      <c r="O1939" s="181">
        <v>1123.53</v>
      </c>
      <c r="P1939" s="200">
        <f t="shared" si="294"/>
        <v>-1.5122760800306435E-2</v>
      </c>
      <c r="Q1939" s="200">
        <f t="shared" si="299"/>
        <v>-0.12731388359891999</v>
      </c>
    </row>
    <row r="1940" spans="1:17">
      <c r="A1940" s="180">
        <v>40777</v>
      </c>
      <c r="B1940" s="174">
        <v>538.34</v>
      </c>
      <c r="C1940" s="197">
        <f t="shared" si="290"/>
        <v>7.794911263282924E-3</v>
      </c>
      <c r="D1940" s="201">
        <f t="shared" si="295"/>
        <v>-0.16801990881576354</v>
      </c>
      <c r="E1940" s="174">
        <v>6980.62</v>
      </c>
      <c r="F1940" s="197">
        <f t="shared" si="291"/>
        <v>1.5081661726469991E-3</v>
      </c>
      <c r="G1940" s="197">
        <f t="shared" si="296"/>
        <v>-0.15046162450337369</v>
      </c>
      <c r="H1940" s="174">
        <v>2044.73</v>
      </c>
      <c r="I1940" s="197">
        <f t="shared" si="292"/>
        <v>3.1888734942307922E-3</v>
      </c>
      <c r="J1940" s="197">
        <f t="shared" si="297"/>
        <v>-9.2499864300113296E-2</v>
      </c>
      <c r="K1940" s="174">
        <v>388.33</v>
      </c>
      <c r="L1940" s="197">
        <f t="shared" si="293"/>
        <v>-8.4875568820065375E-3</v>
      </c>
      <c r="M1940" s="197">
        <f t="shared" si="298"/>
        <v>5.0171609875836153E-3</v>
      </c>
      <c r="N1940" s="199">
        <v>40777</v>
      </c>
      <c r="O1940" s="181">
        <v>1123.82</v>
      </c>
      <c r="P1940" s="200">
        <f t="shared" si="294"/>
        <v>2.5808174214938097E-4</v>
      </c>
      <c r="Q1940" s="200">
        <f t="shared" si="299"/>
        <v>-0.13594718825020208</v>
      </c>
    </row>
    <row r="1941" spans="1:17">
      <c r="A1941" s="180">
        <v>40778</v>
      </c>
      <c r="B1941" s="174">
        <v>562.13</v>
      </c>
      <c r="C1941" s="197">
        <f t="shared" si="290"/>
        <v>4.3242809057184688E-2</v>
      </c>
      <c r="D1941" s="201">
        <f t="shared" si="295"/>
        <v>-0.16898551177123522</v>
      </c>
      <c r="E1941" s="174">
        <v>7209.59</v>
      </c>
      <c r="F1941" s="197">
        <f t="shared" si="291"/>
        <v>3.2274346170868363E-2</v>
      </c>
      <c r="G1941" s="197">
        <f t="shared" si="296"/>
        <v>-0.14304105728804589</v>
      </c>
      <c r="H1941" s="174">
        <v>2129.27</v>
      </c>
      <c r="I1941" s="197">
        <f t="shared" si="292"/>
        <v>4.0513446535416553E-2</v>
      </c>
      <c r="J1941" s="197">
        <f t="shared" si="297"/>
        <v>-9.7906394219556908E-2</v>
      </c>
      <c r="K1941" s="174">
        <v>367.82</v>
      </c>
      <c r="L1941" s="197">
        <f t="shared" si="293"/>
        <v>-5.4261805533029013E-2</v>
      </c>
      <c r="M1941" s="197">
        <f t="shared" si="298"/>
        <v>-6.8520663815014975E-3</v>
      </c>
      <c r="N1941" s="199">
        <v>40778</v>
      </c>
      <c r="O1941" s="181">
        <v>1162.3499999999999</v>
      </c>
      <c r="P1941" s="200">
        <f t="shared" si="294"/>
        <v>3.3710221597341987E-2</v>
      </c>
      <c r="Q1941" s="200">
        <f t="shared" si="299"/>
        <v>-0.13285712503046798</v>
      </c>
    </row>
    <row r="1942" spans="1:17">
      <c r="A1942" s="180">
        <v>40779</v>
      </c>
      <c r="B1942" s="174">
        <v>564.52</v>
      </c>
      <c r="C1942" s="197">
        <f t="shared" si="290"/>
        <v>4.2426726757252928E-3</v>
      </c>
      <c r="D1942" s="201">
        <f t="shared" si="295"/>
        <v>-0.10910175178710316</v>
      </c>
      <c r="E1942" s="174">
        <v>7273.13</v>
      </c>
      <c r="F1942" s="197">
        <f t="shared" si="291"/>
        <v>8.7746511270489578E-3</v>
      </c>
      <c r="G1942" s="197">
        <f t="shared" si="296"/>
        <v>-0.10086445412135583</v>
      </c>
      <c r="H1942" s="174">
        <v>2145.04</v>
      </c>
      <c r="I1942" s="197">
        <f t="shared" si="292"/>
        <v>7.3790022510683961E-3</v>
      </c>
      <c r="J1942" s="197">
        <f t="shared" si="297"/>
        <v>-4.0402795893733134E-2</v>
      </c>
      <c r="K1942" s="174">
        <v>357.71</v>
      </c>
      <c r="L1942" s="197">
        <f t="shared" si="293"/>
        <v>-2.787108580860077E-2</v>
      </c>
      <c r="M1942" s="197">
        <f t="shared" si="298"/>
        <v>-8.038980720049102E-2</v>
      </c>
      <c r="N1942" s="199">
        <v>40779</v>
      </c>
      <c r="O1942" s="181">
        <v>1177.5999999999999</v>
      </c>
      <c r="P1942" s="200">
        <f t="shared" si="294"/>
        <v>1.3034651096542811E-2</v>
      </c>
      <c r="Q1942" s="200">
        <f t="shared" si="299"/>
        <v>-8.735186475059209E-2</v>
      </c>
    </row>
    <row r="1943" spans="1:17">
      <c r="A1943" s="180">
        <v>40780</v>
      </c>
      <c r="B1943" s="174">
        <v>552.54</v>
      </c>
      <c r="C1943" s="197">
        <f t="shared" si="290"/>
        <v>-2.1449983584475557E-2</v>
      </c>
      <c r="D1943" s="201">
        <f t="shared" si="295"/>
        <v>-0.11708209644794144</v>
      </c>
      <c r="E1943" s="174">
        <v>7149.67</v>
      </c>
      <c r="F1943" s="197">
        <f t="shared" si="291"/>
        <v>-1.7120533547731499E-2</v>
      </c>
      <c r="G1943" s="197">
        <f t="shared" si="296"/>
        <v>-9.9132279213914778E-2</v>
      </c>
      <c r="H1943" s="174">
        <v>2108.21</v>
      </c>
      <c r="I1943" s="197">
        <f t="shared" si="292"/>
        <v>-1.7318954014073445E-2</v>
      </c>
      <c r="J1943" s="197">
        <f t="shared" si="297"/>
        <v>-4.8767076310359578E-2</v>
      </c>
      <c r="K1943" s="174">
        <v>360.17</v>
      </c>
      <c r="L1943" s="197">
        <f t="shared" si="293"/>
        <v>6.8535399483187131E-3</v>
      </c>
      <c r="M1943" s="197">
        <f t="shared" si="298"/>
        <v>-9.999825688857554E-2</v>
      </c>
      <c r="N1943" s="199">
        <v>40780</v>
      </c>
      <c r="O1943" s="181">
        <v>1159.27</v>
      </c>
      <c r="P1943" s="200">
        <f t="shared" si="294"/>
        <v>-1.5687972317898854E-2</v>
      </c>
      <c r="Q1943" s="200">
        <f t="shared" si="299"/>
        <v>-8.3459730887451955E-2</v>
      </c>
    </row>
    <row r="1944" spans="1:17">
      <c r="A1944" s="180">
        <v>40781</v>
      </c>
      <c r="B1944" s="174">
        <v>566.01</v>
      </c>
      <c r="C1944" s="197">
        <f t="shared" si="290"/>
        <v>2.4085916930300825E-2</v>
      </c>
      <c r="D1944" s="201">
        <f t="shared" si="295"/>
        <v>-0.1480354996836456</v>
      </c>
      <c r="E1944" s="174">
        <v>7245.82</v>
      </c>
      <c r="F1944" s="197">
        <f t="shared" si="291"/>
        <v>1.3358549077947425E-2</v>
      </c>
      <c r="G1944" s="197">
        <f t="shared" si="296"/>
        <v>-0.12922999873817337</v>
      </c>
      <c r="H1944" s="174">
        <v>2161.9699999999998</v>
      </c>
      <c r="I1944" s="197">
        <f t="shared" si="292"/>
        <v>2.5180596869357502E-2</v>
      </c>
      <c r="J1944" s="197">
        <f t="shared" si="297"/>
        <v>-8.0854951851716539E-2</v>
      </c>
      <c r="K1944" s="174">
        <v>374.34</v>
      </c>
      <c r="L1944" s="197">
        <f t="shared" si="293"/>
        <v>3.8588333140197079E-2</v>
      </c>
      <c r="M1944" s="197">
        <f t="shared" si="298"/>
        <v>-0.10170835389079794</v>
      </c>
      <c r="N1944" s="199">
        <v>40781</v>
      </c>
      <c r="O1944" s="181">
        <v>1176.8</v>
      </c>
      <c r="P1944" s="200">
        <f t="shared" si="294"/>
        <v>1.5008393630514818E-2</v>
      </c>
      <c r="Q1944" s="200">
        <f t="shared" si="299"/>
        <v>-0.11200894297845239</v>
      </c>
    </row>
    <row r="1945" spans="1:17">
      <c r="A1945" s="180">
        <v>40784</v>
      </c>
      <c r="B1945" s="174">
        <v>585.6</v>
      </c>
      <c r="C1945" s="197">
        <f t="shared" si="290"/>
        <v>3.4025216755470523E-2</v>
      </c>
      <c r="D1945" s="201">
        <f t="shared" si="295"/>
        <v>-0.13260562722776387</v>
      </c>
      <c r="E1945" s="174">
        <v>7450.3</v>
      </c>
      <c r="F1945" s="197">
        <f t="shared" si="291"/>
        <v>2.782954916450326E-2</v>
      </c>
      <c r="G1945" s="197">
        <f t="shared" si="296"/>
        <v>-0.12717898718071174</v>
      </c>
      <c r="H1945" s="174">
        <v>2223.96</v>
      </c>
      <c r="I1945" s="197">
        <f t="shared" si="292"/>
        <v>2.8269547535041906E-2</v>
      </c>
      <c r="J1945" s="197">
        <f t="shared" si="297"/>
        <v>-5.9464603571450503E-2</v>
      </c>
      <c r="K1945" s="174">
        <v>377.17</v>
      </c>
      <c r="L1945" s="197">
        <f t="shared" si="293"/>
        <v>7.5315388415740838E-3</v>
      </c>
      <c r="M1945" s="197">
        <f t="shared" si="298"/>
        <v>-4.4667771630117856E-2</v>
      </c>
      <c r="N1945" s="199">
        <v>40784</v>
      </c>
      <c r="O1945" s="181">
        <v>1210.08</v>
      </c>
      <c r="P1945" s="200">
        <f t="shared" si="294"/>
        <v>2.7887582820491672E-2</v>
      </c>
      <c r="Q1945" s="200">
        <f t="shared" si="299"/>
        <v>-0.10524919063069783</v>
      </c>
    </row>
    <row r="1946" spans="1:17">
      <c r="A1946" s="180">
        <v>40785</v>
      </c>
      <c r="B1946" s="174">
        <v>587.96</v>
      </c>
      <c r="C1946" s="197">
        <f t="shared" si="290"/>
        <v>4.0219557266850245E-3</v>
      </c>
      <c r="D1946" s="201">
        <f t="shared" si="295"/>
        <v>-0.11609673304408202</v>
      </c>
      <c r="E1946" s="174">
        <v>7464</v>
      </c>
      <c r="F1946" s="197">
        <f t="shared" si="291"/>
        <v>1.8371635079512921E-3</v>
      </c>
      <c r="G1946" s="197">
        <f t="shared" si="296"/>
        <v>-0.11029977586797307</v>
      </c>
      <c r="H1946" s="174">
        <v>2237.69</v>
      </c>
      <c r="I1946" s="197">
        <f t="shared" si="292"/>
        <v>6.1546931477321183E-3</v>
      </c>
      <c r="J1946" s="197">
        <f t="shared" si="297"/>
        <v>-4.4460755497897131E-2</v>
      </c>
      <c r="K1946" s="174">
        <v>371.3</v>
      </c>
      <c r="L1946" s="197">
        <f t="shared" si="293"/>
        <v>-1.5685653009289507E-2</v>
      </c>
      <c r="M1946" s="197">
        <f t="shared" si="298"/>
        <v>-5.1038734853716412E-2</v>
      </c>
      <c r="N1946" s="199">
        <v>40785</v>
      </c>
      <c r="O1946" s="181">
        <v>1212.92</v>
      </c>
      <c r="P1946" s="200">
        <f t="shared" si="294"/>
        <v>2.3442024767237161E-3</v>
      </c>
      <c r="Q1946" s="200">
        <f t="shared" si="299"/>
        <v>-8.742999445649749E-2</v>
      </c>
    </row>
    <row r="1947" spans="1:17">
      <c r="A1947" s="180">
        <v>40786</v>
      </c>
      <c r="B1947" s="174">
        <v>589.33000000000004</v>
      </c>
      <c r="C1947" s="197">
        <f t="shared" si="290"/>
        <v>2.3273800310990543E-3</v>
      </c>
      <c r="D1947" s="201">
        <f t="shared" si="295"/>
        <v>-0.12646090824066311</v>
      </c>
      <c r="E1947" s="174">
        <v>7528.39</v>
      </c>
      <c r="F1947" s="197">
        <f t="shared" si="291"/>
        <v>8.5897439848562768E-3</v>
      </c>
      <c r="G1947" s="197">
        <f t="shared" si="296"/>
        <v>-0.12116898436423437</v>
      </c>
      <c r="H1947" s="174">
        <v>2241.0100000000002</v>
      </c>
      <c r="I1947" s="197">
        <f t="shared" si="292"/>
        <v>1.4825733396388089E-3</v>
      </c>
      <c r="J1947" s="197">
        <f t="shared" si="297"/>
        <v>-5.3806344943111262E-2</v>
      </c>
      <c r="K1947" s="174">
        <v>379.85</v>
      </c>
      <c r="L1947" s="197">
        <f t="shared" si="293"/>
        <v>2.2766076766196297E-2</v>
      </c>
      <c r="M1947" s="197">
        <f t="shared" si="298"/>
        <v>-7.9516351517211828E-2</v>
      </c>
      <c r="N1947" s="199">
        <v>40786</v>
      </c>
      <c r="O1947" s="181">
        <v>1218.8900000000001</v>
      </c>
      <c r="P1947" s="200">
        <f t="shared" si="294"/>
        <v>4.9099329252263561E-3</v>
      </c>
      <c r="Q1947" s="200">
        <f t="shared" si="299"/>
        <v>-9.9392639374692324E-2</v>
      </c>
    </row>
    <row r="1948" spans="1:17">
      <c r="A1948" s="180">
        <v>40787</v>
      </c>
      <c r="B1948" s="174">
        <v>582.78</v>
      </c>
      <c r="C1948" s="197">
        <f t="shared" si="290"/>
        <v>-1.1176541762591807E-2</v>
      </c>
      <c r="D1948" s="201">
        <f t="shared" si="295"/>
        <v>-0.12393867094189562</v>
      </c>
      <c r="E1948" s="174">
        <v>7443.46</v>
      </c>
      <c r="F1948" s="197">
        <f t="shared" si="291"/>
        <v>-1.1345413025444296E-2</v>
      </c>
      <c r="G1948" s="197">
        <f t="shared" si="296"/>
        <v>-0.11010153694588463</v>
      </c>
      <c r="H1948" s="174">
        <v>2219.0500000000002</v>
      </c>
      <c r="I1948" s="197">
        <f t="shared" si="292"/>
        <v>-9.8474807334779074E-3</v>
      </c>
      <c r="J1948" s="197">
        <f t="shared" si="297"/>
        <v>-5.6473716282239343E-2</v>
      </c>
      <c r="K1948" s="174">
        <v>390.4</v>
      </c>
      <c r="L1948" s="197">
        <f t="shared" si="293"/>
        <v>2.7395416589706793E-2</v>
      </c>
      <c r="M1948" s="197">
        <f t="shared" si="298"/>
        <v>-6.4258766332603065E-2</v>
      </c>
      <c r="N1948" s="199">
        <v>40787</v>
      </c>
      <c r="O1948" s="181">
        <v>1204.42</v>
      </c>
      <c r="P1948" s="200">
        <f t="shared" si="294"/>
        <v>-1.1942485261153978E-2</v>
      </c>
      <c r="Q1948" s="200">
        <f t="shared" si="299"/>
        <v>-9.314566305781094E-2</v>
      </c>
    </row>
    <row r="1949" spans="1:17">
      <c r="A1949" s="180">
        <v>40788</v>
      </c>
      <c r="B1949" s="174">
        <v>566.5</v>
      </c>
      <c r="C1949" s="197">
        <f t="shared" si="290"/>
        <v>-2.8332676174233167E-2</v>
      </c>
      <c r="D1949" s="201">
        <f t="shared" si="295"/>
        <v>-0.13640356379352717</v>
      </c>
      <c r="E1949" s="174">
        <v>7250.73</v>
      </c>
      <c r="F1949" s="197">
        <f t="shared" si="291"/>
        <v>-2.6233641051562062E-2</v>
      </c>
      <c r="G1949" s="197">
        <f t="shared" si="296"/>
        <v>-0.12047677590077566</v>
      </c>
      <c r="H1949" s="174">
        <v>2167.83</v>
      </c>
      <c r="I1949" s="197">
        <f t="shared" si="292"/>
        <v>-2.3352509150190381E-2</v>
      </c>
      <c r="J1949" s="197">
        <f t="shared" si="297"/>
        <v>-6.9424494599275174E-2</v>
      </c>
      <c r="K1949" s="174">
        <v>391.39</v>
      </c>
      <c r="L1949" s="197">
        <f t="shared" si="293"/>
        <v>2.5326507864806627E-3</v>
      </c>
      <c r="M1949" s="197">
        <f t="shared" si="298"/>
        <v>-5.1202357875901813E-2</v>
      </c>
      <c r="N1949" s="199">
        <v>40788</v>
      </c>
      <c r="O1949" s="181">
        <v>1173.97</v>
      </c>
      <c r="P1949" s="200">
        <f t="shared" si="294"/>
        <v>-2.5606955849665675E-2</v>
      </c>
      <c r="Q1949" s="200">
        <f t="shared" si="299"/>
        <v>-0.10608923166430785</v>
      </c>
    </row>
    <row r="1950" spans="1:17">
      <c r="A1950" s="180">
        <v>40792</v>
      </c>
      <c r="B1950" s="174">
        <v>562.07000000000005</v>
      </c>
      <c r="C1950" s="197">
        <f t="shared" si="290"/>
        <v>-7.8506831705774261E-3</v>
      </c>
      <c r="D1950" s="201">
        <f t="shared" si="295"/>
        <v>-0.18202730932971622</v>
      </c>
      <c r="E1950" s="174">
        <v>7148.13</v>
      </c>
      <c r="F1950" s="197">
        <f t="shared" si="291"/>
        <v>-1.4251369415662716E-2</v>
      </c>
      <c r="G1950" s="197">
        <f t="shared" si="296"/>
        <v>-0.15615182425885549</v>
      </c>
      <c r="H1950" s="174">
        <v>2167.6</v>
      </c>
      <c r="I1950" s="197">
        <f t="shared" si="292"/>
        <v>-1.0610250896252633E-4</v>
      </c>
      <c r="J1950" s="197">
        <f t="shared" si="297"/>
        <v>-0.10709853197805608</v>
      </c>
      <c r="K1950" s="174">
        <v>391.57</v>
      </c>
      <c r="L1950" s="197">
        <f t="shared" si="293"/>
        <v>4.5979361186048422E-4</v>
      </c>
      <c r="M1950" s="197">
        <f t="shared" si="298"/>
        <v>-6.5800850358152974E-2</v>
      </c>
      <c r="N1950" s="199">
        <v>40792</v>
      </c>
      <c r="O1950" s="181">
        <v>1165.24</v>
      </c>
      <c r="P1950" s="200">
        <f t="shared" si="294"/>
        <v>-7.464093032212224E-3</v>
      </c>
      <c r="Q1950" s="200">
        <f t="shared" si="299"/>
        <v>-0.14209577017974293</v>
      </c>
    </row>
    <row r="1951" spans="1:17">
      <c r="A1951" s="180">
        <v>40793</v>
      </c>
      <c r="B1951" s="174">
        <v>581.25</v>
      </c>
      <c r="C1951" s="197">
        <f t="shared" si="290"/>
        <v>3.3554559604082407E-2</v>
      </c>
      <c r="D1951" s="201">
        <f t="shared" si="295"/>
        <v>-0.18121788251501889</v>
      </c>
      <c r="E1951" s="174">
        <v>7355.17</v>
      </c>
      <c r="F1951" s="197">
        <f t="shared" si="291"/>
        <v>2.8552683277269505E-2</v>
      </c>
      <c r="G1951" s="197">
        <f t="shared" si="296"/>
        <v>-0.16259328184462749</v>
      </c>
      <c r="H1951" s="174">
        <v>2223.75</v>
      </c>
      <c r="I1951" s="197">
        <f t="shared" si="292"/>
        <v>2.557439528808586E-2</v>
      </c>
      <c r="J1951" s="197">
        <f t="shared" si="297"/>
        <v>-0.10429933276177415</v>
      </c>
      <c r="K1951" s="174">
        <v>387.33</v>
      </c>
      <c r="L1951" s="197">
        <f t="shared" si="293"/>
        <v>-1.0887256082541642E-2</v>
      </c>
      <c r="M1951" s="197">
        <f t="shared" si="298"/>
        <v>-6.6894835729095201E-2</v>
      </c>
      <c r="N1951" s="199">
        <v>40793</v>
      </c>
      <c r="O1951" s="181">
        <v>1198.6199999999999</v>
      </c>
      <c r="P1951" s="200">
        <f t="shared" si="294"/>
        <v>2.8243820652058067E-2</v>
      </c>
      <c r="Q1951" s="200">
        <f t="shared" si="299"/>
        <v>-0.14257434711941191</v>
      </c>
    </row>
    <row r="1952" spans="1:17">
      <c r="A1952" s="180">
        <v>40794</v>
      </c>
      <c r="B1952" s="174">
        <v>577.63</v>
      </c>
      <c r="C1952" s="197">
        <f t="shared" si="290"/>
        <v>-6.2474316135639899E-3</v>
      </c>
      <c r="D1952" s="201">
        <f t="shared" si="295"/>
        <v>-0.12569431115710847</v>
      </c>
      <c r="E1952" s="174">
        <v>7257.36</v>
      </c>
      <c r="F1952" s="197">
        <f t="shared" si="291"/>
        <v>-1.3387340973166096E-2</v>
      </c>
      <c r="G1952" s="197">
        <f t="shared" si="296"/>
        <v>-0.11222822197968566</v>
      </c>
      <c r="H1952" s="174">
        <v>2214.29</v>
      </c>
      <c r="I1952" s="197">
        <f t="shared" si="292"/>
        <v>-4.2631496460223172E-3</v>
      </c>
      <c r="J1952" s="197">
        <f t="shared" si="297"/>
        <v>-6.0313757777262764E-2</v>
      </c>
      <c r="K1952" s="174">
        <v>377.83</v>
      </c>
      <c r="L1952" s="197">
        <f t="shared" si="293"/>
        <v>-2.4832683846203751E-2</v>
      </c>
      <c r="M1952" s="197">
        <f t="shared" si="298"/>
        <v>-8.266671736653558E-2</v>
      </c>
      <c r="N1952" s="199">
        <v>40794</v>
      </c>
      <c r="O1952" s="181">
        <v>1185.9000000000001</v>
      </c>
      <c r="P1952" s="200">
        <f t="shared" si="294"/>
        <v>-1.066891504794603E-2</v>
      </c>
      <c r="Q1952" s="200">
        <f t="shared" si="299"/>
        <v>-9.6074403267696895E-2</v>
      </c>
    </row>
    <row r="1953" spans="1:17">
      <c r="A1953" s="180">
        <v>40795</v>
      </c>
      <c r="B1953" s="174">
        <v>563.54</v>
      </c>
      <c r="C1953" s="197">
        <f t="shared" si="290"/>
        <v>-2.4695209411775648E-2</v>
      </c>
      <c r="D1953" s="201">
        <f t="shared" si="295"/>
        <v>-0.11843875762300791</v>
      </c>
      <c r="E1953" s="174">
        <v>7045.01</v>
      </c>
      <c r="F1953" s="197">
        <f t="shared" si="291"/>
        <v>-2.9696561545281306E-2</v>
      </c>
      <c r="G1953" s="197">
        <f t="shared" si="296"/>
        <v>-0.12123349049949755</v>
      </c>
      <c r="H1953" s="174">
        <v>2163.66</v>
      </c>
      <c r="I1953" s="197">
        <f t="shared" si="292"/>
        <v>-2.3130578162749729E-2</v>
      </c>
      <c r="J1953" s="197">
        <f t="shared" si="297"/>
        <v>-5.6837466905731153E-2</v>
      </c>
      <c r="K1953" s="174">
        <v>376.01</v>
      </c>
      <c r="L1953" s="197">
        <f t="shared" si="293"/>
        <v>-4.8286202276182928E-3</v>
      </c>
      <c r="M1953" s="197">
        <f t="shared" si="298"/>
        <v>-0.12149620728381343</v>
      </c>
      <c r="N1953" s="199">
        <v>40795</v>
      </c>
      <c r="O1953" s="181">
        <v>1154.23</v>
      </c>
      <c r="P1953" s="200">
        <f t="shared" si="294"/>
        <v>-2.706852500255939E-2</v>
      </c>
      <c r="Q1953" s="200">
        <f t="shared" si="299"/>
        <v>-0.10229992993371678</v>
      </c>
    </row>
    <row r="1954" spans="1:17">
      <c r="A1954" s="180">
        <v>40798</v>
      </c>
      <c r="B1954" s="174">
        <v>569.28</v>
      </c>
      <c r="C1954" s="197">
        <f t="shared" si="290"/>
        <v>1.0134088601243837E-2</v>
      </c>
      <c r="D1954" s="201">
        <f t="shared" si="295"/>
        <v>-0.14445564114255988</v>
      </c>
      <c r="E1954" s="174">
        <v>7047.12</v>
      </c>
      <c r="F1954" s="197">
        <f t="shared" si="291"/>
        <v>2.9945792662544103E-4</v>
      </c>
      <c r="G1954" s="197">
        <f t="shared" si="296"/>
        <v>-0.15750568151822356</v>
      </c>
      <c r="H1954" s="174">
        <v>2191.84</v>
      </c>
      <c r="I1954" s="197">
        <f t="shared" si="292"/>
        <v>1.2940141531806577E-2</v>
      </c>
      <c r="J1954" s="197">
        <f t="shared" si="297"/>
        <v>-8.3647604266384734E-2</v>
      </c>
      <c r="K1954" s="174">
        <v>386.31</v>
      </c>
      <c r="L1954" s="197">
        <f t="shared" si="293"/>
        <v>2.7024417172887279E-2</v>
      </c>
      <c r="M1954" s="197">
        <f t="shared" si="298"/>
        <v>-0.12162601236292765</v>
      </c>
      <c r="N1954" s="199">
        <v>40798</v>
      </c>
      <c r="O1954" s="181">
        <v>1162.27</v>
      </c>
      <c r="P1954" s="200">
        <f t="shared" si="294"/>
        <v>6.9415344561686897E-3</v>
      </c>
      <c r="Q1954" s="200">
        <f t="shared" si="299"/>
        <v>-0.13246951542943194</v>
      </c>
    </row>
    <row r="1955" spans="1:17">
      <c r="A1955" s="180">
        <v>40799</v>
      </c>
      <c r="B1955" s="174">
        <v>575.92999999999995</v>
      </c>
      <c r="C1955" s="197">
        <f t="shared" si="290"/>
        <v>1.1613721055544304E-2</v>
      </c>
      <c r="D1955" s="201">
        <f t="shared" si="295"/>
        <v>-0.12178787173875021</v>
      </c>
      <c r="E1955" s="174">
        <v>7109.95</v>
      </c>
      <c r="F1955" s="197">
        <f t="shared" si="291"/>
        <v>8.8761887189405045E-3</v>
      </c>
      <c r="G1955" s="197">
        <f t="shared" si="296"/>
        <v>-0.15043283876285549</v>
      </c>
      <c r="H1955" s="174">
        <v>2220.58</v>
      </c>
      <c r="I1955" s="197">
        <f t="shared" si="292"/>
        <v>1.3027049301726726E-2</v>
      </c>
      <c r="J1955" s="197">
        <f t="shared" si="297"/>
        <v>-5.9004471437009418E-2</v>
      </c>
      <c r="K1955" s="174">
        <v>384.79</v>
      </c>
      <c r="L1955" s="197">
        <f t="shared" si="293"/>
        <v>-3.9424250259198143E-3</v>
      </c>
      <c r="M1955" s="197">
        <f t="shared" si="298"/>
        <v>-7.647004637281167E-2</v>
      </c>
      <c r="N1955" s="199">
        <v>40799</v>
      </c>
      <c r="O1955" s="181">
        <v>1172.8699999999999</v>
      </c>
      <c r="P1955" s="200">
        <f t="shared" si="294"/>
        <v>9.0787471478858441E-3</v>
      </c>
      <c r="Q1955" s="200">
        <f t="shared" si="299"/>
        <v>-0.11878918010147907</v>
      </c>
    </row>
    <row r="1956" spans="1:17">
      <c r="A1956" s="180">
        <v>40800</v>
      </c>
      <c r="B1956" s="174">
        <v>586.87</v>
      </c>
      <c r="C1956" s="197">
        <f t="shared" si="290"/>
        <v>1.881720469140951E-2</v>
      </c>
      <c r="D1956" s="201">
        <f t="shared" si="295"/>
        <v>-0.12015512284589673</v>
      </c>
      <c r="E1956" s="174">
        <v>7199.12</v>
      </c>
      <c r="F1956" s="197">
        <f t="shared" si="291"/>
        <v>1.2463584888424984E-2</v>
      </c>
      <c r="G1956" s="197">
        <f t="shared" si="296"/>
        <v>-0.145931078772981</v>
      </c>
      <c r="H1956" s="174">
        <v>2252.75</v>
      </c>
      <c r="I1956" s="197">
        <f t="shared" si="292"/>
        <v>1.4383269110340435E-2</v>
      </c>
      <c r="J1956" s="197">
        <f t="shared" si="297"/>
        <v>-5.9481182643859404E-2</v>
      </c>
      <c r="K1956" s="174">
        <v>375.94</v>
      </c>
      <c r="L1956" s="197">
        <f t="shared" si="293"/>
        <v>-2.3268174739432986E-2</v>
      </c>
      <c r="M1956" s="197">
        <f t="shared" si="298"/>
        <v>-7.1112992219310861E-2</v>
      </c>
      <c r="N1956" s="199">
        <v>40800</v>
      </c>
      <c r="O1956" s="181">
        <v>1188.68</v>
      </c>
      <c r="P1956" s="200">
        <f t="shared" si="294"/>
        <v>1.3389711169736475E-2</v>
      </c>
      <c r="Q1956" s="200">
        <f t="shared" si="299"/>
        <v>-0.11524947363347343</v>
      </c>
    </row>
    <row r="1957" spans="1:17">
      <c r="A1957" s="180">
        <v>40801</v>
      </c>
      <c r="B1957" s="174">
        <v>598.79</v>
      </c>
      <c r="C1957" s="197">
        <f t="shared" si="290"/>
        <v>2.010762211480115E-2</v>
      </c>
      <c r="D1957" s="201">
        <f t="shared" si="295"/>
        <v>-9.1216969476516391E-2</v>
      </c>
      <c r="E1957" s="174">
        <v>7329.1</v>
      </c>
      <c r="F1957" s="197">
        <f t="shared" si="291"/>
        <v>1.7893928946837865E-2</v>
      </c>
      <c r="G1957" s="197">
        <f t="shared" si="296"/>
        <v>-0.12228209280264739</v>
      </c>
      <c r="H1957" s="174">
        <v>2286.56</v>
      </c>
      <c r="I1957" s="197">
        <f t="shared" si="292"/>
        <v>1.4896812618337953E-2</v>
      </c>
      <c r="J1957" s="197">
        <f t="shared" si="297"/>
        <v>-3.9711445784260641E-2</v>
      </c>
      <c r="K1957" s="174">
        <v>380.66</v>
      </c>
      <c r="L1957" s="197">
        <f t="shared" si="293"/>
        <v>1.2477032071188728E-2</v>
      </c>
      <c r="M1957" s="197">
        <f t="shared" si="298"/>
        <v>-9.7015959814778008E-2</v>
      </c>
      <c r="N1957" s="199">
        <v>40801</v>
      </c>
      <c r="O1957" s="181">
        <v>1209.1099999999999</v>
      </c>
      <c r="P1957" s="200">
        <f t="shared" si="294"/>
        <v>1.7041104018524895E-2</v>
      </c>
      <c r="Q1957" s="200">
        <f t="shared" si="299"/>
        <v>-9.3696700938508834E-2</v>
      </c>
    </row>
    <row r="1958" spans="1:17">
      <c r="A1958" s="180">
        <v>40802</v>
      </c>
      <c r="B1958" s="174">
        <v>602.17999999999995</v>
      </c>
      <c r="C1958" s="197">
        <f t="shared" si="290"/>
        <v>5.645451599270033E-3</v>
      </c>
      <c r="D1958" s="201">
        <f t="shared" si="295"/>
        <v>-9.8842887512461383E-2</v>
      </c>
      <c r="E1958" s="174">
        <v>7348.18</v>
      </c>
      <c r="F1958" s="197">
        <f t="shared" si="291"/>
        <v>2.5999382375874154E-3</v>
      </c>
      <c r="G1958" s="197">
        <f t="shared" si="296"/>
        <v>-0.11889124327824771</v>
      </c>
      <c r="H1958" s="174">
        <v>2306.09</v>
      </c>
      <c r="I1958" s="197">
        <f t="shared" si="292"/>
        <v>8.5049449549116848E-3</v>
      </c>
      <c r="J1958" s="197">
        <f t="shared" si="297"/>
        <v>-4.7657441751568934E-2</v>
      </c>
      <c r="K1958" s="174">
        <v>385.31</v>
      </c>
      <c r="L1958" s="197">
        <f t="shared" si="293"/>
        <v>1.2141616837911715E-2</v>
      </c>
      <c r="M1958" s="197">
        <f t="shared" si="298"/>
        <v>-7.5006383301931157E-2</v>
      </c>
      <c r="N1958" s="199">
        <v>40802</v>
      </c>
      <c r="O1958" s="181">
        <v>1216.01</v>
      </c>
      <c r="P1958" s="200">
        <f t="shared" si="294"/>
        <v>5.6904554160021482E-3</v>
      </c>
      <c r="Q1958" s="200">
        <f t="shared" si="299"/>
        <v>-9.2832716403879759E-2</v>
      </c>
    </row>
    <row r="1959" spans="1:17">
      <c r="A1959" s="180">
        <v>40805</v>
      </c>
      <c r="B1959" s="174">
        <v>596.79999999999995</v>
      </c>
      <c r="C1959" s="197">
        <f t="shared" si="290"/>
        <v>-8.9743550489443623E-3</v>
      </c>
      <c r="D1959" s="201">
        <f t="shared" si="295"/>
        <v>-8.6031123208186705E-2</v>
      </c>
      <c r="E1959" s="174">
        <v>7234.63</v>
      </c>
      <c r="F1959" s="197">
        <f t="shared" si="291"/>
        <v>-1.5573445028985817E-2</v>
      </c>
      <c r="G1959" s="197">
        <f t="shared" si="296"/>
        <v>-0.11961129495534842</v>
      </c>
      <c r="H1959" s="174">
        <v>2308.7600000000002</v>
      </c>
      <c r="I1959" s="197">
        <f t="shared" si="292"/>
        <v>1.1571341638053035E-3</v>
      </c>
      <c r="J1959" s="197">
        <f t="shared" si="297"/>
        <v>-3.4818990222891838E-2</v>
      </c>
      <c r="K1959" s="174">
        <v>391.59</v>
      </c>
      <c r="L1959" s="197">
        <f t="shared" si="293"/>
        <v>1.6167168971258167E-2</v>
      </c>
      <c r="M1959" s="197">
        <f t="shared" si="298"/>
        <v>-7.8270336018698025E-2</v>
      </c>
      <c r="N1959" s="199">
        <v>40805</v>
      </c>
      <c r="O1959" s="181">
        <v>1204.0899999999999</v>
      </c>
      <c r="P1959" s="200">
        <f t="shared" si="294"/>
        <v>-9.8509122708815514E-3</v>
      </c>
      <c r="Q1959" s="200">
        <f t="shared" si="299"/>
        <v>-8.6471213638780214E-2</v>
      </c>
    </row>
    <row r="1960" spans="1:17">
      <c r="A1960" s="180">
        <v>40806</v>
      </c>
      <c r="B1960" s="174">
        <v>590.75</v>
      </c>
      <c r="C1960" s="197">
        <f t="shared" si="290"/>
        <v>-1.0189132822533777E-2</v>
      </c>
      <c r="D1960" s="201">
        <f t="shared" si="295"/>
        <v>-9.1815780252596041E-2</v>
      </c>
      <c r="E1960" s="174">
        <v>7217.52</v>
      </c>
      <c r="F1960" s="197">
        <f t="shared" si="291"/>
        <v>-2.3678148917636293E-3</v>
      </c>
      <c r="G1960" s="197">
        <f t="shared" si="296"/>
        <v>-0.15071465443092763</v>
      </c>
      <c r="H1960" s="174">
        <v>2295.89</v>
      </c>
      <c r="I1960" s="197">
        <f t="shared" si="292"/>
        <v>-5.5900159681024873E-3</v>
      </c>
      <c r="J1960" s="197">
        <f t="shared" si="297"/>
        <v>-4.0523261430502416E-2</v>
      </c>
      <c r="K1960" s="174">
        <v>398.52</v>
      </c>
      <c r="L1960" s="197">
        <f t="shared" si="293"/>
        <v>1.7542311107847468E-2</v>
      </c>
      <c r="M1960" s="197">
        <f t="shared" si="298"/>
        <v>-5.885801089609162E-2</v>
      </c>
      <c r="N1960" s="199">
        <v>40806</v>
      </c>
      <c r="O1960" s="181">
        <v>1202.0899999999999</v>
      </c>
      <c r="P1960" s="200">
        <f t="shared" si="294"/>
        <v>-1.6623864054958564E-3</v>
      </c>
      <c r="Q1960" s="200">
        <f t="shared" si="299"/>
        <v>-0.10977732658042283</v>
      </c>
    </row>
    <row r="1961" spans="1:17">
      <c r="A1961" s="180">
        <v>40807</v>
      </c>
      <c r="B1961" s="174">
        <v>581.49</v>
      </c>
      <c r="C1961" s="197">
        <f t="shared" si="290"/>
        <v>-1.5799141160723708E-2</v>
      </c>
      <c r="D1961" s="201">
        <f t="shared" si="295"/>
        <v>-0.11485403125967086</v>
      </c>
      <c r="E1961" s="174">
        <v>6981.33</v>
      </c>
      <c r="F1961" s="197">
        <f t="shared" si="291"/>
        <v>-3.3271960558110977E-2</v>
      </c>
      <c r="G1961" s="197">
        <f t="shared" si="296"/>
        <v>-0.15269601656767584</v>
      </c>
      <c r="H1961" s="174">
        <v>2258.3000000000002</v>
      </c>
      <c r="I1961" s="197">
        <f t="shared" si="292"/>
        <v>-1.6508250060840588E-2</v>
      </c>
      <c r="J1961" s="197">
        <f t="shared" si="297"/>
        <v>-5.6564906961858757E-2</v>
      </c>
      <c r="K1961" s="174">
        <v>402.46</v>
      </c>
      <c r="L1961" s="197">
        <f t="shared" si="293"/>
        <v>9.8380278615666974E-3</v>
      </c>
      <c r="M1961" s="197">
        <f t="shared" si="298"/>
        <v>-6.7925019257891489E-2</v>
      </c>
      <c r="N1961" s="199">
        <v>40807</v>
      </c>
      <c r="O1961" s="181">
        <v>1166.76</v>
      </c>
      <c r="P1961" s="200">
        <f t="shared" si="294"/>
        <v>-2.9831031890565053E-2</v>
      </c>
      <c r="Q1961" s="200">
        <f t="shared" si="299"/>
        <v>-0.11234717431372869</v>
      </c>
    </row>
    <row r="1962" spans="1:17">
      <c r="A1962" s="180">
        <v>40808</v>
      </c>
      <c r="B1962" s="174">
        <v>560.69000000000005</v>
      </c>
      <c r="C1962" s="197">
        <f t="shared" si="290"/>
        <v>-3.6425606785004887E-2</v>
      </c>
      <c r="D1962" s="201">
        <f t="shared" si="295"/>
        <v>-0.12396063941567512</v>
      </c>
      <c r="E1962" s="174">
        <v>6726.62</v>
      </c>
      <c r="F1962" s="197">
        <f t="shared" si="291"/>
        <v>-3.7166654364261954E-2</v>
      </c>
      <c r="G1962" s="197">
        <f t="shared" si="296"/>
        <v>-0.17992827195187217</v>
      </c>
      <c r="H1962" s="174">
        <v>2184.59</v>
      </c>
      <c r="I1962" s="197">
        <f t="shared" si="292"/>
        <v>-3.3184149921317123E-2</v>
      </c>
      <c r="J1962" s="197">
        <f t="shared" si="297"/>
        <v>-7.08686296395038E-2</v>
      </c>
      <c r="K1962" s="174">
        <v>402.26</v>
      </c>
      <c r="L1962" s="197">
        <f t="shared" si="293"/>
        <v>-4.9706731314722876E-4</v>
      </c>
      <c r="M1962" s="197">
        <f t="shared" si="298"/>
        <v>-5.3787324281003281E-2</v>
      </c>
      <c r="N1962" s="199">
        <v>40808</v>
      </c>
      <c r="O1962" s="181">
        <v>1129.56</v>
      </c>
      <c r="P1962" s="200">
        <f t="shared" si="294"/>
        <v>-3.240250026243683E-2</v>
      </c>
      <c r="Q1962" s="200">
        <f t="shared" si="299"/>
        <v>-0.13651918534239796</v>
      </c>
    </row>
    <row r="1963" spans="1:17">
      <c r="A1963" s="180">
        <v>40809</v>
      </c>
      <c r="B1963" s="174">
        <v>567.41</v>
      </c>
      <c r="C1963" s="197">
        <f t="shared" si="290"/>
        <v>1.1913978349126386E-2</v>
      </c>
      <c r="D1963" s="201">
        <f t="shared" si="295"/>
        <v>-0.1683908283767829</v>
      </c>
      <c r="E1963" s="174">
        <v>6770.73</v>
      </c>
      <c r="F1963" s="197">
        <f t="shared" si="291"/>
        <v>6.536121095580833E-3</v>
      </c>
      <c r="G1963" s="197">
        <f t="shared" si="296"/>
        <v>-0.21399112760601383</v>
      </c>
      <c r="H1963" s="174">
        <v>2206.86</v>
      </c>
      <c r="I1963" s="197">
        <f t="shared" si="292"/>
        <v>1.0142522816233752E-2</v>
      </c>
      <c r="J1963" s="197">
        <f t="shared" si="297"/>
        <v>-0.10623672636590709</v>
      </c>
      <c r="K1963" s="174">
        <v>400.84</v>
      </c>
      <c r="L1963" s="197">
        <f t="shared" si="293"/>
        <v>-3.5363005349469162E-3</v>
      </c>
      <c r="M1963" s="197">
        <f t="shared" si="298"/>
        <v>-5.9568264628540299E-2</v>
      </c>
      <c r="N1963" s="199">
        <v>40809</v>
      </c>
      <c r="O1963" s="181">
        <v>1136.43</v>
      </c>
      <c r="P1963" s="200">
        <f t="shared" si="294"/>
        <v>6.0635934396792946E-3</v>
      </c>
      <c r="Q1963" s="200">
        <f t="shared" si="299"/>
        <v>-0.16480834969360186</v>
      </c>
    </row>
    <row r="1964" spans="1:17">
      <c r="A1964" s="180">
        <v>40812</v>
      </c>
      <c r="B1964" s="174">
        <v>576.59</v>
      </c>
      <c r="C1964" s="197">
        <f t="shared" si="290"/>
        <v>1.6049295538055671E-2</v>
      </c>
      <c r="D1964" s="201">
        <f t="shared" si="295"/>
        <v>-0.12324132464670814</v>
      </c>
      <c r="E1964" s="174">
        <v>6940.81</v>
      </c>
      <c r="F1964" s="197">
        <f t="shared" si="291"/>
        <v>2.4809572638562573E-2</v>
      </c>
      <c r="G1964" s="197">
        <f t="shared" si="296"/>
        <v>-0.18580280497204879</v>
      </c>
      <c r="H1964" s="174">
        <v>2234.2800000000002</v>
      </c>
      <c r="I1964" s="197">
        <f t="shared" si="292"/>
        <v>1.2348337777785993E-2</v>
      </c>
      <c r="J1964" s="197">
        <f t="shared" si="297"/>
        <v>-7.0120233624517928E-2</v>
      </c>
      <c r="K1964" s="174">
        <v>395.68</v>
      </c>
      <c r="L1964" s="197">
        <f t="shared" si="293"/>
        <v>-1.2956541417021919E-2</v>
      </c>
      <c r="M1964" s="197">
        <f t="shared" si="298"/>
        <v>-7.4701192887526302E-2</v>
      </c>
      <c r="N1964" s="199">
        <v>40812</v>
      </c>
      <c r="O1964" s="181">
        <v>1162.95</v>
      </c>
      <c r="P1964" s="200">
        <f t="shared" si="294"/>
        <v>2.3068110546269296E-2</v>
      </c>
      <c r="Q1964" s="200">
        <f t="shared" si="299"/>
        <v>-0.1382269762295443</v>
      </c>
    </row>
    <row r="1965" spans="1:17">
      <c r="A1965" s="180">
        <v>40813</v>
      </c>
      <c r="B1965" s="174">
        <v>586.25</v>
      </c>
      <c r="C1965" s="197">
        <f t="shared" si="290"/>
        <v>1.6614877752018326E-2</v>
      </c>
      <c r="D1965" s="201">
        <f t="shared" si="295"/>
        <v>-0.10502399812538354</v>
      </c>
      <c r="E1965" s="174">
        <v>7043.12</v>
      </c>
      <c r="F1965" s="197">
        <f t="shared" si="291"/>
        <v>1.4632771406587222E-2</v>
      </c>
      <c r="G1965" s="197">
        <f t="shared" si="296"/>
        <v>-0.15740785406801666</v>
      </c>
      <c r="H1965" s="174">
        <v>2253.5500000000002</v>
      </c>
      <c r="I1965" s="197">
        <f t="shared" si="292"/>
        <v>8.5877220966079845E-3</v>
      </c>
      <c r="J1965" s="197">
        <f t="shared" si="297"/>
        <v>-5.9717483333438862E-2</v>
      </c>
      <c r="K1965" s="174">
        <v>383.06</v>
      </c>
      <c r="L1965" s="197">
        <f t="shared" si="293"/>
        <v>-3.2414168898590973E-2</v>
      </c>
      <c r="M1965" s="197">
        <f t="shared" si="298"/>
        <v>-8.6198099880691451E-2</v>
      </c>
      <c r="N1965" s="199">
        <v>40813</v>
      </c>
      <c r="O1965" s="181">
        <v>1175.3800000000001</v>
      </c>
      <c r="P1965" s="200">
        <f t="shared" si="294"/>
        <v>1.0631619216616888E-2</v>
      </c>
      <c r="Q1965" s="200">
        <f t="shared" si="299"/>
        <v>-0.11191963596689909</v>
      </c>
    </row>
    <row r="1966" spans="1:17">
      <c r="A1966" s="180">
        <v>40814</v>
      </c>
      <c r="B1966" s="174">
        <v>577.27</v>
      </c>
      <c r="C1966" s="197">
        <f t="shared" si="290"/>
        <v>-1.5436225092731242E-2</v>
      </c>
      <c r="D1966" s="201">
        <f t="shared" si="295"/>
        <v>-7.9831433921677422E-2</v>
      </c>
      <c r="E1966" s="174">
        <v>6876.94</v>
      </c>
      <c r="F1966" s="197">
        <f t="shared" si="291"/>
        <v>-2.3877468247060742E-2</v>
      </c>
      <c r="G1966" s="197">
        <f t="shared" si="296"/>
        <v>-0.13727130938839796</v>
      </c>
      <c r="H1966" s="174">
        <v>2220.84</v>
      </c>
      <c r="I1966" s="197">
        <f t="shared" si="292"/>
        <v>-1.4621247914911956E-2</v>
      </c>
      <c r="J1966" s="197">
        <f t="shared" si="297"/>
        <v>-4.7344838098357038E-2</v>
      </c>
      <c r="K1966" s="174">
        <v>387.05</v>
      </c>
      <c r="L1966" s="197">
        <f t="shared" si="293"/>
        <v>1.0362248776207329E-2</v>
      </c>
      <c r="M1966" s="197">
        <f t="shared" si="298"/>
        <v>-0.12277701334606599</v>
      </c>
      <c r="N1966" s="199">
        <v>40814</v>
      </c>
      <c r="O1966" s="181">
        <v>1151.06</v>
      </c>
      <c r="P1966" s="200">
        <f t="shared" si="294"/>
        <v>-2.0908242602619344E-2</v>
      </c>
      <c r="Q1966" s="200">
        <f t="shared" si="299"/>
        <v>-9.4816600579095411E-2</v>
      </c>
    </row>
    <row r="1967" spans="1:17">
      <c r="A1967" s="180">
        <v>40815</v>
      </c>
      <c r="B1967" s="174">
        <v>574.52</v>
      </c>
      <c r="C1967" s="197">
        <f t="shared" si="290"/>
        <v>-4.7751851041359381E-3</v>
      </c>
      <c r="D1967" s="201">
        <f t="shared" si="295"/>
        <v>-9.1749500602563275E-2</v>
      </c>
      <c r="E1967" s="174">
        <v>6974.91</v>
      </c>
      <c r="F1967" s="197">
        <f t="shared" si="291"/>
        <v>1.4145638833359783E-2</v>
      </c>
      <c r="G1967" s="197">
        <f t="shared" si="296"/>
        <v>-0.15637096257820171</v>
      </c>
      <c r="H1967" s="174">
        <v>2197.6799999999998</v>
      </c>
      <c r="I1967" s="197">
        <f t="shared" si="292"/>
        <v>-1.0483244210071027E-2</v>
      </c>
      <c r="J1967" s="197">
        <f t="shared" si="297"/>
        <v>-5.8251746358791094E-2</v>
      </c>
      <c r="K1967" s="174">
        <v>392.02</v>
      </c>
      <c r="L1967" s="197">
        <f t="shared" si="293"/>
        <v>1.2758975246406562E-2</v>
      </c>
      <c r="M1967" s="197">
        <f t="shared" si="298"/>
        <v>-8.2510023948543718E-2</v>
      </c>
      <c r="N1967" s="199">
        <v>40815</v>
      </c>
      <c r="O1967" s="181">
        <v>1160.4000000000001</v>
      </c>
      <c r="P1967" s="200">
        <f t="shared" si="294"/>
        <v>8.081516300173678E-3</v>
      </c>
      <c r="Q1967" s="200">
        <f t="shared" si="299"/>
        <v>-0.11158405051568338</v>
      </c>
    </row>
    <row r="1968" spans="1:17">
      <c r="A1968" s="180">
        <v>40816</v>
      </c>
      <c r="B1968" s="174">
        <v>557.26</v>
      </c>
      <c r="C1968" s="197">
        <f t="shared" si="290"/>
        <v>-3.0502992191722297E-2</v>
      </c>
      <c r="D1968" s="201">
        <f t="shared" si="295"/>
        <v>-7.1204446291791887E-2</v>
      </c>
      <c r="E1968" s="174">
        <v>6791.65</v>
      </c>
      <c r="F1968" s="197">
        <f t="shared" si="291"/>
        <v>-2.6625507930299906E-2</v>
      </c>
      <c r="G1968" s="197">
        <f t="shared" si="296"/>
        <v>-0.11589592720042391</v>
      </c>
      <c r="H1968" s="174">
        <v>2139.1799999999998</v>
      </c>
      <c r="I1968" s="197">
        <f t="shared" si="292"/>
        <v>-2.6979680453066531E-2</v>
      </c>
      <c r="J1968" s="197">
        <f t="shared" si="297"/>
        <v>-4.2393326765612423E-2</v>
      </c>
      <c r="K1968" s="174">
        <v>396.38</v>
      </c>
      <c r="L1968" s="197">
        <f t="shared" si="293"/>
        <v>1.106048819907258E-2</v>
      </c>
      <c r="M1968" s="197">
        <f t="shared" si="298"/>
        <v>-7.0963616760456164E-2</v>
      </c>
      <c r="N1968" s="199">
        <v>40816</v>
      </c>
      <c r="O1968" s="181">
        <v>1131.42</v>
      </c>
      <c r="P1968" s="200">
        <f t="shared" si="294"/>
        <v>-2.5291292280362729E-2</v>
      </c>
      <c r="Q1968" s="200">
        <f t="shared" si="299"/>
        <v>-7.7613540559027194E-2</v>
      </c>
    </row>
    <row r="1969" spans="1:17">
      <c r="A1969" s="180">
        <v>40819</v>
      </c>
      <c r="B1969" s="174">
        <v>543.14</v>
      </c>
      <c r="C1969" s="197">
        <f t="shared" si="290"/>
        <v>-2.5664803781943243E-2</v>
      </c>
      <c r="D1969" s="201">
        <f t="shared" si="295"/>
        <v>-0.11021359495990987</v>
      </c>
      <c r="E1969" s="174">
        <v>6574.29</v>
      </c>
      <c r="F1969" s="197">
        <f t="shared" si="291"/>
        <v>-3.2527329025899124E-2</v>
      </c>
      <c r="G1969" s="197">
        <f t="shared" si="296"/>
        <v>-0.14522717557438117</v>
      </c>
      <c r="H1969" s="174">
        <v>2085.04</v>
      </c>
      <c r="I1969" s="197">
        <f t="shared" si="292"/>
        <v>-2.5634538313362834E-2</v>
      </c>
      <c r="J1969" s="197">
        <f t="shared" si="297"/>
        <v>-7.8027686123419204E-2</v>
      </c>
      <c r="K1969" s="174">
        <v>390.81</v>
      </c>
      <c r="L1969" s="197">
        <f t="shared" si="293"/>
        <v>-1.4151838718619204E-2</v>
      </c>
      <c r="M1969" s="197">
        <f t="shared" si="298"/>
        <v>-5.1551851200544042E-2</v>
      </c>
      <c r="N1969" s="199">
        <v>40819</v>
      </c>
      <c r="O1969" s="181">
        <v>1099.23</v>
      </c>
      <c r="P1969" s="200">
        <f t="shared" si="294"/>
        <v>-2.8863546294817782E-2</v>
      </c>
      <c r="Q1969" s="200">
        <f t="shared" si="299"/>
        <v>-0.10790804484787145</v>
      </c>
    </row>
    <row r="1970" spans="1:17">
      <c r="A1970" s="180">
        <v>40820</v>
      </c>
      <c r="B1970" s="174">
        <v>559.86</v>
      </c>
      <c r="C1970" s="197">
        <f t="shared" si="290"/>
        <v>3.0319638884029169E-2</v>
      </c>
      <c r="D1970" s="201">
        <f t="shared" si="295"/>
        <v>-8.2433337547453051E-2</v>
      </c>
      <c r="E1970" s="174">
        <v>6722.98</v>
      </c>
      <c r="F1970" s="197">
        <f t="shared" si="291"/>
        <v>2.2364921177885612E-2</v>
      </c>
      <c r="G1970" s="197">
        <f t="shared" si="296"/>
        <v>-0.12214390489458417</v>
      </c>
      <c r="H1970" s="174">
        <v>2129.21</v>
      </c>
      <c r="I1970" s="197">
        <f t="shared" si="292"/>
        <v>2.0962979186078229E-2</v>
      </c>
      <c r="J1970" s="197">
        <f t="shared" si="297"/>
        <v>-5.6936704201919319E-2</v>
      </c>
      <c r="K1970" s="174">
        <v>389.25</v>
      </c>
      <c r="L1970" s="197">
        <f t="shared" si="293"/>
        <v>-3.9996976634746545E-3</v>
      </c>
      <c r="M1970" s="197">
        <f t="shared" si="298"/>
        <v>-6.4121031682713214E-2</v>
      </c>
      <c r="N1970" s="199">
        <v>40820</v>
      </c>
      <c r="O1970" s="181">
        <v>1123.95</v>
      </c>
      <c r="P1970" s="200">
        <f t="shared" si="294"/>
        <v>2.2239331806361014E-2</v>
      </c>
      <c r="Q1970" s="200">
        <f t="shared" si="299"/>
        <v>-8.7769953736033982E-2</v>
      </c>
    </row>
    <row r="1971" spans="1:17">
      <c r="A1971" s="180">
        <v>40821</v>
      </c>
      <c r="B1971" s="174">
        <v>577.16999999999996</v>
      </c>
      <c r="C1971" s="197">
        <f t="shared" si="290"/>
        <v>3.0450098023005173E-2</v>
      </c>
      <c r="D1971" s="201">
        <f t="shared" si="295"/>
        <v>-4.7082498072147705E-2</v>
      </c>
      <c r="E1971" s="174">
        <v>6844.16</v>
      </c>
      <c r="F1971" s="197">
        <f t="shared" si="291"/>
        <v>1.7864225278058237E-2</v>
      </c>
      <c r="G1971" s="197">
        <f t="shared" si="296"/>
        <v>-9.8522203776674061E-2</v>
      </c>
      <c r="H1971" s="174">
        <v>2182.77</v>
      </c>
      <c r="I1971" s="197">
        <f t="shared" si="292"/>
        <v>2.4843693515111381E-2</v>
      </c>
      <c r="J1971" s="197">
        <f t="shared" si="297"/>
        <v>-3.0148527585984478E-2</v>
      </c>
      <c r="K1971" s="174">
        <v>378.19</v>
      </c>
      <c r="L1971" s="197">
        <f t="shared" si="293"/>
        <v>-2.8825095875809587E-2</v>
      </c>
      <c r="M1971" s="197">
        <f t="shared" si="298"/>
        <v>-4.530365171152937E-2</v>
      </c>
      <c r="N1971" s="199">
        <v>40821</v>
      </c>
      <c r="O1971" s="181">
        <v>1144.03</v>
      </c>
      <c r="P1971" s="200">
        <f t="shared" si="294"/>
        <v>1.7707849893700365E-2</v>
      </c>
      <c r="Q1971" s="200">
        <f t="shared" si="299"/>
        <v>-6.4955490112782038E-2</v>
      </c>
    </row>
    <row r="1972" spans="1:17">
      <c r="A1972" s="180">
        <v>40822</v>
      </c>
      <c r="B1972" s="174">
        <v>589.96</v>
      </c>
      <c r="C1972" s="197">
        <f t="shared" si="290"/>
        <v>2.1917887494310822E-2</v>
      </c>
      <c r="D1972" s="201">
        <f t="shared" si="295"/>
        <v>4.8236754253946842E-2</v>
      </c>
      <c r="E1972" s="174">
        <v>6997.64</v>
      </c>
      <c r="F1972" s="197">
        <f t="shared" si="291"/>
        <v>2.2177215454620151E-2</v>
      </c>
      <c r="G1972" s="197">
        <f t="shared" si="296"/>
        <v>-7.5414491057809278E-3</v>
      </c>
      <c r="H1972" s="174">
        <v>2217.9899999999998</v>
      </c>
      <c r="I1972" s="197">
        <f t="shared" si="292"/>
        <v>1.600666793152606E-2</v>
      </c>
      <c r="J1972" s="197">
        <f t="shared" si="297"/>
        <v>5.7747962827800245E-2</v>
      </c>
      <c r="K1972" s="174">
        <v>369.66</v>
      </c>
      <c r="L1972" s="197">
        <f t="shared" si="293"/>
        <v>-2.2813050583763723E-2</v>
      </c>
      <c r="M1972" s="197">
        <f t="shared" si="298"/>
        <v>-8.6427284779030167E-2</v>
      </c>
      <c r="N1972" s="199">
        <v>40822</v>
      </c>
      <c r="O1972" s="181">
        <v>1164.97</v>
      </c>
      <c r="P1972" s="200">
        <f t="shared" si="294"/>
        <v>1.8138219223145281E-2</v>
      </c>
      <c r="Q1972" s="200">
        <f t="shared" si="299"/>
        <v>2.1710690208372973E-2</v>
      </c>
    </row>
    <row r="1973" spans="1:17">
      <c r="A1973" s="180">
        <v>40823</v>
      </c>
      <c r="B1973" s="174">
        <v>587.79999999999995</v>
      </c>
      <c r="C1973" s="197">
        <f t="shared" si="290"/>
        <v>-3.6679840064846991E-3</v>
      </c>
      <c r="D1973" s="201">
        <f t="shared" si="295"/>
        <v>2.5354316992891351E-2</v>
      </c>
      <c r="E1973" s="174">
        <v>6925.8</v>
      </c>
      <c r="F1973" s="197">
        <f t="shared" si="291"/>
        <v>-1.0319380485955933E-2</v>
      </c>
      <c r="G1973" s="197">
        <f t="shared" si="296"/>
        <v>-3.653687058305076E-2</v>
      </c>
      <c r="H1973" s="174">
        <v>2202.7600000000002</v>
      </c>
      <c r="I1973" s="197">
        <f t="shared" si="292"/>
        <v>-6.8902608175175758E-3</v>
      </c>
      <c r="J1973" s="197">
        <f t="shared" si="297"/>
        <v>2.6127484781762415E-2</v>
      </c>
      <c r="K1973" s="174">
        <v>377.55</v>
      </c>
      <c r="L1973" s="197">
        <f t="shared" si="293"/>
        <v>2.1119345994900257E-2</v>
      </c>
      <c r="M1973" s="197">
        <f t="shared" si="298"/>
        <v>-6.3513405722325597E-2</v>
      </c>
      <c r="N1973" s="199">
        <v>40823</v>
      </c>
      <c r="O1973" s="181">
        <v>1155.46</v>
      </c>
      <c r="P1973" s="200">
        <f t="shared" si="294"/>
        <v>-8.1968025289200601E-3</v>
      </c>
      <c r="Q1973" s="200">
        <f t="shared" si="299"/>
        <v>-6.4684717517789897E-3</v>
      </c>
    </row>
    <row r="1974" spans="1:17">
      <c r="A1974" s="180">
        <v>40826</v>
      </c>
      <c r="B1974" s="174">
        <v>607.57000000000005</v>
      </c>
      <c r="C1974" s="197">
        <f t="shared" si="290"/>
        <v>3.3080640929290688E-2</v>
      </c>
      <c r="D1974" s="201">
        <f t="shared" si="295"/>
        <v>6.5468975425216527E-2</v>
      </c>
      <c r="E1974" s="174">
        <v>7173.45</v>
      </c>
      <c r="F1974" s="197">
        <f t="shared" si="291"/>
        <v>3.513314156695338E-2</v>
      </c>
      <c r="G1974" s="197">
        <f t="shared" si="296"/>
        <v>-1.793129895207685E-3</v>
      </c>
      <c r="H1974" s="174">
        <v>2278.65</v>
      </c>
      <c r="I1974" s="197">
        <f t="shared" si="292"/>
        <v>3.387204280542614E-2</v>
      </c>
      <c r="J1974" s="197">
        <f t="shared" si="297"/>
        <v>6.0670871682907065E-2</v>
      </c>
      <c r="K1974" s="174">
        <v>386.46</v>
      </c>
      <c r="L1974" s="197">
        <f t="shared" si="293"/>
        <v>2.3325359537419661E-2</v>
      </c>
      <c r="M1974" s="197">
        <f t="shared" si="298"/>
        <v>-3.6563436342367167E-2</v>
      </c>
      <c r="N1974" s="199">
        <v>40826</v>
      </c>
      <c r="O1974" s="181">
        <v>1194.8900000000001</v>
      </c>
      <c r="P1974" s="200">
        <f t="shared" si="294"/>
        <v>3.3555597853170506E-2</v>
      </c>
      <c r="Q1974" s="200">
        <f t="shared" si="299"/>
        <v>3.0491506474136471E-2</v>
      </c>
    </row>
    <row r="1975" spans="1:17">
      <c r="A1975" s="180">
        <v>40827</v>
      </c>
      <c r="B1975" s="174">
        <v>610.29</v>
      </c>
      <c r="C1975" s="197">
        <f t="shared" si="290"/>
        <v>4.4668591178623164E-3</v>
      </c>
      <c r="D1975" s="201">
        <f t="shared" si="295"/>
        <v>5.1902463220237609E-2</v>
      </c>
      <c r="E1975" s="174">
        <v>7161.26</v>
      </c>
      <c r="F1975" s="197">
        <f t="shared" si="291"/>
        <v>-1.7007672898033089E-3</v>
      </c>
      <c r="G1975" s="197">
        <f t="shared" si="296"/>
        <v>-1.1659729501729041E-2</v>
      </c>
      <c r="H1975" s="174">
        <v>2294.92</v>
      </c>
      <c r="I1975" s="197">
        <f t="shared" si="292"/>
        <v>7.1148221774967688E-3</v>
      </c>
      <c r="J1975" s="197">
        <f t="shared" si="297"/>
        <v>5.020713758448557E-2</v>
      </c>
      <c r="K1975" s="174">
        <v>392.99</v>
      </c>
      <c r="L1975" s="197">
        <f t="shared" si="293"/>
        <v>1.6755796466049157E-2</v>
      </c>
      <c r="M1975" s="197">
        <f t="shared" si="298"/>
        <v>4.6313029864425537E-2</v>
      </c>
      <c r="N1975" s="199">
        <v>40827</v>
      </c>
      <c r="O1975" s="181">
        <v>1195.54</v>
      </c>
      <c r="P1975" s="200">
        <f t="shared" si="294"/>
        <v>5.4383522296828565E-4</v>
      </c>
      <c r="Q1975" s="200">
        <f t="shared" si="299"/>
        <v>1.8796513741985234E-2</v>
      </c>
    </row>
    <row r="1976" spans="1:17">
      <c r="A1976" s="180">
        <v>40828</v>
      </c>
      <c r="B1976" s="174">
        <v>613.71</v>
      </c>
      <c r="C1976" s="197">
        <f t="shared" si="290"/>
        <v>5.5882498368108151E-3</v>
      </c>
      <c r="D1976" s="201">
        <f t="shared" si="295"/>
        <v>4.8736092977320601E-2</v>
      </c>
      <c r="E1976" s="174">
        <v>7263.69</v>
      </c>
      <c r="F1976" s="197">
        <f t="shared" si="291"/>
        <v>1.4202021032948445E-2</v>
      </c>
      <c r="G1976" s="197">
        <f t="shared" si="296"/>
        <v>-1.9719770659990653E-2</v>
      </c>
      <c r="H1976" s="174">
        <v>2307.1799999999998</v>
      </c>
      <c r="I1976" s="197">
        <f t="shared" si="292"/>
        <v>5.32801503782971E-3</v>
      </c>
      <c r="J1976" s="197">
        <f t="shared" si="297"/>
        <v>5.0433182611697082E-2</v>
      </c>
      <c r="K1976" s="174">
        <v>390.91</v>
      </c>
      <c r="L1976" s="197">
        <f t="shared" si="293"/>
        <v>-5.3068117909289272E-3</v>
      </c>
      <c r="M1976" s="197">
        <f t="shared" si="298"/>
        <v>1.8568751820042698E-2</v>
      </c>
      <c r="N1976" s="199">
        <v>40828</v>
      </c>
      <c r="O1976" s="181">
        <v>1207.25</v>
      </c>
      <c r="P1976" s="200">
        <f t="shared" si="294"/>
        <v>9.7470796111575157E-3</v>
      </c>
      <c r="Q1976" s="200">
        <f t="shared" si="299"/>
        <v>1.4092511111678648E-2</v>
      </c>
    </row>
    <row r="1977" spans="1:17">
      <c r="A1977" s="180">
        <v>40829</v>
      </c>
      <c r="B1977" s="174">
        <v>619.34</v>
      </c>
      <c r="C1977" s="197">
        <f t="shared" si="290"/>
        <v>9.1318910416070299E-3</v>
      </c>
      <c r="D1977" s="201">
        <f t="shared" si="295"/>
        <v>3.4378696370007601E-2</v>
      </c>
      <c r="E1977" s="174">
        <v>7229.08</v>
      </c>
      <c r="F1977" s="197">
        <f t="shared" si="291"/>
        <v>-4.7761836823994527E-3</v>
      </c>
      <c r="G1977" s="197">
        <f t="shared" si="296"/>
        <v>-2.9707061660139783E-2</v>
      </c>
      <c r="H1977" s="174">
        <v>2326.88</v>
      </c>
      <c r="I1977" s="197">
        <f t="shared" si="292"/>
        <v>8.5023148922921971E-3</v>
      </c>
      <c r="J1977" s="197">
        <f t="shared" si="297"/>
        <v>4.1170966195316225E-2</v>
      </c>
      <c r="K1977" s="174">
        <v>404.3</v>
      </c>
      <c r="L1977" s="197">
        <f t="shared" si="293"/>
        <v>3.3679822184750623E-2</v>
      </c>
      <c r="M1977" s="197">
        <f t="shared" si="298"/>
        <v>5.4623059181785241E-2</v>
      </c>
      <c r="N1977" s="199">
        <v>40829</v>
      </c>
      <c r="O1977" s="181">
        <v>1203.6600000000001</v>
      </c>
      <c r="P1977" s="200">
        <f t="shared" si="294"/>
        <v>-2.978130791599371E-3</v>
      </c>
      <c r="Q1977" s="200">
        <f t="shared" si="299"/>
        <v>2.2888049332716043E-3</v>
      </c>
    </row>
    <row r="1978" spans="1:17">
      <c r="A1978" s="180">
        <v>40830</v>
      </c>
      <c r="B1978" s="174">
        <v>631.85</v>
      </c>
      <c r="C1978" s="197">
        <f t="shared" si="290"/>
        <v>1.9997629294301902E-2</v>
      </c>
      <c r="D1978" s="201">
        <f t="shared" si="295"/>
        <v>5.5897903887960981E-2</v>
      </c>
      <c r="E1978" s="174">
        <v>7350.46</v>
      </c>
      <c r="F1978" s="197">
        <f t="shared" si="291"/>
        <v>1.6651115805913944E-2</v>
      </c>
      <c r="G1978" s="197">
        <f t="shared" si="296"/>
        <v>-2.262334777280741E-2</v>
      </c>
      <c r="H1978" s="174">
        <v>2371.94</v>
      </c>
      <c r="I1978" s="197">
        <f t="shared" si="292"/>
        <v>1.9179871258677227E-2</v>
      </c>
      <c r="J1978" s="197">
        <f t="shared" si="297"/>
        <v>5.8678897267026547E-2</v>
      </c>
      <c r="K1978" s="174">
        <v>406.86</v>
      </c>
      <c r="L1978" s="197">
        <f t="shared" si="293"/>
        <v>6.3119692770806117E-3</v>
      </c>
      <c r="M1978" s="197">
        <f t="shared" si="298"/>
        <v>4.4585560561927487E-2</v>
      </c>
      <c r="N1978" s="199">
        <v>40830</v>
      </c>
      <c r="O1978" s="181">
        <v>1224.58</v>
      </c>
      <c r="P1978" s="200">
        <f t="shared" si="294"/>
        <v>1.7231013084970263E-2</v>
      </c>
      <c r="Q1978" s="200">
        <f t="shared" si="299"/>
        <v>9.0969656143952554E-3</v>
      </c>
    </row>
    <row r="1979" spans="1:17">
      <c r="A1979" s="180">
        <v>40833</v>
      </c>
      <c r="B1979" s="174">
        <v>617.1</v>
      </c>
      <c r="C1979" s="197">
        <f t="shared" si="290"/>
        <v>-2.3620938877668616E-2</v>
      </c>
      <c r="D1979" s="201">
        <f t="shared" si="295"/>
        <v>8.747045204063135E-2</v>
      </c>
      <c r="E1979" s="174">
        <v>7188.66</v>
      </c>
      <c r="F1979" s="197">
        <f t="shared" si="291"/>
        <v>-2.2258111894756263E-2</v>
      </c>
      <c r="G1979" s="197">
        <f t="shared" si="296"/>
        <v>-9.2732935309807092E-3</v>
      </c>
      <c r="H1979" s="174">
        <v>2334.38</v>
      </c>
      <c r="I1979" s="197">
        <f t="shared" si="292"/>
        <v>-1.5961854468251886E-2</v>
      </c>
      <c r="J1979" s="197">
        <f t="shared" si="297"/>
        <v>8.3640465615295284E-2</v>
      </c>
      <c r="K1979" s="174">
        <v>409.03</v>
      </c>
      <c r="L1979" s="197">
        <f t="shared" si="293"/>
        <v>5.3193570622948856E-3</v>
      </c>
      <c r="M1979" s="197">
        <f t="shared" si="298"/>
        <v>4.5095478982349758E-2</v>
      </c>
      <c r="N1979" s="199">
        <v>40833</v>
      </c>
      <c r="O1979" s="181">
        <v>1200.8599999999999</v>
      </c>
      <c r="P1979" s="200">
        <f t="shared" si="294"/>
        <v>-1.955996128718929E-2</v>
      </c>
      <c r="Q1979" s="200">
        <f t="shared" si="299"/>
        <v>2.5381044641637797E-2</v>
      </c>
    </row>
    <row r="1980" spans="1:17">
      <c r="A1980" s="180">
        <v>40834</v>
      </c>
      <c r="B1980" s="174">
        <v>627.63</v>
      </c>
      <c r="C1980" s="197">
        <f t="shared" si="290"/>
        <v>1.6919735536645358E-2</v>
      </c>
      <c r="D1980" s="201">
        <f t="shared" si="295"/>
        <v>0.12724059780873323</v>
      </c>
      <c r="E1980" s="174">
        <v>7341.73</v>
      </c>
      <c r="F1980" s="197">
        <f t="shared" si="291"/>
        <v>2.1069725272010117E-2</v>
      </c>
      <c r="G1980" s="197">
        <f t="shared" si="296"/>
        <v>1.5314213505761471E-2</v>
      </c>
      <c r="H1980" s="174">
        <v>2364.87</v>
      </c>
      <c r="I1980" s="197">
        <f t="shared" si="292"/>
        <v>1.2976720907869728E-2</v>
      </c>
      <c r="J1980" s="197">
        <f t="shared" si="297"/>
        <v>0.11873502610873177</v>
      </c>
      <c r="K1980" s="174">
        <v>413.1</v>
      </c>
      <c r="L1980" s="197">
        <f t="shared" si="293"/>
        <v>9.9011914166182557E-3</v>
      </c>
      <c r="M1980" s="197">
        <f t="shared" si="298"/>
        <v>3.3106883243588292E-2</v>
      </c>
      <c r="N1980" s="199">
        <v>40834</v>
      </c>
      <c r="O1980" s="181">
        <v>1225.3800000000001</v>
      </c>
      <c r="P1980" s="200">
        <f t="shared" si="294"/>
        <v>2.0213033197288798E-2</v>
      </c>
      <c r="Q1980" s="200">
        <f t="shared" si="299"/>
        <v>5.1439691420948827E-2</v>
      </c>
    </row>
    <row r="1981" spans="1:17">
      <c r="A1981" s="180">
        <v>40835</v>
      </c>
      <c r="B1981" s="174">
        <v>615.12</v>
      </c>
      <c r="C1981" s="197">
        <f t="shared" si="290"/>
        <v>-2.0133450139741271E-2</v>
      </c>
      <c r="D1981" s="201">
        <f t="shared" si="295"/>
        <v>0.16125540131405283</v>
      </c>
      <c r="E1981" s="174">
        <v>7240.26</v>
      </c>
      <c r="F1981" s="197">
        <f t="shared" si="291"/>
        <v>-1.3917392322622516E-2</v>
      </c>
      <c r="G1981" s="197">
        <f t="shared" si="296"/>
        <v>5.1944937805843514E-2</v>
      </c>
      <c r="H1981" s="174">
        <v>2316.81</v>
      </c>
      <c r="I1981" s="197">
        <f t="shared" si="292"/>
        <v>-2.0531812647270609E-2</v>
      </c>
      <c r="J1981" s="197">
        <f t="shared" si="297"/>
        <v>0.14864617420151749</v>
      </c>
      <c r="K1981" s="174">
        <v>421.88</v>
      </c>
      <c r="L1981" s="197">
        <f t="shared" si="293"/>
        <v>2.1031219005694466E-2</v>
      </c>
      <c r="M1981" s="197">
        <f t="shared" si="298"/>
        <v>5.3346643916848638E-2</v>
      </c>
      <c r="N1981" s="199">
        <v>40835</v>
      </c>
      <c r="O1981" s="181">
        <v>1209.8800000000001</v>
      </c>
      <c r="P1981" s="200">
        <f t="shared" si="294"/>
        <v>-1.2729818838075795E-2</v>
      </c>
      <c r="Q1981" s="200">
        <f t="shared" si="299"/>
        <v>8.6775485418544032E-2</v>
      </c>
    </row>
    <row r="1982" spans="1:17">
      <c r="A1982" s="180">
        <v>40836</v>
      </c>
      <c r="B1982" s="174">
        <v>612.79999999999995</v>
      </c>
      <c r="C1982" s="197">
        <f t="shared" si="290"/>
        <v>-3.7787522975439511E-3</v>
      </c>
      <c r="D1982" s="201">
        <f t="shared" si="295"/>
        <v>0.13332703991102865</v>
      </c>
      <c r="E1982" s="174">
        <v>7273.9</v>
      </c>
      <c r="F1982" s="197">
        <f t="shared" si="291"/>
        <v>4.6354815210982933E-3</v>
      </c>
      <c r="G1982" s="197">
        <f t="shared" si="296"/>
        <v>3.6519379310574002E-2</v>
      </c>
      <c r="H1982" s="174">
        <v>2306.29</v>
      </c>
      <c r="I1982" s="197">
        <f t="shared" si="292"/>
        <v>-4.5510666685539417E-3</v>
      </c>
      <c r="J1982" s="197">
        <f t="shared" si="297"/>
        <v>0.12492548806001608</v>
      </c>
      <c r="K1982" s="174">
        <v>414.4</v>
      </c>
      <c r="L1982" s="197">
        <f t="shared" si="293"/>
        <v>-1.7889222463140182E-2</v>
      </c>
      <c r="M1982" s="197">
        <f t="shared" si="298"/>
        <v>8.2865419804549645E-2</v>
      </c>
      <c r="N1982" s="199">
        <v>40836</v>
      </c>
      <c r="O1982" s="181">
        <v>1215.3900000000001</v>
      </c>
      <c r="P1982" s="200">
        <f t="shared" si="294"/>
        <v>4.5438318044085119E-3</v>
      </c>
      <c r="Q1982" s="200">
        <f t="shared" si="299"/>
        <v>7.3787584838318876E-2</v>
      </c>
    </row>
    <row r="1983" spans="1:17">
      <c r="A1983" s="180">
        <v>40837</v>
      </c>
      <c r="B1983" s="174">
        <v>626.9</v>
      </c>
      <c r="C1983" s="197">
        <f t="shared" si="290"/>
        <v>2.2748419853541247E-2</v>
      </c>
      <c r="D1983" s="201">
        <f t="shared" si="295"/>
        <v>8.6305478556300053E-2</v>
      </c>
      <c r="E1983" s="174">
        <v>7431.1</v>
      </c>
      <c r="F1983" s="197">
        <f t="shared" si="291"/>
        <v>2.138129734767083E-2</v>
      </c>
      <c r="G1983" s="197">
        <f t="shared" si="296"/>
        <v>8.8805146608039211E-3</v>
      </c>
      <c r="H1983" s="174">
        <v>2335.9299999999998</v>
      </c>
      <c r="I1983" s="197">
        <f t="shared" si="292"/>
        <v>1.2769925933840229E-2</v>
      </c>
      <c r="J1983" s="197">
        <f t="shared" si="297"/>
        <v>7.9860974856045583E-2</v>
      </c>
      <c r="K1983" s="174">
        <v>418.61</v>
      </c>
      <c r="L1983" s="197">
        <f t="shared" si="293"/>
        <v>1.0108007935608733E-2</v>
      </c>
      <c r="M1983" s="197">
        <f t="shared" si="298"/>
        <v>0.1192380028744385</v>
      </c>
      <c r="N1983" s="199">
        <v>40837</v>
      </c>
      <c r="O1983" s="181">
        <v>1238.25</v>
      </c>
      <c r="P1983" s="200">
        <f t="shared" si="294"/>
        <v>1.8634079544892792E-2</v>
      </c>
      <c r="Q1983" s="200">
        <f t="shared" si="299"/>
        <v>4.4621195045385392E-2</v>
      </c>
    </row>
    <row r="1984" spans="1:17">
      <c r="A1984" s="180">
        <v>40840</v>
      </c>
      <c r="B1984" s="174">
        <v>638.89</v>
      </c>
      <c r="C1984" s="197">
        <f t="shared" si="290"/>
        <v>1.8945257304176507E-2</v>
      </c>
      <c r="D1984" s="201">
        <f t="shared" si="295"/>
        <v>0.10481122573411601</v>
      </c>
      <c r="E1984" s="174">
        <v>7547.63</v>
      </c>
      <c r="F1984" s="197">
        <f t="shared" si="291"/>
        <v>1.5559710473162401E-2</v>
      </c>
      <c r="G1984" s="197">
        <f t="shared" si="296"/>
        <v>2.1487160881425774E-2</v>
      </c>
      <c r="H1984" s="174">
        <v>2384.42</v>
      </c>
      <c r="I1984" s="197">
        <f t="shared" si="292"/>
        <v>2.0545809419269659E-2</v>
      </c>
      <c r="J1984" s="197">
        <f t="shared" si="297"/>
        <v>8.5251898538817428E-2</v>
      </c>
      <c r="K1984" s="174">
        <v>409.38</v>
      </c>
      <c r="L1984" s="197">
        <f t="shared" si="293"/>
        <v>-2.2295878825494754E-2</v>
      </c>
      <c r="M1984" s="197">
        <f t="shared" si="298"/>
        <v>0.15721709661864799</v>
      </c>
      <c r="N1984" s="199">
        <v>40840</v>
      </c>
      <c r="O1984" s="181">
        <v>1254.19</v>
      </c>
      <c r="P1984" s="200">
        <f t="shared" si="294"/>
        <v>1.2790853398772921E-2</v>
      </c>
      <c r="Q1984" s="200">
        <f t="shared" si="299"/>
        <v>5.0220623493735336E-2</v>
      </c>
    </row>
    <row r="1985" spans="1:17">
      <c r="A1985" s="180">
        <v>40841</v>
      </c>
      <c r="B1985" s="174">
        <v>628.86</v>
      </c>
      <c r="C1985" s="197">
        <f t="shared" si="290"/>
        <v>-1.5823639173958223E-2</v>
      </c>
      <c r="D1985" s="201">
        <f t="shared" si="295"/>
        <v>0.14520646662276807</v>
      </c>
      <c r="E1985" s="174">
        <v>7400.82</v>
      </c>
      <c r="F1985" s="197">
        <f t="shared" si="291"/>
        <v>-1.9642801815089914E-2</v>
      </c>
      <c r="G1985" s="197">
        <f t="shared" si="296"/>
        <v>5.416740490231968E-2</v>
      </c>
      <c r="H1985" s="174">
        <v>2335.87</v>
      </c>
      <c r="I1985" s="197">
        <f t="shared" si="292"/>
        <v>-2.0571495450351203E-2</v>
      </c>
      <c r="J1985" s="197">
        <f t="shared" si="297"/>
        <v>0.12311666197216055</v>
      </c>
      <c r="K1985" s="174">
        <v>407.36</v>
      </c>
      <c r="L1985" s="197">
        <f t="shared" si="293"/>
        <v>-4.9465046863455004E-3</v>
      </c>
      <c r="M1985" s="197">
        <f t="shared" si="298"/>
        <v>0.12806767784483453</v>
      </c>
      <c r="N1985" s="199">
        <v>40841</v>
      </c>
      <c r="O1985" s="181">
        <v>1229.05</v>
      </c>
      <c r="P1985" s="200">
        <f t="shared" si="294"/>
        <v>-2.0248432646129442E-2</v>
      </c>
      <c r="Q1985" s="200">
        <f t="shared" si="299"/>
        <v>7.8699449210407155E-2</v>
      </c>
    </row>
    <row r="1986" spans="1:17">
      <c r="A1986" s="180">
        <v>40842</v>
      </c>
      <c r="B1986" s="174">
        <v>627.16999999999996</v>
      </c>
      <c r="C1986" s="197">
        <f t="shared" si="290"/>
        <v>-2.6910201505650302E-3</v>
      </c>
      <c r="D1986" s="201">
        <f t="shared" si="295"/>
        <v>0.10529691051850901</v>
      </c>
      <c r="E1986" s="174">
        <v>7506.15</v>
      </c>
      <c r="F1986" s="197">
        <f t="shared" si="291"/>
        <v>1.4131879644070623E-2</v>
      </c>
      <c r="G1986" s="197">
        <f t="shared" si="296"/>
        <v>2.1166054009282328E-2</v>
      </c>
      <c r="H1986" s="174">
        <v>2334.79</v>
      </c>
      <c r="I1986" s="197">
        <f t="shared" si="292"/>
        <v>-4.6246141626586884E-4</v>
      </c>
      <c r="J1986" s="197">
        <f t="shared" si="297"/>
        <v>7.7364569652451809E-2</v>
      </c>
      <c r="K1986" s="174">
        <v>412.79</v>
      </c>
      <c r="L1986" s="197">
        <f t="shared" si="293"/>
        <v>1.3241673698684439E-2</v>
      </c>
      <c r="M1986" s="197">
        <f t="shared" si="298"/>
        <v>8.4532840018291922E-2</v>
      </c>
      <c r="N1986" s="199">
        <v>40842</v>
      </c>
      <c r="O1986" s="181">
        <v>1242</v>
      </c>
      <c r="P1986" s="200">
        <f t="shared" si="294"/>
        <v>1.0481470272433699E-2</v>
      </c>
      <c r="Q1986" s="200">
        <f t="shared" si="299"/>
        <v>4.3442622933762859E-2</v>
      </c>
    </row>
    <row r="1987" spans="1:17">
      <c r="A1987" s="180">
        <v>40843</v>
      </c>
      <c r="B1987" s="174">
        <v>650.41999999999996</v>
      </c>
      <c r="C1987" s="197">
        <f t="shared" si="290"/>
        <v>3.6400671808746891E-2</v>
      </c>
      <c r="D1987" s="201">
        <f t="shared" si="295"/>
        <v>6.8580673612473442E-2</v>
      </c>
      <c r="E1987" s="174">
        <v>7813.99</v>
      </c>
      <c r="F1987" s="197">
        <f t="shared" si="291"/>
        <v>4.0193032351831665E-2</v>
      </c>
      <c r="G1987" s="197">
        <f t="shared" si="296"/>
        <v>7.4683844888496689E-3</v>
      </c>
      <c r="H1987" s="174">
        <v>2399.83</v>
      </c>
      <c r="I1987" s="197">
        <f t="shared" si="292"/>
        <v>2.7475950195541114E-2</v>
      </c>
      <c r="J1987" s="197">
        <f t="shared" si="297"/>
        <v>4.8632560701144044E-2</v>
      </c>
      <c r="K1987" s="174">
        <v>420.8</v>
      </c>
      <c r="L1987" s="197">
        <f t="shared" si="293"/>
        <v>1.9218672355774014E-2</v>
      </c>
      <c r="M1987" s="197">
        <f t="shared" si="298"/>
        <v>9.0242974875402268E-2</v>
      </c>
      <c r="N1987" s="199">
        <v>40843</v>
      </c>
      <c r="O1987" s="181">
        <v>1284.5899999999999</v>
      </c>
      <c r="P1987" s="200">
        <f t="shared" si="294"/>
        <v>3.3716617775602885E-2</v>
      </c>
      <c r="Q1987" s="200">
        <f t="shared" si="299"/>
        <v>2.6036510385704884E-2</v>
      </c>
    </row>
    <row r="1988" spans="1:17">
      <c r="A1988" s="180">
        <v>40844</v>
      </c>
      <c r="B1988" s="174">
        <v>653.6</v>
      </c>
      <c r="C1988" s="197">
        <f t="shared" ref="C1988:C2051" si="300">LN(B1988/B1987)</f>
        <v>4.8772354774702896E-3</v>
      </c>
      <c r="D1988" s="201">
        <f t="shared" si="295"/>
        <v>0.1009593896945353</v>
      </c>
      <c r="E1988" s="174">
        <v>7803.94</v>
      </c>
      <c r="F1988" s="197">
        <f t="shared" ref="F1988:F2051" si="301">LN(E1988/E1987)</f>
        <v>-1.2869825114046587E-3</v>
      </c>
      <c r="G1988" s="197">
        <f t="shared" si="296"/>
        <v>4.5824253332730068E-2</v>
      </c>
      <c r="H1988" s="174">
        <v>2401.29</v>
      </c>
      <c r="I1988" s="197">
        <f t="shared" ref="I1988:I2051" si="302">LN(H1988/H1987)</f>
        <v>6.0819144074887675E-4</v>
      </c>
      <c r="J1988" s="197">
        <f t="shared" si="297"/>
        <v>6.9953817748953026E-2</v>
      </c>
      <c r="K1988" s="174">
        <v>413.6</v>
      </c>
      <c r="L1988" s="197">
        <f t="shared" ref="L1988:L2051" si="303">LN(K1988/K1987)</f>
        <v>-1.7258338229280711E-2</v>
      </c>
      <c r="M1988" s="197">
        <f t="shared" si="298"/>
        <v>0.12514730024046583</v>
      </c>
      <c r="N1988" s="199">
        <v>40844</v>
      </c>
      <c r="O1988" s="181">
        <v>1285.0899999999999</v>
      </c>
      <c r="P1988" s="200">
        <f t="shared" ref="P1988:P2051" si="304">LN(O1988/O1987)</f>
        <v>3.8915351818900429E-4</v>
      </c>
      <c r="Q1988" s="200">
        <f t="shared" si="299"/>
        <v>5.7408925684584063E-2</v>
      </c>
    </row>
    <row r="1989" spans="1:17">
      <c r="A1989" s="180">
        <v>40847</v>
      </c>
      <c r="B1989" s="174">
        <v>637.63</v>
      </c>
      <c r="C1989" s="197">
        <f t="shared" si="300"/>
        <v>-2.4737365733761396E-2</v>
      </c>
      <c r="D1989" s="201">
        <f t="shared" si="295"/>
        <v>0.10350924514090655</v>
      </c>
      <c r="E1989" s="174">
        <v>7565.03</v>
      </c>
      <c r="F1989" s="197">
        <f t="shared" si="301"/>
        <v>-3.1092421502715618E-2</v>
      </c>
      <c r="G1989" s="197">
        <f t="shared" si="296"/>
        <v>3.5947526836469117E-2</v>
      </c>
      <c r="H1989" s="174">
        <v>2360.08</v>
      </c>
      <c r="I1989" s="197">
        <f t="shared" si="302"/>
        <v>-1.7310576184447625E-2</v>
      </c>
      <c r="J1989" s="197">
        <f t="shared" si="297"/>
        <v>6.9079435850063084E-2</v>
      </c>
      <c r="K1989" s="174">
        <v>415.32</v>
      </c>
      <c r="L1989" s="197">
        <f t="shared" si="303"/>
        <v>4.149984241033652E-3</v>
      </c>
      <c r="M1989" s="197">
        <f t="shared" si="298"/>
        <v>8.5122885244988816E-2</v>
      </c>
      <c r="N1989" s="199">
        <v>40847</v>
      </c>
      <c r="O1989" s="181">
        <v>1253.3</v>
      </c>
      <c r="P1989" s="200">
        <f t="shared" si="304"/>
        <v>-2.5048682169739451E-2</v>
      </c>
      <c r="Q1989" s="200">
        <f t="shared" si="299"/>
        <v>5.2888146277546691E-2</v>
      </c>
    </row>
    <row r="1990" spans="1:17">
      <c r="A1990" s="180">
        <v>40848</v>
      </c>
      <c r="B1990" s="174">
        <v>618.41</v>
      </c>
      <c r="C1990" s="197">
        <f t="shared" si="300"/>
        <v>-3.0606509906304927E-2</v>
      </c>
      <c r="D1990" s="201">
        <f t="shared" si="295"/>
        <v>8.9948421169736947E-2</v>
      </c>
      <c r="E1990" s="174">
        <v>7337.15</v>
      </c>
      <c r="F1990" s="197">
        <f t="shared" si="301"/>
        <v>-3.0585829017484654E-2</v>
      </c>
      <c r="G1990" s="197">
        <f t="shared" si="296"/>
        <v>1.6200518359197811E-2</v>
      </c>
      <c r="H1990" s="174">
        <v>2298.37</v>
      </c>
      <c r="I1990" s="197">
        <f t="shared" si="302"/>
        <v>-2.6495340728612978E-2</v>
      </c>
      <c r="J1990" s="197">
        <f t="shared" si="297"/>
        <v>6.1616340399093396E-2</v>
      </c>
      <c r="K1990" s="174">
        <v>428.31</v>
      </c>
      <c r="L1990" s="197">
        <f t="shared" si="303"/>
        <v>3.0797925033985221E-2</v>
      </c>
      <c r="M1990" s="197">
        <f t="shared" si="298"/>
        <v>6.1877452896315688E-2</v>
      </c>
      <c r="N1990" s="199">
        <v>40848</v>
      </c>
      <c r="O1990" s="181">
        <v>1218.28</v>
      </c>
      <c r="P1990" s="200">
        <f t="shared" si="304"/>
        <v>-2.834004470968389E-2</v>
      </c>
      <c r="Q1990" s="200">
        <f t="shared" si="299"/>
        <v>3.9781949368961234E-2</v>
      </c>
    </row>
    <row r="1991" spans="1:17">
      <c r="A1991" s="180">
        <v>40849</v>
      </c>
      <c r="B1991" s="174">
        <v>625.71</v>
      </c>
      <c r="C1991" s="197">
        <f t="shared" si="300"/>
        <v>1.1735337070926574E-2</v>
      </c>
      <c r="D1991" s="201">
        <f t="shared" si="295"/>
        <v>8.7674587437665208E-2</v>
      </c>
      <c r="E1991" s="174">
        <v>7461.16</v>
      </c>
      <c r="F1991" s="197">
        <f t="shared" si="301"/>
        <v>1.6760414259807465E-2</v>
      </c>
      <c r="G1991" s="197">
        <f t="shared" si="296"/>
        <v>1.1848330393275229E-2</v>
      </c>
      <c r="H1991" s="174">
        <v>2318.3200000000002</v>
      </c>
      <c r="I1991" s="197">
        <f t="shared" si="302"/>
        <v>8.6426093932145467E-3</v>
      </c>
      <c r="J1991" s="197">
        <f t="shared" si="297"/>
        <v>5.8473508820670789E-2</v>
      </c>
      <c r="K1991" s="174">
        <v>429.52</v>
      </c>
      <c r="L1991" s="197">
        <f t="shared" si="303"/>
        <v>2.8210736450755918E-3</v>
      </c>
      <c r="M1991" s="197">
        <f t="shared" si="298"/>
        <v>9.0142727143820225E-2</v>
      </c>
      <c r="N1991" s="199">
        <v>40849</v>
      </c>
      <c r="O1991" s="181">
        <v>1237.9000000000001</v>
      </c>
      <c r="P1991" s="200">
        <f t="shared" si="304"/>
        <v>1.597636762997209E-2</v>
      </c>
      <c r="Q1991" s="200">
        <f t="shared" si="299"/>
        <v>3.704886050894303E-2</v>
      </c>
    </row>
    <row r="1992" spans="1:17">
      <c r="A1992" s="180">
        <v>40850</v>
      </c>
      <c r="B1992" s="174">
        <v>642.15</v>
      </c>
      <c r="C1992" s="197">
        <f t="shared" si="300"/>
        <v>2.5934916282411288E-2</v>
      </c>
      <c r="D1992" s="201">
        <f t="shared" si="295"/>
        <v>0.10726060767916921</v>
      </c>
      <c r="E1992" s="174">
        <v>7605.14</v>
      </c>
      <c r="F1992" s="197">
        <f t="shared" si="301"/>
        <v>1.9113436377324482E-2</v>
      </c>
      <c r="G1992" s="197">
        <f t="shared" si="296"/>
        <v>4.2860114068745403E-2</v>
      </c>
      <c r="H1992" s="174">
        <v>2367.71</v>
      </c>
      <c r="I1992" s="197">
        <f t="shared" si="302"/>
        <v>2.1080457873273319E-2</v>
      </c>
      <c r="J1992" s="197">
        <f t="shared" si="297"/>
        <v>6.7222220722847836E-2</v>
      </c>
      <c r="K1992" s="174">
        <v>421.55</v>
      </c>
      <c r="L1992" s="197">
        <f t="shared" si="303"/>
        <v>-1.8729911745629352E-2</v>
      </c>
      <c r="M1992" s="197">
        <f t="shared" si="298"/>
        <v>9.2504007177035358E-2</v>
      </c>
      <c r="N1992" s="199">
        <v>40850</v>
      </c>
      <c r="O1992" s="181">
        <v>1261.1500000000001</v>
      </c>
      <c r="P1992" s="200">
        <f t="shared" si="304"/>
        <v>1.8607607564519471E-2</v>
      </c>
      <c r="Q1992" s="200">
        <f t="shared" si="299"/>
        <v>6.0489321171127333E-2</v>
      </c>
    </row>
    <row r="1993" spans="1:17">
      <c r="A1993" s="180">
        <v>40851</v>
      </c>
      <c r="B1993" s="174">
        <v>640.17999999999995</v>
      </c>
      <c r="C1993" s="197">
        <f t="shared" si="300"/>
        <v>-3.0725344487143678E-3</v>
      </c>
      <c r="D1993" s="201">
        <f t="shared" si="295"/>
        <v>9.9640964357498071E-2</v>
      </c>
      <c r="E1993" s="174">
        <v>7552.23</v>
      </c>
      <c r="F1993" s="197">
        <f t="shared" si="301"/>
        <v>-6.9814505953850678E-3</v>
      </c>
      <c r="G1993" s="197">
        <f t="shared" si="296"/>
        <v>3.3420867168800397E-2</v>
      </c>
      <c r="H1993" s="174">
        <v>2356.3200000000002</v>
      </c>
      <c r="I1993" s="197">
        <f t="shared" si="302"/>
        <v>-4.8221633102286041E-3</v>
      </c>
      <c r="J1993" s="197">
        <f t="shared" si="297"/>
        <v>6.2728283308035315E-2</v>
      </c>
      <c r="K1993" s="174">
        <v>409.57</v>
      </c>
      <c r="L1993" s="197">
        <f t="shared" si="303"/>
        <v>-2.8830565513226658E-2</v>
      </c>
      <c r="M1993" s="197">
        <f t="shared" si="298"/>
        <v>8.4661351513947616E-2</v>
      </c>
      <c r="N1993" s="199">
        <v>40851</v>
      </c>
      <c r="O1993" s="181">
        <v>1253.23</v>
      </c>
      <c r="P1993" s="200">
        <f t="shared" si="304"/>
        <v>-6.2997845938890726E-3</v>
      </c>
      <c r="Q1993" s="200">
        <f t="shared" si="299"/>
        <v>5.0853108083588755E-2</v>
      </c>
    </row>
    <row r="1994" spans="1:17">
      <c r="A1994" s="180">
        <v>40854</v>
      </c>
      <c r="B1994" s="174">
        <v>643.07000000000005</v>
      </c>
      <c r="C1994" s="197">
        <f t="shared" si="300"/>
        <v>4.504196198672079E-3</v>
      </c>
      <c r="D1994" s="201">
        <f t="shared" si="295"/>
        <v>0.1028158615223477</v>
      </c>
      <c r="E1994" s="174">
        <v>7590.43</v>
      </c>
      <c r="F1994" s="197">
        <f t="shared" si="301"/>
        <v>5.045359406311665E-3</v>
      </c>
      <c r="G1994" s="197">
        <f t="shared" si="296"/>
        <v>3.9826757546581416E-2</v>
      </c>
      <c r="H1994" s="174">
        <v>2371.04</v>
      </c>
      <c r="I1994" s="197">
        <f t="shared" si="302"/>
        <v>6.2275974640161975E-3</v>
      </c>
      <c r="J1994" s="197">
        <f t="shared" si="297"/>
        <v>6.2169269643829038E-2</v>
      </c>
      <c r="K1994" s="174">
        <v>414.19</v>
      </c>
      <c r="L1994" s="197">
        <f t="shared" si="303"/>
        <v>1.1216976888457967E-2</v>
      </c>
      <c r="M1994" s="197">
        <f t="shared" si="298"/>
        <v>8.0663469846924685E-2</v>
      </c>
      <c r="N1994" s="199">
        <v>40854</v>
      </c>
      <c r="O1994" s="181">
        <v>1261.1199999999999</v>
      </c>
      <c r="P1994" s="200">
        <f t="shared" si="304"/>
        <v>6.2759964982437742E-3</v>
      </c>
      <c r="Q1994" s="200">
        <f t="shared" si="299"/>
        <v>5.5222238537645719E-2</v>
      </c>
    </row>
    <row r="1995" spans="1:17">
      <c r="A1995" s="180">
        <v>40855</v>
      </c>
      <c r="B1995" s="174">
        <v>649.38</v>
      </c>
      <c r="C1995" s="197">
        <f t="shared" si="300"/>
        <v>9.7644785260874827E-3</v>
      </c>
      <c r="D1995" s="201">
        <f t="shared" si="295"/>
        <v>0.13201526713279541</v>
      </c>
      <c r="E1995" s="174">
        <v>7671.91</v>
      </c>
      <c r="F1995" s="197">
        <f t="shared" si="301"/>
        <v>1.0677363248342269E-2</v>
      </c>
      <c r="G1995" s="197">
        <f t="shared" si="296"/>
        <v>7.4568678498174404E-2</v>
      </c>
      <c r="H1995" s="174">
        <v>2400.0100000000002</v>
      </c>
      <c r="I1995" s="197">
        <f t="shared" si="302"/>
        <v>1.2144226552154797E-2</v>
      </c>
      <c r="J1995" s="197">
        <f t="shared" si="297"/>
        <v>9.1527445270594934E-2</v>
      </c>
      <c r="K1995" s="174">
        <v>424.25</v>
      </c>
      <c r="L1995" s="197">
        <f t="shared" si="303"/>
        <v>2.3998098370419722E-2</v>
      </c>
      <c r="M1995" s="197">
        <f t="shared" si="298"/>
        <v>9.6709066963000939E-2</v>
      </c>
      <c r="N1995" s="199">
        <v>40855</v>
      </c>
      <c r="O1995" s="181">
        <v>1275.92</v>
      </c>
      <c r="P1995" s="200">
        <f t="shared" si="304"/>
        <v>1.1667272007859919E-2</v>
      </c>
      <c r="Q1995" s="200">
        <f t="shared" si="299"/>
        <v>8.8566760038448891E-2</v>
      </c>
    </row>
    <row r="1996" spans="1:17">
      <c r="A1996" s="180">
        <v>40856</v>
      </c>
      <c r="B1996" s="174">
        <v>621.34</v>
      </c>
      <c r="C1996" s="197">
        <f t="shared" si="300"/>
        <v>-4.4139625401511208E-2</v>
      </c>
      <c r="D1996" s="201">
        <f t="shared" si="295"/>
        <v>0.13164565705763909</v>
      </c>
      <c r="E1996" s="174">
        <v>7353.45</v>
      </c>
      <c r="F1996" s="197">
        <f t="shared" si="301"/>
        <v>-4.2396015690693123E-2</v>
      </c>
      <c r="G1996" s="197">
        <f t="shared" si="296"/>
        <v>8.494658381989123E-2</v>
      </c>
      <c r="H1996" s="174">
        <v>2314.1</v>
      </c>
      <c r="I1996" s="197">
        <f t="shared" si="302"/>
        <v>-3.645206096239724E-2</v>
      </c>
      <c r="J1996" s="197">
        <f t="shared" si="297"/>
        <v>9.0731530290943177E-2</v>
      </c>
      <c r="K1996" s="174">
        <v>421.91</v>
      </c>
      <c r="L1996" s="197">
        <f t="shared" si="303"/>
        <v>-5.5308829658147042E-3</v>
      </c>
      <c r="M1996" s="197">
        <f t="shared" si="298"/>
        <v>9.3682748160533388E-2</v>
      </c>
      <c r="N1996" s="199">
        <v>40856</v>
      </c>
      <c r="O1996" s="181">
        <v>1229.0999999999999</v>
      </c>
      <c r="P1996" s="200">
        <f t="shared" si="304"/>
        <v>-3.7385292793563688E-2</v>
      </c>
      <c r="Q1996" s="200">
        <f t="shared" si="299"/>
        <v>9.3292497590140119E-2</v>
      </c>
    </row>
    <row r="1997" spans="1:17">
      <c r="A1997" s="180">
        <v>40857</v>
      </c>
      <c r="B1997" s="174">
        <v>624.07000000000005</v>
      </c>
      <c r="C1997" s="197">
        <f t="shared" si="300"/>
        <v>4.3841054313601118E-3</v>
      </c>
      <c r="D1997" s="201">
        <f t="shared" si="295"/>
        <v>7.5892310600583573E-2</v>
      </c>
      <c r="E1997" s="174">
        <v>7423.68</v>
      </c>
      <c r="F1997" s="197">
        <f t="shared" si="301"/>
        <v>9.5053002547678903E-3</v>
      </c>
      <c r="G1997" s="197">
        <f t="shared" si="296"/>
        <v>3.3674379410257596E-2</v>
      </c>
      <c r="H1997" s="174">
        <v>2312.0700000000002</v>
      </c>
      <c r="I1997" s="197">
        <f t="shared" si="302"/>
        <v>-8.7761588108239324E-4</v>
      </c>
      <c r="J1997" s="197">
        <f t="shared" si="297"/>
        <v>4.1252420026819225E-2</v>
      </c>
      <c r="K1997" s="174">
        <v>424.66</v>
      </c>
      <c r="L1997" s="197">
        <f t="shared" si="303"/>
        <v>6.4968276051267804E-3</v>
      </c>
      <c r="M1997" s="197">
        <f t="shared" si="298"/>
        <v>9.2094290220638503E-2</v>
      </c>
      <c r="N1997" s="199">
        <v>40857</v>
      </c>
      <c r="O1997" s="181">
        <v>1239.69</v>
      </c>
      <c r="P1997" s="200">
        <f t="shared" si="304"/>
        <v>8.5791541229383456E-3</v>
      </c>
      <c r="Q1997" s="200">
        <f t="shared" si="299"/>
        <v>4.6828457648690563E-2</v>
      </c>
    </row>
    <row r="1998" spans="1:17">
      <c r="A1998" s="180">
        <v>40858</v>
      </c>
      <c r="B1998" s="174">
        <v>639.03</v>
      </c>
      <c r="C1998" s="197">
        <f t="shared" si="300"/>
        <v>2.3688860067343508E-2</v>
      </c>
      <c r="D1998" s="201">
        <f t="shared" si="295"/>
        <v>6.1459211340534163E-2</v>
      </c>
      <c r="E1998" s="174">
        <v>7576.18</v>
      </c>
      <c r="F1998" s="197">
        <f t="shared" si="301"/>
        <v>2.0334223734591921E-2</v>
      </c>
      <c r="G1998" s="197">
        <f t="shared" si="296"/>
        <v>3.0716094776600499E-2</v>
      </c>
      <c r="H1998" s="174">
        <v>2355.7800000000002</v>
      </c>
      <c r="I1998" s="197">
        <f t="shared" si="302"/>
        <v>1.8728655653070359E-2</v>
      </c>
      <c r="J1998" s="197">
        <f t="shared" si="297"/>
        <v>2.5991535035396383E-2</v>
      </c>
      <c r="K1998" s="174">
        <v>429.56</v>
      </c>
      <c r="L1998" s="197">
        <f t="shared" si="303"/>
        <v>1.1472580236367944E-2</v>
      </c>
      <c r="M1998" s="197">
        <f t="shared" si="298"/>
        <v>0.12185929256519826</v>
      </c>
      <c r="N1998" s="199">
        <v>40858</v>
      </c>
      <c r="O1998" s="181">
        <v>1263.8499999999999</v>
      </c>
      <c r="P1998" s="200">
        <f t="shared" si="304"/>
        <v>1.9301269434906725E-2</v>
      </c>
      <c r="Q1998" s="200">
        <f t="shared" si="299"/>
        <v>4.2017900601892449E-2</v>
      </c>
    </row>
    <row r="1999" spans="1:17">
      <c r="A1999" s="180">
        <v>40861</v>
      </c>
      <c r="B1999" s="174">
        <v>634</v>
      </c>
      <c r="C1999" s="197">
        <f t="shared" si="300"/>
        <v>-7.9024471950767845E-3</v>
      </c>
      <c r="D1999" s="201">
        <f t="shared" si="295"/>
        <v>6.5040449293076549E-2</v>
      </c>
      <c r="E1999" s="174">
        <v>7493.3</v>
      </c>
      <c r="F1999" s="197">
        <f t="shared" si="301"/>
        <v>-1.0999826892325282E-2</v>
      </c>
      <c r="G1999" s="197">
        <f t="shared" si="296"/>
        <v>3.3156389564354558E-2</v>
      </c>
      <c r="H1999" s="174">
        <v>2341.3200000000002</v>
      </c>
      <c r="I1999" s="197">
        <f t="shared" si="302"/>
        <v>-6.157009933806184E-3</v>
      </c>
      <c r="J1999" s="197">
        <f t="shared" si="297"/>
        <v>2.9823378070128775E-2</v>
      </c>
      <c r="K1999" s="174">
        <v>413.94</v>
      </c>
      <c r="L1999" s="197">
        <f t="shared" si="303"/>
        <v>-3.704039320394345E-2</v>
      </c>
      <c r="M1999" s="197">
        <f t="shared" si="298"/>
        <v>0.1208548407303775</v>
      </c>
      <c r="N1999" s="199">
        <v>40861</v>
      </c>
      <c r="O1999" s="181">
        <v>1251.78</v>
      </c>
      <c r="P1999" s="200">
        <f t="shared" si="304"/>
        <v>-9.5960794089423214E-3</v>
      </c>
      <c r="Q1999" s="200">
        <f t="shared" si="299"/>
        <v>4.4278066018274241E-2</v>
      </c>
    </row>
    <row r="2000" spans="1:17">
      <c r="A2000" s="180">
        <v>40862</v>
      </c>
      <c r="B2000" s="174">
        <v>639.07000000000005</v>
      </c>
      <c r="C2000" s="197">
        <f t="shared" si="300"/>
        <v>7.9650401064501469E-3</v>
      </c>
      <c r="D2000" s="201">
        <f t="shared" si="295"/>
        <v>5.1492550498729722E-2</v>
      </c>
      <c r="E2000" s="174">
        <v>7509.05</v>
      </c>
      <c r="F2000" s="197">
        <f t="shared" si="301"/>
        <v>2.0996718229231411E-3</v>
      </c>
      <c r="G2000" s="197">
        <f t="shared" si="296"/>
        <v>1.9556624434441845E-2</v>
      </c>
      <c r="H2000" s="174">
        <v>2366.2399999999998</v>
      </c>
      <c r="I2000" s="197">
        <f t="shared" si="302"/>
        <v>1.05873245486512E-2</v>
      </c>
      <c r="J2000" s="197">
        <f t="shared" si="297"/>
        <v>1.5161423181410907E-2</v>
      </c>
      <c r="K2000" s="174">
        <v>414.3</v>
      </c>
      <c r="L2000" s="197">
        <f t="shared" si="303"/>
        <v>8.6931329728386119E-4</v>
      </c>
      <c r="M2000" s="197">
        <f t="shared" si="298"/>
        <v>7.1672830688522315E-2</v>
      </c>
      <c r="N2000" s="199">
        <v>40862</v>
      </c>
      <c r="O2000" s="181">
        <v>1257.81</v>
      </c>
      <c r="P2000" s="200">
        <f t="shared" si="304"/>
        <v>4.805575097530124E-3</v>
      </c>
      <c r="Q2000" s="200">
        <f t="shared" si="299"/>
        <v>2.899153119332978E-2</v>
      </c>
    </row>
    <row r="2001" spans="1:17">
      <c r="A2001" s="180">
        <v>40863</v>
      </c>
      <c r="B2001" s="174">
        <v>628.1</v>
      </c>
      <c r="C2001" s="197">
        <f t="shared" si="300"/>
        <v>-1.7314605083340904E-2</v>
      </c>
      <c r="D2001" s="201">
        <f t="shared" si="295"/>
        <v>6.8431945654124235E-2</v>
      </c>
      <c r="E2001" s="174">
        <v>7392.02</v>
      </c>
      <c r="F2001" s="197">
        <f t="shared" si="301"/>
        <v>-1.570791980840466E-2</v>
      </c>
      <c r="G2001" s="197">
        <f t="shared" si="296"/>
        <v>3.7229741286350808E-2</v>
      </c>
      <c r="H2001" s="174">
        <v>2324.37</v>
      </c>
      <c r="I2001" s="197">
        <f t="shared" si="302"/>
        <v>-1.785316285732947E-2</v>
      </c>
      <c r="J2001" s="197">
        <f t="shared" si="297"/>
        <v>2.4591613566256814E-2</v>
      </c>
      <c r="K2001" s="174">
        <v>423.07</v>
      </c>
      <c r="L2001" s="197">
        <f t="shared" si="303"/>
        <v>2.0947300905420074E-2</v>
      </c>
      <c r="M2001" s="197">
        <f t="shared" si="298"/>
        <v>5.6374975014548051E-2</v>
      </c>
      <c r="N2001" s="199">
        <v>40863</v>
      </c>
      <c r="O2001" s="181">
        <v>1236.9100000000001</v>
      </c>
      <c r="P2001" s="200">
        <f t="shared" si="304"/>
        <v>-1.6755779391136084E-2</v>
      </c>
      <c r="Q2001" s="200">
        <f t="shared" si="299"/>
        <v>4.3648018561741435E-2</v>
      </c>
    </row>
    <row r="2002" spans="1:17">
      <c r="A2002" s="180">
        <v>40864</v>
      </c>
      <c r="B2002" s="174">
        <v>610.85</v>
      </c>
      <c r="C2002" s="197">
        <f t="shared" si="300"/>
        <v>-2.7847959610266173E-2</v>
      </c>
      <c r="D2002" s="201">
        <f t="shared" ref="D2002:D2065" si="305">SUM(C1961:C2001)</f>
        <v>6.1306473393317101E-2</v>
      </c>
      <c r="E2002" s="174">
        <v>7274.15</v>
      </c>
      <c r="F2002" s="197">
        <f t="shared" si="301"/>
        <v>-1.6074072219992713E-2</v>
      </c>
      <c r="G2002" s="197">
        <f t="shared" ref="G2002:G2065" si="306">SUM(F1961:F2001)</f>
        <v>2.3889636369709779E-2</v>
      </c>
      <c r="H2002" s="174">
        <v>2272.09</v>
      </c>
      <c r="I2002" s="197">
        <f t="shared" si="302"/>
        <v>-2.2748921828592384E-2</v>
      </c>
      <c r="J2002" s="197">
        <f t="shared" ref="J2002:J2065" si="307">SUM(I1961:I2001)</f>
        <v>1.2328466677029835E-2</v>
      </c>
      <c r="K2002" s="174">
        <v>420.38</v>
      </c>
      <c r="L2002" s="197">
        <f t="shared" si="303"/>
        <v>-6.3785858569422385E-3</v>
      </c>
      <c r="M2002" s="197">
        <f t="shared" ref="M2002:M2065" si="308">SUM(L1961:L2001)</f>
        <v>5.9779964812120653E-2</v>
      </c>
      <c r="N2002" s="199">
        <v>40864</v>
      </c>
      <c r="O2002" s="181">
        <v>1216.1300000000001</v>
      </c>
      <c r="P2002" s="200">
        <f t="shared" si="304"/>
        <v>-1.6942648369624176E-2</v>
      </c>
      <c r="Q2002" s="200">
        <f t="shared" ref="Q2002:Q2065" si="309">SUM(P1961:P2001)</f>
        <v>2.8554625576101226E-2</v>
      </c>
    </row>
    <row r="2003" spans="1:17">
      <c r="A2003" s="180">
        <v>40865</v>
      </c>
      <c r="B2003" s="174">
        <v>603.70000000000005</v>
      </c>
      <c r="C2003" s="197">
        <f t="shared" si="300"/>
        <v>-1.1774044047688321E-2</v>
      </c>
      <c r="D2003" s="201">
        <f t="shared" si="305"/>
        <v>4.925765494377464E-2</v>
      </c>
      <c r="E2003" s="174">
        <v>7282.47</v>
      </c>
      <c r="F2003" s="197">
        <f t="shared" si="301"/>
        <v>1.1431226350621668E-3</v>
      </c>
      <c r="G2003" s="197">
        <f t="shared" si="306"/>
        <v>4.1087524707828046E-2</v>
      </c>
      <c r="H2003" s="174">
        <v>2253.9499999999998</v>
      </c>
      <c r="I2003" s="197">
        <f t="shared" si="302"/>
        <v>-8.015880165015055E-3</v>
      </c>
      <c r="J2003" s="197">
        <f t="shared" si="307"/>
        <v>6.0877949092780249E-3</v>
      </c>
      <c r="K2003" s="174">
        <v>425.85</v>
      </c>
      <c r="L2003" s="197">
        <f t="shared" si="303"/>
        <v>1.2928107455256029E-2</v>
      </c>
      <c r="M2003" s="197">
        <f t="shared" si="308"/>
        <v>4.3563351093611695E-2</v>
      </c>
      <c r="N2003" s="199">
        <v>40865</v>
      </c>
      <c r="O2003" s="181">
        <v>1215.6500000000001</v>
      </c>
      <c r="P2003" s="200">
        <f t="shared" si="304"/>
        <v>-3.9477255856521859E-4</v>
      </c>
      <c r="Q2003" s="200">
        <f t="shared" si="309"/>
        <v>4.144300909704212E-2</v>
      </c>
    </row>
    <row r="2004" spans="1:17">
      <c r="A2004" s="180">
        <v>40868</v>
      </c>
      <c r="B2004" s="174">
        <v>592.08000000000004</v>
      </c>
      <c r="C2004" s="197">
        <f t="shared" si="300"/>
        <v>-1.9435624913169528E-2</v>
      </c>
      <c r="D2004" s="201">
        <f t="shared" si="305"/>
        <v>7.3909217681091169E-2</v>
      </c>
      <c r="E2004" s="174">
        <v>7134.47</v>
      </c>
      <c r="F2004" s="197">
        <f t="shared" si="301"/>
        <v>-2.0532123918601944E-2</v>
      </c>
      <c r="G2004" s="197">
        <f t="shared" si="306"/>
        <v>7.9397301707152201E-2</v>
      </c>
      <c r="H2004" s="174">
        <v>2211.14</v>
      </c>
      <c r="I2004" s="197">
        <f t="shared" si="302"/>
        <v>-1.9176012949875105E-2</v>
      </c>
      <c r="J2004" s="197">
        <f t="shared" si="307"/>
        <v>3.1256064665580084E-2</v>
      </c>
      <c r="K2004" s="174">
        <v>419.56</v>
      </c>
      <c r="L2004" s="197">
        <f t="shared" si="303"/>
        <v>-1.4880628493686798E-2</v>
      </c>
      <c r="M2004" s="197">
        <f t="shared" si="308"/>
        <v>5.6988525862014958E-2</v>
      </c>
      <c r="N2004" s="199">
        <v>40868</v>
      </c>
      <c r="O2004" s="181">
        <v>1192.98</v>
      </c>
      <c r="P2004" s="200">
        <f t="shared" si="304"/>
        <v>-1.8824534649997567E-2</v>
      </c>
      <c r="Q2004" s="200">
        <f t="shared" si="309"/>
        <v>7.3450736800913755E-2</v>
      </c>
    </row>
    <row r="2005" spans="1:17">
      <c r="A2005" s="180">
        <v>40869</v>
      </c>
      <c r="B2005" s="174">
        <v>588.63</v>
      </c>
      <c r="C2005" s="197">
        <f t="shared" si="300"/>
        <v>-5.8439579890911036E-3</v>
      </c>
      <c r="D2005" s="201">
        <f t="shared" si="305"/>
        <v>4.2559614418795272E-2</v>
      </c>
      <c r="E2005" s="174">
        <v>7094.89</v>
      </c>
      <c r="F2005" s="197">
        <f t="shared" si="301"/>
        <v>-5.5631598440453985E-3</v>
      </c>
      <c r="G2005" s="197">
        <f t="shared" si="306"/>
        <v>5.2329056692969403E-2</v>
      </c>
      <c r="H2005" s="174">
        <v>2216.33</v>
      </c>
      <c r="I2005" s="197">
        <f t="shared" si="302"/>
        <v>2.3444551300055901E-3</v>
      </c>
      <c r="J2005" s="197">
        <f t="shared" si="307"/>
        <v>1.9375288994712449E-3</v>
      </c>
      <c r="K2005" s="174">
        <v>410.22</v>
      </c>
      <c r="L2005" s="197">
        <f t="shared" si="303"/>
        <v>-2.2512941939645512E-2</v>
      </c>
      <c r="M2005" s="197">
        <f t="shared" si="308"/>
        <v>4.5644197903275084E-2</v>
      </c>
      <c r="N2005" s="199">
        <v>40869</v>
      </c>
      <c r="O2005" s="181">
        <v>1188.04</v>
      </c>
      <c r="P2005" s="200">
        <f t="shared" si="304"/>
        <v>-4.1494881086074744E-3</v>
      </c>
      <c r="Q2005" s="200">
        <f t="shared" si="309"/>
        <v>4.8562608711236889E-2</v>
      </c>
    </row>
    <row r="2006" spans="1:17">
      <c r="A2006" s="180">
        <v>40870</v>
      </c>
      <c r="B2006" s="174">
        <v>574.33000000000004</v>
      </c>
      <c r="C2006" s="197">
        <f t="shared" si="300"/>
        <v>-2.4593658887670362E-2</v>
      </c>
      <c r="D2006" s="201">
        <f t="shared" si="305"/>
        <v>2.0666360891648517E-2</v>
      </c>
      <c r="E2006" s="174">
        <v>6919.92</v>
      </c>
      <c r="F2006" s="197">
        <f t="shared" si="301"/>
        <v>-2.4970597746739431E-2</v>
      </c>
      <c r="G2006" s="197">
        <f t="shared" si="306"/>
        <v>2.1956324210361439E-2</v>
      </c>
      <c r="H2006" s="174">
        <v>2166.54</v>
      </c>
      <c r="I2006" s="197">
        <f t="shared" si="302"/>
        <v>-2.2721249779437576E-2</v>
      </c>
      <c r="J2006" s="197">
        <f t="shared" si="307"/>
        <v>-8.0663537483091664E-3</v>
      </c>
      <c r="K2006" s="174">
        <v>407.47</v>
      </c>
      <c r="L2006" s="197">
        <f t="shared" si="303"/>
        <v>-6.726290814800185E-3</v>
      </c>
      <c r="M2006" s="197">
        <f t="shared" si="308"/>
        <v>3.6087797380651487E-2</v>
      </c>
      <c r="N2006" s="199">
        <v>40870</v>
      </c>
      <c r="O2006" s="181">
        <v>1161.79</v>
      </c>
      <c r="P2006" s="200">
        <f t="shared" si="304"/>
        <v>-2.2342971201496673E-2</v>
      </c>
      <c r="Q2006" s="200">
        <f t="shared" si="309"/>
        <v>2.1345010056360105E-2</v>
      </c>
    </row>
    <row r="2007" spans="1:17">
      <c r="A2007" s="180">
        <v>40872</v>
      </c>
      <c r="B2007" s="174">
        <v>569.45000000000005</v>
      </c>
      <c r="C2007" s="197">
        <f t="shared" si="300"/>
        <v>-8.5331612920894057E-3</v>
      </c>
      <c r="D2007" s="201">
        <f t="shared" si="305"/>
        <v>-2.0542175748040195E-2</v>
      </c>
      <c r="E2007" s="174">
        <v>6898.18</v>
      </c>
      <c r="F2007" s="197">
        <f t="shared" si="301"/>
        <v>-3.146600174767296E-3</v>
      </c>
      <c r="G2007" s="197">
        <f t="shared" si="306"/>
        <v>-1.7647044942965231E-2</v>
      </c>
      <c r="H2007" s="174">
        <v>2150.88</v>
      </c>
      <c r="I2007" s="197">
        <f t="shared" si="302"/>
        <v>-7.2543642622722726E-3</v>
      </c>
      <c r="J2007" s="197">
        <f t="shared" si="307"/>
        <v>-3.9375325624354703E-2</v>
      </c>
      <c r="K2007" s="174">
        <v>399.6</v>
      </c>
      <c r="L2007" s="197">
        <f t="shared" si="303"/>
        <v>-1.9503263564559052E-2</v>
      </c>
      <c r="M2007" s="197">
        <f t="shared" si="308"/>
        <v>6.1775675464442278E-2</v>
      </c>
      <c r="N2007" s="199">
        <v>40872</v>
      </c>
      <c r="O2007" s="181">
        <v>1158.67</v>
      </c>
      <c r="P2007" s="200">
        <f t="shared" si="304"/>
        <v>-2.6891236049403243E-3</v>
      </c>
      <c r="Q2007" s="200">
        <f t="shared" si="309"/>
        <v>-1.162958036175344E-2</v>
      </c>
    </row>
    <row r="2008" spans="1:17">
      <c r="A2008" s="180">
        <v>40875</v>
      </c>
      <c r="B2008" s="174">
        <v>590.76</v>
      </c>
      <c r="C2008" s="197">
        <f t="shared" si="300"/>
        <v>3.6738860837749229E-2</v>
      </c>
      <c r="D2008" s="201">
        <f t="shared" si="305"/>
        <v>-1.3639111947398322E-2</v>
      </c>
      <c r="E2008" s="174">
        <v>7120.55</v>
      </c>
      <c r="F2008" s="197">
        <f t="shared" si="301"/>
        <v>3.1727360937141187E-2</v>
      </c>
      <c r="G2008" s="197">
        <f t="shared" si="306"/>
        <v>3.0838231293282329E-3</v>
      </c>
      <c r="H2008" s="174">
        <v>2224.2199999999998</v>
      </c>
      <c r="I2008" s="197">
        <f t="shared" si="302"/>
        <v>3.3529231635493706E-2</v>
      </c>
      <c r="J2008" s="197">
        <f t="shared" si="307"/>
        <v>-3.2008441971715026E-2</v>
      </c>
      <c r="K2008" s="174">
        <v>399.01</v>
      </c>
      <c r="L2008" s="197">
        <f t="shared" si="303"/>
        <v>-1.4775675419565772E-3</v>
      </c>
      <c r="M2008" s="197">
        <f t="shared" si="308"/>
        <v>3.191016312367586E-2</v>
      </c>
      <c r="N2008" s="199">
        <v>40875</v>
      </c>
      <c r="O2008" s="181">
        <v>1192.55</v>
      </c>
      <c r="P2008" s="200">
        <f t="shared" si="304"/>
        <v>2.8821076021685699E-2</v>
      </c>
      <c r="Q2008" s="200">
        <f t="shared" si="309"/>
        <v>6.589538635925569E-3</v>
      </c>
    </row>
    <row r="2009" spans="1:17">
      <c r="A2009" s="180">
        <v>40876</v>
      </c>
      <c r="B2009" s="174">
        <v>588.29</v>
      </c>
      <c r="C2009" s="197">
        <f t="shared" si="300"/>
        <v>-4.1898199623747875E-3</v>
      </c>
      <c r="D2009" s="201">
        <f t="shared" si="305"/>
        <v>2.7874933994486817E-2</v>
      </c>
      <c r="E2009" s="174">
        <v>7149.71</v>
      </c>
      <c r="F2009" s="197">
        <f t="shared" si="301"/>
        <v>4.0868268113153821E-3</v>
      </c>
      <c r="G2009" s="197">
        <f t="shared" si="306"/>
        <v>2.0665545233109622E-2</v>
      </c>
      <c r="H2009" s="174">
        <v>2211.39</v>
      </c>
      <c r="I2009" s="197">
        <f t="shared" si="302"/>
        <v>-5.7850152656076584E-3</v>
      </c>
      <c r="J2009" s="197">
        <f t="shared" si="307"/>
        <v>1.2004033873849684E-2</v>
      </c>
      <c r="K2009" s="174">
        <v>389.43</v>
      </c>
      <c r="L2009" s="197">
        <f t="shared" si="303"/>
        <v>-2.4302347659429093E-2</v>
      </c>
      <c r="M2009" s="197">
        <f t="shared" si="308"/>
        <v>1.7673620335312772E-2</v>
      </c>
      <c r="N2009" s="199">
        <v>40876</v>
      </c>
      <c r="O2009" s="181">
        <v>1195.19</v>
      </c>
      <c r="P2009" s="200">
        <f t="shared" si="304"/>
        <v>2.2112969383296607E-3</v>
      </c>
      <c r="Q2009" s="200">
        <f t="shared" si="309"/>
        <v>2.7329098357437596E-2</v>
      </c>
    </row>
    <row r="2010" spans="1:17">
      <c r="A2010" s="180">
        <v>40877</v>
      </c>
      <c r="B2010" s="174">
        <v>613.42999999999995</v>
      </c>
      <c r="C2010" s="197">
        <f t="shared" si="300"/>
        <v>4.1846134615893427E-2</v>
      </c>
      <c r="D2010" s="201">
        <f t="shared" si="305"/>
        <v>5.418810622383427E-2</v>
      </c>
      <c r="E2010" s="174">
        <v>7484.5</v>
      </c>
      <c r="F2010" s="197">
        <f t="shared" si="301"/>
        <v>4.5762418930352974E-2</v>
      </c>
      <c r="G2010" s="197">
        <f t="shared" si="306"/>
        <v>5.1377879974724927E-2</v>
      </c>
      <c r="H2010" s="174">
        <v>2295.1999999999998</v>
      </c>
      <c r="I2010" s="197">
        <f t="shared" si="302"/>
        <v>3.7198708591326263E-2</v>
      </c>
      <c r="J2010" s="197">
        <f t="shared" si="307"/>
        <v>3.3198699061308561E-2</v>
      </c>
      <c r="K2010" s="174">
        <v>386.87</v>
      </c>
      <c r="L2010" s="197">
        <f t="shared" si="303"/>
        <v>-6.5954122887511559E-3</v>
      </c>
      <c r="M2010" s="197">
        <f t="shared" si="308"/>
        <v>-1.7689215523188924E-2</v>
      </c>
      <c r="N2010" s="199">
        <v>40877</v>
      </c>
      <c r="O2010" s="181">
        <v>1246.96</v>
      </c>
      <c r="P2010" s="200">
        <f t="shared" si="304"/>
        <v>4.2403420637779909E-2</v>
      </c>
      <c r="Q2010" s="200">
        <f t="shared" si="309"/>
        <v>5.4831687576129974E-2</v>
      </c>
    </row>
    <row r="2011" spans="1:17">
      <c r="A2011" s="180">
        <v>40878</v>
      </c>
      <c r="B2011" s="174">
        <v>616.16</v>
      </c>
      <c r="C2011" s="197">
        <f t="shared" si="300"/>
        <v>4.4405118549705998E-3</v>
      </c>
      <c r="D2011" s="201">
        <f t="shared" si="305"/>
        <v>0.12169904462167101</v>
      </c>
      <c r="E2011" s="174">
        <v>7450.43</v>
      </c>
      <c r="F2011" s="197">
        <f t="shared" si="301"/>
        <v>-4.562466526506455E-3</v>
      </c>
      <c r="G2011" s="197">
        <f t="shared" si="306"/>
        <v>0.12966762793097697</v>
      </c>
      <c r="H2011" s="174">
        <v>2309.1999999999998</v>
      </c>
      <c r="I2011" s="197">
        <f t="shared" si="302"/>
        <v>6.0811585196235739E-3</v>
      </c>
      <c r="J2011" s="197">
        <f t="shared" si="307"/>
        <v>9.6031945965997706E-2</v>
      </c>
      <c r="K2011" s="174">
        <v>400.53</v>
      </c>
      <c r="L2011" s="197">
        <f t="shared" si="303"/>
        <v>3.469995078585153E-2</v>
      </c>
      <c r="M2011" s="197">
        <f t="shared" si="308"/>
        <v>-1.0132789093320858E-2</v>
      </c>
      <c r="N2011" s="199">
        <v>40878</v>
      </c>
      <c r="O2011" s="181">
        <v>1244.58</v>
      </c>
      <c r="P2011" s="200">
        <f t="shared" si="304"/>
        <v>-1.910465594686547E-3</v>
      </c>
      <c r="Q2011" s="200">
        <f t="shared" si="309"/>
        <v>0.12609865450872765</v>
      </c>
    </row>
    <row r="2012" spans="1:17">
      <c r="A2012" s="180">
        <v>40879</v>
      </c>
      <c r="B2012" s="174">
        <v>611.85</v>
      </c>
      <c r="C2012" s="197">
        <f t="shared" si="300"/>
        <v>-7.0195156349215221E-3</v>
      </c>
      <c r="D2012" s="201">
        <f t="shared" si="305"/>
        <v>9.5819917592612408E-2</v>
      </c>
      <c r="E2012" s="174">
        <v>7453.55</v>
      </c>
      <c r="F2012" s="197">
        <f t="shared" si="301"/>
        <v>4.1868011706617186E-4</v>
      </c>
      <c r="G2012" s="197">
        <f t="shared" si="306"/>
        <v>0.10274024022658496</v>
      </c>
      <c r="H2012" s="174">
        <v>2302.04</v>
      </c>
      <c r="I2012" s="197">
        <f t="shared" si="302"/>
        <v>-3.1054578613014215E-3</v>
      </c>
      <c r="J2012" s="197">
        <f t="shared" si="307"/>
        <v>8.1150125299542991E-2</v>
      </c>
      <c r="K2012" s="174">
        <v>397.8</v>
      </c>
      <c r="L2012" s="197">
        <f t="shared" si="303"/>
        <v>-6.8393036502413813E-3</v>
      </c>
      <c r="M2012" s="197">
        <f t="shared" si="308"/>
        <v>2.8566859356005333E-2</v>
      </c>
      <c r="N2012" s="199">
        <v>40879</v>
      </c>
      <c r="O2012" s="181">
        <v>1244.28</v>
      </c>
      <c r="P2012" s="200">
        <f t="shared" si="304"/>
        <v>-2.4107422792193239E-4</v>
      </c>
      <c r="Q2012" s="200">
        <f t="shared" si="309"/>
        <v>0.10194885710768012</v>
      </c>
    </row>
    <row r="2013" spans="1:17">
      <c r="A2013" s="180">
        <v>40882</v>
      </c>
      <c r="B2013" s="174">
        <v>619.66999999999996</v>
      </c>
      <c r="C2013" s="197">
        <f t="shared" si="300"/>
        <v>1.2699923843337473E-2</v>
      </c>
      <c r="D2013" s="201">
        <f t="shared" si="305"/>
        <v>5.8350303934685765E-2</v>
      </c>
      <c r="E2013" s="174">
        <v>7531.01</v>
      </c>
      <c r="F2013" s="197">
        <f t="shared" si="301"/>
        <v>1.03387339995278E-2</v>
      </c>
      <c r="G2013" s="197">
        <f t="shared" si="306"/>
        <v>8.5294695065592896E-2</v>
      </c>
      <c r="H2013" s="174">
        <v>2326.9499999999998</v>
      </c>
      <c r="I2013" s="197">
        <f t="shared" si="302"/>
        <v>1.0762710852972854E-2</v>
      </c>
      <c r="J2013" s="197">
        <f t="shared" si="307"/>
        <v>5.3200973923130196E-2</v>
      </c>
      <c r="K2013" s="174">
        <v>413.67</v>
      </c>
      <c r="L2013" s="197">
        <f t="shared" si="303"/>
        <v>3.9119188101887761E-2</v>
      </c>
      <c r="M2013" s="197">
        <f t="shared" si="308"/>
        <v>5.0552651581573488E-2</v>
      </c>
      <c r="N2013" s="199">
        <v>40882</v>
      </c>
      <c r="O2013" s="181">
        <v>1257.08</v>
      </c>
      <c r="P2013" s="200">
        <f t="shared" si="304"/>
        <v>1.0234521802755791E-2</v>
      </c>
      <c r="Q2013" s="200">
        <f t="shared" si="309"/>
        <v>8.399993298605779E-2</v>
      </c>
    </row>
    <row r="2014" spans="1:17">
      <c r="A2014" s="180">
        <v>40883</v>
      </c>
      <c r="B2014" s="174">
        <v>618.1</v>
      </c>
      <c r="C2014" s="197">
        <f t="shared" si="300"/>
        <v>-2.5368216097869825E-3</v>
      </c>
      <c r="D2014" s="201">
        <f t="shared" si="305"/>
        <v>4.9132340283712397E-2</v>
      </c>
      <c r="E2014" s="174">
        <v>7539.32</v>
      </c>
      <c r="F2014" s="197">
        <f t="shared" si="301"/>
        <v>1.1028293132587207E-3</v>
      </c>
      <c r="G2014" s="197">
        <f t="shared" si="306"/>
        <v>7.3456213610500504E-2</v>
      </c>
      <c r="H2014" s="174">
        <v>2321.4899999999998</v>
      </c>
      <c r="I2014" s="197">
        <f t="shared" si="302"/>
        <v>-2.3491762875184879E-3</v>
      </c>
      <c r="J2014" s="197">
        <f t="shared" si="307"/>
        <v>4.7957016844577011E-2</v>
      </c>
      <c r="K2014" s="174">
        <v>416.08</v>
      </c>
      <c r="L2014" s="197">
        <f t="shared" si="303"/>
        <v>5.8089949430575102E-3</v>
      </c>
      <c r="M2014" s="197">
        <f t="shared" si="308"/>
        <v>0.11248489026722507</v>
      </c>
      <c r="N2014" s="199">
        <v>40883</v>
      </c>
      <c r="O2014" s="181">
        <v>1258.47</v>
      </c>
      <c r="P2014" s="200">
        <f t="shared" si="304"/>
        <v>1.1051262280358551E-3</v>
      </c>
      <c r="Q2014" s="200">
        <f t="shared" si="309"/>
        <v>7.6096235565668302E-2</v>
      </c>
    </row>
    <row r="2015" spans="1:17">
      <c r="A2015" s="180">
        <v>40884</v>
      </c>
      <c r="B2015" s="174">
        <v>618.11</v>
      </c>
      <c r="C2015" s="197">
        <f t="shared" si="300"/>
        <v>1.6178481002754411E-5</v>
      </c>
      <c r="D2015" s="201">
        <f t="shared" si="305"/>
        <v>5.0263502680410119E-2</v>
      </c>
      <c r="E2015" s="174">
        <v>7559.71</v>
      </c>
      <c r="F2015" s="197">
        <f t="shared" si="301"/>
        <v>2.7008373908269782E-3</v>
      </c>
      <c r="G2015" s="197">
        <f t="shared" si="306"/>
        <v>8.4878423409715215E-2</v>
      </c>
      <c r="H2015" s="174">
        <v>2320.54</v>
      </c>
      <c r="I2015" s="197">
        <f t="shared" si="302"/>
        <v>-4.0930369397118024E-4</v>
      </c>
      <c r="J2015" s="197">
        <f t="shared" si="307"/>
        <v>5.2498101374576098E-2</v>
      </c>
      <c r="K2015" s="174">
        <v>415.47</v>
      </c>
      <c r="L2015" s="197">
        <f t="shared" si="303"/>
        <v>-1.4671399420808997E-3</v>
      </c>
      <c r="M2015" s="197">
        <f t="shared" si="308"/>
        <v>9.717453921538223E-2</v>
      </c>
      <c r="N2015" s="199">
        <v>40884</v>
      </c>
      <c r="O2015" s="181">
        <v>1261.01</v>
      </c>
      <c r="P2015" s="200">
        <f t="shared" si="304"/>
        <v>2.0162897586126602E-3</v>
      </c>
      <c r="Q2015" s="200">
        <f t="shared" si="309"/>
        <v>8.5398164322624232E-2</v>
      </c>
    </row>
    <row r="2016" spans="1:17">
      <c r="A2016" s="180">
        <v>40885</v>
      </c>
      <c r="B2016" s="174">
        <v>604.15</v>
      </c>
      <c r="C2016" s="197">
        <f t="shared" si="300"/>
        <v>-2.2843923672913217E-2</v>
      </c>
      <c r="D2016" s="201">
        <f t="shared" si="305"/>
        <v>1.7199040232122174E-2</v>
      </c>
      <c r="E2016" s="174">
        <v>7369.52</v>
      </c>
      <c r="F2016" s="197">
        <f t="shared" si="301"/>
        <v>-2.548025448800981E-2</v>
      </c>
      <c r="G2016" s="197">
        <f t="shared" si="306"/>
        <v>5.2446119233588773E-2</v>
      </c>
      <c r="H2016" s="174">
        <v>2282.59</v>
      </c>
      <c r="I2016" s="197">
        <f t="shared" si="302"/>
        <v>-1.6489154056127272E-2</v>
      </c>
      <c r="J2016" s="197">
        <f t="shared" si="307"/>
        <v>1.8216754875178764E-2</v>
      </c>
      <c r="K2016" s="174">
        <v>420.52</v>
      </c>
      <c r="L2016" s="197">
        <f t="shared" si="303"/>
        <v>1.208163118489395E-2</v>
      </c>
      <c r="M2016" s="197">
        <f t="shared" si="308"/>
        <v>7.238203973588167E-2</v>
      </c>
      <c r="N2016" s="199">
        <v>40885</v>
      </c>
      <c r="O2016" s="181">
        <v>1234.3499999999999</v>
      </c>
      <c r="P2016" s="200">
        <f t="shared" si="304"/>
        <v>-2.1368471427759831E-2</v>
      </c>
      <c r="Q2016" s="200">
        <f t="shared" si="309"/>
        <v>5.3858856228066375E-2</v>
      </c>
    </row>
    <row r="2017" spans="1:17">
      <c r="A2017" s="180">
        <v>40886</v>
      </c>
      <c r="B2017" s="174">
        <v>614.91999999999996</v>
      </c>
      <c r="C2017" s="197">
        <f t="shared" si="300"/>
        <v>1.7669666571081516E-2</v>
      </c>
      <c r="D2017" s="201">
        <f t="shared" si="305"/>
        <v>-1.0111742558653365E-2</v>
      </c>
      <c r="E2017" s="174">
        <v>7502.88</v>
      </c>
      <c r="F2017" s="197">
        <f t="shared" si="301"/>
        <v>1.7934371653817165E-2</v>
      </c>
      <c r="G2017" s="197">
        <f t="shared" si="306"/>
        <v>2.8666632035382274E-2</v>
      </c>
      <c r="H2017" s="174">
        <v>2318.6799999999998</v>
      </c>
      <c r="I2017" s="197">
        <f t="shared" si="302"/>
        <v>1.5687295079979617E-2</v>
      </c>
      <c r="J2017" s="197">
        <f t="shared" si="307"/>
        <v>-5.3872213584452745E-3</v>
      </c>
      <c r="K2017" s="174">
        <v>420.37</v>
      </c>
      <c r="L2017" s="197">
        <f t="shared" si="303"/>
        <v>-3.5676486006723735E-4</v>
      </c>
      <c r="M2017" s="197">
        <f t="shared" si="308"/>
        <v>6.7707874454726522E-2</v>
      </c>
      <c r="N2017" s="199">
        <v>40886</v>
      </c>
      <c r="O2017" s="181">
        <v>1255.19</v>
      </c>
      <c r="P2017" s="200">
        <f t="shared" si="304"/>
        <v>1.6742439809384415E-2</v>
      </c>
      <c r="Q2017" s="200">
        <f t="shared" si="309"/>
        <v>3.1946549577338265E-2</v>
      </c>
    </row>
    <row r="2018" spans="1:17">
      <c r="A2018" s="180">
        <v>40889</v>
      </c>
      <c r="B2018" s="174">
        <v>603.62</v>
      </c>
      <c r="C2018" s="197">
        <f t="shared" si="300"/>
        <v>-1.8547317173464771E-2</v>
      </c>
      <c r="D2018" s="201">
        <f t="shared" si="305"/>
        <v>1.9696741756173343E-3</v>
      </c>
      <c r="E2018" s="174">
        <v>7363.49</v>
      </c>
      <c r="F2018" s="197">
        <f t="shared" si="301"/>
        <v>-1.8752941699816471E-2</v>
      </c>
      <c r="G2018" s="197">
        <f t="shared" si="306"/>
        <v>3.2398982656251005E-2</v>
      </c>
      <c r="H2018" s="174">
        <v>2292.2399999999998</v>
      </c>
      <c r="I2018" s="197">
        <f t="shared" si="302"/>
        <v>-1.1468552826220823E-2</v>
      </c>
      <c r="J2018" s="197">
        <f t="shared" si="307"/>
        <v>4.9720586837046395E-3</v>
      </c>
      <c r="K2018" s="174">
        <v>420.79</v>
      </c>
      <c r="L2018" s="197">
        <f t="shared" si="303"/>
        <v>9.9862103500767936E-4</v>
      </c>
      <c r="M2018" s="197">
        <f t="shared" si="308"/>
        <v>7.2657921385588214E-2</v>
      </c>
      <c r="N2018" s="199">
        <v>40889</v>
      </c>
      <c r="O2018" s="181">
        <v>1236.47</v>
      </c>
      <c r="P2018" s="200">
        <f t="shared" si="304"/>
        <v>-1.5026409891996106E-2</v>
      </c>
      <c r="Q2018" s="200">
        <f t="shared" si="309"/>
        <v>3.8941909775565164E-2</v>
      </c>
    </row>
    <row r="2019" spans="1:17">
      <c r="A2019" s="180">
        <v>40890</v>
      </c>
      <c r="B2019" s="174">
        <v>595.45000000000005</v>
      </c>
      <c r="C2019" s="197">
        <f t="shared" si="300"/>
        <v>-1.3627438656928911E-2</v>
      </c>
      <c r="D2019" s="201">
        <f t="shared" si="305"/>
        <v>-2.5709534039454463E-2</v>
      </c>
      <c r="E2019" s="174">
        <v>7277.62</v>
      </c>
      <c r="F2019" s="197">
        <f t="shared" si="301"/>
        <v>-1.17301194526447E-2</v>
      </c>
      <c r="G2019" s="197">
        <f t="shared" si="306"/>
        <v>1.842222463883398E-2</v>
      </c>
      <c r="H2019" s="174">
        <v>2268.37</v>
      </c>
      <c r="I2019" s="197">
        <f t="shared" si="302"/>
        <v>-1.0467993522916471E-2</v>
      </c>
      <c r="J2019" s="197">
        <f t="shared" si="307"/>
        <v>-1.4998809034808379E-2</v>
      </c>
      <c r="K2019" s="174">
        <v>414.48</v>
      </c>
      <c r="L2019" s="197">
        <f t="shared" si="303"/>
        <v>-1.5109174376037648E-2</v>
      </c>
      <c r="M2019" s="197">
        <f t="shared" si="308"/>
        <v>3.9976720235845233E-2</v>
      </c>
      <c r="N2019" s="199">
        <v>40890</v>
      </c>
      <c r="O2019" s="181">
        <v>1225.73</v>
      </c>
      <c r="P2019" s="200">
        <f t="shared" si="304"/>
        <v>-8.7239607798868263E-3</v>
      </c>
      <c r="Q2019" s="200">
        <f t="shared" si="309"/>
        <v>2.689363067516843E-2</v>
      </c>
    </row>
    <row r="2020" spans="1:17">
      <c r="A2020" s="180">
        <v>40891</v>
      </c>
      <c r="B2020" s="174">
        <v>585.32000000000005</v>
      </c>
      <c r="C2020" s="197">
        <f t="shared" si="300"/>
        <v>-1.7158715989779076E-2</v>
      </c>
      <c r="D2020" s="201">
        <f t="shared" si="305"/>
        <v>-5.9334601990685271E-2</v>
      </c>
      <c r="E2020" s="174">
        <v>7184.75</v>
      </c>
      <c r="F2020" s="197">
        <f t="shared" si="301"/>
        <v>-1.2843161466238193E-2</v>
      </c>
      <c r="G2020" s="197">
        <f t="shared" si="306"/>
        <v>-9.9590106197246751E-3</v>
      </c>
      <c r="H2020" s="174">
        <v>2233.0300000000002</v>
      </c>
      <c r="I2020" s="197">
        <f t="shared" si="302"/>
        <v>-1.5702104280742993E-2</v>
      </c>
      <c r="J2020" s="197">
        <f t="shared" si="307"/>
        <v>-4.4646673816402076E-2</v>
      </c>
      <c r="K2020" s="174">
        <v>421.06</v>
      </c>
      <c r="L2020" s="197">
        <f t="shared" si="303"/>
        <v>1.5750618835876307E-2</v>
      </c>
      <c r="M2020" s="197">
        <f t="shared" si="308"/>
        <v>1.8555576582726975E-2</v>
      </c>
      <c r="N2020" s="199">
        <v>40891</v>
      </c>
      <c r="O2020" s="181">
        <v>1211.82</v>
      </c>
      <c r="P2020" s="200">
        <f t="shared" si="304"/>
        <v>-1.1413223108981121E-2</v>
      </c>
      <c r="Q2020" s="200">
        <f t="shared" si="309"/>
        <v>9.3865681031134011E-4</v>
      </c>
    </row>
    <row r="2021" spans="1:17">
      <c r="A2021" s="180">
        <v>40892</v>
      </c>
      <c r="B2021" s="174">
        <v>583.64</v>
      </c>
      <c r="C2021" s="197">
        <f t="shared" si="300"/>
        <v>-2.8743518284041927E-3</v>
      </c>
      <c r="D2021" s="201">
        <f t="shared" si="305"/>
        <v>-5.2872379102795741E-2</v>
      </c>
      <c r="E2021" s="174">
        <v>7217.1</v>
      </c>
      <c r="F2021" s="197">
        <f t="shared" si="301"/>
        <v>4.4924859526310999E-3</v>
      </c>
      <c r="G2021" s="197">
        <f t="shared" si="306"/>
        <v>-5.4406019120660162E-4</v>
      </c>
      <c r="H2021" s="174">
        <v>2226.71</v>
      </c>
      <c r="I2021" s="197">
        <f t="shared" si="302"/>
        <v>-2.834247839870603E-3</v>
      </c>
      <c r="J2021" s="197">
        <f t="shared" si="307"/>
        <v>-4.4386923628893182E-2</v>
      </c>
      <c r="K2021" s="174">
        <v>414.93</v>
      </c>
      <c r="L2021" s="197">
        <f t="shared" si="303"/>
        <v>-1.4665510037683091E-2</v>
      </c>
      <c r="M2021" s="197">
        <f t="shared" si="308"/>
        <v>2.89868383563084E-2</v>
      </c>
      <c r="N2021" s="199">
        <v>40892</v>
      </c>
      <c r="O2021" s="181">
        <v>1215.75</v>
      </c>
      <c r="P2021" s="200">
        <f t="shared" si="304"/>
        <v>3.2378085355431558E-3</v>
      </c>
      <c r="Q2021" s="200">
        <f t="shared" si="309"/>
        <v>9.0853949885195146E-3</v>
      </c>
    </row>
    <row r="2022" spans="1:17">
      <c r="A2022" s="180">
        <v>40893</v>
      </c>
      <c r="B2022" s="174">
        <v>583.17999999999995</v>
      </c>
      <c r="C2022" s="197">
        <f t="shared" si="300"/>
        <v>-7.8846784222273898E-4</v>
      </c>
      <c r="D2022" s="201">
        <f t="shared" si="305"/>
        <v>-7.2666466467845289E-2</v>
      </c>
      <c r="E2022" s="174">
        <v>7237.66</v>
      </c>
      <c r="F2022" s="197">
        <f t="shared" si="301"/>
        <v>2.8447395688647129E-3</v>
      </c>
      <c r="G2022" s="197">
        <f t="shared" si="306"/>
        <v>-1.7121299510585629E-2</v>
      </c>
      <c r="H2022" s="174">
        <v>2238.1799999999998</v>
      </c>
      <c r="I2022" s="197">
        <f t="shared" si="302"/>
        <v>5.1378758409975E-3</v>
      </c>
      <c r="J2022" s="197">
        <f t="shared" si="307"/>
        <v>-6.0197892376633512E-2</v>
      </c>
      <c r="K2022" s="174">
        <v>411.13</v>
      </c>
      <c r="L2022" s="197">
        <f t="shared" si="303"/>
        <v>-9.2003651181664873E-3</v>
      </c>
      <c r="M2022" s="197">
        <f t="shared" si="308"/>
        <v>4.4201369020070488E-3</v>
      </c>
      <c r="N2022" s="199">
        <v>40893</v>
      </c>
      <c r="O2022" s="181">
        <v>1219.6600000000001</v>
      </c>
      <c r="P2022" s="200">
        <f t="shared" si="304"/>
        <v>3.2109610779535356E-3</v>
      </c>
      <c r="Q2022" s="200">
        <f t="shared" si="309"/>
        <v>-7.8898296732261321E-3</v>
      </c>
    </row>
    <row r="2023" spans="1:17">
      <c r="A2023" s="180">
        <v>40896</v>
      </c>
      <c r="B2023" s="174">
        <v>573.83000000000004</v>
      </c>
      <c r="C2023" s="197">
        <f t="shared" si="300"/>
        <v>-1.6162701347599801E-2</v>
      </c>
      <c r="D2023" s="201">
        <f t="shared" si="305"/>
        <v>-5.3321484170326755E-2</v>
      </c>
      <c r="E2023" s="174">
        <v>7142.45</v>
      </c>
      <c r="F2023" s="197">
        <f t="shared" si="301"/>
        <v>-1.324209498765911E-2</v>
      </c>
      <c r="G2023" s="197">
        <f t="shared" si="306"/>
        <v>-3.5916761909838245E-4</v>
      </c>
      <c r="H2023" s="174">
        <v>2215.27</v>
      </c>
      <c r="I2023" s="197">
        <f t="shared" si="302"/>
        <v>-1.0288743379028452E-2</v>
      </c>
      <c r="J2023" s="197">
        <f t="shared" si="307"/>
        <v>-3.4528203888365409E-2</v>
      </c>
      <c r="K2023" s="174">
        <v>404.03</v>
      </c>
      <c r="L2023" s="197">
        <f t="shared" si="303"/>
        <v>-1.7420333556613328E-2</v>
      </c>
      <c r="M2023" s="197">
        <f t="shared" si="308"/>
        <v>-2.5811447221853898E-2</v>
      </c>
      <c r="N2023" s="199">
        <v>40896</v>
      </c>
      <c r="O2023" s="181">
        <v>1205.3499999999999</v>
      </c>
      <c r="P2023" s="200">
        <f t="shared" si="304"/>
        <v>-1.1802150179861201E-2</v>
      </c>
      <c r="Q2023" s="200">
        <f t="shared" si="309"/>
        <v>8.0509502428032023E-3</v>
      </c>
    </row>
    <row r="2024" spans="1:17">
      <c r="A2024" s="180">
        <v>40897</v>
      </c>
      <c r="B2024" s="174">
        <v>593.84</v>
      </c>
      <c r="C2024" s="197">
        <f t="shared" si="300"/>
        <v>3.4276737603292425E-2</v>
      </c>
      <c r="D2024" s="201">
        <f t="shared" si="305"/>
        <v>-6.5705433220382595E-2</v>
      </c>
      <c r="E2024" s="174">
        <v>7360.97</v>
      </c>
      <c r="F2024" s="197">
        <f t="shared" si="301"/>
        <v>3.0135862786777205E-2</v>
      </c>
      <c r="G2024" s="197">
        <f t="shared" si="306"/>
        <v>-1.8236744127855774E-2</v>
      </c>
      <c r="H2024" s="174">
        <v>2281.94</v>
      </c>
      <c r="I2024" s="197">
        <f t="shared" si="302"/>
        <v>2.9651666137651262E-2</v>
      </c>
      <c r="J2024" s="197">
        <f t="shared" si="307"/>
        <v>-4.0265880598839919E-2</v>
      </c>
      <c r="K2024" s="174">
        <v>402.68</v>
      </c>
      <c r="L2024" s="197">
        <f t="shared" si="303"/>
        <v>-3.3469307687238143E-3</v>
      </c>
      <c r="M2024" s="197">
        <f t="shared" si="308"/>
        <v>-2.534255831532705E-2</v>
      </c>
      <c r="N2024" s="199">
        <v>40897</v>
      </c>
      <c r="O2024" s="181">
        <v>1241.3</v>
      </c>
      <c r="P2024" s="200">
        <f t="shared" si="304"/>
        <v>2.9389236339914412E-2</v>
      </c>
      <c r="Q2024" s="200">
        <f t="shared" si="309"/>
        <v>-8.2950317414665162E-3</v>
      </c>
    </row>
    <row r="2025" spans="1:17">
      <c r="A2025" s="180">
        <v>40898</v>
      </c>
      <c r="B2025" s="174">
        <v>578.87</v>
      </c>
      <c r="C2025" s="197">
        <f t="shared" si="300"/>
        <v>-2.5531995488995214E-2</v>
      </c>
      <c r="D2025" s="201">
        <f t="shared" si="305"/>
        <v>-5.4177115470631428E-2</v>
      </c>
      <c r="E2025" s="174">
        <v>7388.52</v>
      </c>
      <c r="F2025" s="197">
        <f t="shared" si="301"/>
        <v>3.7357267322257531E-3</v>
      </c>
      <c r="G2025" s="197">
        <f t="shared" si="306"/>
        <v>-9.4821786887494125E-3</v>
      </c>
      <c r="H2025" s="174">
        <v>2249.0300000000002</v>
      </c>
      <c r="I2025" s="197">
        <f t="shared" si="302"/>
        <v>-1.4526946218439162E-2</v>
      </c>
      <c r="J2025" s="197">
        <f t="shared" si="307"/>
        <v>-2.3384140395028886E-2</v>
      </c>
      <c r="K2025" s="174">
        <v>403.63</v>
      </c>
      <c r="L2025" s="197">
        <f t="shared" si="303"/>
        <v>2.3564148766306628E-3</v>
      </c>
      <c r="M2025" s="197">
        <f t="shared" si="308"/>
        <v>-3.8797497019659594E-2</v>
      </c>
      <c r="N2025" s="199">
        <v>40898</v>
      </c>
      <c r="O2025" s="181">
        <v>1243.72</v>
      </c>
      <c r="P2025" s="200">
        <f t="shared" si="304"/>
        <v>1.9476710569789914E-3</v>
      </c>
      <c r="Q2025" s="200">
        <f t="shared" si="309"/>
        <v>2.4601250535550914E-3</v>
      </c>
    </row>
    <row r="2026" spans="1:17">
      <c r="A2026" s="180">
        <v>40899</v>
      </c>
      <c r="B2026" s="174">
        <v>588.22</v>
      </c>
      <c r="C2026" s="197">
        <f t="shared" si="300"/>
        <v>1.602310026166448E-2</v>
      </c>
      <c r="D2026" s="201">
        <f t="shared" si="305"/>
        <v>-9.8654368263803111E-2</v>
      </c>
      <c r="E2026" s="174">
        <v>7460.75</v>
      </c>
      <c r="F2026" s="197">
        <f t="shared" si="301"/>
        <v>9.7285010880004078E-3</v>
      </c>
      <c r="G2026" s="197">
        <f t="shared" si="306"/>
        <v>-2.1306162429686068E-2</v>
      </c>
      <c r="H2026" s="174">
        <v>2266.77</v>
      </c>
      <c r="I2026" s="197">
        <f t="shared" si="302"/>
        <v>7.8568985600275948E-3</v>
      </c>
      <c r="J2026" s="197">
        <f t="shared" si="307"/>
        <v>-5.8456896032737717E-2</v>
      </c>
      <c r="K2026" s="174">
        <v>399.23</v>
      </c>
      <c r="L2026" s="197">
        <f t="shared" si="303"/>
        <v>-1.0960924823585377E-2</v>
      </c>
      <c r="M2026" s="197">
        <f t="shared" si="308"/>
        <v>-1.4145203317534173E-2</v>
      </c>
      <c r="N2026" s="199">
        <v>40899</v>
      </c>
      <c r="O2026" s="181">
        <v>1254</v>
      </c>
      <c r="P2026" s="200">
        <f t="shared" si="304"/>
        <v>8.2315536139849193E-3</v>
      </c>
      <c r="Q2026" s="200">
        <f t="shared" si="309"/>
        <v>-8.3830572882388297E-3</v>
      </c>
    </row>
    <row r="2027" spans="1:17">
      <c r="A2027" s="180">
        <v>40900</v>
      </c>
      <c r="B2027" s="174">
        <v>593.09</v>
      </c>
      <c r="C2027" s="197">
        <f t="shared" si="300"/>
        <v>8.2451305574364094E-3</v>
      </c>
      <c r="D2027" s="201">
        <f t="shared" si="305"/>
        <v>-6.6807628828180435E-2</v>
      </c>
      <c r="E2027" s="174">
        <v>7518.66</v>
      </c>
      <c r="F2027" s="197">
        <f t="shared" si="301"/>
        <v>7.7319852391224079E-3</v>
      </c>
      <c r="G2027" s="197">
        <f t="shared" si="306"/>
        <v>8.0651404734042448E-3</v>
      </c>
      <c r="H2027" s="174">
        <v>2287.5700000000002</v>
      </c>
      <c r="I2027" s="197">
        <f t="shared" si="302"/>
        <v>9.1342080820981612E-3</v>
      </c>
      <c r="J2027" s="197">
        <f t="shared" si="307"/>
        <v>-3.0028502022358905E-2</v>
      </c>
      <c r="K2027" s="174">
        <v>411.46</v>
      </c>
      <c r="L2027" s="197">
        <f t="shared" si="303"/>
        <v>3.0174118131816852E-2</v>
      </c>
      <c r="M2027" s="197">
        <f t="shared" si="308"/>
        <v>-2.015962345477406E-2</v>
      </c>
      <c r="N2027" s="199">
        <v>40900</v>
      </c>
      <c r="O2027" s="181">
        <v>1265.33</v>
      </c>
      <c r="P2027" s="200">
        <f t="shared" si="304"/>
        <v>8.9945155134233852E-3</v>
      </c>
      <c r="Q2027" s="200">
        <f t="shared" si="309"/>
        <v>2.0096928971875542E-2</v>
      </c>
    </row>
    <row r="2028" spans="1:17">
      <c r="A2028" s="180">
        <v>40904</v>
      </c>
      <c r="B2028" s="174">
        <v>592.47</v>
      </c>
      <c r="C2028" s="197">
        <f t="shared" si="300"/>
        <v>-1.0459193233925345E-3</v>
      </c>
      <c r="D2028" s="201">
        <f t="shared" si="305"/>
        <v>-5.5871478120179008E-2</v>
      </c>
      <c r="E2028" s="174">
        <v>7508.37</v>
      </c>
      <c r="F2028" s="197">
        <f t="shared" si="301"/>
        <v>-1.369532317210168E-3</v>
      </c>
      <c r="G2028" s="197">
        <f t="shared" si="306"/>
        <v>1.6652460684560312E-3</v>
      </c>
      <c r="H2028" s="174">
        <v>2293.12</v>
      </c>
      <c r="I2028" s="197">
        <f t="shared" si="302"/>
        <v>2.4232169021654194E-3</v>
      </c>
      <c r="J2028" s="197">
        <f t="shared" si="307"/>
        <v>-2.0431832523994879E-2</v>
      </c>
      <c r="K2028" s="174">
        <v>403.44</v>
      </c>
      <c r="L2028" s="197">
        <f t="shared" si="303"/>
        <v>-1.9684032277614744E-2</v>
      </c>
      <c r="M2028" s="197">
        <f t="shared" si="308"/>
        <v>-3.22717902164164E-3</v>
      </c>
      <c r="N2028" s="199">
        <v>40904</v>
      </c>
      <c r="O2028" s="181">
        <v>1265.43</v>
      </c>
      <c r="P2028" s="200">
        <f t="shared" si="304"/>
        <v>7.9027643911078077E-5</v>
      </c>
      <c r="Q2028" s="200">
        <f t="shared" si="309"/>
        <v>1.8609974212865213E-2</v>
      </c>
    </row>
    <row r="2029" spans="1:17">
      <c r="A2029" s="180">
        <v>40905</v>
      </c>
      <c r="B2029" s="174">
        <v>584.28</v>
      </c>
      <c r="C2029" s="197">
        <f t="shared" si="300"/>
        <v>-1.3919918833394983E-2</v>
      </c>
      <c r="D2029" s="201">
        <f t="shared" si="305"/>
        <v>-9.3318069252318434E-2</v>
      </c>
      <c r="E2029" s="174">
        <v>7396.99</v>
      </c>
      <c r="F2029" s="197">
        <f t="shared" si="301"/>
        <v>-1.4945237571788802E-2</v>
      </c>
      <c r="G2029" s="197">
        <f t="shared" si="306"/>
        <v>-3.9897318600585763E-2</v>
      </c>
      <c r="H2029" s="174">
        <v>2267.08</v>
      </c>
      <c r="I2029" s="197">
        <f t="shared" si="302"/>
        <v>-1.1420675863546056E-2</v>
      </c>
      <c r="J2029" s="197">
        <f t="shared" si="307"/>
        <v>-4.5484565817370572E-2</v>
      </c>
      <c r="K2029" s="174">
        <v>407.44</v>
      </c>
      <c r="L2029" s="197">
        <f t="shared" si="303"/>
        <v>9.865904807879345E-3</v>
      </c>
      <c r="M2029" s="197">
        <f t="shared" si="308"/>
        <v>-4.2129883655030391E-2</v>
      </c>
      <c r="N2029" s="199">
        <v>40905</v>
      </c>
      <c r="O2029" s="181">
        <v>1249.6400000000001</v>
      </c>
      <c r="P2029" s="200">
        <f t="shared" si="304"/>
        <v>-1.2556475533817963E-2</v>
      </c>
      <c r="Q2029" s="200">
        <f t="shared" si="309"/>
        <v>-1.5027615918826584E-2</v>
      </c>
    </row>
    <row r="2030" spans="1:17">
      <c r="A2030" s="180">
        <v>40906</v>
      </c>
      <c r="B2030" s="174">
        <v>590.59</v>
      </c>
      <c r="C2030" s="197">
        <f t="shared" si="300"/>
        <v>1.0741717250238918E-2</v>
      </c>
      <c r="D2030" s="201">
        <f t="shared" si="305"/>
        <v>-0.11211522356318368</v>
      </c>
      <c r="E2030" s="174">
        <v>7485.63</v>
      </c>
      <c r="F2030" s="197">
        <f t="shared" si="301"/>
        <v>1.1912021960911266E-2</v>
      </c>
      <c r="G2030" s="197">
        <f t="shared" si="306"/>
        <v>-5.3555573660969934E-2</v>
      </c>
      <c r="H2030" s="174">
        <v>2285.0700000000002</v>
      </c>
      <c r="I2030" s="197">
        <f t="shared" si="302"/>
        <v>7.9039986193922118E-3</v>
      </c>
      <c r="J2030" s="197">
        <f t="shared" si="307"/>
        <v>-5.7513433121665486E-2</v>
      </c>
      <c r="K2030" s="174">
        <v>411.76</v>
      </c>
      <c r="L2030" s="197">
        <f t="shared" si="303"/>
        <v>1.0546972768149809E-2</v>
      </c>
      <c r="M2030" s="197">
        <f t="shared" si="308"/>
        <v>-1.5005640617870349E-2</v>
      </c>
      <c r="N2030" s="199">
        <v>40906</v>
      </c>
      <c r="O2030" s="181">
        <v>1263.02</v>
      </c>
      <c r="P2030" s="200">
        <f t="shared" si="304"/>
        <v>1.0650168721478698E-2</v>
      </c>
      <c r="Q2030" s="200">
        <f t="shared" si="309"/>
        <v>-2.797324497083354E-2</v>
      </c>
    </row>
    <row r="2031" spans="1:17">
      <c r="A2031" s="180">
        <v>40907</v>
      </c>
      <c r="B2031" s="174">
        <v>588.88</v>
      </c>
      <c r="C2031" s="197">
        <f t="shared" si="300"/>
        <v>-2.8996094823982256E-3</v>
      </c>
      <c r="D2031" s="201">
        <f t="shared" si="305"/>
        <v>-7.6636140579183387E-2</v>
      </c>
      <c r="E2031" s="174">
        <v>7477.03</v>
      </c>
      <c r="F2031" s="197">
        <f t="shared" si="301"/>
        <v>-1.1495283521799687E-3</v>
      </c>
      <c r="G2031" s="197">
        <f t="shared" si="306"/>
        <v>-1.0551130197343047E-2</v>
      </c>
      <c r="H2031" s="174">
        <v>2277.83</v>
      </c>
      <c r="I2031" s="197">
        <f t="shared" si="302"/>
        <v>-3.1734230756476044E-3</v>
      </c>
      <c r="J2031" s="197">
        <f t="shared" si="307"/>
        <v>-3.2298858317825668E-2</v>
      </c>
      <c r="K2031" s="174">
        <v>412.3</v>
      </c>
      <c r="L2031" s="197">
        <f t="shared" si="303"/>
        <v>1.3105843683553628E-3</v>
      </c>
      <c r="M2031" s="197">
        <f t="shared" si="308"/>
        <v>-8.6086520907541868E-3</v>
      </c>
      <c r="N2031" s="199">
        <v>40907</v>
      </c>
      <c r="O2031" s="181">
        <v>1257.5999999999999</v>
      </c>
      <c r="P2031" s="200">
        <f t="shared" si="304"/>
        <v>-4.3005358629192147E-3</v>
      </c>
      <c r="Q2031" s="200">
        <f t="shared" si="309"/>
        <v>7.7256059203846001E-3</v>
      </c>
    </row>
    <row r="2032" spans="1:17">
      <c r="A2032" s="180">
        <v>40911</v>
      </c>
      <c r="B2032" s="174">
        <v>598.58000000000004</v>
      </c>
      <c r="C2032" s="197">
        <f t="shared" si="300"/>
        <v>1.6337755816961459E-2</v>
      </c>
      <c r="D2032" s="201">
        <f t="shared" si="305"/>
        <v>-4.8929240155276686E-2</v>
      </c>
      <c r="E2032" s="174">
        <v>7624.32</v>
      </c>
      <c r="F2032" s="197">
        <f t="shared" si="301"/>
        <v>1.9507483874675265E-2</v>
      </c>
      <c r="G2032" s="197">
        <f t="shared" si="306"/>
        <v>1.8885170467961621E-2</v>
      </c>
      <c r="H2032" s="174">
        <v>2321.96</v>
      </c>
      <c r="I2032" s="197">
        <f t="shared" si="302"/>
        <v>1.9188421223871242E-2</v>
      </c>
      <c r="J2032" s="197">
        <f t="shared" si="307"/>
        <v>-8.9769406648602893E-3</v>
      </c>
      <c r="K2032" s="174">
        <v>407.99</v>
      </c>
      <c r="L2032" s="197">
        <f t="shared" si="303"/>
        <v>-1.0508575412984314E-2</v>
      </c>
      <c r="M2032" s="197">
        <f t="shared" si="308"/>
        <v>-3.8095992756384034E-2</v>
      </c>
      <c r="N2032" s="199">
        <v>40911</v>
      </c>
      <c r="O2032" s="181">
        <v>1277.06</v>
      </c>
      <c r="P2032" s="200">
        <f t="shared" si="304"/>
        <v>1.5355418375209207E-2</v>
      </c>
      <c r="Q2032" s="200">
        <f t="shared" si="309"/>
        <v>3.1765114767149272E-2</v>
      </c>
    </row>
    <row r="2033" spans="1:17">
      <c r="A2033" s="180">
        <v>40912</v>
      </c>
      <c r="B2033" s="174">
        <v>595.70000000000005</v>
      </c>
      <c r="C2033" s="197">
        <f t="shared" si="300"/>
        <v>-4.8229989327700507E-3</v>
      </c>
      <c r="D2033" s="201">
        <f t="shared" si="305"/>
        <v>-4.4326821409241803E-2</v>
      </c>
      <c r="E2033" s="174">
        <v>7612.15</v>
      </c>
      <c r="F2033" s="197">
        <f t="shared" si="301"/>
        <v>-1.5974832212586345E-3</v>
      </c>
      <c r="G2033" s="197">
        <f t="shared" si="306"/>
        <v>2.1632240082829428E-2</v>
      </c>
      <c r="H2033" s="174">
        <v>2329.71</v>
      </c>
      <c r="I2033" s="197">
        <f t="shared" si="302"/>
        <v>3.3321397136023391E-3</v>
      </c>
      <c r="J2033" s="197">
        <f t="shared" si="307"/>
        <v>1.5688711657964143E-3</v>
      </c>
      <c r="K2033" s="174">
        <v>411.77</v>
      </c>
      <c r="L2033" s="197">
        <f t="shared" si="303"/>
        <v>9.2222767415689241E-3</v>
      </c>
      <c r="M2033" s="197">
        <f t="shared" si="308"/>
        <v>-5.1425641814443958E-2</v>
      </c>
      <c r="N2033" s="199">
        <v>40912</v>
      </c>
      <c r="O2033" s="181">
        <v>1277.3</v>
      </c>
      <c r="P2033" s="200">
        <f t="shared" si="304"/>
        <v>1.8791399857992464E-4</v>
      </c>
      <c r="Q2033" s="200">
        <f t="shared" si="309"/>
        <v>3.1144165512386385E-2</v>
      </c>
    </row>
    <row r="2034" spans="1:17">
      <c r="A2034" s="180">
        <v>40913</v>
      </c>
      <c r="B2034" s="174">
        <v>600.66999999999996</v>
      </c>
      <c r="C2034" s="197">
        <f t="shared" si="300"/>
        <v>8.3085142397010051E-3</v>
      </c>
      <c r="D2034" s="201">
        <f t="shared" si="305"/>
        <v>-7.508473662442311E-2</v>
      </c>
      <c r="E2034" s="174">
        <v>7599.97</v>
      </c>
      <c r="F2034" s="197">
        <f t="shared" si="301"/>
        <v>-1.6013550514723763E-3</v>
      </c>
      <c r="G2034" s="197">
        <f t="shared" si="306"/>
        <v>9.2132048424631513E-4</v>
      </c>
      <c r="H2034" s="174">
        <v>2348.98</v>
      </c>
      <c r="I2034" s="197">
        <f t="shared" si="302"/>
        <v>8.237395067071971E-3</v>
      </c>
      <c r="J2034" s="197">
        <f t="shared" si="307"/>
        <v>-1.6179446993874594E-2</v>
      </c>
      <c r="K2034" s="174">
        <v>409.93</v>
      </c>
      <c r="L2034" s="197">
        <f t="shared" si="303"/>
        <v>-4.4785276267196444E-3</v>
      </c>
      <c r="M2034" s="197">
        <f t="shared" si="308"/>
        <v>-2.3473453327245652E-2</v>
      </c>
      <c r="N2034" s="199">
        <v>40913</v>
      </c>
      <c r="O2034" s="181">
        <v>1281.06</v>
      </c>
      <c r="P2034" s="200">
        <f t="shared" si="304"/>
        <v>2.9393851586132893E-3</v>
      </c>
      <c r="Q2034" s="200">
        <f t="shared" si="309"/>
        <v>1.2724471946446835E-2</v>
      </c>
    </row>
    <row r="2035" spans="1:17">
      <c r="A2035" s="180">
        <v>40914</v>
      </c>
      <c r="B2035" s="174">
        <v>601.16999999999996</v>
      </c>
      <c r="C2035" s="197">
        <f t="shared" si="300"/>
        <v>8.3205755981929463E-4</v>
      </c>
      <c r="D2035" s="201">
        <f t="shared" si="305"/>
        <v>-6.3703687936007752E-2</v>
      </c>
      <c r="E2035" s="174">
        <v>7557.68</v>
      </c>
      <c r="F2035" s="197">
        <f t="shared" si="301"/>
        <v>-5.5800351282933218E-3</v>
      </c>
      <c r="G2035" s="197">
        <f t="shared" si="306"/>
        <v>6.3014160281590027E-3</v>
      </c>
      <c r="H2035" s="174">
        <v>2356.17</v>
      </c>
      <c r="I2035" s="197">
        <f t="shared" si="302"/>
        <v>3.0562280040097992E-3</v>
      </c>
      <c r="J2035" s="197">
        <f t="shared" si="307"/>
        <v>-3.1198886165740118E-3</v>
      </c>
      <c r="K2035" s="174">
        <v>416.83</v>
      </c>
      <c r="L2035" s="197">
        <f t="shared" si="303"/>
        <v>1.6692051401590611E-2</v>
      </c>
      <c r="M2035" s="197">
        <f t="shared" si="308"/>
        <v>8.7858455926133252E-4</v>
      </c>
      <c r="N2035" s="199">
        <v>40914</v>
      </c>
      <c r="O2035" s="181">
        <v>1277.81</v>
      </c>
      <c r="P2035" s="200">
        <f t="shared" si="304"/>
        <v>-2.5401851188711095E-3</v>
      </c>
      <c r="Q2035" s="200">
        <f t="shared" si="309"/>
        <v>2.1963641698949196E-2</v>
      </c>
    </row>
    <row r="2036" spans="1:17">
      <c r="A2036" s="180">
        <v>40917</v>
      </c>
      <c r="B2036" s="174">
        <v>603.98</v>
      </c>
      <c r="C2036" s="197">
        <f t="shared" si="300"/>
        <v>4.6633283696376256E-3</v>
      </c>
      <c r="D2036" s="201">
        <f t="shared" si="305"/>
        <v>-6.737582657486052E-2</v>
      </c>
      <c r="E2036" s="174">
        <v>7584.66</v>
      </c>
      <c r="F2036" s="197">
        <f t="shared" si="301"/>
        <v>3.5635216949128977E-3</v>
      </c>
      <c r="G2036" s="197">
        <f t="shared" si="306"/>
        <v>-4.323978506445959E-3</v>
      </c>
      <c r="H2036" s="174">
        <v>2350.65</v>
      </c>
      <c r="I2036" s="197">
        <f t="shared" si="302"/>
        <v>-2.3455337279533776E-3</v>
      </c>
      <c r="J2036" s="197">
        <f t="shared" si="307"/>
        <v>-6.2912580765804148E-3</v>
      </c>
      <c r="K2036" s="174">
        <v>417.91</v>
      </c>
      <c r="L2036" s="197">
        <f t="shared" si="303"/>
        <v>2.5876335209196904E-3</v>
      </c>
      <c r="M2036" s="197">
        <f t="shared" si="308"/>
        <v>6.353659072393979E-3</v>
      </c>
      <c r="N2036" s="199">
        <v>40917</v>
      </c>
      <c r="O2036" s="181">
        <v>1280.7</v>
      </c>
      <c r="P2036" s="200">
        <f t="shared" si="304"/>
        <v>2.2591283435529062E-3</v>
      </c>
      <c r="Q2036" s="200">
        <f t="shared" si="309"/>
        <v>1.3147460081834308E-2</v>
      </c>
    </row>
    <row r="2037" spans="1:17">
      <c r="A2037" s="180">
        <v>40918</v>
      </c>
      <c r="B2037" s="174">
        <v>609.80999999999995</v>
      </c>
      <c r="C2037" s="197">
        <f t="shared" si="300"/>
        <v>9.6063484351802224E-3</v>
      </c>
      <c r="D2037" s="201">
        <f t="shared" si="305"/>
        <v>-7.2476976731310372E-2</v>
      </c>
      <c r="E2037" s="174">
        <v>7668.9</v>
      </c>
      <c r="F2037" s="197">
        <f t="shared" si="301"/>
        <v>1.1045402705299426E-2</v>
      </c>
      <c r="G2037" s="197">
        <f t="shared" si="306"/>
        <v>-1.1437820059875363E-2</v>
      </c>
      <c r="H2037" s="174">
        <v>2367.38</v>
      </c>
      <c r="I2037" s="197">
        <f t="shared" si="302"/>
        <v>7.091972760264899E-3</v>
      </c>
      <c r="J2037" s="197">
        <f t="shared" si="307"/>
        <v>-2.0781018356688569E-2</v>
      </c>
      <c r="K2037" s="174">
        <v>420.04</v>
      </c>
      <c r="L2037" s="197">
        <f t="shared" si="303"/>
        <v>5.0838465005631061E-3</v>
      </c>
      <c r="M2037" s="197">
        <f t="shared" si="308"/>
        <v>-1.5056805777106034E-2</v>
      </c>
      <c r="N2037" s="199">
        <v>40918</v>
      </c>
      <c r="O2037" s="181">
        <v>1292.08</v>
      </c>
      <c r="P2037" s="200">
        <f t="shared" si="304"/>
        <v>8.8465194982314723E-3</v>
      </c>
      <c r="Q2037" s="200">
        <f t="shared" si="309"/>
        <v>3.739316417527313E-3</v>
      </c>
    </row>
    <row r="2038" spans="1:17">
      <c r="A2038" s="180">
        <v>40919</v>
      </c>
      <c r="B2038" s="174">
        <v>612.77</v>
      </c>
      <c r="C2038" s="197">
        <f t="shared" si="300"/>
        <v>4.8422283754591209E-3</v>
      </c>
      <c r="D2038" s="201">
        <f t="shared" si="305"/>
        <v>-1.8731002894618983E-2</v>
      </c>
      <c r="E2038" s="174">
        <v>7661.98</v>
      </c>
      <c r="F2038" s="197">
        <f t="shared" si="301"/>
        <v>-9.0275319746319451E-4</v>
      </c>
      <c r="G2038" s="197">
        <f t="shared" si="306"/>
        <v>4.2003598336117207E-2</v>
      </c>
      <c r="H2038" s="174">
        <v>2372.25</v>
      </c>
      <c r="I2038" s="197">
        <f t="shared" si="302"/>
        <v>2.0550134562683127E-3</v>
      </c>
      <c r="J2038" s="197">
        <f t="shared" si="307"/>
        <v>2.2763015365973565E-2</v>
      </c>
      <c r="K2038" s="174">
        <v>420.5</v>
      </c>
      <c r="L2038" s="197">
        <f t="shared" si="303"/>
        <v>1.0945345752101459E-3</v>
      </c>
      <c r="M2038" s="197">
        <f t="shared" si="308"/>
        <v>-4.4420763107282206E-3</v>
      </c>
      <c r="N2038" s="199">
        <v>40919</v>
      </c>
      <c r="O2038" s="181">
        <v>1292.48</v>
      </c>
      <c r="P2038" s="200">
        <f t="shared" si="304"/>
        <v>3.0953044479032282E-4</v>
      </c>
      <c r="Q2038" s="200">
        <f t="shared" si="309"/>
        <v>4.9971128709322486E-2</v>
      </c>
    </row>
    <row r="2039" spans="1:17">
      <c r="A2039" s="180">
        <v>40920</v>
      </c>
      <c r="B2039" s="174">
        <v>616.39</v>
      </c>
      <c r="C2039" s="197">
        <f t="shared" si="300"/>
        <v>5.8902184682555333E-3</v>
      </c>
      <c r="D2039" s="201">
        <f t="shared" si="305"/>
        <v>-1.8272879950519995E-2</v>
      </c>
      <c r="E2039" s="174">
        <v>7681.26</v>
      </c>
      <c r="F2039" s="197">
        <f t="shared" si="301"/>
        <v>2.5131602122712661E-3</v>
      </c>
      <c r="G2039" s="197">
        <f t="shared" si="306"/>
        <v>3.159554488388612E-2</v>
      </c>
      <c r="H2039" s="174">
        <v>2381.9899999999998</v>
      </c>
      <c r="I2039" s="197">
        <f t="shared" si="302"/>
        <v>4.0974008997524394E-3</v>
      </c>
      <c r="J2039" s="197">
        <f t="shared" si="307"/>
        <v>2.5695644703324277E-2</v>
      </c>
      <c r="K2039" s="174">
        <v>419.42</v>
      </c>
      <c r="L2039" s="197">
        <f t="shared" si="303"/>
        <v>-2.5716749100295039E-3</v>
      </c>
      <c r="M2039" s="197">
        <f t="shared" si="308"/>
        <v>-9.8443693406448513E-3</v>
      </c>
      <c r="N2039" s="199">
        <v>40920</v>
      </c>
      <c r="O2039" s="181">
        <v>1295.5</v>
      </c>
      <c r="P2039" s="200">
        <f t="shared" si="304"/>
        <v>2.3338676271165535E-3</v>
      </c>
      <c r="Q2039" s="200">
        <f t="shared" si="309"/>
        <v>4.1701505031174459E-2</v>
      </c>
    </row>
    <row r="2040" spans="1:17">
      <c r="A2040" s="180">
        <v>40921</v>
      </c>
      <c r="B2040" s="174">
        <v>610.22</v>
      </c>
      <c r="C2040" s="197">
        <f t="shared" si="300"/>
        <v>-1.0060332198280663E-2</v>
      </c>
      <c r="D2040" s="201">
        <f t="shared" si="305"/>
        <v>-3.6071521549607931E-2</v>
      </c>
      <c r="E2040" s="174">
        <v>7632.03</v>
      </c>
      <c r="F2040" s="197">
        <f t="shared" si="301"/>
        <v>-6.4297312469309168E-3</v>
      </c>
      <c r="G2040" s="197">
        <f t="shared" si="306"/>
        <v>1.3774481361565467E-2</v>
      </c>
      <c r="H2040" s="174">
        <v>2371.98</v>
      </c>
      <c r="I2040" s="197">
        <f t="shared" si="302"/>
        <v>-4.2112233747553171E-3</v>
      </c>
      <c r="J2040" s="197">
        <f t="shared" si="307"/>
        <v>1.1064389950006338E-2</v>
      </c>
      <c r="K2040" s="174">
        <v>421.34</v>
      </c>
      <c r="L2040" s="197">
        <f t="shared" si="303"/>
        <v>4.5673041953509406E-3</v>
      </c>
      <c r="M2040" s="197">
        <f t="shared" si="308"/>
        <v>-2.3888624487042303E-2</v>
      </c>
      <c r="N2040" s="199">
        <v>40921</v>
      </c>
      <c r="O2040" s="181">
        <v>1289.0899999999999</v>
      </c>
      <c r="P2040" s="200">
        <f t="shared" si="304"/>
        <v>-4.9601779332832637E-3</v>
      </c>
      <c r="Q2040" s="200">
        <f t="shared" si="309"/>
        <v>2.473410322338427E-2</v>
      </c>
    </row>
    <row r="2041" spans="1:17">
      <c r="A2041" s="180">
        <v>40925</v>
      </c>
      <c r="B2041" s="174">
        <v>614.20000000000005</v>
      </c>
      <c r="C2041" s="197">
        <f t="shared" si="300"/>
        <v>6.5010601223077988E-3</v>
      </c>
      <c r="D2041" s="201">
        <f t="shared" si="305"/>
        <v>-3.8229406552811811E-2</v>
      </c>
      <c r="E2041" s="174">
        <v>7670.47</v>
      </c>
      <c r="F2041" s="197">
        <f t="shared" si="301"/>
        <v>5.0240262512386202E-3</v>
      </c>
      <c r="G2041" s="197">
        <f t="shared" si="306"/>
        <v>1.8344577006959826E-2</v>
      </c>
      <c r="H2041" s="174">
        <v>2393.2399999999998</v>
      </c>
      <c r="I2041" s="197">
        <f t="shared" si="302"/>
        <v>8.9230470203991892E-3</v>
      </c>
      <c r="J2041" s="197">
        <f t="shared" si="307"/>
        <v>1.3010176509057215E-2</v>
      </c>
      <c r="K2041" s="174">
        <v>422.2</v>
      </c>
      <c r="L2041" s="197">
        <f t="shared" si="303"/>
        <v>2.0390267158959538E-3</v>
      </c>
      <c r="M2041" s="197">
        <f t="shared" si="308"/>
        <v>1.7719072912252068E-2</v>
      </c>
      <c r="N2041" s="199">
        <v>40925</v>
      </c>
      <c r="O2041" s="181">
        <v>1293.67</v>
      </c>
      <c r="P2041" s="200">
        <f t="shared" si="304"/>
        <v>3.5465972840967364E-3</v>
      </c>
      <c r="Q2041" s="200">
        <f t="shared" si="309"/>
        <v>2.9370004699043346E-2</v>
      </c>
    </row>
    <row r="2042" spans="1:17">
      <c r="A2042" s="180">
        <v>40926</v>
      </c>
      <c r="B2042" s="174">
        <v>628.83000000000004</v>
      </c>
      <c r="C2042" s="197">
        <f t="shared" si="300"/>
        <v>2.3540341893856613E-2</v>
      </c>
      <c r="D2042" s="201">
        <f t="shared" si="305"/>
        <v>-3.9693386536954159E-2</v>
      </c>
      <c r="E2042" s="174">
        <v>7766.95</v>
      </c>
      <c r="F2042" s="197">
        <f t="shared" si="301"/>
        <v>1.2499660717727928E-2</v>
      </c>
      <c r="G2042" s="197">
        <f t="shared" si="306"/>
        <v>2.1268931435275303E-2</v>
      </c>
      <c r="H2042" s="174">
        <v>2425.96</v>
      </c>
      <c r="I2042" s="197">
        <f t="shared" si="302"/>
        <v>1.3579225922635321E-2</v>
      </c>
      <c r="J2042" s="197">
        <f t="shared" si="307"/>
        <v>1.1345898980805184E-2</v>
      </c>
      <c r="K2042" s="174">
        <v>423.86</v>
      </c>
      <c r="L2042" s="197">
        <f t="shared" si="303"/>
        <v>3.9240766142077535E-3</v>
      </c>
      <c r="M2042" s="197">
        <f t="shared" si="308"/>
        <v>1.888878633086416E-2</v>
      </c>
      <c r="N2042" s="199">
        <v>40926</v>
      </c>
      <c r="O2042" s="181">
        <v>1308.04</v>
      </c>
      <c r="P2042" s="200">
        <f t="shared" si="304"/>
        <v>1.104669323633066E-2</v>
      </c>
      <c r="Q2042" s="200">
        <f t="shared" si="309"/>
        <v>2.8111026885609933E-2</v>
      </c>
    </row>
    <row r="2043" spans="1:17">
      <c r="A2043" s="180">
        <v>40927</v>
      </c>
      <c r="B2043" s="174">
        <v>641.41999999999996</v>
      </c>
      <c r="C2043" s="197">
        <f t="shared" si="300"/>
        <v>1.9823518662168499E-2</v>
      </c>
      <c r="D2043" s="201">
        <f t="shared" si="305"/>
        <v>1.1615604402433546E-3</v>
      </c>
      <c r="E2043" s="174">
        <v>7819.37</v>
      </c>
      <c r="F2043" s="197">
        <f t="shared" si="301"/>
        <v>6.7264367271913945E-3</v>
      </c>
      <c r="G2043" s="197">
        <f t="shared" si="306"/>
        <v>4.9476511961407892E-2</v>
      </c>
      <c r="H2043" s="174">
        <v>2441.6999999999998</v>
      </c>
      <c r="I2043" s="197">
        <f t="shared" si="302"/>
        <v>6.4671956792057388E-3</v>
      </c>
      <c r="J2043" s="197">
        <f t="shared" si="307"/>
        <v>4.2778287760770001E-2</v>
      </c>
      <c r="K2043" s="174">
        <v>420.84</v>
      </c>
      <c r="L2043" s="197">
        <f t="shared" si="303"/>
        <v>-7.150498088341087E-3</v>
      </c>
      <c r="M2043" s="197">
        <f t="shared" si="308"/>
        <v>1.8655620396518567E-3</v>
      </c>
      <c r="N2043" s="199">
        <v>40927</v>
      </c>
      <c r="O2043" s="181">
        <v>1314.5</v>
      </c>
      <c r="P2043" s="200">
        <f t="shared" si="304"/>
        <v>4.9265315806270226E-3</v>
      </c>
      <c r="Q2043" s="200">
        <f t="shared" si="309"/>
        <v>5.5913499513076698E-2</v>
      </c>
    </row>
    <row r="2044" spans="1:17">
      <c r="A2044" s="180">
        <v>40928</v>
      </c>
      <c r="B2044" s="174">
        <v>641.42999999999995</v>
      </c>
      <c r="C2044" s="197">
        <f t="shared" si="300"/>
        <v>1.5590287251248336E-5</v>
      </c>
      <c r="D2044" s="201">
        <f t="shared" si="305"/>
        <v>4.8833038712678023E-2</v>
      </c>
      <c r="E2044" s="174">
        <v>7829.33</v>
      </c>
      <c r="F2044" s="197">
        <f t="shared" si="301"/>
        <v>1.2729493625582443E-3</v>
      </c>
      <c r="G2044" s="197">
        <f t="shared" si="306"/>
        <v>7.2277020908592005E-2</v>
      </c>
      <c r="H2044" s="174">
        <v>2437.02</v>
      </c>
      <c r="I2044" s="197">
        <f t="shared" si="302"/>
        <v>-1.9185365979212036E-3</v>
      </c>
      <c r="J2044" s="197">
        <f t="shared" si="307"/>
        <v>7.1994405268568124E-2</v>
      </c>
      <c r="K2044" s="174">
        <v>423.64</v>
      </c>
      <c r="L2044" s="197">
        <f t="shared" si="303"/>
        <v>6.6313240353813828E-3</v>
      </c>
      <c r="M2044" s="197">
        <f t="shared" si="308"/>
        <v>1.0936498082530005E-3</v>
      </c>
      <c r="N2044" s="199">
        <v>40928</v>
      </c>
      <c r="O2044" s="181">
        <v>1315.38</v>
      </c>
      <c r="P2044" s="200">
        <f t="shared" si="304"/>
        <v>6.6923208119318213E-4</v>
      </c>
      <c r="Q2044" s="200">
        <f t="shared" si="309"/>
        <v>7.7782679463327883E-2</v>
      </c>
    </row>
    <row r="2045" spans="1:17">
      <c r="A2045" s="180">
        <v>40931</v>
      </c>
      <c r="B2045" s="174">
        <v>640.91999999999996</v>
      </c>
      <c r="C2045" s="197">
        <f t="shared" si="300"/>
        <v>-7.9541471031945217E-4</v>
      </c>
      <c r="D2045" s="201">
        <f t="shared" si="305"/>
        <v>6.0622673047617585E-2</v>
      </c>
      <c r="E2045" s="174">
        <v>7855.52</v>
      </c>
      <c r="F2045" s="197">
        <f t="shared" si="301"/>
        <v>3.3395313745763142E-3</v>
      </c>
      <c r="G2045" s="197">
        <f t="shared" si="306"/>
        <v>7.2406847636088081E-2</v>
      </c>
      <c r="H2045" s="174">
        <v>2437.2199999999998</v>
      </c>
      <c r="I2045" s="197">
        <f t="shared" si="302"/>
        <v>8.2064075676265526E-5</v>
      </c>
      <c r="J2045" s="197">
        <f t="shared" si="307"/>
        <v>7.8091748835661987E-2</v>
      </c>
      <c r="K2045" s="174">
        <v>430.55</v>
      </c>
      <c r="L2045" s="197">
        <f t="shared" si="303"/>
        <v>1.6179423166705773E-2</v>
      </c>
      <c r="M2045" s="197">
        <f t="shared" si="308"/>
        <v>-5.2031336116216513E-3</v>
      </c>
      <c r="N2045" s="199">
        <v>40931</v>
      </c>
      <c r="O2045" s="181">
        <v>1316</v>
      </c>
      <c r="P2045" s="200">
        <f t="shared" si="304"/>
        <v>4.7123563413351943E-4</v>
      </c>
      <c r="Q2045" s="200">
        <f t="shared" si="309"/>
        <v>7.8846684103086304E-2</v>
      </c>
    </row>
    <row r="2046" spans="1:17">
      <c r="A2046" s="180">
        <v>40932</v>
      </c>
      <c r="B2046" s="174">
        <v>645.38</v>
      </c>
      <c r="C2046" s="197">
        <f t="shared" si="300"/>
        <v>6.93464646378534E-3</v>
      </c>
      <c r="D2046" s="201">
        <f t="shared" si="305"/>
        <v>7.9262883250467667E-2</v>
      </c>
      <c r="E2046" s="174">
        <v>7840.65</v>
      </c>
      <c r="F2046" s="197">
        <f t="shared" si="301"/>
        <v>-1.8947303002722828E-3</v>
      </c>
      <c r="G2046" s="197">
        <f t="shared" si="306"/>
        <v>9.6278502929266346E-2</v>
      </c>
      <c r="H2046" s="174">
        <v>2433.96</v>
      </c>
      <c r="I2046" s="197">
        <f t="shared" si="302"/>
        <v>-1.3384849201638943E-3</v>
      </c>
      <c r="J2046" s="197">
        <f t="shared" si="307"/>
        <v>9.7349825861213352E-2</v>
      </c>
      <c r="K2046" s="174">
        <v>433.45</v>
      </c>
      <c r="L2046" s="197">
        <f t="shared" si="303"/>
        <v>6.7129881724751267E-3</v>
      </c>
      <c r="M2046" s="197">
        <f t="shared" si="308"/>
        <v>2.5856918048770921E-2</v>
      </c>
      <c r="N2046" s="199">
        <v>40932</v>
      </c>
      <c r="O2046" s="181">
        <v>1314.65</v>
      </c>
      <c r="P2046" s="200">
        <f t="shared" si="304"/>
        <v>-1.026362395993147E-3</v>
      </c>
      <c r="Q2046" s="200">
        <f t="shared" si="309"/>
        <v>9.8142454387217359E-2</v>
      </c>
    </row>
    <row r="2047" spans="1:17">
      <c r="A2047" s="180">
        <v>40933</v>
      </c>
      <c r="B2047" s="174">
        <v>643.54</v>
      </c>
      <c r="C2047" s="197">
        <f t="shared" si="300"/>
        <v>-2.8551054369798062E-3</v>
      </c>
      <c r="D2047" s="201">
        <f t="shared" si="305"/>
        <v>9.2041487703344124E-2</v>
      </c>
      <c r="E2047" s="174">
        <v>7914.81</v>
      </c>
      <c r="F2047" s="197">
        <f t="shared" si="301"/>
        <v>9.4139489022642235E-3</v>
      </c>
      <c r="G2047" s="197">
        <f t="shared" si="306"/>
        <v>9.9946932473039443E-2</v>
      </c>
      <c r="H2047" s="174">
        <v>2465.66</v>
      </c>
      <c r="I2047" s="197">
        <f t="shared" si="302"/>
        <v>1.2939959558568675E-2</v>
      </c>
      <c r="J2047" s="197">
        <f t="shared" si="307"/>
        <v>9.3666885811043848E-2</v>
      </c>
      <c r="K2047" s="174">
        <v>434.49</v>
      </c>
      <c r="L2047" s="197">
        <f t="shared" si="303"/>
        <v>2.3964801662252591E-3</v>
      </c>
      <c r="M2047" s="197">
        <f t="shared" si="308"/>
        <v>5.5082848160891554E-2</v>
      </c>
      <c r="N2047" s="199">
        <v>40933</v>
      </c>
      <c r="O2047" s="181">
        <v>1326.05</v>
      </c>
      <c r="P2047" s="200">
        <f t="shared" si="304"/>
        <v>8.6341279362811534E-3</v>
      </c>
      <c r="Q2047" s="200">
        <f t="shared" si="309"/>
        <v>0.10126558009983169</v>
      </c>
    </row>
    <row r="2048" spans="1:17">
      <c r="A2048" s="180">
        <v>40934</v>
      </c>
      <c r="B2048" s="174">
        <v>641.67999999999995</v>
      </c>
      <c r="C2048" s="197">
        <f t="shared" si="300"/>
        <v>-2.894448107815703E-3</v>
      </c>
      <c r="D2048" s="201">
        <f t="shared" si="305"/>
        <v>0.11378004115403469</v>
      </c>
      <c r="E2048" s="174">
        <v>7883.9</v>
      </c>
      <c r="F2048" s="197">
        <f t="shared" si="301"/>
        <v>-3.912982697915411E-3</v>
      </c>
      <c r="G2048" s="197">
        <f t="shared" si="306"/>
        <v>0.13433147912204313</v>
      </c>
      <c r="H2048" s="174">
        <v>2454.63</v>
      </c>
      <c r="I2048" s="197">
        <f t="shared" si="302"/>
        <v>-4.4834830779214236E-3</v>
      </c>
      <c r="J2048" s="197">
        <f t="shared" si="307"/>
        <v>0.12932809514905008</v>
      </c>
      <c r="K2048" s="174">
        <v>436.14</v>
      </c>
      <c r="L2048" s="197">
        <f t="shared" si="303"/>
        <v>3.7903632437244297E-3</v>
      </c>
      <c r="M2048" s="197">
        <f t="shared" si="308"/>
        <v>6.4205619141916997E-2</v>
      </c>
      <c r="N2048" s="199">
        <v>40934</v>
      </c>
      <c r="O2048" s="181">
        <v>1318.43</v>
      </c>
      <c r="P2048" s="200">
        <f t="shared" si="304"/>
        <v>-5.7629636748621049E-3</v>
      </c>
      <c r="Q2048" s="200">
        <f t="shared" si="309"/>
        <v>0.13224267923760952</v>
      </c>
    </row>
    <row r="2049" spans="1:17">
      <c r="A2049" s="180">
        <v>40935</v>
      </c>
      <c r="B2049" s="174">
        <v>643.14</v>
      </c>
      <c r="C2049" s="197">
        <f t="shared" si="300"/>
        <v>2.2726928728140057E-3</v>
      </c>
      <c r="D2049" s="201">
        <f t="shared" si="305"/>
        <v>0.11941875433830836</v>
      </c>
      <c r="E2049" s="174">
        <v>7876.61</v>
      </c>
      <c r="F2049" s="197">
        <f t="shared" si="301"/>
        <v>-9.2509703301492494E-4</v>
      </c>
      <c r="G2049" s="197">
        <f t="shared" si="306"/>
        <v>0.13356509659889504</v>
      </c>
      <c r="H2049" s="174">
        <v>2461.77</v>
      </c>
      <c r="I2049" s="197">
        <f t="shared" si="302"/>
        <v>2.9045663573833923E-3</v>
      </c>
      <c r="J2049" s="197">
        <f t="shared" si="307"/>
        <v>0.13209897633340092</v>
      </c>
      <c r="K2049" s="174">
        <v>436.58</v>
      </c>
      <c r="L2049" s="197">
        <f t="shared" si="303"/>
        <v>1.0083418216172788E-3</v>
      </c>
      <c r="M2049" s="197">
        <f t="shared" si="308"/>
        <v>8.7499245950200491E-2</v>
      </c>
      <c r="N2049" s="199">
        <v>40935</v>
      </c>
      <c r="O2049" s="181">
        <v>1316.33</v>
      </c>
      <c r="P2049" s="200">
        <f t="shared" si="304"/>
        <v>-1.5940734220098644E-3</v>
      </c>
      <c r="Q2049" s="200">
        <f t="shared" si="309"/>
        <v>0.12916883916768773</v>
      </c>
    </row>
    <row r="2050" spans="1:17">
      <c r="A2050" s="180">
        <v>40938</v>
      </c>
      <c r="B2050" s="174">
        <v>641.21</v>
      </c>
      <c r="C2050" s="197">
        <f t="shared" si="300"/>
        <v>-3.0054135597439371E-3</v>
      </c>
      <c r="D2050" s="201">
        <f t="shared" si="305"/>
        <v>8.4952586373373135E-2</v>
      </c>
      <c r="E2050" s="174">
        <v>7834.41</v>
      </c>
      <c r="F2050" s="197">
        <f t="shared" si="301"/>
        <v>-5.3720384146566432E-3</v>
      </c>
      <c r="G2050" s="197">
        <f t="shared" si="306"/>
        <v>0.10091263862873889</v>
      </c>
      <c r="H2050" s="174">
        <v>2465.3200000000002</v>
      </c>
      <c r="I2050" s="197">
        <f t="shared" si="302"/>
        <v>1.4410130987271192E-3</v>
      </c>
      <c r="J2050" s="197">
        <f t="shared" si="307"/>
        <v>0.10147431105529066</v>
      </c>
      <c r="K2050" s="174">
        <v>440.86</v>
      </c>
      <c r="L2050" s="197">
        <f t="shared" si="303"/>
        <v>9.7557301819754996E-3</v>
      </c>
      <c r="M2050" s="197">
        <f t="shared" si="308"/>
        <v>8.9985155313774337E-2</v>
      </c>
      <c r="N2050" s="199">
        <v>40938</v>
      </c>
      <c r="O2050" s="181">
        <v>1313.01</v>
      </c>
      <c r="P2050" s="200">
        <f t="shared" si="304"/>
        <v>-2.5253499086551E-3</v>
      </c>
      <c r="Q2050" s="200">
        <f t="shared" si="309"/>
        <v>9.8753689723992177E-2</v>
      </c>
    </row>
    <row r="2051" spans="1:17">
      <c r="A2051" s="180">
        <v>40939</v>
      </c>
      <c r="B2051" s="174">
        <v>642.72</v>
      </c>
      <c r="C2051" s="197">
        <f t="shared" si="300"/>
        <v>2.3521542392329494E-3</v>
      </c>
      <c r="D2051" s="201">
        <f t="shared" si="305"/>
        <v>8.6136992776004007E-2</v>
      </c>
      <c r="E2051" s="174">
        <v>7838.48</v>
      </c>
      <c r="F2051" s="197">
        <f t="shared" si="301"/>
        <v>5.1936816904691165E-4</v>
      </c>
      <c r="G2051" s="197">
        <f t="shared" si="306"/>
        <v>9.1453773402766864E-2</v>
      </c>
      <c r="H2051" s="174">
        <v>2467.9499999999998</v>
      </c>
      <c r="I2051" s="197">
        <f t="shared" si="302"/>
        <v>1.0662300053143868E-3</v>
      </c>
      <c r="J2051" s="197">
        <f t="shared" si="307"/>
        <v>0.10870033941962542</v>
      </c>
      <c r="K2051" s="174">
        <v>438.17</v>
      </c>
      <c r="L2051" s="197">
        <f t="shared" si="303"/>
        <v>-6.1204017999960565E-3</v>
      </c>
      <c r="M2051" s="197">
        <f t="shared" si="308"/>
        <v>0.12404323315517893</v>
      </c>
      <c r="N2051" s="199">
        <v>40939</v>
      </c>
      <c r="O2051" s="181">
        <v>1312.41</v>
      </c>
      <c r="P2051" s="200">
        <f t="shared" si="304"/>
        <v>-4.5706973394398057E-4</v>
      </c>
      <c r="Q2051" s="200">
        <f t="shared" si="309"/>
        <v>9.4017042877007406E-2</v>
      </c>
    </row>
    <row r="2052" spans="1:17">
      <c r="A2052" s="180">
        <v>40940</v>
      </c>
      <c r="B2052" s="174">
        <v>655.93</v>
      </c>
      <c r="C2052" s="197">
        <f t="shared" ref="C2052:C2115" si="310">LN(B2052/B2051)</f>
        <v>2.0344905322412846E-2</v>
      </c>
      <c r="D2052" s="201">
        <f t="shared" si="305"/>
        <v>4.6643012399343528E-2</v>
      </c>
      <c r="E2052" s="174">
        <v>7931.45</v>
      </c>
      <c r="F2052" s="197">
        <f t="shared" ref="F2052:F2115" si="311">LN(E2052/E2051)</f>
        <v>1.1790930854078516E-2</v>
      </c>
      <c r="G2052" s="197">
        <f t="shared" si="306"/>
        <v>4.6210722641460804E-2</v>
      </c>
      <c r="H2052" s="174">
        <v>2488.1799999999998</v>
      </c>
      <c r="I2052" s="197">
        <f t="shared" ref="I2052:I2115" si="312">LN(H2052/H2051)</f>
        <v>8.1636730082449895E-3</v>
      </c>
      <c r="J2052" s="197">
        <f t="shared" si="307"/>
        <v>7.2567860833613537E-2</v>
      </c>
      <c r="K2052" s="174">
        <v>438.73</v>
      </c>
      <c r="L2052" s="197">
        <f t="shared" ref="L2052:L2115" si="313">LN(K2052/K2051)</f>
        <v>1.2772267673115025E-3</v>
      </c>
      <c r="M2052" s="197">
        <f t="shared" si="308"/>
        <v>0.12451824364393403</v>
      </c>
      <c r="N2052" s="199">
        <v>40940</v>
      </c>
      <c r="O2052" s="181">
        <v>1324.09</v>
      </c>
      <c r="P2052" s="200">
        <f t="shared" ref="P2052:P2115" si="314">LN(O2052/O2051)</f>
        <v>8.860289331437619E-3</v>
      </c>
      <c r="Q2052" s="200">
        <f t="shared" si="309"/>
        <v>5.1156552505283538E-2</v>
      </c>
    </row>
    <row r="2053" spans="1:17">
      <c r="A2053" s="180">
        <v>40941</v>
      </c>
      <c r="B2053" s="174">
        <v>658.18</v>
      </c>
      <c r="C2053" s="197">
        <f t="shared" si="310"/>
        <v>3.424374213251711E-3</v>
      </c>
      <c r="D2053" s="201">
        <f t="shared" si="305"/>
        <v>6.2547405866785769E-2</v>
      </c>
      <c r="E2053" s="174">
        <v>7945.43</v>
      </c>
      <c r="F2053" s="197">
        <f t="shared" si="311"/>
        <v>1.7610517448035806E-3</v>
      </c>
      <c r="G2053" s="197">
        <f t="shared" si="306"/>
        <v>6.2564120022045783E-2</v>
      </c>
      <c r="H2053" s="174">
        <v>2495.83</v>
      </c>
      <c r="I2053" s="197">
        <f t="shared" si="312"/>
        <v>3.0698196864240297E-3</v>
      </c>
      <c r="J2053" s="197">
        <f t="shared" si="307"/>
        <v>7.4650375322234952E-2</v>
      </c>
      <c r="K2053" s="174">
        <v>440.19</v>
      </c>
      <c r="L2053" s="197">
        <f t="shared" si="313"/>
        <v>3.3222621919778601E-3</v>
      </c>
      <c r="M2053" s="197">
        <f t="shared" si="308"/>
        <v>9.1095519625394E-2</v>
      </c>
      <c r="N2053" s="199">
        <v>40941</v>
      </c>
      <c r="O2053" s="181">
        <v>1325.54</v>
      </c>
      <c r="P2053" s="200">
        <f t="shared" si="314"/>
        <v>1.0944925478258915E-3</v>
      </c>
      <c r="Q2053" s="200">
        <f t="shared" si="309"/>
        <v>6.1927307431407702E-2</v>
      </c>
    </row>
    <row r="2054" spans="1:17">
      <c r="A2054" s="180">
        <v>40942</v>
      </c>
      <c r="B2054" s="174">
        <v>671.09</v>
      </c>
      <c r="C2054" s="197">
        <f t="shared" si="310"/>
        <v>1.9424805997581895E-2</v>
      </c>
      <c r="D2054" s="201">
        <f t="shared" si="305"/>
        <v>7.2991295714959006E-2</v>
      </c>
      <c r="E2054" s="174">
        <v>8060.43</v>
      </c>
      <c r="F2054" s="197">
        <f t="shared" si="311"/>
        <v>1.4369984357917224E-2</v>
      </c>
      <c r="G2054" s="197">
        <f t="shared" si="306"/>
        <v>6.3906491649783181E-2</v>
      </c>
      <c r="H2054" s="174">
        <v>2529.17</v>
      </c>
      <c r="I2054" s="197">
        <f t="shared" si="312"/>
        <v>1.3269846460504267E-2</v>
      </c>
      <c r="J2054" s="197">
        <f t="shared" si="307"/>
        <v>8.0825652869960407E-2</v>
      </c>
      <c r="K2054" s="174">
        <v>441.01</v>
      </c>
      <c r="L2054" s="197">
        <f t="shared" si="313"/>
        <v>1.8610990392316682E-3</v>
      </c>
      <c r="M2054" s="197">
        <f t="shared" si="308"/>
        <v>0.10125708546761325</v>
      </c>
      <c r="N2054" s="199">
        <v>40942</v>
      </c>
      <c r="O2054" s="181">
        <v>1344.9</v>
      </c>
      <c r="P2054" s="200">
        <f t="shared" si="314"/>
        <v>1.4499737264160701E-2</v>
      </c>
      <c r="Q2054" s="200">
        <f t="shared" si="309"/>
        <v>6.3262874207155539E-2</v>
      </c>
    </row>
    <row r="2055" spans="1:17">
      <c r="A2055" s="180">
        <v>40945</v>
      </c>
      <c r="B2055" s="174">
        <v>668.06</v>
      </c>
      <c r="C2055" s="197">
        <f t="shared" si="310"/>
        <v>-4.5252662818984074E-3</v>
      </c>
      <c r="D2055" s="201">
        <f t="shared" si="305"/>
        <v>7.9716177869203431E-2</v>
      </c>
      <c r="E2055" s="174">
        <v>8048.03</v>
      </c>
      <c r="F2055" s="197">
        <f t="shared" si="311"/>
        <v>-1.5395639867828357E-3</v>
      </c>
      <c r="G2055" s="197">
        <f t="shared" si="306"/>
        <v>6.7937742008172597E-2</v>
      </c>
      <c r="H2055" s="174">
        <v>2528.3000000000002</v>
      </c>
      <c r="I2055" s="197">
        <f t="shared" si="312"/>
        <v>-3.4404554395045203E-4</v>
      </c>
      <c r="J2055" s="197">
        <f t="shared" si="307"/>
        <v>8.3332788477491829E-2</v>
      </c>
      <c r="K2055" s="174">
        <v>445.11</v>
      </c>
      <c r="L2055" s="197">
        <f t="shared" si="313"/>
        <v>9.2538917040952094E-3</v>
      </c>
      <c r="M2055" s="197">
        <f t="shared" si="308"/>
        <v>6.3998996404957154E-2</v>
      </c>
      <c r="N2055" s="199">
        <v>40945</v>
      </c>
      <c r="O2055" s="181">
        <v>1344.33</v>
      </c>
      <c r="P2055" s="200">
        <f t="shared" si="314"/>
        <v>-4.2391317108323237E-4</v>
      </c>
      <c r="Q2055" s="200">
        <f t="shared" si="309"/>
        <v>6.7528089668560429E-2</v>
      </c>
    </row>
    <row r="2056" spans="1:17">
      <c r="A2056" s="180">
        <v>40946</v>
      </c>
      <c r="B2056" s="174">
        <v>670.33</v>
      </c>
      <c r="C2056" s="197">
        <f t="shared" si="310"/>
        <v>3.3921385794359752E-3</v>
      </c>
      <c r="D2056" s="201">
        <f t="shared" si="305"/>
        <v>7.7727733197092003E-2</v>
      </c>
      <c r="E2056" s="174">
        <v>8069.71</v>
      </c>
      <c r="F2056" s="197">
        <f t="shared" si="311"/>
        <v>2.6902050877123142E-3</v>
      </c>
      <c r="G2056" s="197">
        <f t="shared" si="306"/>
        <v>6.5295348708131057E-2</v>
      </c>
      <c r="H2056" s="174">
        <v>2532.06</v>
      </c>
      <c r="I2056" s="197">
        <f t="shared" si="312"/>
        <v>1.4860605537778109E-3</v>
      </c>
      <c r="J2056" s="197">
        <f t="shared" si="307"/>
        <v>8.5337919221059863E-2</v>
      </c>
      <c r="K2056" s="174">
        <v>446.23</v>
      </c>
      <c r="L2056" s="197">
        <f t="shared" si="313"/>
        <v>2.5130715315127708E-3</v>
      </c>
      <c r="M2056" s="197">
        <f t="shared" si="308"/>
        <v>6.7443893165994862E-2</v>
      </c>
      <c r="N2056" s="199">
        <v>40946</v>
      </c>
      <c r="O2056" s="181">
        <v>1347.05</v>
      </c>
      <c r="P2056" s="200">
        <f t="shared" si="314"/>
        <v>2.0212685879011623E-3</v>
      </c>
      <c r="Q2056" s="200">
        <f t="shared" si="309"/>
        <v>6.5999050269441348E-2</v>
      </c>
    </row>
    <row r="2057" spans="1:17">
      <c r="A2057" s="180">
        <v>40947</v>
      </c>
      <c r="B2057" s="174">
        <v>673.38</v>
      </c>
      <c r="C2057" s="197">
        <f t="shared" si="310"/>
        <v>4.539677814463303E-3</v>
      </c>
      <c r="D2057" s="201">
        <f t="shared" si="305"/>
        <v>8.110369329552522E-2</v>
      </c>
      <c r="E2057" s="174">
        <v>8082.98</v>
      </c>
      <c r="F2057" s="197">
        <f t="shared" si="311"/>
        <v>1.643070347464798E-3</v>
      </c>
      <c r="G2057" s="197">
        <f t="shared" si="306"/>
        <v>6.5284716405016374E-2</v>
      </c>
      <c r="H2057" s="174">
        <v>2545.7199999999998</v>
      </c>
      <c r="I2057" s="197">
        <f t="shared" si="312"/>
        <v>5.380316970109658E-3</v>
      </c>
      <c r="J2057" s="197">
        <f t="shared" si="307"/>
        <v>8.7233283468808848E-2</v>
      </c>
      <c r="K2057" s="174">
        <v>452.47</v>
      </c>
      <c r="L2057" s="197">
        <f t="shared" si="313"/>
        <v>1.3886948437282538E-2</v>
      </c>
      <c r="M2057" s="197">
        <f t="shared" si="308"/>
        <v>7.1424104639588523E-2</v>
      </c>
      <c r="N2057" s="199">
        <v>40947</v>
      </c>
      <c r="O2057" s="181">
        <v>1349.96</v>
      </c>
      <c r="P2057" s="200">
        <f t="shared" si="314"/>
        <v>2.1579461175579256E-3</v>
      </c>
      <c r="Q2057" s="200">
        <f t="shared" si="309"/>
        <v>6.6004029098729849E-2</v>
      </c>
    </row>
    <row r="2058" spans="1:17">
      <c r="A2058" s="180">
        <v>40948</v>
      </c>
      <c r="B2058" s="174">
        <v>677.87</v>
      </c>
      <c r="C2058" s="197">
        <f t="shared" si="310"/>
        <v>6.6457228866536565E-3</v>
      </c>
      <c r="D2058" s="201">
        <f t="shared" si="305"/>
        <v>0.10848729478290173</v>
      </c>
      <c r="E2058" s="174">
        <v>8081.25</v>
      </c>
      <c r="F2058" s="197">
        <f t="shared" si="311"/>
        <v>-2.1405288177728325E-4</v>
      </c>
      <c r="G2058" s="197">
        <f t="shared" si="306"/>
        <v>9.2408041240490985E-2</v>
      </c>
      <c r="H2058" s="174">
        <v>2563.9299999999998</v>
      </c>
      <c r="I2058" s="197">
        <f t="shared" si="312"/>
        <v>7.1277199399562216E-3</v>
      </c>
      <c r="J2058" s="197">
        <f t="shared" si="307"/>
        <v>0.10910275449504578</v>
      </c>
      <c r="K2058" s="174">
        <v>452.57</v>
      </c>
      <c r="L2058" s="197">
        <f t="shared" si="313"/>
        <v>2.209847087574082E-4</v>
      </c>
      <c r="M2058" s="197">
        <f t="shared" si="308"/>
        <v>7.322942189197712E-2</v>
      </c>
      <c r="N2058" s="199">
        <v>40948</v>
      </c>
      <c r="O2058" s="181">
        <v>1351.95</v>
      </c>
      <c r="P2058" s="200">
        <f t="shared" si="314"/>
        <v>1.4730323066491182E-3</v>
      </c>
      <c r="Q2058" s="200">
        <f t="shared" si="309"/>
        <v>8.9530446644047648E-2</v>
      </c>
    </row>
    <row r="2059" spans="1:17">
      <c r="A2059" s="180">
        <v>40949</v>
      </c>
      <c r="B2059" s="174">
        <v>674.62</v>
      </c>
      <c r="C2059" s="197">
        <f t="shared" si="310"/>
        <v>-4.8059597564529761E-3</v>
      </c>
      <c r="D2059" s="201">
        <f t="shared" si="305"/>
        <v>9.7463351098473885E-2</v>
      </c>
      <c r="E2059" s="174">
        <v>7992.03</v>
      </c>
      <c r="F2059" s="197">
        <f t="shared" si="311"/>
        <v>-1.1101768445069713E-2</v>
      </c>
      <c r="G2059" s="197">
        <f t="shared" si="306"/>
        <v>7.4259616704896558E-2</v>
      </c>
      <c r="H2059" s="174">
        <v>2547.3200000000002</v>
      </c>
      <c r="I2059" s="197">
        <f t="shared" si="312"/>
        <v>-6.4994114826747457E-3</v>
      </c>
      <c r="J2059" s="197">
        <f t="shared" si="307"/>
        <v>0.10054317935502238</v>
      </c>
      <c r="K2059" s="174">
        <v>453.97</v>
      </c>
      <c r="L2059" s="197">
        <f t="shared" si="313"/>
        <v>3.0886692544964457E-3</v>
      </c>
      <c r="M2059" s="197">
        <f t="shared" si="308"/>
        <v>7.3807171460801763E-2</v>
      </c>
      <c r="N2059" s="199">
        <v>40949</v>
      </c>
      <c r="O2059" s="181">
        <v>1342.64</v>
      </c>
      <c r="P2059" s="200">
        <f t="shared" si="314"/>
        <v>-6.9101696706045917E-3</v>
      </c>
      <c r="Q2059" s="200">
        <f t="shared" si="309"/>
        <v>7.4261039141312324E-2</v>
      </c>
    </row>
    <row r="2060" spans="1:17">
      <c r="A2060" s="180">
        <v>40952</v>
      </c>
      <c r="B2060" s="174">
        <v>677.52</v>
      </c>
      <c r="C2060" s="197">
        <f t="shared" si="310"/>
        <v>4.2895032269233899E-3</v>
      </c>
      <c r="D2060" s="201">
        <f t="shared" si="305"/>
        <v>0.11120470851548567</v>
      </c>
      <c r="E2060" s="174">
        <v>8056.23</v>
      </c>
      <c r="F2060" s="197">
        <f t="shared" si="311"/>
        <v>8.0009100647098035E-3</v>
      </c>
      <c r="G2060" s="197">
        <f t="shared" si="306"/>
        <v>8.1910789959643321E-2</v>
      </c>
      <c r="H2060" s="174">
        <v>2569.4899999999998</v>
      </c>
      <c r="I2060" s="197">
        <f t="shared" si="312"/>
        <v>8.6656095238058853E-3</v>
      </c>
      <c r="J2060" s="197">
        <f t="shared" si="307"/>
        <v>0.10551232069856845</v>
      </c>
      <c r="K2060" s="174">
        <v>456.94</v>
      </c>
      <c r="L2060" s="197">
        <f t="shared" si="313"/>
        <v>6.520974683475806E-3</v>
      </c>
      <c r="M2060" s="197">
        <f t="shared" si="308"/>
        <v>7.5897219680290534E-2</v>
      </c>
      <c r="N2060" s="199">
        <v>40952</v>
      </c>
      <c r="O2060" s="181">
        <v>1351.77</v>
      </c>
      <c r="P2060" s="200">
        <f t="shared" si="314"/>
        <v>6.7770197880235375E-3</v>
      </c>
      <c r="Q2060" s="200">
        <f t="shared" si="309"/>
        <v>8.2377279362703865E-2</v>
      </c>
    </row>
    <row r="2061" spans="1:17">
      <c r="A2061" s="180">
        <v>40953</v>
      </c>
      <c r="B2061" s="174">
        <v>677.92</v>
      </c>
      <c r="C2061" s="197">
        <f t="shared" si="310"/>
        <v>5.9021426490543096E-4</v>
      </c>
      <c r="D2061" s="201">
        <f t="shared" si="305"/>
        <v>0.12912165039933796</v>
      </c>
      <c r="E2061" s="174">
        <v>8029.62</v>
      </c>
      <c r="F2061" s="197">
        <f t="shared" si="311"/>
        <v>-3.3085008592203926E-3</v>
      </c>
      <c r="G2061" s="197">
        <f t="shared" si="306"/>
        <v>0.10164181947699782</v>
      </c>
      <c r="H2061" s="174">
        <v>2575.2399999999998</v>
      </c>
      <c r="I2061" s="197">
        <f t="shared" si="312"/>
        <v>2.2352980211530651E-3</v>
      </c>
      <c r="J2061" s="197">
        <f t="shared" si="307"/>
        <v>0.12464592374529082</v>
      </c>
      <c r="K2061" s="174">
        <v>461.37</v>
      </c>
      <c r="L2061" s="197">
        <f t="shared" si="313"/>
        <v>9.6482328736050994E-3</v>
      </c>
      <c r="M2061" s="197">
        <f t="shared" si="308"/>
        <v>9.7527368739803971E-2</v>
      </c>
      <c r="N2061" s="199">
        <v>40953</v>
      </c>
      <c r="O2061" s="181">
        <v>1350.5</v>
      </c>
      <c r="P2061" s="200">
        <f t="shared" si="314"/>
        <v>-9.3995055527716274E-4</v>
      </c>
      <c r="Q2061" s="200">
        <f t="shared" si="309"/>
        <v>9.787825993061422E-2</v>
      </c>
    </row>
    <row r="2062" spans="1:17">
      <c r="A2062" s="180">
        <v>40954</v>
      </c>
      <c r="B2062" s="174">
        <v>677.3</v>
      </c>
      <c r="C2062" s="197">
        <f t="shared" si="310"/>
        <v>-9.1498065739107845E-4</v>
      </c>
      <c r="D2062" s="201">
        <f t="shared" si="305"/>
        <v>0.1468705806540225</v>
      </c>
      <c r="E2062" s="174">
        <v>7998.65</v>
      </c>
      <c r="F2062" s="197">
        <f t="shared" si="311"/>
        <v>-3.8644268584976651E-3</v>
      </c>
      <c r="G2062" s="197">
        <f t="shared" si="306"/>
        <v>0.11117648008401564</v>
      </c>
      <c r="H2062" s="174">
        <v>2556.0100000000002</v>
      </c>
      <c r="I2062" s="197">
        <f t="shared" si="312"/>
        <v>-7.4952847852799639E-3</v>
      </c>
      <c r="J2062" s="197">
        <f t="shared" si="307"/>
        <v>0.14258332604718688</v>
      </c>
      <c r="K2062" s="174">
        <v>458.27</v>
      </c>
      <c r="L2062" s="197">
        <f t="shared" si="313"/>
        <v>-6.7417940535487121E-3</v>
      </c>
      <c r="M2062" s="197">
        <f t="shared" si="308"/>
        <v>9.1424982777532776E-2</v>
      </c>
      <c r="N2062" s="199">
        <v>40954</v>
      </c>
      <c r="O2062" s="181">
        <v>1343.23</v>
      </c>
      <c r="P2062" s="200">
        <f t="shared" si="314"/>
        <v>-5.3977329957059358E-3</v>
      </c>
      <c r="Q2062" s="200">
        <f t="shared" si="309"/>
        <v>0.10835153248431816</v>
      </c>
    </row>
    <row r="2063" spans="1:17">
      <c r="A2063" s="180">
        <v>40955</v>
      </c>
      <c r="B2063" s="174">
        <v>689.09</v>
      </c>
      <c r="C2063" s="197">
        <f t="shared" si="310"/>
        <v>1.7257580355104971E-2</v>
      </c>
      <c r="D2063" s="201">
        <f t="shared" si="305"/>
        <v>0.14882995182503561</v>
      </c>
      <c r="E2063" s="174">
        <v>8092.19</v>
      </c>
      <c r="F2063" s="197">
        <f t="shared" si="311"/>
        <v>1.1626621570123306E-2</v>
      </c>
      <c r="G2063" s="197">
        <f t="shared" si="306"/>
        <v>0.10281956727288684</v>
      </c>
      <c r="H2063" s="174">
        <v>2592.29</v>
      </c>
      <c r="I2063" s="197">
        <f t="shared" si="312"/>
        <v>1.4094206076970987E-2</v>
      </c>
      <c r="J2063" s="197">
        <f t="shared" si="307"/>
        <v>0.13792228910177751</v>
      </c>
      <c r="K2063" s="174">
        <v>460.95</v>
      </c>
      <c r="L2063" s="197">
        <f t="shared" si="313"/>
        <v>5.8310471782103126E-3</v>
      </c>
      <c r="M2063" s="197">
        <f t="shared" si="308"/>
        <v>9.9348698761667131E-2</v>
      </c>
      <c r="N2063" s="199">
        <v>40955</v>
      </c>
      <c r="O2063" s="181">
        <v>1358.04</v>
      </c>
      <c r="P2063" s="200">
        <f t="shared" si="314"/>
        <v>1.0965322528886171E-2</v>
      </c>
      <c r="Q2063" s="200">
        <f t="shared" si="309"/>
        <v>9.97159909530691E-2</v>
      </c>
    </row>
    <row r="2064" spans="1:17">
      <c r="A2064" s="180">
        <v>40956</v>
      </c>
      <c r="B2064" s="174">
        <v>687.18</v>
      </c>
      <c r="C2064" s="197">
        <f t="shared" si="310"/>
        <v>-2.775619938283143E-3</v>
      </c>
      <c r="D2064" s="201">
        <f t="shared" si="305"/>
        <v>0.16687600002236333</v>
      </c>
      <c r="E2064" s="174">
        <v>8114.51</v>
      </c>
      <c r="F2064" s="197">
        <f t="shared" si="311"/>
        <v>2.7544181247857766E-3</v>
      </c>
      <c r="G2064" s="197">
        <f t="shared" si="306"/>
        <v>0.11160144927414542</v>
      </c>
      <c r="H2064" s="174">
        <v>2584.2399999999998</v>
      </c>
      <c r="I2064" s="197">
        <f t="shared" si="312"/>
        <v>-3.1101940833631824E-3</v>
      </c>
      <c r="J2064" s="197">
        <f t="shared" si="307"/>
        <v>0.14687861933775101</v>
      </c>
      <c r="K2064" s="174">
        <v>461.96</v>
      </c>
      <c r="L2064" s="197">
        <f t="shared" si="313"/>
        <v>2.1887300022832893E-3</v>
      </c>
      <c r="M2064" s="197">
        <f t="shared" si="308"/>
        <v>0.11438011105804392</v>
      </c>
      <c r="N2064" s="199">
        <v>40956</v>
      </c>
      <c r="O2064" s="181">
        <v>1361.23</v>
      </c>
      <c r="P2064" s="200">
        <f t="shared" si="314"/>
        <v>2.3462189950568782E-3</v>
      </c>
      <c r="Q2064" s="200">
        <f t="shared" si="309"/>
        <v>0.10747035240400173</v>
      </c>
    </row>
    <row r="2065" spans="1:17">
      <c r="A2065" s="180">
        <v>40960</v>
      </c>
      <c r="B2065" s="174">
        <v>685.96</v>
      </c>
      <c r="C2065" s="197">
        <f t="shared" si="310"/>
        <v>-1.7769496497334267E-3</v>
      </c>
      <c r="D2065" s="201">
        <f t="shared" si="305"/>
        <v>0.18026308143167996</v>
      </c>
      <c r="E2065" s="174">
        <v>8115.43</v>
      </c>
      <c r="F2065" s="197">
        <f t="shared" si="311"/>
        <v>1.1337072114679805E-4</v>
      </c>
      <c r="G2065" s="197">
        <f t="shared" si="306"/>
        <v>0.12759796238659032</v>
      </c>
      <c r="H2065" s="174">
        <v>2590.2399999999998</v>
      </c>
      <c r="I2065" s="197">
        <f t="shared" si="312"/>
        <v>2.3190746467484312E-3</v>
      </c>
      <c r="J2065" s="197">
        <f t="shared" si="307"/>
        <v>0.15405716863341626</v>
      </c>
      <c r="K2065" s="174">
        <v>459.07</v>
      </c>
      <c r="L2065" s="197">
        <f t="shared" si="313"/>
        <v>-6.2756033674918558E-3</v>
      </c>
      <c r="M2065" s="197">
        <f t="shared" si="308"/>
        <v>0.13398917461694054</v>
      </c>
      <c r="N2065" s="199">
        <v>40960</v>
      </c>
      <c r="O2065" s="181">
        <v>1362.21</v>
      </c>
      <c r="P2065" s="200">
        <f t="shared" si="314"/>
        <v>7.1967808528795797E-4</v>
      </c>
      <c r="Q2065" s="200">
        <f t="shared" si="309"/>
        <v>0.12161872157891977</v>
      </c>
    </row>
    <row r="2066" spans="1:17">
      <c r="A2066" s="180">
        <v>40961</v>
      </c>
      <c r="B2066" s="174">
        <v>684.23</v>
      </c>
      <c r="C2066" s="197">
        <f t="shared" si="310"/>
        <v>-2.5251985772733548E-3</v>
      </c>
      <c r="D2066" s="201">
        <f t="shared" ref="D2066:D2129" si="315">SUM(C2025:C2065)</f>
        <v>0.14420939417865408</v>
      </c>
      <c r="E2066" s="174">
        <v>8094.38</v>
      </c>
      <c r="F2066" s="197">
        <f t="shared" si="311"/>
        <v>-2.5971941475668291E-3</v>
      </c>
      <c r="G2066" s="197">
        <f t="shared" ref="G2066:G2129" si="316">SUM(F2025:F2065)</f>
        <v>9.7575470320959937E-2</v>
      </c>
      <c r="H2066" s="174">
        <v>2579.7800000000002</v>
      </c>
      <c r="I2066" s="197">
        <f t="shared" si="312"/>
        <v>-4.0464115311673772E-3</v>
      </c>
      <c r="J2066" s="197">
        <f t="shared" ref="J2066:J2129" si="317">SUM(I2025:I2065)</f>
        <v>0.12672457714251342</v>
      </c>
      <c r="K2066" s="174">
        <v>466.26</v>
      </c>
      <c r="L2066" s="197">
        <f t="shared" si="313"/>
        <v>1.5540714569810965E-2</v>
      </c>
      <c r="M2066" s="197">
        <f t="shared" ref="M2066:M2129" si="318">SUM(L2025:L2065)</f>
        <v>0.13106050201817251</v>
      </c>
      <c r="N2066" s="199">
        <v>40961</v>
      </c>
      <c r="O2066" s="181">
        <v>1357.66</v>
      </c>
      <c r="P2066" s="200">
        <f t="shared" si="314"/>
        <v>-3.34575126341362E-3</v>
      </c>
      <c r="Q2066" s="200">
        <f t="shared" ref="Q2066:Q2129" si="319">SUM(P2025:P2065)</f>
        <v>9.2949163324293343E-2</v>
      </c>
    </row>
    <row r="2067" spans="1:17">
      <c r="A2067" s="180">
        <v>40962</v>
      </c>
      <c r="B2067" s="174">
        <v>687.54</v>
      </c>
      <c r="C2067" s="197">
        <f t="shared" si="310"/>
        <v>4.8258912557386938E-3</v>
      </c>
      <c r="D2067" s="201">
        <f t="shared" si="315"/>
        <v>0.16721619109037597</v>
      </c>
      <c r="E2067" s="174">
        <v>8136.24</v>
      </c>
      <c r="F2067" s="197">
        <f t="shared" si="311"/>
        <v>5.1581631278179553E-3</v>
      </c>
      <c r="G2067" s="197">
        <f t="shared" si="316"/>
        <v>9.1242549441167331E-2</v>
      </c>
      <c r="H2067" s="174">
        <v>2594.9299999999998</v>
      </c>
      <c r="I2067" s="197">
        <f t="shared" si="312"/>
        <v>5.8554173222997085E-3</v>
      </c>
      <c r="J2067" s="197">
        <f t="shared" si="317"/>
        <v>0.1372051118297852</v>
      </c>
      <c r="K2067" s="174">
        <v>465.96</v>
      </c>
      <c r="L2067" s="197">
        <f t="shared" si="313"/>
        <v>-6.4362491762963165E-4</v>
      </c>
      <c r="M2067" s="197">
        <f t="shared" si="318"/>
        <v>0.14424480171135279</v>
      </c>
      <c r="N2067" s="199">
        <v>40962</v>
      </c>
      <c r="O2067" s="181">
        <v>1363.46</v>
      </c>
      <c r="P2067" s="200">
        <f t="shared" si="314"/>
        <v>4.262957005584894E-3</v>
      </c>
      <c r="Q2067" s="200">
        <f t="shared" si="319"/>
        <v>8.7655741003900736E-2</v>
      </c>
    </row>
    <row r="2068" spans="1:17">
      <c r="A2068" s="180">
        <v>40963</v>
      </c>
      <c r="B2068" s="174">
        <v>692.52</v>
      </c>
      <c r="C2068" s="197">
        <f t="shared" si="310"/>
        <v>7.2171088444635953E-3</v>
      </c>
      <c r="D2068" s="201">
        <f t="shared" si="315"/>
        <v>0.1560189820844502</v>
      </c>
      <c r="E2068" s="174">
        <v>8151.97</v>
      </c>
      <c r="F2068" s="197">
        <f t="shared" si="311"/>
        <v>1.9314589988841553E-3</v>
      </c>
      <c r="G2068" s="197">
        <f t="shared" si="316"/>
        <v>8.6672211480984876E-2</v>
      </c>
      <c r="H2068" s="174">
        <v>2604.21</v>
      </c>
      <c r="I2068" s="197">
        <f t="shared" si="312"/>
        <v>3.5698249537759507E-3</v>
      </c>
      <c r="J2068" s="197">
        <f t="shared" si="317"/>
        <v>0.13520363059205734</v>
      </c>
      <c r="K2068" s="174">
        <v>467.93</v>
      </c>
      <c r="L2068" s="197">
        <f t="shared" si="313"/>
        <v>4.2189185493936325E-3</v>
      </c>
      <c r="M2068" s="197">
        <f t="shared" si="318"/>
        <v>0.15456210161730857</v>
      </c>
      <c r="N2068" s="199">
        <v>40963</v>
      </c>
      <c r="O2068" s="181">
        <v>1365.74</v>
      </c>
      <c r="P2068" s="200">
        <f t="shared" si="314"/>
        <v>1.6708196763969795E-3</v>
      </c>
      <c r="Q2068" s="200">
        <f t="shared" si="319"/>
        <v>8.3687144395500679E-2</v>
      </c>
    </row>
    <row r="2069" spans="1:17">
      <c r="A2069" s="180">
        <v>40966</v>
      </c>
      <c r="B2069" s="174">
        <v>687.86</v>
      </c>
      <c r="C2069" s="197">
        <f t="shared" si="310"/>
        <v>-6.7517896561926031E-3</v>
      </c>
      <c r="D2069" s="201">
        <f t="shared" si="315"/>
        <v>0.15499096037147736</v>
      </c>
      <c r="E2069" s="174">
        <v>8143.56</v>
      </c>
      <c r="F2069" s="197">
        <f t="shared" si="311"/>
        <v>-1.0321849914266502E-3</v>
      </c>
      <c r="G2069" s="197">
        <f t="shared" si="316"/>
        <v>8.0871685240746616E-2</v>
      </c>
      <c r="H2069" s="174">
        <v>2606.7600000000002</v>
      </c>
      <c r="I2069" s="197">
        <f t="shared" si="312"/>
        <v>9.7870461873556273E-4</v>
      </c>
      <c r="J2069" s="197">
        <f t="shared" si="317"/>
        <v>0.12963924746373509</v>
      </c>
      <c r="K2069" s="174">
        <v>465.86</v>
      </c>
      <c r="L2069" s="197">
        <f t="shared" si="313"/>
        <v>-4.4335522777614149E-3</v>
      </c>
      <c r="M2069" s="197">
        <f t="shared" si="318"/>
        <v>0.12860690203488534</v>
      </c>
      <c r="N2069" s="199">
        <v>40966</v>
      </c>
      <c r="O2069" s="181">
        <v>1367.59</v>
      </c>
      <c r="P2069" s="200">
        <f t="shared" si="314"/>
        <v>1.3536603940939738E-3</v>
      </c>
      <c r="Q2069" s="200">
        <f t="shared" si="319"/>
        <v>7.6363448558474295E-2</v>
      </c>
    </row>
    <row r="2070" spans="1:17">
      <c r="A2070" s="180">
        <v>40967</v>
      </c>
      <c r="B2070" s="174">
        <v>691.61</v>
      </c>
      <c r="C2070" s="197">
        <f t="shared" si="310"/>
        <v>5.4368840749046193E-3</v>
      </c>
      <c r="D2070" s="201">
        <f t="shared" si="315"/>
        <v>0.14928509003867729</v>
      </c>
      <c r="E2070" s="174">
        <v>8171.55</v>
      </c>
      <c r="F2070" s="197">
        <f t="shared" si="311"/>
        <v>3.4311785161710668E-3</v>
      </c>
      <c r="G2070" s="197">
        <f t="shared" si="316"/>
        <v>8.1209032566530143E-2</v>
      </c>
      <c r="H2070" s="174">
        <v>2633.46</v>
      </c>
      <c r="I2070" s="197">
        <f t="shared" si="312"/>
        <v>1.019050003915779E-2</v>
      </c>
      <c r="J2070" s="197">
        <f t="shared" si="317"/>
        <v>0.12819473518030525</v>
      </c>
      <c r="K2070" s="174">
        <v>468</v>
      </c>
      <c r="L2070" s="197">
        <f t="shared" si="313"/>
        <v>4.5831361144383475E-3</v>
      </c>
      <c r="M2070" s="197">
        <f t="shared" si="318"/>
        <v>0.14385738203473866</v>
      </c>
      <c r="N2070" s="199">
        <v>40967</v>
      </c>
      <c r="O2070" s="181">
        <v>1372.18</v>
      </c>
      <c r="P2070" s="200">
        <f t="shared" si="314"/>
        <v>3.3506493568948885E-3</v>
      </c>
      <c r="Q2070" s="200">
        <f t="shared" si="319"/>
        <v>7.7638081308657195E-2</v>
      </c>
    </row>
    <row r="2071" spans="1:17">
      <c r="A2071" s="180">
        <v>40968</v>
      </c>
      <c r="B2071" s="174">
        <v>683.79</v>
      </c>
      <c r="C2071" s="197">
        <f t="shared" si="310"/>
        <v>-1.1371359990431412E-2</v>
      </c>
      <c r="D2071" s="201">
        <f t="shared" si="315"/>
        <v>0.1686418929469769</v>
      </c>
      <c r="E2071" s="174">
        <v>8113.25</v>
      </c>
      <c r="F2071" s="197">
        <f t="shared" si="311"/>
        <v>-7.1600816799522685E-3</v>
      </c>
      <c r="G2071" s="197">
        <f t="shared" si="316"/>
        <v>9.9585448654489997E-2</v>
      </c>
      <c r="H2071" s="174">
        <v>2623.1</v>
      </c>
      <c r="I2071" s="197">
        <f t="shared" si="312"/>
        <v>-3.9417464706660178E-3</v>
      </c>
      <c r="J2071" s="197">
        <f t="shared" si="317"/>
        <v>0.14980591108300909</v>
      </c>
      <c r="K2071" s="174">
        <v>470.6</v>
      </c>
      <c r="L2071" s="197">
        <f t="shared" si="313"/>
        <v>5.5401803756153509E-3</v>
      </c>
      <c r="M2071" s="197">
        <f t="shared" si="318"/>
        <v>0.13857461334129767</v>
      </c>
      <c r="N2071" s="199">
        <v>40968</v>
      </c>
      <c r="O2071" s="181">
        <v>1365.68</v>
      </c>
      <c r="P2071" s="200">
        <f t="shared" si="314"/>
        <v>-4.7482429432547935E-3</v>
      </c>
      <c r="Q2071" s="200">
        <f t="shared" si="319"/>
        <v>9.3545206199370026E-2</v>
      </c>
    </row>
    <row r="2072" spans="1:17">
      <c r="A2072" s="180">
        <v>40969</v>
      </c>
      <c r="B2072" s="174">
        <v>688.27</v>
      </c>
      <c r="C2072" s="197">
        <f t="shared" si="310"/>
        <v>6.5303498694867877E-3</v>
      </c>
      <c r="D2072" s="201">
        <f t="shared" si="315"/>
        <v>0.14652881570630658</v>
      </c>
      <c r="E2072" s="174">
        <v>8175.1</v>
      </c>
      <c r="F2072" s="197">
        <f t="shared" si="311"/>
        <v>7.5944214444679577E-3</v>
      </c>
      <c r="G2072" s="197">
        <f t="shared" si="316"/>
        <v>8.0513345013626461E-2</v>
      </c>
      <c r="H2072" s="174">
        <v>2643.54</v>
      </c>
      <c r="I2072" s="197">
        <f t="shared" si="312"/>
        <v>7.762103590205449E-3</v>
      </c>
      <c r="J2072" s="197">
        <f t="shared" si="317"/>
        <v>0.13796016599295086</v>
      </c>
      <c r="K2072" s="174">
        <v>471.1</v>
      </c>
      <c r="L2072" s="197">
        <f t="shared" si="313"/>
        <v>1.0619094127333956E-3</v>
      </c>
      <c r="M2072" s="197">
        <f t="shared" si="318"/>
        <v>0.13356782094876318</v>
      </c>
      <c r="N2072" s="199">
        <v>40969</v>
      </c>
      <c r="O2072" s="181">
        <v>1374.09</v>
      </c>
      <c r="P2072" s="200">
        <f t="shared" si="314"/>
        <v>6.1392207480289963E-3</v>
      </c>
      <c r="Q2072" s="200">
        <f t="shared" si="319"/>
        <v>7.8146794534636535E-2</v>
      </c>
    </row>
    <row r="2073" spans="1:17">
      <c r="A2073" s="180">
        <v>40970</v>
      </c>
      <c r="B2073" s="174">
        <v>685.83</v>
      </c>
      <c r="C2073" s="197">
        <f t="shared" si="310"/>
        <v>-3.5514192046532753E-3</v>
      </c>
      <c r="D2073" s="201">
        <f t="shared" si="315"/>
        <v>0.15595877505819161</v>
      </c>
      <c r="E2073" s="174">
        <v>8125.18</v>
      </c>
      <c r="F2073" s="197">
        <f t="shared" si="311"/>
        <v>-6.1250673078416642E-3</v>
      </c>
      <c r="G2073" s="197">
        <f t="shared" si="316"/>
        <v>8.9257294810274404E-2</v>
      </c>
      <c r="H2073" s="174">
        <v>2641.58</v>
      </c>
      <c r="I2073" s="197">
        <f t="shared" si="312"/>
        <v>-7.417050473230919E-4</v>
      </c>
      <c r="J2073" s="197">
        <f t="shared" si="317"/>
        <v>0.14889569265880392</v>
      </c>
      <c r="K2073" s="174">
        <v>475.17</v>
      </c>
      <c r="L2073" s="197">
        <f t="shared" si="313"/>
        <v>8.6022490364431794E-3</v>
      </c>
      <c r="M2073" s="197">
        <f t="shared" si="318"/>
        <v>0.13331914599314124</v>
      </c>
      <c r="N2073" s="199">
        <v>40970</v>
      </c>
      <c r="O2073" s="181">
        <v>1369.63</v>
      </c>
      <c r="P2073" s="200">
        <f t="shared" si="314"/>
        <v>-3.2510634673347419E-3</v>
      </c>
      <c r="Q2073" s="200">
        <f t="shared" si="319"/>
        <v>8.8586551145584766E-2</v>
      </c>
    </row>
    <row r="2074" spans="1:17">
      <c r="A2074" s="180">
        <v>40973</v>
      </c>
      <c r="B2074" s="174">
        <v>678.53</v>
      </c>
      <c r="C2074" s="197">
        <f t="shared" si="310"/>
        <v>-1.0701090125982521E-2</v>
      </c>
      <c r="D2074" s="201">
        <f t="shared" si="315"/>
        <v>0.13606960003657684</v>
      </c>
      <c r="E2074" s="174">
        <v>8091.27</v>
      </c>
      <c r="F2074" s="197">
        <f t="shared" si="311"/>
        <v>-4.1821791360709881E-3</v>
      </c>
      <c r="G2074" s="197">
        <f t="shared" si="316"/>
        <v>6.3624743627757455E-2</v>
      </c>
      <c r="H2074" s="174">
        <v>2614.92</v>
      </c>
      <c r="I2074" s="197">
        <f t="shared" si="312"/>
        <v>-1.0143718671383126E-2</v>
      </c>
      <c r="J2074" s="197">
        <f t="shared" si="317"/>
        <v>0.12896556638760956</v>
      </c>
      <c r="K2074" s="174">
        <v>472.79</v>
      </c>
      <c r="L2074" s="197">
        <f t="shared" si="313"/>
        <v>-5.0213194664436873E-3</v>
      </c>
      <c r="M2074" s="197">
        <f t="shared" si="318"/>
        <v>0.15242997044256876</v>
      </c>
      <c r="N2074" s="199">
        <v>40973</v>
      </c>
      <c r="O2074" s="181">
        <v>1364.33</v>
      </c>
      <c r="P2074" s="200">
        <f t="shared" si="314"/>
        <v>-3.877164727582936E-3</v>
      </c>
      <c r="Q2074" s="200">
        <f t="shared" si="319"/>
        <v>6.9980069303040793E-2</v>
      </c>
    </row>
    <row r="2075" spans="1:17">
      <c r="A2075" s="180">
        <v>40974</v>
      </c>
      <c r="B2075" s="174">
        <v>668.68</v>
      </c>
      <c r="C2075" s="197">
        <f t="shared" si="310"/>
        <v>-1.462307364357688E-2</v>
      </c>
      <c r="D2075" s="201">
        <f t="shared" si="315"/>
        <v>0.13019150884336436</v>
      </c>
      <c r="E2075" s="174">
        <v>7920.14</v>
      </c>
      <c r="F2075" s="197">
        <f t="shared" si="311"/>
        <v>-2.1376820242712202E-2</v>
      </c>
      <c r="G2075" s="197">
        <f t="shared" si="316"/>
        <v>6.1040047712945099E-2</v>
      </c>
      <c r="H2075" s="174">
        <v>2588.9499999999998</v>
      </c>
      <c r="I2075" s="197">
        <f t="shared" si="312"/>
        <v>-9.9811162076405696E-3</v>
      </c>
      <c r="J2075" s="197">
        <f t="shared" si="317"/>
        <v>0.11548970800262413</v>
      </c>
      <c r="K2075" s="174">
        <v>475.85</v>
      </c>
      <c r="L2075" s="197">
        <f t="shared" si="313"/>
        <v>6.4513632423574266E-3</v>
      </c>
      <c r="M2075" s="197">
        <f t="shared" si="318"/>
        <v>0.13818637423455613</v>
      </c>
      <c r="N2075" s="199">
        <v>40974</v>
      </c>
      <c r="O2075" s="181">
        <v>1343.36</v>
      </c>
      <c r="P2075" s="200">
        <f t="shared" si="314"/>
        <v>-1.5489527433395317E-2</v>
      </c>
      <c r="Q2075" s="200">
        <f t="shared" si="319"/>
        <v>6.5914990576877927E-2</v>
      </c>
    </row>
    <row r="2076" spans="1:17">
      <c r="A2076" s="180">
        <v>40975</v>
      </c>
      <c r="B2076" s="174">
        <v>676.88</v>
      </c>
      <c r="C2076" s="197">
        <f t="shared" si="310"/>
        <v>1.2188384781815416E-2</v>
      </c>
      <c r="D2076" s="201">
        <f t="shared" si="315"/>
        <v>0.10725992096008649</v>
      </c>
      <c r="E2076" s="174">
        <v>7979.78</v>
      </c>
      <c r="F2076" s="197">
        <f t="shared" si="311"/>
        <v>7.5019597216027792E-3</v>
      </c>
      <c r="G2076" s="197">
        <f t="shared" si="316"/>
        <v>4.126458252170527E-2</v>
      </c>
      <c r="H2076" s="174">
        <v>2607.85</v>
      </c>
      <c r="I2076" s="197">
        <f t="shared" si="312"/>
        <v>7.2737389658598288E-3</v>
      </c>
      <c r="J2076" s="197">
        <f t="shared" si="317"/>
        <v>9.7271196727911596E-2</v>
      </c>
      <c r="K2076" s="174">
        <v>474.94</v>
      </c>
      <c r="L2076" s="197">
        <f t="shared" si="313"/>
        <v>-1.9141982516962042E-3</v>
      </c>
      <c r="M2076" s="197">
        <f t="shared" si="318"/>
        <v>0.14911626510363321</v>
      </c>
      <c r="N2076" s="199">
        <v>40975</v>
      </c>
      <c r="O2076" s="181">
        <v>1352.63</v>
      </c>
      <c r="P2076" s="200">
        <f t="shared" si="314"/>
        <v>6.8769072088010284E-3</v>
      </c>
      <c r="Q2076" s="200">
        <f t="shared" si="319"/>
        <v>4.7486077984869333E-2</v>
      </c>
    </row>
    <row r="2077" spans="1:17">
      <c r="A2077" s="180">
        <v>40976</v>
      </c>
      <c r="B2077" s="174">
        <v>685.27</v>
      </c>
      <c r="C2077" s="197">
        <f t="shared" si="310"/>
        <v>1.2318916569045116E-2</v>
      </c>
      <c r="D2077" s="201">
        <f t="shared" si="315"/>
        <v>0.11861624818208261</v>
      </c>
      <c r="E2077" s="174">
        <v>8082.37</v>
      </c>
      <c r="F2077" s="197">
        <f t="shared" si="311"/>
        <v>1.2774304196333448E-2</v>
      </c>
      <c r="G2077" s="197">
        <f t="shared" si="316"/>
        <v>5.4346577371601382E-2</v>
      </c>
      <c r="H2077" s="174">
        <v>2637.18</v>
      </c>
      <c r="I2077" s="197">
        <f t="shared" si="312"/>
        <v>1.1184037354336623E-2</v>
      </c>
      <c r="J2077" s="197">
        <f t="shared" si="317"/>
        <v>0.10148870768976161</v>
      </c>
      <c r="K2077" s="174">
        <v>470.36</v>
      </c>
      <c r="L2077" s="197">
        <f t="shared" si="313"/>
        <v>-9.6901213114412351E-3</v>
      </c>
      <c r="M2077" s="197">
        <f t="shared" si="318"/>
        <v>0.13051001545034638</v>
      </c>
      <c r="N2077" s="199">
        <v>40976</v>
      </c>
      <c r="O2077" s="181">
        <v>1365.91</v>
      </c>
      <c r="P2077" s="200">
        <f t="shared" si="314"/>
        <v>9.7700277612063294E-3</v>
      </c>
      <c r="Q2077" s="200">
        <f t="shared" si="319"/>
        <v>5.6903170312541468E-2</v>
      </c>
    </row>
    <row r="2078" spans="1:17">
      <c r="A2078" s="180">
        <v>40977</v>
      </c>
      <c r="B2078" s="174">
        <v>687.44</v>
      </c>
      <c r="C2078" s="197">
        <f t="shared" si="310"/>
        <v>3.1616318196772573E-3</v>
      </c>
      <c r="D2078" s="201">
        <f t="shared" si="315"/>
        <v>0.12627183638149009</v>
      </c>
      <c r="E2078" s="174">
        <v>8102.1</v>
      </c>
      <c r="F2078" s="197">
        <f t="shared" si="311"/>
        <v>2.4381409800629246E-3</v>
      </c>
      <c r="G2078" s="197">
        <f t="shared" si="316"/>
        <v>6.355735987302194E-2</v>
      </c>
      <c r="H2078" s="174">
        <v>2646.85</v>
      </c>
      <c r="I2078" s="197">
        <f t="shared" si="312"/>
        <v>3.6600892860733417E-3</v>
      </c>
      <c r="J2078" s="197">
        <f t="shared" si="317"/>
        <v>0.1150182787720516</v>
      </c>
      <c r="K2078" s="174">
        <v>465.23</v>
      </c>
      <c r="L2078" s="197">
        <f t="shared" si="313"/>
        <v>-1.0966451997903229E-2</v>
      </c>
      <c r="M2078" s="197">
        <f t="shared" si="318"/>
        <v>0.11823226061798545</v>
      </c>
      <c r="N2078" s="199">
        <v>40977</v>
      </c>
      <c r="O2078" s="181">
        <v>1370.87</v>
      </c>
      <c r="P2078" s="200">
        <f t="shared" si="314"/>
        <v>3.6247016059477617E-3</v>
      </c>
      <c r="Q2078" s="200">
        <f t="shared" si="319"/>
        <v>6.4414069730194895E-2</v>
      </c>
    </row>
    <row r="2079" spans="1:17">
      <c r="A2079" s="180">
        <v>40980</v>
      </c>
      <c r="B2079" s="174">
        <v>686.02</v>
      </c>
      <c r="C2079" s="197">
        <f t="shared" si="310"/>
        <v>-2.0677711851167704E-3</v>
      </c>
      <c r="D2079" s="201">
        <f t="shared" si="315"/>
        <v>0.11982711976598709</v>
      </c>
      <c r="E2079" s="174">
        <v>8086.28</v>
      </c>
      <c r="F2079" s="197">
        <f t="shared" si="311"/>
        <v>-1.9544889650563689E-3</v>
      </c>
      <c r="G2079" s="197">
        <f t="shared" si="316"/>
        <v>5.4950098147785446E-2</v>
      </c>
      <c r="H2079" s="174">
        <v>2646.85</v>
      </c>
      <c r="I2079" s="197">
        <f t="shared" si="312"/>
        <v>0</v>
      </c>
      <c r="J2079" s="197">
        <f t="shared" si="317"/>
        <v>0.11158639529786006</v>
      </c>
      <c r="K2079" s="174">
        <v>468.44</v>
      </c>
      <c r="L2079" s="197">
        <f t="shared" si="313"/>
        <v>6.8761182166246727E-3</v>
      </c>
      <c r="M2079" s="197">
        <f t="shared" si="318"/>
        <v>0.1021819621195191</v>
      </c>
      <c r="N2079" s="199">
        <v>40980</v>
      </c>
      <c r="O2079" s="181">
        <v>1371.09</v>
      </c>
      <c r="P2079" s="200">
        <f t="shared" si="314"/>
        <v>1.6046915379674782E-4</v>
      </c>
      <c r="Q2079" s="200">
        <f t="shared" si="319"/>
        <v>5.9192251837911158E-2</v>
      </c>
    </row>
    <row r="2080" spans="1:17">
      <c r="A2080" s="180">
        <v>40981</v>
      </c>
      <c r="B2080" s="174">
        <v>700.42</v>
      </c>
      <c r="C2080" s="197">
        <f t="shared" si="310"/>
        <v>2.0773373295521407E-2</v>
      </c>
      <c r="D2080" s="201">
        <f t="shared" si="315"/>
        <v>0.11291712020541124</v>
      </c>
      <c r="E2080" s="174">
        <v>8234.4699999999993</v>
      </c>
      <c r="F2080" s="197">
        <f t="shared" si="311"/>
        <v>1.8160203746315402E-2</v>
      </c>
      <c r="G2080" s="197">
        <f t="shared" si="316"/>
        <v>5.3898362380192272E-2</v>
      </c>
      <c r="H2080" s="174">
        <v>2697.43</v>
      </c>
      <c r="I2080" s="197">
        <f t="shared" si="312"/>
        <v>1.892921414646323E-2</v>
      </c>
      <c r="J2080" s="197">
        <f t="shared" si="317"/>
        <v>0.10953138184159174</v>
      </c>
      <c r="K2080" s="174">
        <v>473.63</v>
      </c>
      <c r="L2080" s="197">
        <f t="shared" si="313"/>
        <v>1.1018400984269925E-2</v>
      </c>
      <c r="M2080" s="197">
        <f t="shared" si="318"/>
        <v>0.10796354576093363</v>
      </c>
      <c r="N2080" s="199">
        <v>40981</v>
      </c>
      <c r="O2080" s="181">
        <v>1395.95</v>
      </c>
      <c r="P2080" s="200">
        <f t="shared" si="314"/>
        <v>1.796914314001119E-2</v>
      </c>
      <c r="Q2080" s="200">
        <f t="shared" si="319"/>
        <v>5.904319054691759E-2</v>
      </c>
    </row>
    <row r="2081" spans="1:17">
      <c r="A2081" s="180">
        <v>40982</v>
      </c>
      <c r="B2081" s="174">
        <v>697.46</v>
      </c>
      <c r="C2081" s="197">
        <f t="shared" si="310"/>
        <v>-4.2349907345428511E-3</v>
      </c>
      <c r="D2081" s="201">
        <f t="shared" si="315"/>
        <v>0.1278002750326771</v>
      </c>
      <c r="E2081" s="174">
        <v>8185.31</v>
      </c>
      <c r="F2081" s="197">
        <f t="shared" si="311"/>
        <v>-5.9879178510979843E-3</v>
      </c>
      <c r="G2081" s="197">
        <f t="shared" si="316"/>
        <v>6.9545405914236386E-2</v>
      </c>
      <c r="H2081" s="174">
        <v>2708.41</v>
      </c>
      <c r="I2081" s="197">
        <f t="shared" si="312"/>
        <v>4.0622789795581029E-3</v>
      </c>
      <c r="J2081" s="197">
        <f t="shared" si="317"/>
        <v>0.12436319508830256</v>
      </c>
      <c r="K2081" s="174">
        <v>475.48</v>
      </c>
      <c r="L2081" s="197">
        <f t="shared" si="313"/>
        <v>3.89839395421722E-3</v>
      </c>
      <c r="M2081" s="197">
        <f t="shared" si="318"/>
        <v>0.12155362165523305</v>
      </c>
      <c r="N2081" s="199">
        <v>40982</v>
      </c>
      <c r="O2081" s="181">
        <v>1394.28</v>
      </c>
      <c r="P2081" s="200">
        <f t="shared" si="314"/>
        <v>-1.1970340792054287E-3</v>
      </c>
      <c r="Q2081" s="200">
        <f t="shared" si="319"/>
        <v>7.4678466059812224E-2</v>
      </c>
    </row>
    <row r="2082" spans="1:17">
      <c r="A2082" s="180">
        <v>40983</v>
      </c>
      <c r="B2082" s="174">
        <v>703.08</v>
      </c>
      <c r="C2082" s="197">
        <f t="shared" si="310"/>
        <v>8.025518963868359E-3</v>
      </c>
      <c r="D2082" s="201">
        <f t="shared" si="315"/>
        <v>0.13362561649641491</v>
      </c>
      <c r="E2082" s="174">
        <v>8246.7199999999993</v>
      </c>
      <c r="F2082" s="197">
        <f t="shared" si="311"/>
        <v>7.4744612688789529E-3</v>
      </c>
      <c r="G2082" s="197">
        <f t="shared" si="316"/>
        <v>6.9987219310069321E-2</v>
      </c>
      <c r="H2082" s="174">
        <v>2714.79</v>
      </c>
      <c r="I2082" s="197">
        <f t="shared" si="312"/>
        <v>2.352855488740496E-3</v>
      </c>
      <c r="J2082" s="197">
        <f t="shared" si="317"/>
        <v>0.13263669744261594</v>
      </c>
      <c r="K2082" s="174">
        <v>476.24</v>
      </c>
      <c r="L2082" s="197">
        <f t="shared" si="313"/>
        <v>1.5971087327111132E-3</v>
      </c>
      <c r="M2082" s="197">
        <f t="shared" si="318"/>
        <v>0.12088471141409934</v>
      </c>
      <c r="N2082" s="199">
        <v>40983</v>
      </c>
      <c r="O2082" s="181">
        <v>1402.6</v>
      </c>
      <c r="P2082" s="200">
        <f t="shared" si="314"/>
        <v>5.9495041200391232E-3</v>
      </c>
      <c r="Q2082" s="200">
        <f t="shared" si="319"/>
        <v>7.8441609913890056E-2</v>
      </c>
    </row>
    <row r="2083" spans="1:17">
      <c r="A2083" s="180">
        <v>40984</v>
      </c>
      <c r="B2083" s="174">
        <v>704.24</v>
      </c>
      <c r="C2083" s="197">
        <f t="shared" si="310"/>
        <v>1.6485238079529982E-3</v>
      </c>
      <c r="D2083" s="201">
        <f t="shared" si="315"/>
        <v>0.13515007533797549</v>
      </c>
      <c r="E2083" s="174">
        <v>8270.41</v>
      </c>
      <c r="F2083" s="197">
        <f t="shared" si="311"/>
        <v>2.868539055448678E-3</v>
      </c>
      <c r="G2083" s="197">
        <f t="shared" si="316"/>
        <v>7.2437654327709669E-2</v>
      </c>
      <c r="H2083" s="174">
        <v>2712.78</v>
      </c>
      <c r="I2083" s="197">
        <f t="shared" si="312"/>
        <v>-7.4066298247177007E-4</v>
      </c>
      <c r="J2083" s="197">
        <f t="shared" si="317"/>
        <v>0.12606650591095725</v>
      </c>
      <c r="K2083" s="174">
        <v>485.95</v>
      </c>
      <c r="L2083" s="197">
        <f t="shared" si="313"/>
        <v>2.018380910434495E-2</v>
      </c>
      <c r="M2083" s="197">
        <f t="shared" si="318"/>
        <v>0.1204427934309145</v>
      </c>
      <c r="N2083" s="199">
        <v>40984</v>
      </c>
      <c r="O2083" s="181">
        <v>1404.17</v>
      </c>
      <c r="P2083" s="200">
        <f t="shared" si="314"/>
        <v>1.1187237741202927E-3</v>
      </c>
      <c r="Q2083" s="200">
        <f t="shared" si="319"/>
        <v>8.0844516749832437E-2</v>
      </c>
    </row>
    <row r="2084" spans="1:17">
      <c r="A2084" s="180">
        <v>40987</v>
      </c>
      <c r="B2084" s="174">
        <v>707.02</v>
      </c>
      <c r="C2084" s="197">
        <f t="shared" si="310"/>
        <v>3.9397468869486786E-3</v>
      </c>
      <c r="D2084" s="201">
        <f t="shared" si="315"/>
        <v>0.11325825725207185</v>
      </c>
      <c r="E2084" s="174">
        <v>8297.4699999999993</v>
      </c>
      <c r="F2084" s="197">
        <f t="shared" si="311"/>
        <v>3.266564468338189E-3</v>
      </c>
      <c r="G2084" s="197">
        <f t="shared" si="316"/>
        <v>6.280653266543039E-2</v>
      </c>
      <c r="H2084" s="174">
        <v>2733.26</v>
      </c>
      <c r="I2084" s="197">
        <f t="shared" si="312"/>
        <v>7.5210966282812184E-3</v>
      </c>
      <c r="J2084" s="197">
        <f t="shared" si="317"/>
        <v>0.11174661700585017</v>
      </c>
      <c r="K2084" s="174">
        <v>489</v>
      </c>
      <c r="L2084" s="197">
        <f t="shared" si="313"/>
        <v>6.2567515253923716E-3</v>
      </c>
      <c r="M2084" s="197">
        <f t="shared" si="318"/>
        <v>0.1367025259210517</v>
      </c>
      <c r="N2084" s="199">
        <v>40987</v>
      </c>
      <c r="O2084" s="181">
        <v>1409.75</v>
      </c>
      <c r="P2084" s="200">
        <f t="shared" si="314"/>
        <v>3.9660028103612023E-3</v>
      </c>
      <c r="Q2084" s="200">
        <f t="shared" si="319"/>
        <v>7.0916547287622089E-2</v>
      </c>
    </row>
    <row r="2085" spans="1:17">
      <c r="A2085" s="180">
        <v>40988</v>
      </c>
      <c r="B2085" s="174">
        <v>704.51</v>
      </c>
      <c r="C2085" s="197">
        <f t="shared" si="310"/>
        <v>-3.5564283374460055E-3</v>
      </c>
      <c r="D2085" s="201">
        <f t="shared" si="315"/>
        <v>9.7374485476852027E-2</v>
      </c>
      <c r="E2085" s="174">
        <v>8241.2800000000007</v>
      </c>
      <c r="F2085" s="197">
        <f t="shared" si="311"/>
        <v>-6.7949773953776401E-3</v>
      </c>
      <c r="G2085" s="197">
        <f t="shared" si="316"/>
        <v>5.9346660406577198E-2</v>
      </c>
      <c r="H2085" s="174">
        <v>2737.63</v>
      </c>
      <c r="I2085" s="197">
        <f t="shared" si="312"/>
        <v>1.5975466256531728E-3</v>
      </c>
      <c r="J2085" s="197">
        <f t="shared" si="317"/>
        <v>0.11280051795492567</v>
      </c>
      <c r="K2085" s="174">
        <v>490.37</v>
      </c>
      <c r="L2085" s="197">
        <f t="shared" si="313"/>
        <v>2.7977187245039207E-3</v>
      </c>
      <c r="M2085" s="197">
        <f t="shared" si="318"/>
        <v>0.15010977553478516</v>
      </c>
      <c r="N2085" s="199">
        <v>40988</v>
      </c>
      <c r="O2085" s="181">
        <v>1405.52</v>
      </c>
      <c r="P2085" s="200">
        <f t="shared" si="314"/>
        <v>-3.0050426304927035E-3</v>
      </c>
      <c r="Q2085" s="200">
        <f t="shared" si="319"/>
        <v>6.9956018517356264E-2</v>
      </c>
    </row>
    <row r="2086" spans="1:17">
      <c r="A2086" s="180">
        <v>40989</v>
      </c>
      <c r="B2086" s="174">
        <v>707.58</v>
      </c>
      <c r="C2086" s="197">
        <f t="shared" si="310"/>
        <v>4.348171627780356E-3</v>
      </c>
      <c r="D2086" s="201">
        <f t="shared" si="315"/>
        <v>9.3802466852154792E-2</v>
      </c>
      <c r="E2086" s="174">
        <v>8219.34</v>
      </c>
      <c r="F2086" s="197">
        <f t="shared" si="311"/>
        <v>-2.6657577895145088E-3</v>
      </c>
      <c r="G2086" s="197">
        <f t="shared" si="316"/>
        <v>5.1278733648641314E-2</v>
      </c>
      <c r="H2086" s="174">
        <v>2736.88</v>
      </c>
      <c r="I2086" s="197">
        <f t="shared" si="312"/>
        <v>-2.7399712657097793E-4</v>
      </c>
      <c r="J2086" s="197">
        <f t="shared" si="317"/>
        <v>0.11631660117850003</v>
      </c>
      <c r="K2086" s="174">
        <v>490.43</v>
      </c>
      <c r="L2086" s="197">
        <f t="shared" si="313"/>
        <v>1.2234910292598309E-4</v>
      </c>
      <c r="M2086" s="197">
        <f t="shared" si="318"/>
        <v>0.14627617022390771</v>
      </c>
      <c r="N2086" s="199">
        <v>40989</v>
      </c>
      <c r="O2086" s="181">
        <v>1402.89</v>
      </c>
      <c r="P2086" s="200">
        <f t="shared" si="314"/>
        <v>-1.8729464492867856E-3</v>
      </c>
      <c r="Q2086" s="200">
        <f t="shared" si="319"/>
        <v>6.6281743805670382E-2</v>
      </c>
    </row>
    <row r="2087" spans="1:17">
      <c r="A2087" s="180">
        <v>40990</v>
      </c>
      <c r="B2087" s="174">
        <v>706.2</v>
      </c>
      <c r="C2087" s="197">
        <f t="shared" si="310"/>
        <v>-1.9522138356475776E-3</v>
      </c>
      <c r="D2087" s="201">
        <f t="shared" si="315"/>
        <v>9.8946053190254582E-2</v>
      </c>
      <c r="E2087" s="174">
        <v>8141.33</v>
      </c>
      <c r="F2087" s="197">
        <f t="shared" si="311"/>
        <v>-9.5363565426739016E-3</v>
      </c>
      <c r="G2087" s="197">
        <f t="shared" si="316"/>
        <v>4.52734444845505E-2</v>
      </c>
      <c r="H2087" s="174">
        <v>2731.5</v>
      </c>
      <c r="I2087" s="197">
        <f t="shared" si="312"/>
        <v>-1.967676619340736E-3</v>
      </c>
      <c r="J2087" s="197">
        <f t="shared" si="317"/>
        <v>0.11596053997625279</v>
      </c>
      <c r="K2087" s="174">
        <v>494.26</v>
      </c>
      <c r="L2087" s="197">
        <f t="shared" si="313"/>
        <v>7.7791372195180238E-3</v>
      </c>
      <c r="M2087" s="197">
        <f t="shared" si="318"/>
        <v>0.13021909616012792</v>
      </c>
      <c r="N2087" s="199">
        <v>40990</v>
      </c>
      <c r="O2087" s="181">
        <v>1392.78</v>
      </c>
      <c r="P2087" s="200">
        <f t="shared" si="314"/>
        <v>-7.2326448201014181E-3</v>
      </c>
      <c r="Q2087" s="200">
        <f t="shared" si="319"/>
        <v>6.3937561722250069E-2</v>
      </c>
    </row>
    <row r="2088" spans="1:17">
      <c r="A2088" s="180">
        <v>40991</v>
      </c>
      <c r="B2088" s="174">
        <v>707.17</v>
      </c>
      <c r="C2088" s="197">
        <f t="shared" si="310"/>
        <v>1.3726061148796485E-3</v>
      </c>
      <c r="D2088" s="201">
        <f t="shared" si="315"/>
        <v>9.0059192890821677E-2</v>
      </c>
      <c r="E2088" s="174">
        <v>8180.06</v>
      </c>
      <c r="F2088" s="197">
        <f t="shared" si="311"/>
        <v>4.7459282200413384E-3</v>
      </c>
      <c r="G2088" s="197">
        <f t="shared" si="316"/>
        <v>3.7631818242148882E-2</v>
      </c>
      <c r="H2088" s="174">
        <v>2728.55</v>
      </c>
      <c r="I2088" s="197">
        <f t="shared" si="312"/>
        <v>-1.0805762903438793E-3</v>
      </c>
      <c r="J2088" s="197">
        <f t="shared" si="317"/>
        <v>0.11533134827707596</v>
      </c>
      <c r="K2088" s="174">
        <v>493.62</v>
      </c>
      <c r="L2088" s="197">
        <f t="shared" si="313"/>
        <v>-1.2957041129258223E-3</v>
      </c>
      <c r="M2088" s="197">
        <f t="shared" si="318"/>
        <v>0.13128524520717083</v>
      </c>
      <c r="N2088" s="199">
        <v>40991</v>
      </c>
      <c r="O2088" s="181">
        <v>1397.11</v>
      </c>
      <c r="P2088" s="200">
        <f t="shared" si="314"/>
        <v>3.1040675271881042E-3</v>
      </c>
      <c r="Q2088" s="200">
        <f t="shared" si="319"/>
        <v>5.7731279298141806E-2</v>
      </c>
    </row>
    <row r="2089" spans="1:17">
      <c r="A2089" s="180">
        <v>40994</v>
      </c>
      <c r="B2089" s="174">
        <v>718.67</v>
      </c>
      <c r="C2089" s="197">
        <f t="shared" si="310"/>
        <v>1.613119195977963E-2</v>
      </c>
      <c r="D2089" s="201">
        <f t="shared" si="315"/>
        <v>9.4286904442681146E-2</v>
      </c>
      <c r="E2089" s="174">
        <v>8288.7900000000009</v>
      </c>
      <c r="F2089" s="197">
        <f t="shared" si="311"/>
        <v>1.3204513956343002E-2</v>
      </c>
      <c r="G2089" s="197">
        <f t="shared" si="316"/>
        <v>3.2963797559925997E-2</v>
      </c>
      <c r="H2089" s="174">
        <v>2778.02</v>
      </c>
      <c r="I2089" s="197">
        <f t="shared" si="312"/>
        <v>1.7968111166990895E-2</v>
      </c>
      <c r="J2089" s="197">
        <f t="shared" si="317"/>
        <v>0.10131081242816342</v>
      </c>
      <c r="K2089" s="174">
        <v>493.25</v>
      </c>
      <c r="L2089" s="197">
        <f t="shared" si="313"/>
        <v>-7.4984550616925328E-4</v>
      </c>
      <c r="M2089" s="197">
        <f t="shared" si="318"/>
        <v>0.12759306092801975</v>
      </c>
      <c r="N2089" s="199">
        <v>40994</v>
      </c>
      <c r="O2089" s="181">
        <v>1416.51</v>
      </c>
      <c r="P2089" s="200">
        <f t="shared" si="314"/>
        <v>1.3790282585130287E-2</v>
      </c>
      <c r="Q2089" s="200">
        <f t="shared" si="319"/>
        <v>5.2201218889048745E-2</v>
      </c>
    </row>
    <row r="2090" spans="1:17">
      <c r="A2090" s="180">
        <v>40995</v>
      </c>
      <c r="B2090" s="174">
        <v>717.81</v>
      </c>
      <c r="C2090" s="197">
        <f t="shared" si="310"/>
        <v>-1.1973714952500771E-3</v>
      </c>
      <c r="D2090" s="201">
        <f t="shared" si="315"/>
        <v>0.11331254451027646</v>
      </c>
      <c r="E2090" s="174">
        <v>8239.3700000000008</v>
      </c>
      <c r="F2090" s="197">
        <f t="shared" si="311"/>
        <v>-5.9801148196551145E-3</v>
      </c>
      <c r="G2090" s="197">
        <f t="shared" si="316"/>
        <v>5.0081294214184405E-2</v>
      </c>
      <c r="H2090" s="174">
        <v>2782.12</v>
      </c>
      <c r="I2090" s="197">
        <f t="shared" si="312"/>
        <v>1.4747832763634468E-3</v>
      </c>
      <c r="J2090" s="197">
        <f t="shared" si="317"/>
        <v>0.12376240667307575</v>
      </c>
      <c r="K2090" s="174">
        <v>491.88</v>
      </c>
      <c r="L2090" s="197">
        <f t="shared" si="313"/>
        <v>-2.7813605984781868E-3</v>
      </c>
      <c r="M2090" s="197">
        <f t="shared" si="318"/>
        <v>0.12305285217812607</v>
      </c>
      <c r="N2090" s="199">
        <v>40995</v>
      </c>
      <c r="O2090" s="181">
        <v>1412.52</v>
      </c>
      <c r="P2090" s="200">
        <f t="shared" si="314"/>
        <v>-2.8207566873393645E-3</v>
      </c>
      <c r="Q2090" s="200">
        <f t="shared" si="319"/>
        <v>7.1754465149041158E-2</v>
      </c>
    </row>
    <row r="2091" spans="1:17">
      <c r="A2091" s="180">
        <v>40996</v>
      </c>
      <c r="B2091" s="174">
        <v>715.37</v>
      </c>
      <c r="C2091" s="197">
        <f t="shared" si="310"/>
        <v>-3.4050187101091699E-3</v>
      </c>
      <c r="D2091" s="201">
        <f t="shared" si="315"/>
        <v>0.10984248014221239</v>
      </c>
      <c r="E2091" s="174">
        <v>8188.35</v>
      </c>
      <c r="F2091" s="197">
        <f t="shared" si="311"/>
        <v>-6.2114723210950672E-3</v>
      </c>
      <c r="G2091" s="197">
        <f t="shared" si="316"/>
        <v>4.5026276427544212E-2</v>
      </c>
      <c r="H2091" s="174">
        <v>2770.97</v>
      </c>
      <c r="I2091" s="197">
        <f t="shared" si="312"/>
        <v>-4.0157876008667867E-3</v>
      </c>
      <c r="J2091" s="197">
        <f t="shared" si="317"/>
        <v>0.12233262359205581</v>
      </c>
      <c r="K2091" s="174">
        <v>491.77</v>
      </c>
      <c r="L2091" s="197">
        <f t="shared" si="313"/>
        <v>-2.236567894241713E-4</v>
      </c>
      <c r="M2091" s="197">
        <f t="shared" si="318"/>
        <v>0.1192631497580306</v>
      </c>
      <c r="N2091" s="199">
        <v>40996</v>
      </c>
      <c r="O2091" s="181">
        <v>1405.54</v>
      </c>
      <c r="P2091" s="200">
        <f t="shared" si="314"/>
        <v>-4.9537726478604228E-3</v>
      </c>
      <c r="Q2091" s="200">
        <f t="shared" si="319"/>
        <v>7.0527781883711657E-2</v>
      </c>
    </row>
    <row r="2092" spans="1:17">
      <c r="A2092" s="180">
        <v>40997</v>
      </c>
      <c r="B2092" s="174">
        <v>716.28</v>
      </c>
      <c r="C2092" s="197">
        <f t="shared" si="310"/>
        <v>1.2712606049726141E-3</v>
      </c>
      <c r="D2092" s="201">
        <f t="shared" si="315"/>
        <v>0.10944287499184713</v>
      </c>
      <c r="E2092" s="174">
        <v>8166.37</v>
      </c>
      <c r="F2092" s="197">
        <f t="shared" si="311"/>
        <v>-2.6879106745381427E-3</v>
      </c>
      <c r="G2092" s="197">
        <f t="shared" si="316"/>
        <v>4.4186842521105794E-2</v>
      </c>
      <c r="H2092" s="174">
        <v>2762.05</v>
      </c>
      <c r="I2092" s="197">
        <f t="shared" si="312"/>
        <v>-3.2242817584922701E-3</v>
      </c>
      <c r="J2092" s="197">
        <f t="shared" si="317"/>
        <v>0.1168758228924619</v>
      </c>
      <c r="K2092" s="174">
        <v>500.12</v>
      </c>
      <c r="L2092" s="197">
        <f t="shared" si="313"/>
        <v>1.6836942111976668E-2</v>
      </c>
      <c r="M2092" s="197">
        <f t="shared" si="318"/>
        <v>0.10928376278663093</v>
      </c>
      <c r="N2092" s="199">
        <v>40997</v>
      </c>
      <c r="O2092" s="181">
        <v>1403.28</v>
      </c>
      <c r="P2092" s="200">
        <f t="shared" si="314"/>
        <v>-1.6092170290043855E-3</v>
      </c>
      <c r="Q2092" s="200">
        <f t="shared" si="319"/>
        <v>6.8099359144506336E-2</v>
      </c>
    </row>
    <row r="2093" spans="1:17">
      <c r="A2093" s="180">
        <v>40998</v>
      </c>
      <c r="B2093" s="174">
        <v>716.79</v>
      </c>
      <c r="C2093" s="197">
        <f t="shared" si="310"/>
        <v>7.1175870199023845E-4</v>
      </c>
      <c r="D2093" s="201">
        <f t="shared" si="315"/>
        <v>0.1083619813575868</v>
      </c>
      <c r="E2093" s="174">
        <v>8206.93</v>
      </c>
      <c r="F2093" s="197">
        <f t="shared" si="311"/>
        <v>4.9544176148125767E-3</v>
      </c>
      <c r="G2093" s="197">
        <f t="shared" si="316"/>
        <v>4.0979563677520731E-2</v>
      </c>
      <c r="H2093" s="174">
        <v>2755.27</v>
      </c>
      <c r="I2093" s="197">
        <f t="shared" si="312"/>
        <v>-2.4577162146870177E-3</v>
      </c>
      <c r="J2093" s="197">
        <f t="shared" si="317"/>
        <v>0.11258531112865527</v>
      </c>
      <c r="K2093" s="174">
        <v>500.66</v>
      </c>
      <c r="L2093" s="197">
        <f t="shared" si="313"/>
        <v>1.0791583612907681E-3</v>
      </c>
      <c r="M2093" s="197">
        <f t="shared" si="318"/>
        <v>0.13224110669860364</v>
      </c>
      <c r="N2093" s="199">
        <v>40998</v>
      </c>
      <c r="O2093" s="181">
        <v>1408.47</v>
      </c>
      <c r="P2093" s="200">
        <f t="shared" si="314"/>
        <v>3.6916552995440582E-3</v>
      </c>
      <c r="Q2093" s="200">
        <f t="shared" si="319"/>
        <v>6.6947211849445923E-2</v>
      </c>
    </row>
    <row r="2094" spans="1:17">
      <c r="A2094" s="180">
        <v>41001</v>
      </c>
      <c r="B2094" s="174">
        <v>721.25</v>
      </c>
      <c r="C2094" s="197">
        <f t="shared" si="310"/>
        <v>6.2029071517603566E-3</v>
      </c>
      <c r="D2094" s="201">
        <f t="shared" si="315"/>
        <v>8.8728834737164197E-2</v>
      </c>
      <c r="E2094" s="174">
        <v>8280.83</v>
      </c>
      <c r="F2094" s="197">
        <f t="shared" si="311"/>
        <v>8.9642856122665992E-3</v>
      </c>
      <c r="G2094" s="197">
        <f t="shared" si="316"/>
        <v>3.4143050438254809E-2</v>
      </c>
      <c r="H2094" s="174">
        <v>2784.42</v>
      </c>
      <c r="I2094" s="197">
        <f t="shared" si="312"/>
        <v>1.0524151730001366E-2</v>
      </c>
      <c r="J2094" s="197">
        <f t="shared" si="317"/>
        <v>0.10196392190572326</v>
      </c>
      <c r="K2094" s="174">
        <v>499.48</v>
      </c>
      <c r="L2094" s="197">
        <f t="shared" si="313"/>
        <v>-2.3596707411451612E-3</v>
      </c>
      <c r="M2094" s="197">
        <f t="shared" si="318"/>
        <v>0.13204303829258293</v>
      </c>
      <c r="N2094" s="199">
        <v>41001</v>
      </c>
      <c r="O2094" s="181">
        <v>1419.04</v>
      </c>
      <c r="P2094" s="200">
        <f t="shared" si="314"/>
        <v>7.4765777930732918E-3</v>
      </c>
      <c r="Q2094" s="200">
        <f t="shared" si="319"/>
        <v>6.1778577817552374E-2</v>
      </c>
    </row>
    <row r="2095" spans="1:17">
      <c r="A2095" s="180">
        <v>41002</v>
      </c>
      <c r="B2095" s="174">
        <v>716.99</v>
      </c>
      <c r="C2095" s="197">
        <f t="shared" si="310"/>
        <v>-5.9239243213439971E-3</v>
      </c>
      <c r="D2095" s="201">
        <f t="shared" si="315"/>
        <v>9.1507367675672843E-2</v>
      </c>
      <c r="E2095" s="174">
        <v>8216.5400000000009</v>
      </c>
      <c r="F2095" s="197">
        <f t="shared" si="311"/>
        <v>-7.7940090389505305E-3</v>
      </c>
      <c r="G2095" s="197">
        <f t="shared" si="316"/>
        <v>4.1346284305717823E-2</v>
      </c>
      <c r="H2095" s="174">
        <v>2782.78</v>
      </c>
      <c r="I2095" s="197">
        <f t="shared" si="312"/>
        <v>-5.8916512697189882E-4</v>
      </c>
      <c r="J2095" s="197">
        <f t="shared" si="317"/>
        <v>0.10941825394930059</v>
      </c>
      <c r="K2095" s="174">
        <v>498.34</v>
      </c>
      <c r="L2095" s="197">
        <f t="shared" si="313"/>
        <v>-2.2849822533296533E-3</v>
      </c>
      <c r="M2095" s="197">
        <f t="shared" si="318"/>
        <v>0.12636110535945991</v>
      </c>
      <c r="N2095" s="199">
        <v>41002</v>
      </c>
      <c r="O2095" s="181">
        <v>1413.38</v>
      </c>
      <c r="P2095" s="200">
        <f t="shared" si="314"/>
        <v>-3.9965877474346378E-3</v>
      </c>
      <c r="Q2095" s="200">
        <f t="shared" si="319"/>
        <v>6.8160663062799762E-2</v>
      </c>
    </row>
    <row r="2096" spans="1:17">
      <c r="A2096" s="180">
        <v>41003</v>
      </c>
      <c r="B2096" s="174">
        <v>704.7</v>
      </c>
      <c r="C2096" s="197">
        <f t="shared" si="310"/>
        <v>-1.7289713167988517E-2</v>
      </c>
      <c r="D2096" s="201">
        <f t="shared" si="315"/>
        <v>6.6158637356746958E-2</v>
      </c>
      <c r="E2096" s="174">
        <v>8106.79</v>
      </c>
      <c r="F2096" s="197">
        <f t="shared" si="311"/>
        <v>-1.3447213750346437E-2</v>
      </c>
      <c r="G2096" s="197">
        <f t="shared" si="316"/>
        <v>1.9182290908850073E-2</v>
      </c>
      <c r="H2096" s="174">
        <v>2745</v>
      </c>
      <c r="I2096" s="197">
        <f t="shared" si="312"/>
        <v>-1.3669353074135313E-2</v>
      </c>
      <c r="J2096" s="197">
        <f t="shared" si="317"/>
        <v>9.555924236182442E-2</v>
      </c>
      <c r="K2096" s="174">
        <v>496.57</v>
      </c>
      <c r="L2096" s="197">
        <f t="shared" si="313"/>
        <v>-3.558114537749174E-3</v>
      </c>
      <c r="M2096" s="197">
        <f t="shared" si="318"/>
        <v>0.12221502406689856</v>
      </c>
      <c r="N2096" s="199">
        <v>41003</v>
      </c>
      <c r="O2096" s="181">
        <v>1398.96</v>
      </c>
      <c r="P2096" s="200">
        <f t="shared" si="314"/>
        <v>-1.0254895475303529E-2</v>
      </c>
      <c r="Q2096" s="200">
        <f t="shared" si="319"/>
        <v>4.9664338051204425E-2</v>
      </c>
    </row>
    <row r="2097" spans="1:17">
      <c r="A2097" s="180">
        <v>41004</v>
      </c>
      <c r="B2097" s="174">
        <v>703.37</v>
      </c>
      <c r="C2097" s="197">
        <f t="shared" si="310"/>
        <v>-1.8891111884145725E-3</v>
      </c>
      <c r="D2097" s="201">
        <f t="shared" si="315"/>
        <v>5.3394190470656834E-2</v>
      </c>
      <c r="E2097" s="174">
        <v>8081.35</v>
      </c>
      <c r="F2097" s="197">
        <f t="shared" si="311"/>
        <v>-3.1430443451685762E-3</v>
      </c>
      <c r="G2097" s="197">
        <f t="shared" si="316"/>
        <v>7.2746411452864722E-3</v>
      </c>
      <c r="H2097" s="174">
        <v>2762.5</v>
      </c>
      <c r="I2097" s="197">
        <f t="shared" si="312"/>
        <v>6.3549918823772198E-3</v>
      </c>
      <c r="J2097" s="197">
        <f t="shared" si="317"/>
        <v>8.2233934831639557E-2</v>
      </c>
      <c r="K2097" s="174">
        <v>502.11</v>
      </c>
      <c r="L2097" s="197">
        <f t="shared" si="313"/>
        <v>1.109475873779083E-2</v>
      </c>
      <c r="M2097" s="197">
        <f t="shared" si="318"/>
        <v>0.10940301782505421</v>
      </c>
      <c r="N2097" s="199">
        <v>41004</v>
      </c>
      <c r="O2097" s="181">
        <v>1398.08</v>
      </c>
      <c r="P2097" s="200">
        <f t="shared" si="314"/>
        <v>-6.2923664233309191E-4</v>
      </c>
      <c r="Q2097" s="200">
        <f t="shared" si="319"/>
        <v>3.9833355746984128E-2</v>
      </c>
    </row>
    <row r="2098" spans="1:17">
      <c r="A2098" s="180">
        <v>41008</v>
      </c>
      <c r="B2098" s="174">
        <v>698.48</v>
      </c>
      <c r="C2098" s="197">
        <f t="shared" si="310"/>
        <v>-6.976523642010013E-3</v>
      </c>
      <c r="D2098" s="201">
        <f t="shared" si="315"/>
        <v>4.8112940702806299E-2</v>
      </c>
      <c r="E2098" s="174">
        <v>7992.32</v>
      </c>
      <c r="F2098" s="197">
        <f t="shared" si="311"/>
        <v>-1.1077857200037055E-2</v>
      </c>
      <c r="G2098" s="197">
        <f t="shared" si="316"/>
        <v>1.4413917124055783E-3</v>
      </c>
      <c r="H2098" s="174">
        <v>2739.98</v>
      </c>
      <c r="I2098" s="197">
        <f t="shared" si="312"/>
        <v>-8.1854457406051098E-3</v>
      </c>
      <c r="J2098" s="197">
        <f t="shared" si="317"/>
        <v>8.7102866160238962E-2</v>
      </c>
      <c r="K2098" s="174">
        <v>501.58</v>
      </c>
      <c r="L2098" s="197">
        <f t="shared" si="313"/>
        <v>-1.0561030781645183E-3</v>
      </c>
      <c r="M2098" s="197">
        <f t="shared" si="318"/>
        <v>0.11798470503133224</v>
      </c>
      <c r="N2098" s="199">
        <v>41008</v>
      </c>
      <c r="O2098" s="181">
        <v>1382.2</v>
      </c>
      <c r="P2098" s="200">
        <f t="shared" si="314"/>
        <v>-1.1423434105777059E-2</v>
      </c>
      <c r="Q2098" s="200">
        <f t="shared" si="319"/>
        <v>3.7182850516749869E-2</v>
      </c>
    </row>
    <row r="2099" spans="1:17">
      <c r="A2099" s="180">
        <v>41009</v>
      </c>
      <c r="B2099" s="174">
        <v>687.03</v>
      </c>
      <c r="C2099" s="197">
        <f t="shared" si="310"/>
        <v>-1.6528586111356852E-2</v>
      </c>
      <c r="D2099" s="201">
        <f t="shared" si="315"/>
        <v>3.6596739246332992E-2</v>
      </c>
      <c r="E2099" s="174">
        <v>7841.92</v>
      </c>
      <c r="F2099" s="197">
        <f t="shared" si="311"/>
        <v>-1.8997378245821449E-2</v>
      </c>
      <c r="G2099" s="197">
        <f t="shared" si="316"/>
        <v>-1.1279535835096274E-2</v>
      </c>
      <c r="H2099" s="174">
        <v>2695.12</v>
      </c>
      <c r="I2099" s="197">
        <f t="shared" si="312"/>
        <v>-1.650789083192895E-2</v>
      </c>
      <c r="J2099" s="197">
        <f t="shared" si="317"/>
        <v>7.3537103449524202E-2</v>
      </c>
      <c r="K2099" s="174">
        <v>494.6</v>
      </c>
      <c r="L2099" s="197">
        <f t="shared" si="313"/>
        <v>-1.4013761028176017E-2</v>
      </c>
      <c r="M2099" s="197">
        <f t="shared" si="318"/>
        <v>0.10304165351588519</v>
      </c>
      <c r="N2099" s="199">
        <v>41009</v>
      </c>
      <c r="O2099" s="181">
        <v>1358.59</v>
      </c>
      <c r="P2099" s="200">
        <f t="shared" si="314"/>
        <v>-1.7229035445361768E-2</v>
      </c>
      <c r="Q2099" s="200">
        <f t="shared" si="319"/>
        <v>2.3601470293414882E-2</v>
      </c>
    </row>
    <row r="2100" spans="1:17">
      <c r="A2100" s="180">
        <v>41010</v>
      </c>
      <c r="B2100" s="174">
        <v>689.11</v>
      </c>
      <c r="C2100" s="197">
        <f t="shared" si="310"/>
        <v>3.0229505485774503E-3</v>
      </c>
      <c r="D2100" s="201">
        <f t="shared" si="315"/>
        <v>1.342243024832248E-2</v>
      </c>
      <c r="E2100" s="174">
        <v>7912.85</v>
      </c>
      <c r="F2100" s="197">
        <f t="shared" si="311"/>
        <v>9.0043179603855796E-3</v>
      </c>
      <c r="G2100" s="197">
        <f t="shared" si="316"/>
        <v>-3.006286119914044E-2</v>
      </c>
      <c r="H2100" s="174">
        <v>2708.13</v>
      </c>
      <c r="I2100" s="197">
        <f t="shared" si="312"/>
        <v>4.8156295348642571E-3</v>
      </c>
      <c r="J2100" s="197">
        <f t="shared" si="317"/>
        <v>4.9901492677638992E-2</v>
      </c>
      <c r="K2100" s="174">
        <v>496.82</v>
      </c>
      <c r="L2100" s="197">
        <f t="shared" si="313"/>
        <v>4.4784323705889363E-3</v>
      </c>
      <c r="M2100" s="197">
        <f t="shared" si="318"/>
        <v>8.8806907778951769E-2</v>
      </c>
      <c r="N2100" s="199">
        <v>41010</v>
      </c>
      <c r="O2100" s="181">
        <v>1368.71</v>
      </c>
      <c r="P2100" s="200">
        <f t="shared" si="314"/>
        <v>7.4212931815645089E-3</v>
      </c>
      <c r="Q2100" s="200">
        <f t="shared" si="319"/>
        <v>4.8994025414039917E-3</v>
      </c>
    </row>
    <row r="2101" spans="1:17">
      <c r="A2101" s="180">
        <v>41011</v>
      </c>
      <c r="B2101" s="174">
        <v>701.97</v>
      </c>
      <c r="C2101" s="197">
        <f t="shared" si="310"/>
        <v>1.848975813013537E-2</v>
      </c>
      <c r="D2101" s="201">
        <f t="shared" si="315"/>
        <v>2.1251340553352906E-2</v>
      </c>
      <c r="E2101" s="174">
        <v>8039.96</v>
      </c>
      <c r="F2101" s="197">
        <f t="shared" si="311"/>
        <v>1.5936087754845295E-2</v>
      </c>
      <c r="G2101" s="197">
        <f t="shared" si="316"/>
        <v>-9.9567747936851417E-3</v>
      </c>
      <c r="H2101" s="174">
        <v>2740.26</v>
      </c>
      <c r="I2101" s="197">
        <f t="shared" si="312"/>
        <v>1.1794446602906771E-2</v>
      </c>
      <c r="J2101" s="197">
        <f t="shared" si="317"/>
        <v>6.1216533695178023E-2</v>
      </c>
      <c r="K2101" s="174">
        <v>493.44</v>
      </c>
      <c r="L2101" s="197">
        <f t="shared" si="313"/>
        <v>-6.8265165229949177E-3</v>
      </c>
      <c r="M2101" s="197">
        <f t="shared" si="318"/>
        <v>9.0196670895044267E-2</v>
      </c>
      <c r="N2101" s="199">
        <v>41011</v>
      </c>
      <c r="O2101" s="181">
        <v>1387.57</v>
      </c>
      <c r="P2101" s="200">
        <f t="shared" si="314"/>
        <v>1.3685325404961968E-2</v>
      </c>
      <c r="Q2101" s="200">
        <f t="shared" si="319"/>
        <v>1.9230865393573094E-2</v>
      </c>
    </row>
    <row r="2102" spans="1:17">
      <c r="A2102" s="180">
        <v>41012</v>
      </c>
      <c r="B2102" s="174">
        <v>693.16</v>
      </c>
      <c r="C2102" s="197">
        <f t="shared" si="310"/>
        <v>-1.2629815297863565E-2</v>
      </c>
      <c r="D2102" s="201">
        <f t="shared" si="315"/>
        <v>3.5451595456564892E-2</v>
      </c>
      <c r="E2102" s="174">
        <v>7931.1</v>
      </c>
      <c r="F2102" s="197">
        <f t="shared" si="311"/>
        <v>-1.3632368281955073E-2</v>
      </c>
      <c r="G2102" s="197">
        <f t="shared" si="316"/>
        <v>-2.0215971035496584E-3</v>
      </c>
      <c r="H2102" s="174">
        <v>2698.99</v>
      </c>
      <c r="I2102" s="197">
        <f t="shared" si="312"/>
        <v>-1.5175177456058413E-2</v>
      </c>
      <c r="J2102" s="197">
        <f t="shared" si="317"/>
        <v>6.434537077427889E-2</v>
      </c>
      <c r="K2102" s="174">
        <v>486.45</v>
      </c>
      <c r="L2102" s="197">
        <f t="shared" si="313"/>
        <v>-1.4267149513473316E-2</v>
      </c>
      <c r="M2102" s="197">
        <f t="shared" si="318"/>
        <v>7.6849179688573535E-2</v>
      </c>
      <c r="N2102" s="199">
        <v>41012</v>
      </c>
      <c r="O2102" s="181">
        <v>1370.26</v>
      </c>
      <c r="P2102" s="200">
        <f t="shared" si="314"/>
        <v>-1.2553512960530443E-2</v>
      </c>
      <c r="Q2102" s="200">
        <f t="shared" si="319"/>
        <v>2.6139171010511518E-2</v>
      </c>
    </row>
    <row r="2103" spans="1:17">
      <c r="A2103" s="180">
        <v>41015</v>
      </c>
      <c r="B2103" s="174">
        <v>686.84</v>
      </c>
      <c r="C2103" s="197">
        <f t="shared" si="310"/>
        <v>-9.1594843264426913E-3</v>
      </c>
      <c r="D2103" s="201">
        <f t="shared" si="315"/>
        <v>2.2231565893795886E-2</v>
      </c>
      <c r="E2103" s="174">
        <v>7949.57</v>
      </c>
      <c r="F2103" s="197">
        <f t="shared" si="311"/>
        <v>2.3260993809488982E-3</v>
      </c>
      <c r="G2103" s="197">
        <f t="shared" si="316"/>
        <v>-1.2345464526284334E-2</v>
      </c>
      <c r="H2103" s="174">
        <v>2670.1</v>
      </c>
      <c r="I2103" s="197">
        <f t="shared" si="312"/>
        <v>-1.076170405872387E-2</v>
      </c>
      <c r="J2103" s="197">
        <f t="shared" si="317"/>
        <v>4.6934895297067403E-2</v>
      </c>
      <c r="K2103" s="174">
        <v>488.56</v>
      </c>
      <c r="L2103" s="197">
        <f t="shared" si="313"/>
        <v>4.328167493442686E-3</v>
      </c>
      <c r="M2103" s="197">
        <f t="shared" si="318"/>
        <v>5.2933797301495125E-2</v>
      </c>
      <c r="N2103" s="199">
        <v>41015</v>
      </c>
      <c r="O2103" s="181">
        <v>1369.57</v>
      </c>
      <c r="P2103" s="200">
        <f t="shared" si="314"/>
        <v>-5.036808959588716E-4</v>
      </c>
      <c r="Q2103" s="200">
        <f t="shared" si="319"/>
        <v>1.4525608605258256E-2</v>
      </c>
    </row>
    <row r="2104" spans="1:17">
      <c r="A2104" s="180">
        <v>41016</v>
      </c>
      <c r="B2104" s="174">
        <v>698.02</v>
      </c>
      <c r="C2104" s="197">
        <f t="shared" si="310"/>
        <v>1.6146387201401741E-2</v>
      </c>
      <c r="D2104" s="201">
        <f t="shared" si="315"/>
        <v>1.3987062224744284E-2</v>
      </c>
      <c r="E2104" s="174">
        <v>8064.08</v>
      </c>
      <c r="F2104" s="197">
        <f t="shared" si="311"/>
        <v>1.4301792761609543E-2</v>
      </c>
      <c r="G2104" s="197">
        <f t="shared" si="316"/>
        <v>-6.1549382868377666E-3</v>
      </c>
      <c r="H2104" s="174">
        <v>2723.58</v>
      </c>
      <c r="I2104" s="197">
        <f t="shared" si="312"/>
        <v>1.9831266483181231E-2</v>
      </c>
      <c r="J2104" s="197">
        <f t="shared" si="317"/>
        <v>4.3668476023623531E-2</v>
      </c>
      <c r="K2104" s="174">
        <v>495.04</v>
      </c>
      <c r="L2104" s="197">
        <f t="shared" si="313"/>
        <v>1.3176278469821952E-2</v>
      </c>
      <c r="M2104" s="197">
        <f t="shared" si="318"/>
        <v>6.4003758848486525E-2</v>
      </c>
      <c r="N2104" s="199">
        <v>41016</v>
      </c>
      <c r="O2104" s="181">
        <v>1390.78</v>
      </c>
      <c r="P2104" s="200">
        <f t="shared" si="314"/>
        <v>1.5367918875513488E-2</v>
      </c>
      <c r="Q2104" s="200">
        <f t="shared" si="319"/>
        <v>1.941966070500532E-2</v>
      </c>
    </row>
    <row r="2105" spans="1:17">
      <c r="A2105" s="180">
        <v>41017</v>
      </c>
      <c r="B2105" s="174">
        <v>696.36</v>
      </c>
      <c r="C2105" s="197">
        <f t="shared" si="310"/>
        <v>-2.3809876564863503E-3</v>
      </c>
      <c r="D2105" s="201">
        <f t="shared" si="315"/>
        <v>1.2875869071041058E-2</v>
      </c>
      <c r="E2105" s="174">
        <v>8030.37</v>
      </c>
      <c r="F2105" s="197">
        <f t="shared" si="311"/>
        <v>-4.1890278071152025E-3</v>
      </c>
      <c r="G2105" s="197">
        <f t="shared" si="316"/>
        <v>-3.4797670953515339E-3</v>
      </c>
      <c r="H2105" s="174">
        <v>2716.14</v>
      </c>
      <c r="I2105" s="197">
        <f t="shared" si="312"/>
        <v>-2.7354366177743498E-3</v>
      </c>
      <c r="J2105" s="197">
        <f t="shared" si="317"/>
        <v>4.9405536429833766E-2</v>
      </c>
      <c r="K2105" s="174">
        <v>486.9</v>
      </c>
      <c r="L2105" s="197">
        <f t="shared" si="313"/>
        <v>-1.6579804196046134E-2</v>
      </c>
      <c r="M2105" s="197">
        <f t="shared" si="318"/>
        <v>7.1348990140098156E-2</v>
      </c>
      <c r="N2105" s="199">
        <v>41017</v>
      </c>
      <c r="O2105" s="181">
        <v>1385.14</v>
      </c>
      <c r="P2105" s="200">
        <f t="shared" si="314"/>
        <v>-4.0635232720984613E-3</v>
      </c>
      <c r="Q2105" s="200">
        <f t="shared" si="319"/>
        <v>2.3822257051632628E-2</v>
      </c>
    </row>
    <row r="2106" spans="1:17">
      <c r="A2106" s="180">
        <v>41018</v>
      </c>
      <c r="B2106" s="174">
        <v>693.7</v>
      </c>
      <c r="C2106" s="197">
        <f t="shared" si="310"/>
        <v>-3.8271775992616049E-3</v>
      </c>
      <c r="D2106" s="201">
        <f t="shared" si="315"/>
        <v>1.3270501352837855E-2</v>
      </c>
      <c r="E2106" s="174">
        <v>7995.92</v>
      </c>
      <c r="F2106" s="197">
        <f t="shared" si="311"/>
        <v>-4.2991925220069605E-3</v>
      </c>
      <c r="G2106" s="197">
        <f t="shared" si="316"/>
        <v>-1.0423213027252517E-2</v>
      </c>
      <c r="H2106" s="174">
        <v>2686.82</v>
      </c>
      <c r="I2106" s="197">
        <f t="shared" si="312"/>
        <v>-1.0853416577549931E-2</v>
      </c>
      <c r="J2106" s="197">
        <f t="shared" si="317"/>
        <v>4.97802938954226E-2</v>
      </c>
      <c r="K2106" s="174">
        <v>481.18</v>
      </c>
      <c r="L2106" s="197">
        <f t="shared" si="313"/>
        <v>-1.1817342711654025E-2</v>
      </c>
      <c r="M2106" s="197">
        <f t="shared" si="318"/>
        <v>5.2580455941768738E-2</v>
      </c>
      <c r="N2106" s="199">
        <v>41018</v>
      </c>
      <c r="O2106" s="181">
        <v>1376.92</v>
      </c>
      <c r="P2106" s="200">
        <f t="shared" si="314"/>
        <v>-5.952096817443118E-3</v>
      </c>
      <c r="Q2106" s="200">
        <f t="shared" si="319"/>
        <v>1.7412514784477296E-2</v>
      </c>
    </row>
    <row r="2107" spans="1:17">
      <c r="A2107" s="180">
        <v>41019</v>
      </c>
      <c r="B2107" s="174">
        <v>689.38</v>
      </c>
      <c r="C2107" s="197">
        <f t="shared" si="310"/>
        <v>-6.2469474632817013E-3</v>
      </c>
      <c r="D2107" s="201">
        <f t="shared" si="315"/>
        <v>1.1220273403309684E-2</v>
      </c>
      <c r="E2107" s="174">
        <v>8025.53</v>
      </c>
      <c r="F2107" s="197">
        <f t="shared" si="311"/>
        <v>3.6962988634012036E-3</v>
      </c>
      <c r="G2107" s="197">
        <f t="shared" si="316"/>
        <v>-1.4835776270406274E-2</v>
      </c>
      <c r="H2107" s="174">
        <v>2676.04</v>
      </c>
      <c r="I2107" s="197">
        <f t="shared" si="312"/>
        <v>-4.020248344807107E-3</v>
      </c>
      <c r="J2107" s="197">
        <f t="shared" si="317"/>
        <v>3.6607802671124234E-2</v>
      </c>
      <c r="K2107" s="174">
        <v>492.24</v>
      </c>
      <c r="L2107" s="197">
        <f t="shared" si="313"/>
        <v>2.2724981955233762E-2</v>
      </c>
      <c r="M2107" s="197">
        <f t="shared" si="318"/>
        <v>4.703871659760657E-2</v>
      </c>
      <c r="N2107" s="199">
        <v>41019</v>
      </c>
      <c r="O2107" s="181">
        <v>1378.53</v>
      </c>
      <c r="P2107" s="200">
        <f t="shared" si="314"/>
        <v>1.1685932847406632E-3</v>
      </c>
      <c r="Q2107" s="200">
        <f t="shared" si="319"/>
        <v>1.074073988174622E-2</v>
      </c>
    </row>
    <row r="2108" spans="1:17">
      <c r="A2108" s="180">
        <v>41022</v>
      </c>
      <c r="B2108" s="174">
        <v>681.12</v>
      </c>
      <c r="C2108" s="197">
        <f t="shared" si="310"/>
        <v>-1.2054140848131735E-2</v>
      </c>
      <c r="D2108" s="201">
        <f t="shared" si="315"/>
        <v>7.4985245173013306E-3</v>
      </c>
      <c r="E2108" s="174">
        <v>7940.74</v>
      </c>
      <c r="F2108" s="197">
        <f t="shared" si="311"/>
        <v>-1.0621240540271824E-2</v>
      </c>
      <c r="G2108" s="197">
        <f t="shared" si="316"/>
        <v>-8.5422832594382325E-3</v>
      </c>
      <c r="H2108" s="174">
        <v>2653.5</v>
      </c>
      <c r="I2108" s="197">
        <f t="shared" si="312"/>
        <v>-8.4585665515630685E-3</v>
      </c>
      <c r="J2108" s="197">
        <f t="shared" si="317"/>
        <v>3.6633965857484518E-2</v>
      </c>
      <c r="K2108" s="174">
        <v>488.34</v>
      </c>
      <c r="L2108" s="197">
        <f t="shared" si="313"/>
        <v>-7.9545178652298404E-3</v>
      </c>
      <c r="M2108" s="197">
        <f t="shared" si="318"/>
        <v>5.4222983983029355E-2</v>
      </c>
      <c r="N2108" s="199">
        <v>41022</v>
      </c>
      <c r="O2108" s="181">
        <v>1366.94</v>
      </c>
      <c r="P2108" s="200">
        <f t="shared" si="314"/>
        <v>-8.4430489857261516E-3</v>
      </c>
      <c r="Q2108" s="200">
        <f t="shared" si="319"/>
        <v>1.5255084429900499E-2</v>
      </c>
    </row>
    <row r="2109" spans="1:17">
      <c r="A2109" s="180">
        <v>41023</v>
      </c>
      <c r="B2109" s="174">
        <v>679.46</v>
      </c>
      <c r="C2109" s="197">
        <f t="shared" si="310"/>
        <v>-2.4401370351963552E-3</v>
      </c>
      <c r="D2109" s="201">
        <f t="shared" si="315"/>
        <v>-9.3815075865690996E-3</v>
      </c>
      <c r="E2109" s="174">
        <v>7988.02</v>
      </c>
      <c r="F2109" s="197">
        <f t="shared" si="311"/>
        <v>5.9364493973365334E-3</v>
      </c>
      <c r="G2109" s="197">
        <f t="shared" si="316"/>
        <v>-2.4321686927528022E-2</v>
      </c>
      <c r="H2109" s="174">
        <v>2638.73</v>
      </c>
      <c r="I2109" s="197">
        <f t="shared" si="312"/>
        <v>-5.5817824804240117E-3</v>
      </c>
      <c r="J2109" s="197">
        <f t="shared" si="317"/>
        <v>2.2319981983621728E-2</v>
      </c>
      <c r="K2109" s="174">
        <v>482.13</v>
      </c>
      <c r="L2109" s="197">
        <f t="shared" si="313"/>
        <v>-1.2798097337916675E-2</v>
      </c>
      <c r="M2109" s="197">
        <f t="shared" si="318"/>
        <v>4.6912091035429135E-2</v>
      </c>
      <c r="N2109" s="199">
        <v>41023</v>
      </c>
      <c r="O2109" s="181">
        <v>1371.97</v>
      </c>
      <c r="P2109" s="200">
        <f t="shared" si="314"/>
        <v>3.6729981305998567E-3</v>
      </c>
      <c r="Q2109" s="200">
        <f t="shared" si="319"/>
        <v>2.5490784385894596E-3</v>
      </c>
    </row>
    <row r="2110" spans="1:17">
      <c r="A2110" s="180">
        <v>41024</v>
      </c>
      <c r="B2110" s="174">
        <v>693.4</v>
      </c>
      <c r="C2110" s="197">
        <f t="shared" si="310"/>
        <v>2.0308668206277056E-2</v>
      </c>
      <c r="D2110" s="201">
        <f t="shared" si="315"/>
        <v>-1.9038753466229054E-2</v>
      </c>
      <c r="E2110" s="174">
        <v>8070.78</v>
      </c>
      <c r="F2110" s="197">
        <f t="shared" si="311"/>
        <v>1.0307212580158988E-2</v>
      </c>
      <c r="G2110" s="197">
        <f t="shared" si="316"/>
        <v>-2.031669652907564E-2</v>
      </c>
      <c r="H2110" s="174">
        <v>2709.62</v>
      </c>
      <c r="I2110" s="197">
        <f t="shared" si="312"/>
        <v>2.651066285206707E-2</v>
      </c>
      <c r="J2110" s="197">
        <f t="shared" si="317"/>
        <v>1.3168374549421743E-2</v>
      </c>
      <c r="K2110" s="174">
        <v>479.54</v>
      </c>
      <c r="L2110" s="197">
        <f t="shared" si="313"/>
        <v>-5.3864761554635919E-3</v>
      </c>
      <c r="M2110" s="197">
        <f t="shared" si="318"/>
        <v>2.9895075148118844E-2</v>
      </c>
      <c r="N2110" s="199">
        <v>41024</v>
      </c>
      <c r="O2110" s="181">
        <v>1390.69</v>
      </c>
      <c r="P2110" s="200">
        <f t="shared" si="314"/>
        <v>1.3552363677729872E-2</v>
      </c>
      <c r="Q2110" s="200">
        <f t="shared" si="319"/>
        <v>4.5512568927923323E-3</v>
      </c>
    </row>
    <row r="2111" spans="1:17">
      <c r="A2111" s="180">
        <v>41025</v>
      </c>
      <c r="B2111" s="174">
        <v>701.28</v>
      </c>
      <c r="C2111" s="197">
        <f t="shared" si="310"/>
        <v>1.1300203419575982E-2</v>
      </c>
      <c r="D2111" s="201">
        <f t="shared" si="315"/>
        <v>8.0217043962406073E-3</v>
      </c>
      <c r="E2111" s="174">
        <v>8123.07</v>
      </c>
      <c r="F2111" s="197">
        <f t="shared" si="311"/>
        <v>6.4580296513070444E-3</v>
      </c>
      <c r="G2111" s="197">
        <f t="shared" si="316"/>
        <v>-8.9772989574900038E-3</v>
      </c>
      <c r="H2111" s="174">
        <v>2725.23</v>
      </c>
      <c r="I2111" s="197">
        <f t="shared" si="312"/>
        <v>5.7444245656873318E-3</v>
      </c>
      <c r="J2111" s="197">
        <f t="shared" si="317"/>
        <v>3.8700332782753255E-2</v>
      </c>
      <c r="K2111" s="174">
        <v>475.97</v>
      </c>
      <c r="L2111" s="197">
        <f t="shared" si="313"/>
        <v>-7.4724840384606979E-3</v>
      </c>
      <c r="M2111" s="197">
        <f t="shared" si="318"/>
        <v>2.8942151270416657E-2</v>
      </c>
      <c r="N2111" s="199">
        <v>41025</v>
      </c>
      <c r="O2111" s="181">
        <v>1399.98</v>
      </c>
      <c r="P2111" s="200">
        <f t="shared" si="314"/>
        <v>6.6579239517370777E-3</v>
      </c>
      <c r="Q2111" s="200">
        <f t="shared" si="319"/>
        <v>1.6749960176428227E-2</v>
      </c>
    </row>
    <row r="2112" spans="1:17">
      <c r="A2112" s="180">
        <v>41026</v>
      </c>
      <c r="B2112" s="174">
        <v>706.21</v>
      </c>
      <c r="C2112" s="197">
        <f t="shared" si="310"/>
        <v>7.00540701806515E-3</v>
      </c>
      <c r="D2112" s="201">
        <f t="shared" si="315"/>
        <v>1.3885023740911969E-2</v>
      </c>
      <c r="E2112" s="174">
        <v>8151.91</v>
      </c>
      <c r="F2112" s="197">
        <f t="shared" si="311"/>
        <v>3.5440940864208507E-3</v>
      </c>
      <c r="G2112" s="197">
        <f t="shared" si="316"/>
        <v>-5.9504478223540236E-3</v>
      </c>
      <c r="H2112" s="174">
        <v>2741.34</v>
      </c>
      <c r="I2112" s="197">
        <f t="shared" si="312"/>
        <v>5.8940237252144735E-3</v>
      </c>
      <c r="J2112" s="197">
        <f t="shared" si="317"/>
        <v>3.4254257309282776E-2</v>
      </c>
      <c r="K2112" s="174">
        <v>473.12</v>
      </c>
      <c r="L2112" s="197">
        <f t="shared" si="313"/>
        <v>-6.005770930996932E-3</v>
      </c>
      <c r="M2112" s="197">
        <f t="shared" si="318"/>
        <v>1.6886531117517624E-2</v>
      </c>
      <c r="N2112" s="199">
        <v>41026</v>
      </c>
      <c r="O2112" s="181">
        <v>1403.36</v>
      </c>
      <c r="P2112" s="200">
        <f t="shared" si="314"/>
        <v>2.4114104160489723E-3</v>
      </c>
      <c r="Q2112" s="200">
        <f t="shared" si="319"/>
        <v>2.0057234771270419E-2</v>
      </c>
    </row>
    <row r="2113" spans="1:17">
      <c r="A2113" s="180">
        <v>41029</v>
      </c>
      <c r="B2113" s="174">
        <v>704.99</v>
      </c>
      <c r="C2113" s="197">
        <f t="shared" si="310"/>
        <v>-1.7290253740581023E-3</v>
      </c>
      <c r="D2113" s="201">
        <f t="shared" si="315"/>
        <v>3.2261790749408534E-2</v>
      </c>
      <c r="E2113" s="174">
        <v>8119.07</v>
      </c>
      <c r="F2113" s="197">
        <f t="shared" si="311"/>
        <v>-4.0366400293653168E-3</v>
      </c>
      <c r="G2113" s="197">
        <f t="shared" si="316"/>
        <v>4.7537279440190922E-3</v>
      </c>
      <c r="H2113" s="174">
        <v>2723.68</v>
      </c>
      <c r="I2113" s="197">
        <f t="shared" si="312"/>
        <v>-6.462944864234107E-3</v>
      </c>
      <c r="J2113" s="197">
        <f t="shared" si="317"/>
        <v>4.4090027505163276E-2</v>
      </c>
      <c r="K2113" s="174">
        <v>488.16</v>
      </c>
      <c r="L2113" s="197">
        <f t="shared" si="313"/>
        <v>3.1294164864192481E-2</v>
      </c>
      <c r="M2113" s="197">
        <f t="shared" si="318"/>
        <v>5.3405798109053418E-3</v>
      </c>
      <c r="N2113" s="199">
        <v>41029</v>
      </c>
      <c r="O2113" s="181">
        <v>1397.91</v>
      </c>
      <c r="P2113" s="200">
        <f t="shared" si="314"/>
        <v>-3.8910971640511403E-3</v>
      </c>
      <c r="Q2113" s="200">
        <f t="shared" si="319"/>
        <v>2.7216888130574182E-2</v>
      </c>
    </row>
    <row r="2114" spans="1:17">
      <c r="A2114" s="180">
        <v>41030</v>
      </c>
      <c r="B2114" s="174">
        <v>707.81</v>
      </c>
      <c r="C2114" s="197">
        <f t="shared" si="310"/>
        <v>3.9920777818798006E-3</v>
      </c>
      <c r="D2114" s="201">
        <f t="shared" si="315"/>
        <v>2.4002415505863645E-2</v>
      </c>
      <c r="E2114" s="174">
        <v>8164.04</v>
      </c>
      <c r="F2114" s="197">
        <f t="shared" si="311"/>
        <v>5.5235289000458154E-3</v>
      </c>
      <c r="G2114" s="197">
        <f t="shared" si="316"/>
        <v>-6.8773335298141754E-3</v>
      </c>
      <c r="H2114" s="174">
        <v>2726.92</v>
      </c>
      <c r="I2114" s="197">
        <f t="shared" si="312"/>
        <v>1.1888600820514589E-3</v>
      </c>
      <c r="J2114" s="197">
        <f t="shared" si="317"/>
        <v>2.9864979050723717E-2</v>
      </c>
      <c r="K2114" s="174">
        <v>491.25</v>
      </c>
      <c r="L2114" s="197">
        <f t="shared" si="313"/>
        <v>6.3099422151114137E-3</v>
      </c>
      <c r="M2114" s="197">
        <f t="shared" si="318"/>
        <v>3.5572835262364433E-2</v>
      </c>
      <c r="N2114" s="199">
        <v>41030</v>
      </c>
      <c r="O2114" s="181">
        <v>1405.82</v>
      </c>
      <c r="P2114" s="200">
        <f t="shared" si="314"/>
        <v>5.6424983763752054E-3</v>
      </c>
      <c r="Q2114" s="200">
        <f t="shared" si="319"/>
        <v>1.7186570218494051E-2</v>
      </c>
    </row>
    <row r="2115" spans="1:17">
      <c r="A2115" s="180">
        <v>41031</v>
      </c>
      <c r="B2115" s="174">
        <v>709.15</v>
      </c>
      <c r="C2115" s="197">
        <f t="shared" si="310"/>
        <v>1.8913736442306677E-3</v>
      </c>
      <c r="D2115" s="201">
        <f t="shared" si="315"/>
        <v>3.1545912492396716E-2</v>
      </c>
      <c r="E2115" s="174">
        <v>8124.33</v>
      </c>
      <c r="F2115" s="197">
        <f t="shared" si="311"/>
        <v>-4.8758812174352099E-3</v>
      </c>
      <c r="G2115" s="197">
        <f t="shared" si="316"/>
        <v>4.7712626780732998E-3</v>
      </c>
      <c r="H2115" s="174">
        <v>2734.77</v>
      </c>
      <c r="I2115" s="197">
        <f t="shared" si="312"/>
        <v>2.874570107596122E-3</v>
      </c>
      <c r="J2115" s="197">
        <f t="shared" si="317"/>
        <v>3.1795544180098265E-2</v>
      </c>
      <c r="K2115" s="174">
        <v>491.22</v>
      </c>
      <c r="L2115" s="197">
        <f t="shared" si="313"/>
        <v>-6.1070567059176331E-5</v>
      </c>
      <c r="M2115" s="197">
        <f t="shared" si="318"/>
        <v>3.3280528441032672E-2</v>
      </c>
      <c r="N2115" s="199">
        <v>41031</v>
      </c>
      <c r="O2115" s="181">
        <v>1402.31</v>
      </c>
      <c r="P2115" s="200">
        <f t="shared" si="314"/>
        <v>-2.4998855665210461E-3</v>
      </c>
      <c r="Q2115" s="200">
        <f t="shared" si="319"/>
        <v>2.6080132062203994E-2</v>
      </c>
    </row>
    <row r="2116" spans="1:17">
      <c r="A2116" s="180">
        <v>41032</v>
      </c>
      <c r="B2116" s="174">
        <v>701.17</v>
      </c>
      <c r="C2116" s="197">
        <f t="shared" ref="C2116:C2179" si="320">LN(B2116/B2115)</f>
        <v>-1.1316701407991332E-2</v>
      </c>
      <c r="D2116" s="201">
        <f t="shared" si="315"/>
        <v>4.4138376262609892E-2</v>
      </c>
      <c r="E2116" s="174">
        <v>8049.89</v>
      </c>
      <c r="F2116" s="197">
        <f t="shared" ref="F2116:F2179" si="321">LN(E2116/E2115)</f>
        <v>-9.2048365363627885E-3</v>
      </c>
      <c r="G2116" s="197">
        <f t="shared" si="316"/>
        <v>4.0775605967090763E-3</v>
      </c>
      <c r="H2116" s="174">
        <v>2704.59</v>
      </c>
      <c r="I2116" s="197">
        <f t="shared" ref="I2116:I2179" si="322">LN(H2116/H2115)</f>
        <v>-1.109700762790611E-2</v>
      </c>
      <c r="J2116" s="197">
        <f t="shared" si="317"/>
        <v>4.481383295907751E-2</v>
      </c>
      <c r="K2116" s="174">
        <v>487.02</v>
      </c>
      <c r="L2116" s="197">
        <f t="shared" ref="L2116:L2179" si="323">LN(K2116/K2115)</f>
        <v>-8.5869026152726128E-3</v>
      </c>
      <c r="M2116" s="197">
        <f t="shared" si="318"/>
        <v>3.8240777340417184E-2</v>
      </c>
      <c r="N2116" s="199">
        <v>41032</v>
      </c>
      <c r="O2116" s="181">
        <v>1391.57</v>
      </c>
      <c r="P2116" s="200">
        <f t="shared" ref="P2116:P2179" si="324">LN(O2116/O2115)</f>
        <v>-7.688270722404974E-3</v>
      </c>
      <c r="Q2116" s="200">
        <f t="shared" si="319"/>
        <v>2.7457411223265886E-2</v>
      </c>
    </row>
    <row r="2117" spans="1:17">
      <c r="A2117" s="180">
        <v>41033</v>
      </c>
      <c r="B2117" s="174">
        <v>684.84</v>
      </c>
      <c r="C2117" s="197">
        <f t="shared" si="320"/>
        <v>-2.3565133996008063E-2</v>
      </c>
      <c r="D2117" s="201">
        <f t="shared" si="315"/>
        <v>4.7444748498195431E-2</v>
      </c>
      <c r="E2117" s="174">
        <v>7933.3</v>
      </c>
      <c r="F2117" s="197">
        <f t="shared" si="321"/>
        <v>-1.4589336421017337E-2</v>
      </c>
      <c r="G2117" s="197">
        <f t="shared" si="316"/>
        <v>1.6249544303058489E-2</v>
      </c>
      <c r="H2117" s="174">
        <v>2637.92</v>
      </c>
      <c r="I2117" s="197">
        <f t="shared" si="322"/>
        <v>-2.4959601815133563E-2</v>
      </c>
      <c r="J2117" s="197">
        <f t="shared" si="317"/>
        <v>4.3697941538811999E-2</v>
      </c>
      <c r="K2117" s="174">
        <v>488.12</v>
      </c>
      <c r="L2117" s="197">
        <f t="shared" si="323"/>
        <v>2.2560872624993837E-3</v>
      </c>
      <c r="M2117" s="197">
        <f t="shared" si="318"/>
        <v>2.3202511482787146E-2</v>
      </c>
      <c r="N2117" s="199">
        <v>41033</v>
      </c>
      <c r="O2117" s="181">
        <v>1369.1</v>
      </c>
      <c r="P2117" s="200">
        <f t="shared" si="324"/>
        <v>-1.6279016486759133E-2</v>
      </c>
      <c r="Q2117" s="200">
        <f t="shared" si="319"/>
        <v>3.5258667934256228E-2</v>
      </c>
    </row>
    <row r="2118" spans="1:17">
      <c r="A2118" s="180">
        <v>41036</v>
      </c>
      <c r="B2118" s="174">
        <v>678.93</v>
      </c>
      <c r="C2118" s="197">
        <f t="shared" si="320"/>
        <v>-8.6672048758524439E-3</v>
      </c>
      <c r="D2118" s="201">
        <f t="shared" si="315"/>
        <v>1.1691229720371975E-2</v>
      </c>
      <c r="E2118" s="174">
        <v>7948.77</v>
      </c>
      <c r="F2118" s="197">
        <f t="shared" si="321"/>
        <v>1.9481093953816846E-3</v>
      </c>
      <c r="G2118" s="197">
        <f t="shared" si="316"/>
        <v>-5.8417518395616243E-3</v>
      </c>
      <c r="H2118" s="174">
        <v>2639.28</v>
      </c>
      <c r="I2118" s="197">
        <f t="shared" si="322"/>
        <v>5.1542485792040443E-4</v>
      </c>
      <c r="J2118" s="197">
        <f t="shared" si="317"/>
        <v>1.1464600757818584E-2</v>
      </c>
      <c r="K2118" s="174">
        <v>488.73</v>
      </c>
      <c r="L2118" s="197">
        <f t="shared" si="323"/>
        <v>1.2489124825489448E-3</v>
      </c>
      <c r="M2118" s="197">
        <f t="shared" si="318"/>
        <v>2.7372796996982727E-2</v>
      </c>
      <c r="N2118" s="199">
        <v>41036</v>
      </c>
      <c r="O2118" s="181">
        <v>1369.58</v>
      </c>
      <c r="P2118" s="200">
        <f t="shared" si="324"/>
        <v>3.5053383740709244E-4</v>
      </c>
      <c r="Q2118" s="200">
        <f t="shared" si="319"/>
        <v>1.2102744238696062E-2</v>
      </c>
    </row>
    <row r="2119" spans="1:17">
      <c r="A2119" s="180">
        <v>41037</v>
      </c>
      <c r="B2119" s="174">
        <v>675.28</v>
      </c>
      <c r="C2119" s="197">
        <f t="shared" si="320"/>
        <v>-5.3906097853001003E-3</v>
      </c>
      <c r="D2119" s="201">
        <f t="shared" si="315"/>
        <v>-9.2948917245255849E-3</v>
      </c>
      <c r="E2119" s="174">
        <v>7887.26</v>
      </c>
      <c r="F2119" s="197">
        <f t="shared" si="321"/>
        <v>-7.7684002030423867E-3</v>
      </c>
      <c r="G2119" s="197">
        <f t="shared" si="316"/>
        <v>-1.6667946640513392E-2</v>
      </c>
      <c r="H2119" s="174">
        <v>2629.87</v>
      </c>
      <c r="I2119" s="197">
        <f t="shared" si="322"/>
        <v>-3.5717373784591006E-3</v>
      </c>
      <c r="J2119" s="197">
        <f t="shared" si="317"/>
        <v>7.9598826140236511E-4</v>
      </c>
      <c r="K2119" s="174">
        <v>483.64</v>
      </c>
      <c r="L2119" s="197">
        <f t="shared" si="323"/>
        <v>-1.0469361440141727E-2</v>
      </c>
      <c r="M2119" s="197">
        <f t="shared" si="318"/>
        <v>3.8311830790972896E-2</v>
      </c>
      <c r="N2119" s="199">
        <v>41037</v>
      </c>
      <c r="O2119" s="181">
        <v>1363.72</v>
      </c>
      <c r="P2119" s="200">
        <f t="shared" si="324"/>
        <v>-4.2878637386193951E-3</v>
      </c>
      <c r="Q2119" s="200">
        <f t="shared" si="319"/>
        <v>2.6832503148968264E-3</v>
      </c>
    </row>
    <row r="2120" spans="1:17">
      <c r="A2120" s="180">
        <v>41038</v>
      </c>
      <c r="B2120" s="174">
        <v>674.98</v>
      </c>
      <c r="C2120" s="197">
        <f t="shared" si="320"/>
        <v>-4.4435887153038942E-4</v>
      </c>
      <c r="D2120" s="201">
        <f t="shared" si="315"/>
        <v>-1.784713332950294E-2</v>
      </c>
      <c r="E2120" s="174">
        <v>7820.26</v>
      </c>
      <c r="F2120" s="197">
        <f t="shared" si="321"/>
        <v>-8.5309974258034223E-3</v>
      </c>
      <c r="G2120" s="197">
        <f t="shared" si="316"/>
        <v>-2.6874487823618703E-2</v>
      </c>
      <c r="H2120" s="174">
        <v>2621.35</v>
      </c>
      <c r="I2120" s="197">
        <f t="shared" si="322"/>
        <v>-3.244963066162268E-3</v>
      </c>
      <c r="J2120" s="197">
        <f t="shared" si="317"/>
        <v>-6.435838403130072E-3</v>
      </c>
      <c r="K2120" s="174">
        <v>472.8</v>
      </c>
      <c r="L2120" s="197">
        <f t="shared" si="323"/>
        <v>-2.2668362214157512E-2</v>
      </c>
      <c r="M2120" s="197">
        <f t="shared" si="318"/>
        <v>3.8808921348734392E-2</v>
      </c>
      <c r="N2120" s="199">
        <v>41038</v>
      </c>
      <c r="O2120" s="181">
        <v>1354.58</v>
      </c>
      <c r="P2120" s="200">
        <f t="shared" si="324"/>
        <v>-6.7248165728184027E-3</v>
      </c>
      <c r="Q2120" s="200">
        <f t="shared" si="319"/>
        <v>-5.2293150296703235E-3</v>
      </c>
    </row>
    <row r="2121" spans="1:17">
      <c r="A2121" s="180">
        <v>41039</v>
      </c>
      <c r="B2121" s="174">
        <v>668.76</v>
      </c>
      <c r="C2121" s="197">
        <f t="shared" si="320"/>
        <v>-9.2578094344888204E-3</v>
      </c>
      <c r="D2121" s="201">
        <f t="shared" si="315"/>
        <v>-1.6223721015916563E-2</v>
      </c>
      <c r="E2121" s="174">
        <v>7852.75</v>
      </c>
      <c r="F2121" s="197">
        <f t="shared" si="321"/>
        <v>4.1459868321099633E-3</v>
      </c>
      <c r="G2121" s="197">
        <f t="shared" si="316"/>
        <v>-3.345099628436575E-2</v>
      </c>
      <c r="H2121" s="174">
        <v>2616.2399999999998</v>
      </c>
      <c r="I2121" s="197">
        <f t="shared" si="322"/>
        <v>-1.9512797379548225E-3</v>
      </c>
      <c r="J2121" s="197">
        <f t="shared" si="317"/>
        <v>-9.6808014692923404E-3</v>
      </c>
      <c r="K2121" s="174">
        <v>471.37</v>
      </c>
      <c r="L2121" s="197">
        <f t="shared" si="323"/>
        <v>-3.0291178356019405E-3</v>
      </c>
      <c r="M2121" s="197">
        <f t="shared" si="318"/>
        <v>9.2644409179522165E-3</v>
      </c>
      <c r="N2121" s="199">
        <v>41039</v>
      </c>
      <c r="O2121" s="181">
        <v>1357.99</v>
      </c>
      <c r="P2121" s="200">
        <f t="shared" si="324"/>
        <v>2.5142221555989205E-3</v>
      </c>
      <c r="Q2121" s="200">
        <f t="shared" si="319"/>
        <v>-1.2114600756285475E-2</v>
      </c>
    </row>
    <row r="2122" spans="1:17">
      <c r="A2122" s="180">
        <v>41040</v>
      </c>
      <c r="B2122" s="174">
        <v>668.57</v>
      </c>
      <c r="C2122" s="197">
        <f t="shared" si="320"/>
        <v>-2.8414826748568531E-4</v>
      </c>
      <c r="D2122" s="201">
        <f t="shared" si="315"/>
        <v>-4.6254903745926779E-2</v>
      </c>
      <c r="E2122" s="174">
        <v>7815.89</v>
      </c>
      <c r="F2122" s="197">
        <f t="shared" si="321"/>
        <v>-4.7049479720042342E-3</v>
      </c>
      <c r="G2122" s="197">
        <f t="shared" si="316"/>
        <v>-4.7465213198571186E-2</v>
      </c>
      <c r="H2122" s="174">
        <v>2615.98</v>
      </c>
      <c r="I2122" s="197">
        <f t="shared" si="322"/>
        <v>-9.9384200287367796E-5</v>
      </c>
      <c r="J2122" s="197">
        <f t="shared" si="317"/>
        <v>-3.056129535371039E-2</v>
      </c>
      <c r="K2122" s="174">
        <v>469.11</v>
      </c>
      <c r="L2122" s="197">
        <f t="shared" si="323"/>
        <v>-4.8060657327578917E-3</v>
      </c>
      <c r="M2122" s="197">
        <f t="shared" si="318"/>
        <v>-4.7830779019196442E-3</v>
      </c>
      <c r="N2122" s="199">
        <v>41040</v>
      </c>
      <c r="O2122" s="181">
        <v>1353.39</v>
      </c>
      <c r="P2122" s="200">
        <f t="shared" si="324"/>
        <v>-3.3931093490318499E-3</v>
      </c>
      <c r="Q2122" s="200">
        <f t="shared" si="319"/>
        <v>-2.7569521740697749E-2</v>
      </c>
    </row>
    <row r="2123" spans="1:17">
      <c r="A2123" s="180">
        <v>41043</v>
      </c>
      <c r="B2123" s="174">
        <v>663.43</v>
      </c>
      <c r="C2123" s="197">
        <f t="shared" si="320"/>
        <v>-7.717756025702442E-3</v>
      </c>
      <c r="D2123" s="201">
        <f t="shared" si="315"/>
        <v>-4.2304061278869612E-2</v>
      </c>
      <c r="E2123" s="174">
        <v>7705.45</v>
      </c>
      <c r="F2123" s="197">
        <f t="shared" si="321"/>
        <v>-1.4230970245804471E-2</v>
      </c>
      <c r="G2123" s="197">
        <f t="shared" si="316"/>
        <v>-4.6182243319477442E-2</v>
      </c>
      <c r="H2123" s="174">
        <v>2590.2800000000002</v>
      </c>
      <c r="I2123" s="197">
        <f t="shared" si="322"/>
        <v>-9.8728103294940823E-3</v>
      </c>
      <c r="J2123" s="197">
        <f t="shared" si="317"/>
        <v>-3.4722958533555864E-2</v>
      </c>
      <c r="K2123" s="174">
        <v>468.75</v>
      </c>
      <c r="L2123" s="197">
        <f t="shared" si="323"/>
        <v>-7.6770523890809506E-4</v>
      </c>
      <c r="M2123" s="197">
        <f t="shared" si="318"/>
        <v>-1.3487537588894753E-2</v>
      </c>
      <c r="N2123" s="199">
        <v>41043</v>
      </c>
      <c r="O2123" s="181">
        <v>1338.35</v>
      </c>
      <c r="P2123" s="200">
        <f t="shared" si="324"/>
        <v>-1.1175044036911441E-2</v>
      </c>
      <c r="Q2123" s="200">
        <f t="shared" si="319"/>
        <v>-2.9765597010524166E-2</v>
      </c>
    </row>
    <row r="2124" spans="1:17">
      <c r="A2124" s="180">
        <v>41044</v>
      </c>
      <c r="B2124" s="174">
        <v>661.42</v>
      </c>
      <c r="C2124" s="197">
        <f t="shared" si="320"/>
        <v>-3.0343080985418269E-3</v>
      </c>
      <c r="D2124" s="201">
        <f t="shared" si="315"/>
        <v>-5.8047336268440414E-2</v>
      </c>
      <c r="E2124" s="174">
        <v>7635.81</v>
      </c>
      <c r="F2124" s="197">
        <f t="shared" si="321"/>
        <v>-9.0788472839659802E-3</v>
      </c>
      <c r="G2124" s="197">
        <f t="shared" si="316"/>
        <v>-6.788767483416086E-2</v>
      </c>
      <c r="H2124" s="174">
        <v>2580.75</v>
      </c>
      <c r="I2124" s="197">
        <f t="shared" si="322"/>
        <v>-3.6859236127317237E-3</v>
      </c>
      <c r="J2124" s="197">
        <f t="shared" si="317"/>
        <v>-4.6948624351790438E-2</v>
      </c>
      <c r="K2124" s="174">
        <v>465.22</v>
      </c>
      <c r="L2124" s="197">
        <f t="shared" si="323"/>
        <v>-7.559165302858952E-3</v>
      </c>
      <c r="M2124" s="197">
        <f t="shared" si="318"/>
        <v>-1.5852351560513973E-2</v>
      </c>
      <c r="N2124" s="199">
        <v>41044</v>
      </c>
      <c r="O2124" s="181">
        <v>1330.66</v>
      </c>
      <c r="P2124" s="200">
        <f t="shared" si="324"/>
        <v>-5.7624522046803815E-3</v>
      </c>
      <c r="Q2124" s="200">
        <f t="shared" si="319"/>
        <v>-4.6890145167474744E-2</v>
      </c>
    </row>
    <row r="2125" spans="1:17">
      <c r="A2125" s="180">
        <v>41045</v>
      </c>
      <c r="B2125" s="174">
        <v>652.91</v>
      </c>
      <c r="C2125" s="197">
        <f t="shared" si="320"/>
        <v>-1.2949744621213746E-2</v>
      </c>
      <c r="D2125" s="201">
        <f t="shared" si="315"/>
        <v>-6.2730168174935236E-2</v>
      </c>
      <c r="E2125" s="174">
        <v>7592.82</v>
      </c>
      <c r="F2125" s="197">
        <f t="shared" si="321"/>
        <v>-5.645959511628623E-3</v>
      </c>
      <c r="G2125" s="197">
        <f t="shared" si="316"/>
        <v>-7.9835061173575514E-2</v>
      </c>
      <c r="H2125" s="174">
        <v>2561.56</v>
      </c>
      <c r="I2125" s="197">
        <f t="shared" si="322"/>
        <v>-7.4636064656430799E-3</v>
      </c>
      <c r="J2125" s="197">
        <f t="shared" si="317"/>
        <v>-4.9893884982050399E-2</v>
      </c>
      <c r="K2125" s="174">
        <v>464.71</v>
      </c>
      <c r="L2125" s="197">
        <f t="shared" si="323"/>
        <v>-1.0968568626274794E-3</v>
      </c>
      <c r="M2125" s="197">
        <f t="shared" si="318"/>
        <v>-4.3595325967717868E-2</v>
      </c>
      <c r="N2125" s="199">
        <v>41045</v>
      </c>
      <c r="O2125" s="181">
        <v>1324.8</v>
      </c>
      <c r="P2125" s="200">
        <f t="shared" si="324"/>
        <v>-4.4135550996594808E-3</v>
      </c>
      <c r="Q2125" s="200">
        <f t="shared" si="319"/>
        <v>-5.3771321146275405E-2</v>
      </c>
    </row>
    <row r="2126" spans="1:17">
      <c r="A2126" s="180">
        <v>41046</v>
      </c>
      <c r="B2126" s="174">
        <v>639.99</v>
      </c>
      <c r="C2126" s="197">
        <f t="shared" si="320"/>
        <v>-1.9986743124855613E-2</v>
      </c>
      <c r="D2126" s="201">
        <f t="shared" si="315"/>
        <v>-7.9619659683097671E-2</v>
      </c>
      <c r="E2126" s="174">
        <v>7480.43</v>
      </c>
      <c r="F2126" s="197">
        <f t="shared" si="321"/>
        <v>-1.4912786939953555E-2</v>
      </c>
      <c r="G2126" s="197">
        <f t="shared" si="316"/>
        <v>-8.8747585153542335E-2</v>
      </c>
      <c r="H2126" s="174">
        <v>2509.0500000000002</v>
      </c>
      <c r="I2126" s="197">
        <f t="shared" si="322"/>
        <v>-2.0712252453928895E-2</v>
      </c>
      <c r="J2126" s="197">
        <f t="shared" si="317"/>
        <v>-6.48785880759747E-2</v>
      </c>
      <c r="K2126" s="174">
        <v>460.36</v>
      </c>
      <c r="L2126" s="197">
        <f t="shared" si="323"/>
        <v>-9.4047630188437339E-3</v>
      </c>
      <c r="M2126" s="197">
        <f t="shared" si="318"/>
        <v>-5.0948934355737725E-2</v>
      </c>
      <c r="N2126" s="199">
        <v>41046</v>
      </c>
      <c r="O2126" s="181">
        <v>1304.8599999999999</v>
      </c>
      <c r="P2126" s="200">
        <f t="shared" si="324"/>
        <v>-1.516574932256603E-2</v>
      </c>
      <c r="Q2126" s="200">
        <f t="shared" si="319"/>
        <v>-6.2150879056296092E-2</v>
      </c>
    </row>
    <row r="2127" spans="1:17">
      <c r="A2127" s="180">
        <v>41047</v>
      </c>
      <c r="B2127" s="174">
        <v>631.77</v>
      </c>
      <c r="C2127" s="197">
        <f t="shared" si="320"/>
        <v>-1.2927147371849286E-2</v>
      </c>
      <c r="D2127" s="201">
        <f t="shared" si="315"/>
        <v>-9.6049974470507282E-2</v>
      </c>
      <c r="E2127" s="174">
        <v>7427.74</v>
      </c>
      <c r="F2127" s="197">
        <f t="shared" si="321"/>
        <v>-7.0686367797728822E-3</v>
      </c>
      <c r="G2127" s="197">
        <f t="shared" si="316"/>
        <v>-9.6865394698118237E-2</v>
      </c>
      <c r="H2127" s="174">
        <v>2478.5300000000002</v>
      </c>
      <c r="I2127" s="197">
        <f t="shared" si="322"/>
        <v>-1.2238552943533961E-2</v>
      </c>
      <c r="J2127" s="197">
        <f t="shared" si="317"/>
        <v>-8.7188387155556768E-2</v>
      </c>
      <c r="K2127" s="174">
        <v>458.22</v>
      </c>
      <c r="L2127" s="197">
        <f t="shared" si="323"/>
        <v>-4.6593739719425729E-3</v>
      </c>
      <c r="M2127" s="197">
        <f t="shared" si="318"/>
        <v>-6.3151416099085381E-2</v>
      </c>
      <c r="N2127" s="199">
        <v>41047</v>
      </c>
      <c r="O2127" s="181">
        <v>1295.22</v>
      </c>
      <c r="P2127" s="200">
        <f t="shared" si="324"/>
        <v>-7.4151904335883496E-3</v>
      </c>
      <c r="Q2127" s="200">
        <f t="shared" si="319"/>
        <v>-7.4311585748369421E-2</v>
      </c>
    </row>
    <row r="2128" spans="1:17">
      <c r="A2128" s="180">
        <v>41050</v>
      </c>
      <c r="B2128" s="174">
        <v>647.22</v>
      </c>
      <c r="C2128" s="197">
        <f t="shared" si="320"/>
        <v>2.4160863755595979E-2</v>
      </c>
      <c r="D2128" s="201">
        <f t="shared" si="315"/>
        <v>-0.11332529347013692</v>
      </c>
      <c r="E2128" s="174">
        <v>7542.98</v>
      </c>
      <c r="F2128" s="197">
        <f t="shared" si="321"/>
        <v>1.5395689217708302E-2</v>
      </c>
      <c r="G2128" s="197">
        <f t="shared" si="316"/>
        <v>-0.10126827368837663</v>
      </c>
      <c r="H2128" s="174">
        <v>2545.4299999999998</v>
      </c>
      <c r="I2128" s="197">
        <f t="shared" si="322"/>
        <v>2.6633951972741356E-2</v>
      </c>
      <c r="J2128" s="197">
        <f t="shared" si="317"/>
        <v>-9.9152942972519739E-2</v>
      </c>
      <c r="K2128" s="174">
        <v>454.48</v>
      </c>
      <c r="L2128" s="197">
        <f t="shared" si="323"/>
        <v>-8.1955098794762871E-3</v>
      </c>
      <c r="M2128" s="197">
        <f t="shared" si="318"/>
        <v>-6.7933139173953938E-2</v>
      </c>
      <c r="N2128" s="199">
        <v>41050</v>
      </c>
      <c r="O2128" s="181">
        <v>1315.99</v>
      </c>
      <c r="P2128" s="200">
        <f t="shared" si="324"/>
        <v>1.5908669197356163E-2</v>
      </c>
      <c r="Q2128" s="200">
        <f t="shared" si="319"/>
        <v>-7.9853829732670981E-2</v>
      </c>
    </row>
    <row r="2129" spans="1:17">
      <c r="A2129" s="180">
        <v>41051</v>
      </c>
      <c r="B2129" s="174">
        <v>644.58000000000004</v>
      </c>
      <c r="C2129" s="197">
        <f t="shared" si="320"/>
        <v>-4.0873257088866214E-3</v>
      </c>
      <c r="D2129" s="201">
        <f t="shared" si="315"/>
        <v>-8.721221587889337E-2</v>
      </c>
      <c r="E2129" s="174">
        <v>7542.58</v>
      </c>
      <c r="F2129" s="197">
        <f t="shared" si="321"/>
        <v>-5.3030845403621408E-5</v>
      </c>
      <c r="G2129" s="197">
        <f t="shared" si="316"/>
        <v>-7.6336227927994424E-2</v>
      </c>
      <c r="H2129" s="174">
        <v>2539.1999999999998</v>
      </c>
      <c r="I2129" s="197">
        <f t="shared" si="322"/>
        <v>-2.4505236831903012E-3</v>
      </c>
      <c r="J2129" s="197">
        <f t="shared" si="317"/>
        <v>-7.0551314380437657E-2</v>
      </c>
      <c r="K2129" s="174">
        <v>446.76</v>
      </c>
      <c r="L2129" s="197">
        <f t="shared" si="323"/>
        <v>-1.7132370576245622E-2</v>
      </c>
      <c r="M2129" s="197">
        <f t="shared" si="318"/>
        <v>-8.3907786272948245E-2</v>
      </c>
      <c r="N2129" s="199">
        <v>41051</v>
      </c>
      <c r="O2129" s="181">
        <v>1316.63</v>
      </c>
      <c r="P2129" s="200">
        <f t="shared" si="324"/>
        <v>4.8620766582948318E-4</v>
      </c>
      <c r="Q2129" s="200">
        <f t="shared" si="319"/>
        <v>-5.6712515715213394E-2</v>
      </c>
    </row>
    <row r="2130" spans="1:17">
      <c r="A2130" s="180">
        <v>41052</v>
      </c>
      <c r="B2130" s="174">
        <v>642.62</v>
      </c>
      <c r="C2130" s="197">
        <f t="shared" si="320"/>
        <v>-3.0453721485406006E-3</v>
      </c>
      <c r="D2130" s="201">
        <f t="shared" ref="D2130:D2193" si="325">SUM(C2089:C2129)</f>
        <v>-9.2672147702659635E-2</v>
      </c>
      <c r="E2130" s="174">
        <v>7540.9</v>
      </c>
      <c r="F2130" s="197">
        <f t="shared" si="321"/>
        <v>-2.2276026579372819E-4</v>
      </c>
      <c r="G2130" s="197">
        <f t="shared" ref="G2130:G2193" si="326">SUM(F2089:F2129)</f>
        <v>-8.113518699343937E-2</v>
      </c>
      <c r="H2130" s="174">
        <v>2547.08</v>
      </c>
      <c r="I2130" s="197">
        <f t="shared" si="322"/>
        <v>3.0985342154185038E-3</v>
      </c>
      <c r="J2130" s="197">
        <f t="shared" ref="J2130:J2193" si="327">SUM(I2089:I2129)</f>
        <v>-7.1921261773284076E-2</v>
      </c>
      <c r="K2130" s="174">
        <v>441.33</v>
      </c>
      <c r="L2130" s="197">
        <f t="shared" si="323"/>
        <v>-1.2228642742395728E-2</v>
      </c>
      <c r="M2130" s="197">
        <f t="shared" ref="M2130:M2193" si="328">SUM(L2089:L2129)</f>
        <v>-9.9744452736268058E-2</v>
      </c>
      <c r="N2130" s="199">
        <v>41052</v>
      </c>
      <c r="O2130" s="181">
        <v>1318.86</v>
      </c>
      <c r="P2130" s="200">
        <f t="shared" si="324"/>
        <v>1.6922853300106668E-3</v>
      </c>
      <c r="Q2130" s="200">
        <f t="shared" ref="Q2130:Q2193" si="329">SUM(P2089:P2129)</f>
        <v>-5.9330375576572024E-2</v>
      </c>
    </row>
    <row r="2131" spans="1:17">
      <c r="A2131" s="180">
        <v>41053</v>
      </c>
      <c r="B2131" s="174">
        <v>633.54999999999995</v>
      </c>
      <c r="C2131" s="197">
        <f t="shared" si="320"/>
        <v>-1.4214646513048251E-2</v>
      </c>
      <c r="D2131" s="201">
        <f t="shared" si="325"/>
        <v>-0.11184871181097987</v>
      </c>
      <c r="E2131" s="174">
        <v>7552.36</v>
      </c>
      <c r="F2131" s="197">
        <f t="shared" si="321"/>
        <v>1.5185589067239467E-3</v>
      </c>
      <c r="G2131" s="197">
        <f t="shared" si="326"/>
        <v>-9.4562461215576099E-2</v>
      </c>
      <c r="H2131" s="174">
        <v>2531.35</v>
      </c>
      <c r="I2131" s="197">
        <f t="shared" si="322"/>
        <v>-6.1948477402226677E-3</v>
      </c>
      <c r="J2131" s="197">
        <f t="shared" si="327"/>
        <v>-8.6790838724856476E-2</v>
      </c>
      <c r="K2131" s="174">
        <v>453.79</v>
      </c>
      <c r="L2131" s="197">
        <f t="shared" si="323"/>
        <v>2.7841641033443658E-2</v>
      </c>
      <c r="M2131" s="197">
        <f t="shared" si="328"/>
        <v>-0.11122324997249451</v>
      </c>
      <c r="N2131" s="199">
        <v>41053</v>
      </c>
      <c r="O2131" s="181">
        <v>1320.68</v>
      </c>
      <c r="P2131" s="200">
        <f t="shared" si="324"/>
        <v>1.3790283825421373E-3</v>
      </c>
      <c r="Q2131" s="200">
        <f t="shared" si="329"/>
        <v>-7.1428372831691622E-2</v>
      </c>
    </row>
    <row r="2132" spans="1:17">
      <c r="A2132" s="180">
        <v>41054</v>
      </c>
      <c r="B2132" s="174">
        <v>634.64</v>
      </c>
      <c r="C2132" s="197">
        <f t="shared" si="320"/>
        <v>1.7189857488302922E-3</v>
      </c>
      <c r="D2132" s="201">
        <f t="shared" si="325"/>
        <v>-0.12486598682877803</v>
      </c>
      <c r="E2132" s="174">
        <v>7534.33</v>
      </c>
      <c r="F2132" s="197">
        <f t="shared" si="321"/>
        <v>-2.3901874544748846E-3</v>
      </c>
      <c r="G2132" s="197">
        <f t="shared" si="326"/>
        <v>-8.7063787489197034E-2</v>
      </c>
      <c r="H2132" s="174">
        <v>2527.0500000000002</v>
      </c>
      <c r="I2132" s="197">
        <f t="shared" si="322"/>
        <v>-1.7001427470176584E-3</v>
      </c>
      <c r="J2132" s="197">
        <f t="shared" si="327"/>
        <v>-9.4460469741442579E-2</v>
      </c>
      <c r="K2132" s="174">
        <v>452.4</v>
      </c>
      <c r="L2132" s="197">
        <f t="shared" si="323"/>
        <v>-3.0677917217083409E-3</v>
      </c>
      <c r="M2132" s="197">
        <f t="shared" si="328"/>
        <v>-8.0600248340572694E-2</v>
      </c>
      <c r="N2132" s="199">
        <v>41054</v>
      </c>
      <c r="O2132" s="181">
        <v>1317.82</v>
      </c>
      <c r="P2132" s="200">
        <f t="shared" si="324"/>
        <v>-2.167899276191806E-3</v>
      </c>
      <c r="Q2132" s="200">
        <f t="shared" si="329"/>
        <v>-6.7228587761810135E-2</v>
      </c>
    </row>
    <row r="2133" spans="1:17">
      <c r="A2133" s="180">
        <v>41058</v>
      </c>
      <c r="B2133" s="174">
        <v>641.58000000000004</v>
      </c>
      <c r="C2133" s="197">
        <f t="shared" si="320"/>
        <v>1.0875975002872785E-2</v>
      </c>
      <c r="D2133" s="201">
        <f t="shared" si="325"/>
        <v>-0.11974198236983857</v>
      </c>
      <c r="E2133" s="174">
        <v>7615.04</v>
      </c>
      <c r="F2133" s="197">
        <f t="shared" si="321"/>
        <v>1.0655329379778318E-2</v>
      </c>
      <c r="G2133" s="197">
        <f t="shared" si="326"/>
        <v>-8.3242502622576861E-2</v>
      </c>
      <c r="H2133" s="174">
        <v>2558.9699999999998</v>
      </c>
      <c r="I2133" s="197">
        <f t="shared" si="322"/>
        <v>1.2552219261321464E-2</v>
      </c>
      <c r="J2133" s="197">
        <f t="shared" si="327"/>
        <v>-9.2144824887593443E-2</v>
      </c>
      <c r="K2133" s="174">
        <v>453.22</v>
      </c>
      <c r="L2133" s="197">
        <f t="shared" si="323"/>
        <v>1.8109145648134174E-3</v>
      </c>
      <c r="M2133" s="197">
        <f t="shared" si="328"/>
        <v>-8.3444383272856859E-2</v>
      </c>
      <c r="N2133" s="199">
        <v>41058</v>
      </c>
      <c r="O2133" s="181">
        <v>1332.42</v>
      </c>
      <c r="P2133" s="200">
        <f t="shared" si="324"/>
        <v>1.1017981539835837E-2</v>
      </c>
      <c r="Q2133" s="200">
        <f t="shared" si="329"/>
        <v>-6.4442714390141528E-2</v>
      </c>
    </row>
    <row r="2134" spans="1:17">
      <c r="A2134" s="180">
        <v>41059</v>
      </c>
      <c r="B2134" s="174">
        <v>630.74</v>
      </c>
      <c r="C2134" s="197">
        <f t="shared" si="320"/>
        <v>-1.7040150743025992E-2</v>
      </c>
      <c r="D2134" s="201">
        <f t="shared" si="325"/>
        <v>-0.1101372679719384</v>
      </c>
      <c r="E2134" s="174">
        <v>7471.4</v>
      </c>
      <c r="F2134" s="197">
        <f t="shared" si="321"/>
        <v>-1.9042841207400445E-2</v>
      </c>
      <c r="G2134" s="197">
        <f t="shared" si="326"/>
        <v>-6.9899262568260401E-2</v>
      </c>
      <c r="H2134" s="174">
        <v>2537.4</v>
      </c>
      <c r="I2134" s="197">
        <f t="shared" si="322"/>
        <v>-8.4648990551465207E-3</v>
      </c>
      <c r="J2134" s="197">
        <f t="shared" si="327"/>
        <v>-7.6368323867779711E-2</v>
      </c>
      <c r="K2134" s="174">
        <v>449.33</v>
      </c>
      <c r="L2134" s="197">
        <f t="shared" si="323"/>
        <v>-8.6200744277787362E-3</v>
      </c>
      <c r="M2134" s="197">
        <f t="shared" si="328"/>
        <v>-9.8470410820020088E-2</v>
      </c>
      <c r="N2134" s="199">
        <v>41059</v>
      </c>
      <c r="O2134" s="181">
        <v>1313.32</v>
      </c>
      <c r="P2134" s="200">
        <f t="shared" si="324"/>
        <v>-1.4438555426152216E-2</v>
      </c>
      <c r="Q2134" s="200">
        <f t="shared" si="329"/>
        <v>-5.1815515821301311E-2</v>
      </c>
    </row>
    <row r="2135" spans="1:17">
      <c r="A2135" s="180">
        <v>41060</v>
      </c>
      <c r="B2135" s="174">
        <v>624.21</v>
      </c>
      <c r="C2135" s="197">
        <f t="shared" si="320"/>
        <v>-1.0406883038994185E-2</v>
      </c>
      <c r="D2135" s="201">
        <f t="shared" si="325"/>
        <v>-0.1278891774169546</v>
      </c>
      <c r="E2135" s="174">
        <v>7463.96</v>
      </c>
      <c r="F2135" s="197">
        <f t="shared" si="321"/>
        <v>-9.962934425969041E-4</v>
      </c>
      <c r="G2135" s="197">
        <f t="shared" si="326"/>
        <v>-9.3896521390473428E-2</v>
      </c>
      <c r="H2135" s="174">
        <v>2524.87</v>
      </c>
      <c r="I2135" s="197">
        <f t="shared" si="322"/>
        <v>-4.9503584709583732E-3</v>
      </c>
      <c r="J2135" s="197">
        <f t="shared" si="327"/>
        <v>-8.2375506708239218E-2</v>
      </c>
      <c r="K2135" s="174">
        <v>448.58</v>
      </c>
      <c r="L2135" s="197">
        <f t="shared" si="323"/>
        <v>-1.6705464343204654E-3</v>
      </c>
      <c r="M2135" s="197">
        <f t="shared" si="328"/>
        <v>-0.10816964360908959</v>
      </c>
      <c r="N2135" s="199">
        <v>41060</v>
      </c>
      <c r="O2135" s="181">
        <v>1310.33</v>
      </c>
      <c r="P2135" s="200">
        <f t="shared" si="324"/>
        <v>-2.2792684195200048E-3</v>
      </c>
      <c r="Q2135" s="200">
        <f t="shared" si="329"/>
        <v>-6.9945726546997572E-2</v>
      </c>
    </row>
    <row r="2136" spans="1:17">
      <c r="A2136" s="180">
        <v>41061</v>
      </c>
      <c r="B2136" s="174">
        <v>604.59</v>
      </c>
      <c r="C2136" s="197">
        <f t="shared" si="320"/>
        <v>-3.1936307867092562E-2</v>
      </c>
      <c r="D2136" s="201">
        <f t="shared" si="325"/>
        <v>-0.14449896760770919</v>
      </c>
      <c r="E2136" s="174">
        <v>7292.23</v>
      </c>
      <c r="F2136" s="197">
        <f t="shared" si="321"/>
        <v>-2.3276706739630719E-2</v>
      </c>
      <c r="G2136" s="197">
        <f t="shared" si="326"/>
        <v>-0.10385710044533691</v>
      </c>
      <c r="H2136" s="174">
        <v>2458.83</v>
      </c>
      <c r="I2136" s="197">
        <f t="shared" si="322"/>
        <v>-2.650394920342319E-2</v>
      </c>
      <c r="J2136" s="197">
        <f t="shared" si="327"/>
        <v>-9.7850016909198964E-2</v>
      </c>
      <c r="K2136" s="174">
        <v>454.92</v>
      </c>
      <c r="L2136" s="197">
        <f t="shared" si="323"/>
        <v>1.4034541371564157E-2</v>
      </c>
      <c r="M2136" s="197">
        <f t="shared" si="328"/>
        <v>-0.1074805193022649</v>
      </c>
      <c r="N2136" s="199">
        <v>41061</v>
      </c>
      <c r="O2136" s="181">
        <v>1278.04</v>
      </c>
      <c r="P2136" s="200">
        <f t="shared" si="324"/>
        <v>-2.4951359516333108E-2</v>
      </c>
      <c r="Q2136" s="200">
        <f t="shared" si="329"/>
        <v>-7.9701572759590847E-2</v>
      </c>
    </row>
    <row r="2137" spans="1:17">
      <c r="A2137" s="180">
        <v>41064</v>
      </c>
      <c r="B2137" s="174">
        <v>607.26</v>
      </c>
      <c r="C2137" s="197">
        <f t="shared" si="320"/>
        <v>4.4064930813571884E-3</v>
      </c>
      <c r="D2137" s="201">
        <f t="shared" si="325"/>
        <v>-0.17051135115345772</v>
      </c>
      <c r="E2137" s="174">
        <v>7285.53</v>
      </c>
      <c r="F2137" s="197">
        <f t="shared" si="321"/>
        <v>-9.192085027823428E-4</v>
      </c>
      <c r="G2137" s="197">
        <f t="shared" si="326"/>
        <v>-0.11933979814601711</v>
      </c>
      <c r="H2137" s="174">
        <v>2478.13</v>
      </c>
      <c r="I2137" s="197">
        <f t="shared" si="322"/>
        <v>7.8186164435377122E-3</v>
      </c>
      <c r="J2137" s="197">
        <f t="shared" si="327"/>
        <v>-0.12376480098565025</v>
      </c>
      <c r="K2137" s="174">
        <v>451.58</v>
      </c>
      <c r="L2137" s="197">
        <f t="shared" si="323"/>
        <v>-7.3690350010621533E-3</v>
      </c>
      <c r="M2137" s="197">
        <f t="shared" si="328"/>
        <v>-9.1160995677371098E-2</v>
      </c>
      <c r="N2137" s="199">
        <v>41064</v>
      </c>
      <c r="O2137" s="181">
        <v>1278.18</v>
      </c>
      <c r="P2137" s="200">
        <f t="shared" si="324"/>
        <v>1.0953673794903053E-4</v>
      </c>
      <c r="Q2137" s="200">
        <f t="shared" si="329"/>
        <v>-0.10065634452848933</v>
      </c>
    </row>
    <row r="2138" spans="1:17">
      <c r="A2138" s="180">
        <v>41065</v>
      </c>
      <c r="B2138" s="174">
        <v>615.59</v>
      </c>
      <c r="C2138" s="197">
        <f t="shared" si="320"/>
        <v>1.3624122089429078E-2</v>
      </c>
      <c r="D2138" s="201">
        <f t="shared" si="325"/>
        <v>-0.14881514490411205</v>
      </c>
      <c r="E2138" s="174">
        <v>7338.63</v>
      </c>
      <c r="F2138" s="197">
        <f t="shared" si="321"/>
        <v>7.2619874725986617E-3</v>
      </c>
      <c r="G2138" s="197">
        <f t="shared" si="326"/>
        <v>-0.10681179289845302</v>
      </c>
      <c r="H2138" s="174">
        <v>2487.5</v>
      </c>
      <c r="I2138" s="197">
        <f t="shared" si="322"/>
        <v>3.773946557093808E-3</v>
      </c>
      <c r="J2138" s="197">
        <f t="shared" si="327"/>
        <v>-0.10227683146797724</v>
      </c>
      <c r="K2138" s="174">
        <v>448.8</v>
      </c>
      <c r="L2138" s="197">
        <f t="shared" si="323"/>
        <v>-6.1751901066951411E-3</v>
      </c>
      <c r="M2138" s="197">
        <f t="shared" si="328"/>
        <v>-9.4971916140684065E-2</v>
      </c>
      <c r="N2138" s="199">
        <v>41065</v>
      </c>
      <c r="O2138" s="181">
        <v>1285.5</v>
      </c>
      <c r="P2138" s="200">
        <f t="shared" si="324"/>
        <v>5.7105566157771509E-3</v>
      </c>
      <c r="Q2138" s="200">
        <f t="shared" si="329"/>
        <v>-9.0291912315236797E-2</v>
      </c>
    </row>
    <row r="2139" spans="1:17">
      <c r="A2139" s="180">
        <v>41066</v>
      </c>
      <c r="B2139" s="174">
        <v>633.72</v>
      </c>
      <c r="C2139" s="197">
        <f t="shared" si="320"/>
        <v>2.902605898854823E-2</v>
      </c>
      <c r="D2139" s="201">
        <f t="shared" si="325"/>
        <v>-0.13330191162626842</v>
      </c>
      <c r="E2139" s="174">
        <v>7517.46</v>
      </c>
      <c r="F2139" s="197">
        <f t="shared" si="321"/>
        <v>2.4076138244470007E-2</v>
      </c>
      <c r="G2139" s="197">
        <f t="shared" si="326"/>
        <v>-9.6406761080685785E-2</v>
      </c>
      <c r="H2139" s="174">
        <v>2546.3200000000002</v>
      </c>
      <c r="I2139" s="197">
        <f t="shared" si="322"/>
        <v>2.3370989539320711E-2</v>
      </c>
      <c r="J2139" s="197">
        <f t="shared" si="327"/>
        <v>-0.10485787679326064</v>
      </c>
      <c r="K2139" s="174">
        <v>436.56</v>
      </c>
      <c r="L2139" s="197">
        <f t="shared" si="323"/>
        <v>-2.7651531330510123E-2</v>
      </c>
      <c r="M2139" s="197">
        <f t="shared" si="328"/>
        <v>-0.11224186498517007</v>
      </c>
      <c r="N2139" s="199">
        <v>41066</v>
      </c>
      <c r="O2139" s="181">
        <v>1315.13</v>
      </c>
      <c r="P2139" s="200">
        <f t="shared" si="324"/>
        <v>2.2787772335250183E-2</v>
      </c>
      <c r="Q2139" s="200">
        <f t="shared" si="329"/>
        <v>-8.3952119057126531E-2</v>
      </c>
    </row>
    <row r="2140" spans="1:17">
      <c r="A2140" s="180">
        <v>41067</v>
      </c>
      <c r="B2140" s="174">
        <v>627.76</v>
      </c>
      <c r="C2140" s="197">
        <f t="shared" si="320"/>
        <v>-9.4492886876244367E-3</v>
      </c>
      <c r="D2140" s="201">
        <f t="shared" si="325"/>
        <v>-9.7299328995710171E-2</v>
      </c>
      <c r="E2140" s="174">
        <v>7519.83</v>
      </c>
      <c r="F2140" s="197">
        <f t="shared" si="321"/>
        <v>3.152163747090329E-4</v>
      </c>
      <c r="G2140" s="197">
        <f t="shared" si="326"/>
        <v>-6.1252765636178735E-2</v>
      </c>
      <c r="H2140" s="174">
        <v>2535.41</v>
      </c>
      <c r="I2140" s="197">
        <f t="shared" si="322"/>
        <v>-4.2938199243960527E-3</v>
      </c>
      <c r="J2140" s="197">
        <f t="shared" si="327"/>
        <v>-7.3301441513334842E-2</v>
      </c>
      <c r="K2140" s="174">
        <v>438.59</v>
      </c>
      <c r="L2140" s="197">
        <f t="shared" si="323"/>
        <v>4.6392130282900167E-3</v>
      </c>
      <c r="M2140" s="197">
        <f t="shared" si="328"/>
        <v>-0.13883729323751565</v>
      </c>
      <c r="N2140" s="199">
        <v>41067</v>
      </c>
      <c r="O2140" s="181">
        <v>1314.99</v>
      </c>
      <c r="P2140" s="200">
        <f t="shared" si="324"/>
        <v>-1.0645902098176338E-4</v>
      </c>
      <c r="Q2140" s="200">
        <f t="shared" si="329"/>
        <v>-4.9740912616099295E-2</v>
      </c>
    </row>
    <row r="2141" spans="1:17">
      <c r="A2141" s="180">
        <v>41068</v>
      </c>
      <c r="B2141" s="174">
        <v>633.73</v>
      </c>
      <c r="C2141" s="197">
        <f t="shared" si="320"/>
        <v>9.4650684028007442E-3</v>
      </c>
      <c r="D2141" s="201">
        <f t="shared" si="325"/>
        <v>-9.0220031571977721E-2</v>
      </c>
      <c r="E2141" s="174">
        <v>7553.78</v>
      </c>
      <c r="F2141" s="197">
        <f t="shared" si="321"/>
        <v>4.5045688998189247E-3</v>
      </c>
      <c r="G2141" s="197">
        <f t="shared" si="326"/>
        <v>-4.1940171015648231E-2</v>
      </c>
      <c r="H2141" s="174">
        <v>2559.21</v>
      </c>
      <c r="I2141" s="197">
        <f t="shared" si="322"/>
        <v>9.3432574510864605E-3</v>
      </c>
      <c r="J2141" s="197">
        <f t="shared" si="327"/>
        <v>-6.1087370605801924E-2</v>
      </c>
      <c r="K2141" s="174">
        <v>441.59</v>
      </c>
      <c r="L2141" s="197">
        <f t="shared" si="323"/>
        <v>6.8168138726824642E-3</v>
      </c>
      <c r="M2141" s="197">
        <f t="shared" si="328"/>
        <v>-0.12018431918104962</v>
      </c>
      <c r="N2141" s="199">
        <v>41068</v>
      </c>
      <c r="O2141" s="181">
        <v>1325.66</v>
      </c>
      <c r="P2141" s="200">
        <f t="shared" si="324"/>
        <v>8.0813875904548593E-3</v>
      </c>
      <c r="Q2141" s="200">
        <f t="shared" si="329"/>
        <v>-3.2618336191719277E-2</v>
      </c>
    </row>
    <row r="2142" spans="1:17">
      <c r="A2142" s="180">
        <v>41071</v>
      </c>
      <c r="B2142" s="174">
        <v>620.9</v>
      </c>
      <c r="C2142" s="197">
        <f t="shared" si="320"/>
        <v>-2.0452957851171499E-2</v>
      </c>
      <c r="D2142" s="201">
        <f t="shared" si="325"/>
        <v>-8.3777913717754462E-2</v>
      </c>
      <c r="E2142" s="174">
        <v>7459.27</v>
      </c>
      <c r="F2142" s="197">
        <f t="shared" si="321"/>
        <v>-1.2590546023408289E-2</v>
      </c>
      <c r="G2142" s="197">
        <f t="shared" si="326"/>
        <v>-4.6439920076214905E-2</v>
      </c>
      <c r="H2142" s="174">
        <v>2517.1799999999998</v>
      </c>
      <c r="I2142" s="197">
        <f t="shared" si="322"/>
        <v>-1.6559389813632419E-2</v>
      </c>
      <c r="J2142" s="197">
        <f t="shared" si="327"/>
        <v>-5.6559742689579716E-2</v>
      </c>
      <c r="K2142" s="174">
        <v>452.91</v>
      </c>
      <c r="L2142" s="197">
        <f t="shared" si="323"/>
        <v>2.5311580468805349E-2</v>
      </c>
      <c r="M2142" s="197">
        <f t="shared" si="328"/>
        <v>-0.11784593767895607</v>
      </c>
      <c r="N2142" s="199">
        <v>41071</v>
      </c>
      <c r="O2142" s="181">
        <v>1308.93</v>
      </c>
      <c r="P2142" s="200">
        <f t="shared" si="324"/>
        <v>-1.2700439066485178E-2</v>
      </c>
      <c r="Q2142" s="200">
        <f t="shared" si="329"/>
        <v>-3.1958241782828925E-2</v>
      </c>
    </row>
    <row r="2143" spans="1:17">
      <c r="A2143" s="180">
        <v>41072</v>
      </c>
      <c r="B2143" s="174">
        <v>629.27</v>
      </c>
      <c r="C2143" s="197">
        <f t="shared" si="320"/>
        <v>1.3390379009167829E-2</v>
      </c>
      <c r="D2143" s="201">
        <f t="shared" si="325"/>
        <v>-0.12272062969906128</v>
      </c>
      <c r="E2143" s="174">
        <v>7557.82</v>
      </c>
      <c r="F2143" s="197">
        <f t="shared" si="321"/>
        <v>1.3125234619751472E-2</v>
      </c>
      <c r="G2143" s="197">
        <f t="shared" si="326"/>
        <v>-7.4966553854468473E-2</v>
      </c>
      <c r="H2143" s="174">
        <v>2546.1999999999998</v>
      </c>
      <c r="I2143" s="197">
        <f t="shared" si="322"/>
        <v>1.1462824342418519E-2</v>
      </c>
      <c r="J2143" s="197">
        <f t="shared" si="327"/>
        <v>-8.4913579106118936E-2</v>
      </c>
      <c r="K2143" s="174">
        <v>451</v>
      </c>
      <c r="L2143" s="197">
        <f t="shared" si="323"/>
        <v>-4.2260907450760287E-3</v>
      </c>
      <c r="M2143" s="197">
        <f t="shared" si="328"/>
        <v>-8.570784068715584E-2</v>
      </c>
      <c r="N2143" s="199">
        <v>41072</v>
      </c>
      <c r="O2143" s="181">
        <v>1324.18</v>
      </c>
      <c r="P2143" s="200">
        <f t="shared" si="324"/>
        <v>1.1583390373813106E-2</v>
      </c>
      <c r="Q2143" s="200">
        <f t="shared" si="329"/>
        <v>-5.8344006254276083E-2</v>
      </c>
    </row>
    <row r="2144" spans="1:17">
      <c r="A2144" s="180">
        <v>41073</v>
      </c>
      <c r="B2144" s="174">
        <v>624.79</v>
      </c>
      <c r="C2144" s="197">
        <f t="shared" si="320"/>
        <v>-7.1448241042610184E-3</v>
      </c>
      <c r="D2144" s="201">
        <f t="shared" si="325"/>
        <v>-9.6700435392029924E-2</v>
      </c>
      <c r="E2144" s="174">
        <v>7506.42</v>
      </c>
      <c r="F2144" s="197">
        <f t="shared" si="321"/>
        <v>-6.8241344361991453E-3</v>
      </c>
      <c r="G2144" s="197">
        <f t="shared" si="326"/>
        <v>-4.8208950952761946E-2</v>
      </c>
      <c r="H2144" s="174">
        <v>2527.44</v>
      </c>
      <c r="I2144" s="197">
        <f t="shared" si="322"/>
        <v>-7.3951188870934629E-3</v>
      </c>
      <c r="J2144" s="197">
        <f t="shared" si="327"/>
        <v>-5.8275577307641963E-2</v>
      </c>
      <c r="K2144" s="174">
        <v>455.24</v>
      </c>
      <c r="L2144" s="197">
        <f t="shared" si="323"/>
        <v>9.3574129110108196E-3</v>
      </c>
      <c r="M2144" s="197">
        <f t="shared" si="328"/>
        <v>-7.5666781918758544E-2</v>
      </c>
      <c r="N2144" s="199">
        <v>41073</v>
      </c>
      <c r="O2144" s="181">
        <v>1314.88</v>
      </c>
      <c r="P2144" s="200">
        <f t="shared" si="324"/>
        <v>-7.0479932229503646E-3</v>
      </c>
      <c r="Q2144" s="200">
        <f t="shared" si="329"/>
        <v>-3.4207102919932529E-2</v>
      </c>
    </row>
    <row r="2145" spans="1:17">
      <c r="A2145" s="180">
        <v>41074</v>
      </c>
      <c r="B2145" s="174">
        <v>623.83000000000004</v>
      </c>
      <c r="C2145" s="197">
        <f t="shared" si="320"/>
        <v>-1.537697921162699E-3</v>
      </c>
      <c r="D2145" s="201">
        <f t="shared" si="325"/>
        <v>-9.4685775169848274E-2</v>
      </c>
      <c r="E2145" s="174">
        <v>7582.83</v>
      </c>
      <c r="F2145" s="197">
        <f t="shared" si="321"/>
        <v>1.0127826516444916E-2</v>
      </c>
      <c r="G2145" s="197">
        <f t="shared" si="326"/>
        <v>-5.7359184769909977E-2</v>
      </c>
      <c r="H2145" s="174">
        <v>2539.9699999999998</v>
      </c>
      <c r="I2145" s="197">
        <f t="shared" si="322"/>
        <v>4.9453371787580424E-3</v>
      </c>
      <c r="J2145" s="197">
        <f t="shared" si="327"/>
        <v>-5.490899213601156E-2</v>
      </c>
      <c r="K2145" s="174">
        <v>447.39</v>
      </c>
      <c r="L2145" s="197">
        <f t="shared" si="323"/>
        <v>-1.7394054970888497E-2</v>
      </c>
      <c r="M2145" s="197">
        <f t="shared" si="328"/>
        <v>-7.0637536501190423E-2</v>
      </c>
      <c r="N2145" s="199">
        <v>41074</v>
      </c>
      <c r="O2145" s="181">
        <v>1329.1</v>
      </c>
      <c r="P2145" s="200">
        <f t="shared" si="324"/>
        <v>1.0756614732241909E-2</v>
      </c>
      <c r="Q2145" s="200">
        <f t="shared" si="329"/>
        <v>-4.0751415246924022E-2</v>
      </c>
    </row>
    <row r="2146" spans="1:17">
      <c r="A2146" s="180">
        <v>41075</v>
      </c>
      <c r="B2146" s="174">
        <v>634.41999999999996</v>
      </c>
      <c r="C2146" s="197">
        <f t="shared" si="320"/>
        <v>1.6833300320315783E-2</v>
      </c>
      <c r="D2146" s="201">
        <f t="shared" si="325"/>
        <v>-0.11236986029241268</v>
      </c>
      <c r="E2146" s="174">
        <v>7664.27</v>
      </c>
      <c r="F2146" s="197">
        <f t="shared" si="321"/>
        <v>1.0682788793454674E-2</v>
      </c>
      <c r="G2146" s="197">
        <f t="shared" si="326"/>
        <v>-6.1533151015074596E-2</v>
      </c>
      <c r="H2146" s="174">
        <v>2571.23</v>
      </c>
      <c r="I2146" s="197">
        <f t="shared" si="322"/>
        <v>1.2232113699767476E-2</v>
      </c>
      <c r="J2146" s="197">
        <f t="shared" si="327"/>
        <v>-6.9794921440434768E-2</v>
      </c>
      <c r="K2146" s="174">
        <v>452.47</v>
      </c>
      <c r="L2146" s="197">
        <f t="shared" si="323"/>
        <v>1.1290765156806623E-2</v>
      </c>
      <c r="M2146" s="197">
        <f t="shared" si="328"/>
        <v>-0.10120786994190084</v>
      </c>
      <c r="N2146" s="199">
        <v>41075</v>
      </c>
      <c r="O2146" s="181">
        <v>1342.84</v>
      </c>
      <c r="P2146" s="200">
        <f t="shared" si="324"/>
        <v>1.0284752736562524E-2</v>
      </c>
      <c r="Q2146" s="200">
        <f t="shared" si="329"/>
        <v>-4.5362719390195587E-2</v>
      </c>
    </row>
    <row r="2147" spans="1:17">
      <c r="A2147" s="180">
        <v>41078</v>
      </c>
      <c r="B2147" s="174">
        <v>639.30999999999995</v>
      </c>
      <c r="C2147" s="197">
        <f t="shared" si="320"/>
        <v>7.6782740839937457E-3</v>
      </c>
      <c r="D2147" s="201">
        <f t="shared" si="325"/>
        <v>-9.3155572315610558E-2</v>
      </c>
      <c r="E2147" s="174">
        <v>7662.29</v>
      </c>
      <c r="F2147" s="197">
        <f t="shared" si="321"/>
        <v>-2.5837500535220883E-4</v>
      </c>
      <c r="G2147" s="197">
        <f t="shared" si="326"/>
        <v>-4.66613344145047E-2</v>
      </c>
      <c r="H2147" s="174">
        <v>2592.52</v>
      </c>
      <c r="I2147" s="197">
        <f t="shared" si="322"/>
        <v>8.2459920161827502E-3</v>
      </c>
      <c r="J2147" s="197">
        <f t="shared" si="327"/>
        <v>-5.4827371122892953E-2</v>
      </c>
      <c r="K2147" s="174">
        <v>449.14</v>
      </c>
      <c r="L2147" s="197">
        <f t="shared" si="323"/>
        <v>-7.3868194492118346E-3</v>
      </c>
      <c r="M2147" s="197">
        <f t="shared" si="328"/>
        <v>-7.3337300589048124E-2</v>
      </c>
      <c r="N2147" s="199">
        <v>41078</v>
      </c>
      <c r="O2147" s="181">
        <v>1344.78</v>
      </c>
      <c r="P2147" s="200">
        <f t="shared" si="324"/>
        <v>1.4436567200249713E-3</v>
      </c>
      <c r="Q2147" s="200">
        <f t="shared" si="329"/>
        <v>-3.1014443381534623E-2</v>
      </c>
    </row>
    <row r="2148" spans="1:17">
      <c r="A2148" s="180">
        <v>41079</v>
      </c>
      <c r="B2148" s="174">
        <v>646.82000000000005</v>
      </c>
      <c r="C2148" s="197">
        <f t="shared" si="320"/>
        <v>1.1678578925485563E-2</v>
      </c>
      <c r="D2148" s="201">
        <f t="shared" si="325"/>
        <v>-8.1650120632355189E-2</v>
      </c>
      <c r="E2148" s="174">
        <v>7766.26</v>
      </c>
      <c r="F2148" s="197">
        <f t="shared" si="321"/>
        <v>1.3477815329912352E-2</v>
      </c>
      <c r="G2148" s="197">
        <f t="shared" si="326"/>
        <v>-4.2620516897849965E-2</v>
      </c>
      <c r="H2148" s="174">
        <v>2620.83</v>
      </c>
      <c r="I2148" s="197">
        <f t="shared" si="322"/>
        <v>1.0860685844522461E-2</v>
      </c>
      <c r="J2148" s="197">
        <f t="shared" si="327"/>
        <v>-3.5727962529160245E-2</v>
      </c>
      <c r="K2148" s="174">
        <v>450.29</v>
      </c>
      <c r="L2148" s="197">
        <f t="shared" si="323"/>
        <v>2.5571764932650013E-3</v>
      </c>
      <c r="M2148" s="197">
        <f t="shared" si="328"/>
        <v>-6.8906777326605897E-2</v>
      </c>
      <c r="N2148" s="199">
        <v>41079</v>
      </c>
      <c r="O2148" s="181">
        <v>1357.98</v>
      </c>
      <c r="P2148" s="200">
        <f t="shared" si="324"/>
        <v>9.767870585814924E-3</v>
      </c>
      <c r="Q2148" s="200">
        <f t="shared" si="329"/>
        <v>-2.361868984406652E-2</v>
      </c>
    </row>
    <row r="2149" spans="1:17">
      <c r="A2149" s="180">
        <v>41080</v>
      </c>
      <c r="B2149" s="174">
        <v>649.12</v>
      </c>
      <c r="C2149" s="197">
        <f t="shared" si="320"/>
        <v>3.5495507737508792E-3</v>
      </c>
      <c r="D2149" s="201">
        <f t="shared" si="325"/>
        <v>-6.3724594243587937E-2</v>
      </c>
      <c r="E2149" s="174">
        <v>7757.92</v>
      </c>
      <c r="F2149" s="197">
        <f t="shared" si="321"/>
        <v>-1.0744529891231099E-3</v>
      </c>
      <c r="G2149" s="197">
        <f t="shared" si="326"/>
        <v>-3.2839000431338812E-2</v>
      </c>
      <c r="H2149" s="174">
        <v>2623.33</v>
      </c>
      <c r="I2149" s="197">
        <f t="shared" si="322"/>
        <v>9.5344161481946386E-4</v>
      </c>
      <c r="J2149" s="197">
        <f t="shared" si="327"/>
        <v>-2.0847028339830674E-2</v>
      </c>
      <c r="K2149" s="174">
        <v>456.65</v>
      </c>
      <c r="L2149" s="197">
        <f t="shared" si="323"/>
        <v>1.4025413494027573E-2</v>
      </c>
      <c r="M2149" s="197">
        <f t="shared" si="328"/>
        <v>-8.9074582788574691E-2</v>
      </c>
      <c r="N2149" s="199">
        <v>41080</v>
      </c>
      <c r="O2149" s="181">
        <v>1355.69</v>
      </c>
      <c r="P2149" s="200">
        <f t="shared" si="324"/>
        <v>-1.6877516747354983E-3</v>
      </c>
      <c r="Q2149" s="200">
        <f t="shared" si="329"/>
        <v>-1.5019412542992267E-2</v>
      </c>
    </row>
    <row r="2150" spans="1:17">
      <c r="A2150" s="180">
        <v>41081</v>
      </c>
      <c r="B2150" s="174">
        <v>626.14</v>
      </c>
      <c r="C2150" s="197">
        <f t="shared" si="320"/>
        <v>-3.6043611189697435E-2</v>
      </c>
      <c r="D2150" s="201">
        <f t="shared" si="325"/>
        <v>-4.8120902621705326E-2</v>
      </c>
      <c r="E2150" s="174">
        <v>7566.11</v>
      </c>
      <c r="F2150" s="197">
        <f t="shared" si="321"/>
        <v>-2.5035192197510867E-2</v>
      </c>
      <c r="G2150" s="197">
        <f t="shared" si="326"/>
        <v>-2.3292212880190118E-2</v>
      </c>
      <c r="H2150" s="174">
        <v>2556.96</v>
      </c>
      <c r="I2150" s="197">
        <f t="shared" si="322"/>
        <v>-2.5625450257702718E-2</v>
      </c>
      <c r="J2150" s="197">
        <f t="shared" si="327"/>
        <v>-1.1435020173448151E-2</v>
      </c>
      <c r="K2150" s="174">
        <v>459.26</v>
      </c>
      <c r="L2150" s="197">
        <f t="shared" si="323"/>
        <v>5.6992653530363773E-3</v>
      </c>
      <c r="M2150" s="197">
        <f t="shared" si="328"/>
        <v>-6.7094651429317295E-2</v>
      </c>
      <c r="N2150" s="199">
        <v>41081</v>
      </c>
      <c r="O2150" s="181">
        <v>1325.51</v>
      </c>
      <c r="P2150" s="200">
        <f t="shared" si="324"/>
        <v>-2.2513258771434952E-2</v>
      </c>
      <c r="Q2150" s="200">
        <f t="shared" si="329"/>
        <v>-8.2641152320016027E-3</v>
      </c>
    </row>
    <row r="2151" spans="1:17">
      <c r="A2151" s="180">
        <v>41082</v>
      </c>
      <c r="B2151" s="174">
        <v>637.38</v>
      </c>
      <c r="C2151" s="197">
        <f t="shared" si="320"/>
        <v>1.7792035751537368E-2</v>
      </c>
      <c r="D2151" s="201">
        <f t="shared" si="325"/>
        <v>-8.1724376776206392E-2</v>
      </c>
      <c r="E2151" s="174">
        <v>7616.59</v>
      </c>
      <c r="F2151" s="197">
        <f t="shared" si="321"/>
        <v>6.6496981449007024E-3</v>
      </c>
      <c r="G2151" s="197">
        <f t="shared" si="326"/>
        <v>-5.4263854475037523E-2</v>
      </c>
      <c r="H2151" s="174">
        <v>2585.5300000000002</v>
      </c>
      <c r="I2151" s="197">
        <f t="shared" si="322"/>
        <v>1.1111463103694793E-2</v>
      </c>
      <c r="J2151" s="197">
        <f t="shared" si="327"/>
        <v>-3.1478687950726857E-2</v>
      </c>
      <c r="K2151" s="174">
        <v>463.82</v>
      </c>
      <c r="L2151" s="197">
        <f t="shared" si="323"/>
        <v>9.880047436338843E-3</v>
      </c>
      <c r="M2151" s="197">
        <f t="shared" si="328"/>
        <v>-4.8597288738364185E-2</v>
      </c>
      <c r="N2151" s="199">
        <v>41082</v>
      </c>
      <c r="O2151" s="181">
        <v>1335.02</v>
      </c>
      <c r="P2151" s="200">
        <f t="shared" si="324"/>
        <v>7.1489819720210544E-3</v>
      </c>
      <c r="Q2151" s="200">
        <f t="shared" si="329"/>
        <v>-3.4450372134036414E-2</v>
      </c>
    </row>
    <row r="2152" spans="1:17">
      <c r="A2152" s="180">
        <v>41085</v>
      </c>
      <c r="B2152" s="174">
        <v>620.96</v>
      </c>
      <c r="C2152" s="197">
        <f t="shared" si="320"/>
        <v>-2.6099356399380772E-2</v>
      </c>
      <c r="D2152" s="201">
        <f t="shared" si="325"/>
        <v>-8.4241009230946129E-2</v>
      </c>
      <c r="E2152" s="174">
        <v>7491.87</v>
      </c>
      <c r="F2152" s="197">
        <f t="shared" si="321"/>
        <v>-1.6510330386598507E-2</v>
      </c>
      <c r="G2152" s="197">
        <f t="shared" si="326"/>
        <v>-5.7921368910295777E-2</v>
      </c>
      <c r="H2152" s="174">
        <v>2533.54</v>
      </c>
      <c r="I2152" s="197">
        <f t="shared" si="322"/>
        <v>-2.0312981714193722E-2</v>
      </c>
      <c r="J2152" s="197">
        <f t="shared" si="327"/>
        <v>-4.6877887699099161E-2</v>
      </c>
      <c r="K2152" s="174">
        <v>464.89</v>
      </c>
      <c r="L2152" s="197">
        <f t="shared" si="323"/>
        <v>2.3042725359814819E-3</v>
      </c>
      <c r="M2152" s="197">
        <f t="shared" si="328"/>
        <v>-3.3330765146561768E-2</v>
      </c>
      <c r="N2152" s="199">
        <v>41085</v>
      </c>
      <c r="O2152" s="181">
        <v>1313.72</v>
      </c>
      <c r="P2152" s="200">
        <f t="shared" si="324"/>
        <v>-1.6083465459972662E-2</v>
      </c>
      <c r="Q2152" s="200">
        <f t="shared" si="329"/>
        <v>-4.0853753839745252E-2</v>
      </c>
    </row>
    <row r="2153" spans="1:17">
      <c r="A2153" s="180">
        <v>41086</v>
      </c>
      <c r="B2153" s="174">
        <v>623.95000000000005</v>
      </c>
      <c r="C2153" s="197">
        <f t="shared" si="320"/>
        <v>4.8035693332672573E-3</v>
      </c>
      <c r="D2153" s="201">
        <f t="shared" si="325"/>
        <v>-0.12164056904990284</v>
      </c>
      <c r="E2153" s="174">
        <v>7527.09</v>
      </c>
      <c r="F2153" s="197">
        <f t="shared" si="321"/>
        <v>4.6900803465409627E-3</v>
      </c>
      <c r="G2153" s="197">
        <f t="shared" si="326"/>
        <v>-8.0889728948201345E-2</v>
      </c>
      <c r="H2153" s="174">
        <v>2549.84</v>
      </c>
      <c r="I2153" s="197">
        <f t="shared" si="322"/>
        <v>6.4130778595768547E-3</v>
      </c>
      <c r="J2153" s="197">
        <f t="shared" si="327"/>
        <v>-7.2935293978980215E-2</v>
      </c>
      <c r="K2153" s="174">
        <v>452.6</v>
      </c>
      <c r="L2153" s="197">
        <f t="shared" si="323"/>
        <v>-2.6792085263607504E-2</v>
      </c>
      <c r="M2153" s="197">
        <f t="shared" si="328"/>
        <v>-2.3554008572119565E-2</v>
      </c>
      <c r="N2153" s="199">
        <v>41086</v>
      </c>
      <c r="O2153" s="181">
        <v>1319.99</v>
      </c>
      <c r="P2153" s="200">
        <f t="shared" si="324"/>
        <v>4.7613532585773716E-3</v>
      </c>
      <c r="Q2153" s="200">
        <f t="shared" si="329"/>
        <v>-6.3595143251454989E-2</v>
      </c>
    </row>
    <row r="2154" spans="1:17">
      <c r="A2154" s="180">
        <v>41087</v>
      </c>
      <c r="B2154" s="174">
        <v>628.75</v>
      </c>
      <c r="C2154" s="197">
        <f t="shared" si="320"/>
        <v>7.6634844600856067E-3</v>
      </c>
      <c r="D2154" s="201">
        <f t="shared" si="325"/>
        <v>-0.12384240673470076</v>
      </c>
      <c r="E2154" s="174">
        <v>7598.05</v>
      </c>
      <c r="F2154" s="197">
        <f t="shared" si="321"/>
        <v>9.383122487034044E-3</v>
      </c>
      <c r="G2154" s="197">
        <f t="shared" si="326"/>
        <v>-7.9743742688081223E-2</v>
      </c>
      <c r="H2154" s="174">
        <v>2565.5300000000002</v>
      </c>
      <c r="I2154" s="197">
        <f t="shared" si="322"/>
        <v>6.1344728547463208E-3</v>
      </c>
      <c r="J2154" s="197">
        <f t="shared" si="327"/>
        <v>-7.2416239844617827E-2</v>
      </c>
      <c r="K2154" s="174">
        <v>458.1</v>
      </c>
      <c r="L2154" s="197">
        <f t="shared" si="323"/>
        <v>1.2078767693259539E-2</v>
      </c>
      <c r="M2154" s="197">
        <f t="shared" si="328"/>
        <v>-4.434032290473016E-2</v>
      </c>
      <c r="N2154" s="199">
        <v>41087</v>
      </c>
      <c r="O2154" s="181">
        <v>1331.85</v>
      </c>
      <c r="P2154" s="200">
        <f t="shared" si="324"/>
        <v>8.9447923523008708E-3</v>
      </c>
      <c r="Q2154" s="200">
        <f t="shared" si="329"/>
        <v>-6.1245200408926594E-2</v>
      </c>
    </row>
    <row r="2155" spans="1:17">
      <c r="A2155" s="180">
        <v>41088</v>
      </c>
      <c r="B2155" s="174">
        <v>617.92999999999995</v>
      </c>
      <c r="C2155" s="197">
        <f t="shared" si="320"/>
        <v>-1.7358538980045805E-2</v>
      </c>
      <c r="D2155" s="201">
        <f t="shared" si="325"/>
        <v>-0.11444989690055704</v>
      </c>
      <c r="E2155" s="174">
        <v>7597.52</v>
      </c>
      <c r="F2155" s="197">
        <f t="shared" si="321"/>
        <v>-6.9757172677940187E-5</v>
      </c>
      <c r="G2155" s="197">
        <f t="shared" si="326"/>
        <v>-6.6323980171681854E-2</v>
      </c>
      <c r="H2155" s="174">
        <v>2536.65</v>
      </c>
      <c r="I2155" s="197">
        <f t="shared" si="322"/>
        <v>-1.1320772076819469E-2</v>
      </c>
      <c r="J2155" s="197">
        <f t="shared" si="327"/>
        <v>-5.9818822125637411E-2</v>
      </c>
      <c r="K2155" s="174">
        <v>447.92</v>
      </c>
      <c r="L2155" s="197">
        <f t="shared" si="323"/>
        <v>-2.2472855852058628E-2</v>
      </c>
      <c r="M2155" s="197">
        <f t="shared" si="328"/>
        <v>-6.3555720075663125E-2</v>
      </c>
      <c r="N2155" s="199">
        <v>41088</v>
      </c>
      <c r="O2155" s="181">
        <v>1329.04</v>
      </c>
      <c r="P2155" s="200">
        <f t="shared" si="324"/>
        <v>-2.112076068222122E-3</v>
      </c>
      <c r="Q2155" s="200">
        <f t="shared" si="329"/>
        <v>-4.8409310892574567E-2</v>
      </c>
    </row>
    <row r="2156" spans="1:17">
      <c r="A2156" s="180">
        <v>41089</v>
      </c>
      <c r="B2156" s="174">
        <v>644.08000000000004</v>
      </c>
      <c r="C2156" s="197">
        <f t="shared" si="320"/>
        <v>4.1447759557822268E-2</v>
      </c>
      <c r="D2156" s="201">
        <f t="shared" si="325"/>
        <v>-0.13580051366248261</v>
      </c>
      <c r="E2156" s="174">
        <v>7801.84</v>
      </c>
      <c r="F2156" s="197">
        <f t="shared" si="321"/>
        <v>2.6537725061788871E-2</v>
      </c>
      <c r="G2156" s="197">
        <f t="shared" si="326"/>
        <v>-7.1917266244405614E-2</v>
      </c>
      <c r="H2156" s="174">
        <v>2615.7199999999998</v>
      </c>
      <c r="I2156" s="197">
        <f t="shared" si="322"/>
        <v>3.0695081345633403E-2</v>
      </c>
      <c r="J2156" s="197">
        <f t="shared" si="327"/>
        <v>-7.2328454284508348E-2</v>
      </c>
      <c r="K2156" s="174">
        <v>449.13</v>
      </c>
      <c r="L2156" s="197">
        <f t="shared" si="323"/>
        <v>2.6977330892170867E-3</v>
      </c>
      <c r="M2156" s="197">
        <f t="shared" si="328"/>
        <v>-9.2338518142833184E-2</v>
      </c>
      <c r="N2156" s="199">
        <v>41089</v>
      </c>
      <c r="O2156" s="181">
        <v>1362.16</v>
      </c>
      <c r="P2156" s="200">
        <f t="shared" si="324"/>
        <v>2.4614798034165282E-2</v>
      </c>
      <c r="Q2156" s="200">
        <f t="shared" si="329"/>
        <v>-5.6163885337171884E-2</v>
      </c>
    </row>
    <row r="2157" spans="1:17">
      <c r="A2157" s="180">
        <v>41092</v>
      </c>
      <c r="B2157" s="174">
        <v>642.73</v>
      </c>
      <c r="C2157" s="197">
        <f t="shared" si="320"/>
        <v>-2.0982126270091654E-3</v>
      </c>
      <c r="D2157" s="201">
        <f t="shared" si="325"/>
        <v>-9.6244127748891045E-2</v>
      </c>
      <c r="E2157" s="174">
        <v>7832.23</v>
      </c>
      <c r="F2157" s="197">
        <f t="shared" si="321"/>
        <v>3.8876681857128712E-3</v>
      </c>
      <c r="G2157" s="197">
        <f t="shared" si="326"/>
        <v>-4.0503659965181536E-2</v>
      </c>
      <c r="H2157" s="174">
        <v>2625.03</v>
      </c>
      <c r="I2157" s="197">
        <f t="shared" si="322"/>
        <v>3.5529303224102605E-3</v>
      </c>
      <c r="J2157" s="197">
        <f t="shared" si="327"/>
        <v>-4.4507943046471064E-2</v>
      </c>
      <c r="K2157" s="174">
        <v>452.12</v>
      </c>
      <c r="L2157" s="197">
        <f t="shared" si="323"/>
        <v>6.6352531926753512E-3</v>
      </c>
      <c r="M2157" s="197">
        <f t="shared" si="328"/>
        <v>-8.9579714486556924E-2</v>
      </c>
      <c r="N2157" s="199">
        <v>41092</v>
      </c>
      <c r="O2157" s="181">
        <v>1365.51</v>
      </c>
      <c r="P2157" s="200">
        <f t="shared" si="324"/>
        <v>2.4563100993451855E-3</v>
      </c>
      <c r="Q2157" s="200">
        <f t="shared" si="329"/>
        <v>-2.9049201736485578E-2</v>
      </c>
    </row>
    <row r="2158" spans="1:17">
      <c r="A2158" s="180">
        <v>41093</v>
      </c>
      <c r="B2158" s="174">
        <v>650.6</v>
      </c>
      <c r="C2158" s="197">
        <f t="shared" si="320"/>
        <v>1.2170284674534852E-2</v>
      </c>
      <c r="D2158" s="201">
        <f t="shared" si="325"/>
        <v>-8.7025638967908867E-2</v>
      </c>
      <c r="E2158" s="174">
        <v>7901.67</v>
      </c>
      <c r="F2158" s="197">
        <f t="shared" si="321"/>
        <v>8.826858040081962E-3</v>
      </c>
      <c r="G2158" s="197">
        <f t="shared" si="326"/>
        <v>-2.7411155243105875E-2</v>
      </c>
      <c r="H2158" s="174">
        <v>2645.84</v>
      </c>
      <c r="I2158" s="197">
        <f t="shared" si="322"/>
        <v>7.8962706828553039E-3</v>
      </c>
      <c r="J2158" s="197">
        <f t="shared" si="327"/>
        <v>-2.9858005096154668E-2</v>
      </c>
      <c r="K2158" s="174">
        <v>447.26</v>
      </c>
      <c r="L2158" s="197">
        <f t="shared" si="323"/>
        <v>-1.0807550323959322E-2</v>
      </c>
      <c r="M2158" s="197">
        <f t="shared" si="328"/>
        <v>-7.4357558678608937E-2</v>
      </c>
      <c r="N2158" s="199">
        <v>41093</v>
      </c>
      <c r="O2158" s="181">
        <v>1374.02</v>
      </c>
      <c r="P2158" s="200">
        <f t="shared" si="324"/>
        <v>6.2127645053796339E-3</v>
      </c>
      <c r="Q2158" s="200">
        <f t="shared" si="329"/>
        <v>-1.8904620914735427E-2</v>
      </c>
    </row>
    <row r="2159" spans="1:17">
      <c r="A2159" s="180">
        <v>41095</v>
      </c>
      <c r="B2159" s="174">
        <v>647.42999999999995</v>
      </c>
      <c r="C2159" s="197">
        <f t="shared" si="320"/>
        <v>-4.884334417769187E-3</v>
      </c>
      <c r="D2159" s="201">
        <f t="shared" si="325"/>
        <v>-5.1290220297365949E-2</v>
      </c>
      <c r="E2159" s="174">
        <v>7837.78</v>
      </c>
      <c r="F2159" s="197">
        <f t="shared" si="321"/>
        <v>-8.1184985390898388E-3</v>
      </c>
      <c r="G2159" s="197">
        <f t="shared" si="326"/>
        <v>-3.9949607820066093E-3</v>
      </c>
      <c r="H2159" s="174">
        <v>2647.47</v>
      </c>
      <c r="I2159" s="197">
        <f t="shared" si="322"/>
        <v>6.1587175189861741E-4</v>
      </c>
      <c r="J2159" s="197">
        <f t="shared" si="327"/>
        <v>2.9978674018342269E-3</v>
      </c>
      <c r="K2159" s="174">
        <v>462.02</v>
      </c>
      <c r="L2159" s="197">
        <f t="shared" si="323"/>
        <v>3.2468099189470911E-2</v>
      </c>
      <c r="M2159" s="197">
        <f t="shared" si="328"/>
        <v>-8.7421196265067655E-2</v>
      </c>
      <c r="N2159" s="199">
        <v>41095</v>
      </c>
      <c r="O2159" s="181">
        <v>1367.58</v>
      </c>
      <c r="P2159" s="200">
        <f t="shared" si="324"/>
        <v>-4.6979952180121604E-3</v>
      </c>
      <c r="Q2159" s="200">
        <f t="shared" si="329"/>
        <v>3.5871600774033795E-3</v>
      </c>
    </row>
    <row r="2160" spans="1:17">
      <c r="A2160" s="180">
        <v>41096</v>
      </c>
      <c r="B2160" s="174">
        <v>630.25</v>
      </c>
      <c r="C2160" s="197">
        <f t="shared" si="320"/>
        <v>-2.6894113553452729E-2</v>
      </c>
      <c r="D2160" s="201">
        <f t="shared" si="325"/>
        <v>-4.7507349839282662E-2</v>
      </c>
      <c r="E2160" s="174">
        <v>7756.62</v>
      </c>
      <c r="F2160" s="197">
        <f t="shared" si="321"/>
        <v>-1.0408958700769357E-2</v>
      </c>
      <c r="G2160" s="197">
        <f t="shared" si="326"/>
        <v>-1.4061568716478123E-2</v>
      </c>
      <c r="H2160" s="174">
        <v>2612.29</v>
      </c>
      <c r="I2160" s="197">
        <f t="shared" si="322"/>
        <v>-1.3377235699522479E-2</v>
      </c>
      <c r="J2160" s="197">
        <f t="shared" si="327"/>
        <v>3.0983142958124288E-3</v>
      </c>
      <c r="K2160" s="174">
        <v>463.25</v>
      </c>
      <c r="L2160" s="197">
        <f t="shared" si="323"/>
        <v>2.6586849774272885E-3</v>
      </c>
      <c r="M2160" s="197">
        <f t="shared" si="328"/>
        <v>-5.620200955814568E-2</v>
      </c>
      <c r="N2160" s="199">
        <v>41096</v>
      </c>
      <c r="O2160" s="181">
        <v>1354.68</v>
      </c>
      <c r="P2160" s="200">
        <f t="shared" si="324"/>
        <v>-9.4774904376453764E-3</v>
      </c>
      <c r="Q2160" s="200">
        <f t="shared" si="329"/>
        <v>-1.4613689780158829E-3</v>
      </c>
    </row>
    <row r="2161" spans="1:17">
      <c r="A2161" s="180">
        <v>41099</v>
      </c>
      <c r="B2161" s="174">
        <v>625.26</v>
      </c>
      <c r="C2161" s="197">
        <f t="shared" si="320"/>
        <v>-7.9490028356381422E-3</v>
      </c>
      <c r="D2161" s="201">
        <f t="shared" si="325"/>
        <v>-6.9010853607435294E-2</v>
      </c>
      <c r="E2161" s="174">
        <v>7736.34</v>
      </c>
      <c r="F2161" s="197">
        <f t="shared" si="321"/>
        <v>-2.6179647508052881E-3</v>
      </c>
      <c r="G2161" s="197">
        <f t="shared" si="326"/>
        <v>-1.6702127214205081E-2</v>
      </c>
      <c r="H2161" s="174">
        <v>2610.31</v>
      </c>
      <c r="I2161" s="197">
        <f t="shared" si="322"/>
        <v>-7.5824305704585504E-4</v>
      </c>
      <c r="J2161" s="197">
        <f t="shared" si="327"/>
        <v>-6.7071840252509477E-3</v>
      </c>
      <c r="K2161" s="174">
        <v>467.38</v>
      </c>
      <c r="L2161" s="197">
        <f t="shared" si="323"/>
        <v>8.8757661221913354E-3</v>
      </c>
      <c r="M2161" s="197">
        <f t="shared" si="328"/>
        <v>-4.3073963140576654E-2</v>
      </c>
      <c r="N2161" s="199">
        <v>41099</v>
      </c>
      <c r="O2161" s="181">
        <v>1352.46</v>
      </c>
      <c r="P2161" s="200">
        <f t="shared" si="324"/>
        <v>-1.6401076395319903E-3</v>
      </c>
      <c r="Q2161" s="200">
        <f t="shared" si="329"/>
        <v>-6.6509956770418825E-3</v>
      </c>
    </row>
    <row r="2162" spans="1:17">
      <c r="A2162" s="180">
        <v>41100</v>
      </c>
      <c r="B2162" s="174">
        <v>616.70000000000005</v>
      </c>
      <c r="C2162" s="197">
        <f t="shared" si="320"/>
        <v>-1.3784881234943926E-2</v>
      </c>
      <c r="D2162" s="201">
        <f t="shared" si="325"/>
        <v>-7.6515497571543051E-2</v>
      </c>
      <c r="E2162" s="174">
        <v>7667.57</v>
      </c>
      <c r="F2162" s="197">
        <f t="shared" si="321"/>
        <v>-8.9289611401001841E-3</v>
      </c>
      <c r="G2162" s="197">
        <f t="shared" si="326"/>
        <v>-1.0789094539206977E-2</v>
      </c>
      <c r="H2162" s="174">
        <v>2585.52</v>
      </c>
      <c r="I2162" s="197">
        <f t="shared" si="322"/>
        <v>-9.5423399559857441E-3</v>
      </c>
      <c r="J2162" s="197">
        <f t="shared" si="327"/>
        <v>-4.2204640161345296E-3</v>
      </c>
      <c r="K2162" s="174">
        <v>467.38</v>
      </c>
      <c r="L2162" s="197">
        <f t="shared" si="323"/>
        <v>0</v>
      </c>
      <c r="M2162" s="197">
        <f t="shared" si="328"/>
        <v>-1.1529834804227807E-2</v>
      </c>
      <c r="N2162" s="199">
        <v>41100</v>
      </c>
      <c r="O2162" s="181">
        <v>1341.47</v>
      </c>
      <c r="P2162" s="200">
        <f t="shared" si="324"/>
        <v>-8.1591288327641839E-3</v>
      </c>
      <c r="Q2162" s="200">
        <f t="shared" si="329"/>
        <v>-1.5662867437554761E-3</v>
      </c>
    </row>
    <row r="2163" spans="1:17">
      <c r="A2163" s="180">
        <v>41101</v>
      </c>
      <c r="B2163" s="174">
        <v>615.05999999999995</v>
      </c>
      <c r="C2163" s="197">
        <f t="shared" si="320"/>
        <v>-2.662857974082106E-3</v>
      </c>
      <c r="D2163" s="201">
        <f t="shared" si="325"/>
        <v>-8.1042569371998177E-2</v>
      </c>
      <c r="E2163" s="174">
        <v>7685.37</v>
      </c>
      <c r="F2163" s="197">
        <f t="shared" si="321"/>
        <v>2.3187751629934368E-3</v>
      </c>
      <c r="G2163" s="197">
        <f t="shared" si="326"/>
        <v>-2.3864042511417112E-2</v>
      </c>
      <c r="H2163" s="174">
        <v>2570.9899999999998</v>
      </c>
      <c r="I2163" s="197">
        <f t="shared" si="322"/>
        <v>-5.6356095328667453E-3</v>
      </c>
      <c r="J2163" s="197">
        <f t="shared" si="327"/>
        <v>-1.1811524234165451E-2</v>
      </c>
      <c r="K2163" s="174">
        <v>468.14</v>
      </c>
      <c r="L2163" s="197">
        <f t="shared" si="323"/>
        <v>1.624765194097991E-3</v>
      </c>
      <c r="M2163" s="197">
        <f t="shared" si="328"/>
        <v>-8.5007169686258603E-3</v>
      </c>
      <c r="N2163" s="199">
        <v>41101</v>
      </c>
      <c r="O2163" s="181">
        <v>1341.45</v>
      </c>
      <c r="P2163" s="200">
        <f t="shared" si="324"/>
        <v>-1.490912885989825E-5</v>
      </c>
      <c r="Q2163" s="200">
        <f t="shared" si="329"/>
        <v>-1.2239637732118577E-2</v>
      </c>
    </row>
    <row r="2164" spans="1:17">
      <c r="A2164" s="180">
        <v>41102</v>
      </c>
      <c r="B2164" s="174">
        <v>612</v>
      </c>
      <c r="C2164" s="197">
        <f t="shared" si="320"/>
        <v>-4.9875415110389393E-3</v>
      </c>
      <c r="D2164" s="201">
        <f t="shared" si="325"/>
        <v>-8.3421279078594604E-2</v>
      </c>
      <c r="E2164" s="174">
        <v>7638.65</v>
      </c>
      <c r="F2164" s="197">
        <f t="shared" si="321"/>
        <v>-6.0976355758552703E-3</v>
      </c>
      <c r="G2164" s="197">
        <f t="shared" si="326"/>
        <v>-1.6840319376419451E-2</v>
      </c>
      <c r="H2164" s="174">
        <v>2545.3000000000002</v>
      </c>
      <c r="I2164" s="197">
        <f t="shared" si="322"/>
        <v>-1.0042517491110662E-2</v>
      </c>
      <c r="J2164" s="197">
        <f t="shared" si="327"/>
        <v>-1.7347749566744834E-2</v>
      </c>
      <c r="K2164" s="174">
        <v>459.76</v>
      </c>
      <c r="L2164" s="197">
        <f t="shared" si="323"/>
        <v>-1.8062782282272229E-2</v>
      </c>
      <c r="M2164" s="197">
        <f t="shared" si="328"/>
        <v>-2.0698860417699767E-3</v>
      </c>
      <c r="N2164" s="199">
        <v>41102</v>
      </c>
      <c r="O2164" s="181">
        <v>1334.76</v>
      </c>
      <c r="P2164" s="200">
        <f t="shared" si="324"/>
        <v>-4.9996180683616704E-3</v>
      </c>
      <c r="Q2164" s="200">
        <f t="shared" si="329"/>
        <v>-8.8614375119466342E-3</v>
      </c>
    </row>
    <row r="2165" spans="1:17">
      <c r="A2165" s="180">
        <v>41103</v>
      </c>
      <c r="B2165" s="174">
        <v>620.24</v>
      </c>
      <c r="C2165" s="197">
        <f t="shared" si="320"/>
        <v>1.3374217398377538E-2</v>
      </c>
      <c r="D2165" s="201">
        <f t="shared" si="325"/>
        <v>-8.0691064563931103E-2</v>
      </c>
      <c r="E2165" s="174">
        <v>7758.68</v>
      </c>
      <c r="F2165" s="197">
        <f t="shared" si="321"/>
        <v>1.5591330638985389E-2</v>
      </c>
      <c r="G2165" s="197">
        <f t="shared" si="326"/>
        <v>-8.706984706470234E-3</v>
      </c>
      <c r="H2165" s="174">
        <v>2584.9699999999998</v>
      </c>
      <c r="I2165" s="197">
        <f t="shared" si="322"/>
        <v>1.5465381229255908E-2</v>
      </c>
      <c r="J2165" s="197">
        <f t="shared" si="327"/>
        <v>-1.751745672836142E-2</v>
      </c>
      <c r="K2165" s="174">
        <v>458.55</v>
      </c>
      <c r="L2165" s="197">
        <f t="shared" si="323"/>
        <v>-2.635277194532886E-3</v>
      </c>
      <c r="M2165" s="197">
        <f t="shared" si="328"/>
        <v>-1.936496308513411E-2</v>
      </c>
      <c r="N2165" s="199">
        <v>41103</v>
      </c>
      <c r="O2165" s="181">
        <v>1356.78</v>
      </c>
      <c r="P2165" s="200">
        <f t="shared" si="324"/>
        <v>1.636274497101934E-2</v>
      </c>
      <c r="Q2165" s="200">
        <f t="shared" si="329"/>
        <v>-2.6860115433968526E-3</v>
      </c>
    </row>
    <row r="2166" spans="1:17">
      <c r="A2166" s="180">
        <v>41106</v>
      </c>
      <c r="B2166" s="174">
        <v>616</v>
      </c>
      <c r="C2166" s="197">
        <f t="shared" si="320"/>
        <v>-6.8595363771838235E-3</v>
      </c>
      <c r="D2166" s="201">
        <f t="shared" si="325"/>
        <v>-6.4282539067011757E-2</v>
      </c>
      <c r="E2166" s="174">
        <v>7743.02</v>
      </c>
      <c r="F2166" s="197">
        <f t="shared" si="321"/>
        <v>-2.0204242537474339E-3</v>
      </c>
      <c r="G2166" s="197">
        <f t="shared" si="326"/>
        <v>1.5963193216481132E-2</v>
      </c>
      <c r="H2166" s="174">
        <v>2577.0500000000002</v>
      </c>
      <c r="I2166" s="197">
        <f t="shared" si="322"/>
        <v>-3.0685685892861566E-3</v>
      </c>
      <c r="J2166" s="197">
        <f t="shared" si="327"/>
        <v>1.6338481136262076E-3</v>
      </c>
      <c r="K2166" s="174">
        <v>453.21</v>
      </c>
      <c r="L2166" s="197">
        <f t="shared" si="323"/>
        <v>-1.1713742781210054E-2</v>
      </c>
      <c r="M2166" s="197">
        <f t="shared" si="328"/>
        <v>-1.4441074976808023E-2</v>
      </c>
      <c r="N2166" s="199">
        <v>41106</v>
      </c>
      <c r="O2166" s="181">
        <v>1353.64</v>
      </c>
      <c r="P2166" s="200">
        <f t="shared" si="324"/>
        <v>-2.316985120192678E-3</v>
      </c>
      <c r="Q2166" s="200">
        <f t="shared" si="329"/>
        <v>1.9439185632302864E-2</v>
      </c>
    </row>
    <row r="2167" spans="1:17">
      <c r="A2167" s="180">
        <v>41107</v>
      </c>
      <c r="B2167" s="174">
        <v>616.41999999999996</v>
      </c>
      <c r="C2167" s="197">
        <f t="shared" si="320"/>
        <v>6.8158584940112286E-4</v>
      </c>
      <c r="D2167" s="201">
        <f t="shared" si="325"/>
        <v>-5.8192330822981829E-2</v>
      </c>
      <c r="E2167" s="174">
        <v>7794.77</v>
      </c>
      <c r="F2167" s="197">
        <f t="shared" si="321"/>
        <v>6.6612036013522641E-3</v>
      </c>
      <c r="G2167" s="197">
        <f t="shared" si="326"/>
        <v>1.958872847436233E-2</v>
      </c>
      <c r="H2167" s="174">
        <v>2591.65</v>
      </c>
      <c r="I2167" s="197">
        <f t="shared" si="322"/>
        <v>5.6494046204405724E-3</v>
      </c>
      <c r="J2167" s="197">
        <f t="shared" si="327"/>
        <v>6.0288859899831401E-3</v>
      </c>
      <c r="K2167" s="174">
        <v>450.44</v>
      </c>
      <c r="L2167" s="197">
        <f t="shared" si="323"/>
        <v>-6.1307113949184535E-3</v>
      </c>
      <c r="M2167" s="197">
        <f t="shared" si="328"/>
        <v>-2.5057960895390599E-2</v>
      </c>
      <c r="N2167" s="199">
        <v>41107</v>
      </c>
      <c r="O2167" s="181">
        <v>1363.67</v>
      </c>
      <c r="P2167" s="200">
        <f t="shared" si="324"/>
        <v>7.3823344056611782E-3</v>
      </c>
      <c r="Q2167" s="200">
        <f t="shared" si="329"/>
        <v>2.1535755611769666E-2</v>
      </c>
    </row>
    <row r="2168" spans="1:17">
      <c r="A2168" s="180">
        <v>41108</v>
      </c>
      <c r="B2168" s="174">
        <v>635.07000000000005</v>
      </c>
      <c r="C2168" s="197">
        <f t="shared" si="320"/>
        <v>2.9806679654677402E-2</v>
      </c>
      <c r="D2168" s="201">
        <f t="shared" si="325"/>
        <v>-3.7524001848725064E-2</v>
      </c>
      <c r="E2168" s="174">
        <v>7831.09</v>
      </c>
      <c r="F2168" s="197">
        <f t="shared" si="321"/>
        <v>4.6487125070673006E-3</v>
      </c>
      <c r="G2168" s="197">
        <f t="shared" si="326"/>
        <v>4.1162719015668148E-2</v>
      </c>
      <c r="H2168" s="174">
        <v>2625.87</v>
      </c>
      <c r="I2168" s="197">
        <f t="shared" si="322"/>
        <v>1.3117531196355912E-2</v>
      </c>
      <c r="J2168" s="197">
        <f t="shared" si="327"/>
        <v>3.2390543064352594E-2</v>
      </c>
      <c r="K2168" s="174">
        <v>445.66</v>
      </c>
      <c r="L2168" s="197">
        <f t="shared" si="323"/>
        <v>-1.0668553370002604E-2</v>
      </c>
      <c r="M2168" s="197">
        <f t="shared" si="328"/>
        <v>-2.1783909271465309E-2</v>
      </c>
      <c r="N2168" s="199">
        <v>41108</v>
      </c>
      <c r="O2168" s="181">
        <v>1372.78</v>
      </c>
      <c r="P2168" s="200">
        <f t="shared" si="324"/>
        <v>6.6582862145774472E-3</v>
      </c>
      <c r="Q2168" s="200">
        <f t="shared" si="329"/>
        <v>4.4083839339996878E-2</v>
      </c>
    </row>
    <row r="2169" spans="1:17">
      <c r="A2169" s="180">
        <v>41109</v>
      </c>
      <c r="B2169" s="174">
        <v>645.92999999999995</v>
      </c>
      <c r="C2169" s="197">
        <f t="shared" si="320"/>
        <v>1.6955909740601228E-2</v>
      </c>
      <c r="D2169" s="201">
        <f t="shared" si="325"/>
        <v>5.2098251778016184E-3</v>
      </c>
      <c r="E2169" s="174">
        <v>7849.75</v>
      </c>
      <c r="F2169" s="197">
        <f t="shared" si="321"/>
        <v>2.379975665584256E-3</v>
      </c>
      <c r="G2169" s="197">
        <f t="shared" si="326"/>
        <v>5.288006830250834E-2</v>
      </c>
      <c r="H2169" s="174">
        <v>2655.81</v>
      </c>
      <c r="I2169" s="197">
        <f t="shared" si="322"/>
        <v>1.1337423206078133E-2</v>
      </c>
      <c r="J2169" s="197">
        <f t="shared" si="327"/>
        <v>5.7746627204242479E-2</v>
      </c>
      <c r="K2169" s="174">
        <v>452.09</v>
      </c>
      <c r="L2169" s="197">
        <f t="shared" si="323"/>
        <v>1.4324945596887311E-2</v>
      </c>
      <c r="M2169" s="197">
        <f t="shared" si="328"/>
        <v>-2.7793088669525352E-2</v>
      </c>
      <c r="N2169" s="199">
        <v>41109</v>
      </c>
      <c r="O2169" s="181">
        <v>1376.51</v>
      </c>
      <c r="P2169" s="200">
        <f t="shared" si="324"/>
        <v>2.7134294953041031E-3</v>
      </c>
      <c r="Q2169" s="200">
        <f t="shared" si="329"/>
        <v>5.8157315988162678E-2</v>
      </c>
    </row>
    <row r="2170" spans="1:17">
      <c r="A2170" s="180">
        <v>41110</v>
      </c>
      <c r="B2170" s="174">
        <v>635.47</v>
      </c>
      <c r="C2170" s="197">
        <f t="shared" si="320"/>
        <v>-1.6326256186655057E-2</v>
      </c>
      <c r="D2170" s="201">
        <f t="shared" si="325"/>
        <v>-1.9951288371931539E-3</v>
      </c>
      <c r="E2170" s="174">
        <v>7759.59</v>
      </c>
      <c r="F2170" s="197">
        <f t="shared" si="321"/>
        <v>-1.1552186405667868E-2</v>
      </c>
      <c r="G2170" s="197">
        <f t="shared" si="326"/>
        <v>3.9864354750384294E-2</v>
      </c>
      <c r="H2170" s="174">
        <v>2618.04</v>
      </c>
      <c r="I2170" s="197">
        <f t="shared" si="322"/>
        <v>-1.4323746700980872E-2</v>
      </c>
      <c r="J2170" s="197">
        <f t="shared" si="327"/>
        <v>4.2450098437579249E-2</v>
      </c>
      <c r="K2170" s="174">
        <v>450.97</v>
      </c>
      <c r="L2170" s="197">
        <f t="shared" si="323"/>
        <v>-2.4804566125144196E-3</v>
      </c>
      <c r="M2170" s="197">
        <f t="shared" si="328"/>
        <v>-5.2726331931617545E-3</v>
      </c>
      <c r="N2170" s="199">
        <v>41110</v>
      </c>
      <c r="O2170" s="181">
        <v>1362.66</v>
      </c>
      <c r="P2170" s="200">
        <f t="shared" si="324"/>
        <v>-1.011263852275059E-2</v>
      </c>
      <c r="Q2170" s="200">
        <f t="shared" si="329"/>
        <v>4.4962076286110611E-2</v>
      </c>
    </row>
    <row r="2171" spans="1:17">
      <c r="A2171" s="180">
        <v>41113</v>
      </c>
      <c r="B2171" s="174">
        <v>627.86</v>
      </c>
      <c r="C2171" s="197">
        <f t="shared" si="320"/>
        <v>-1.204767091222372E-2</v>
      </c>
      <c r="D2171" s="201">
        <f t="shared" si="325"/>
        <v>-1.4234059314961578E-2</v>
      </c>
      <c r="E2171" s="174">
        <v>7670.54</v>
      </c>
      <c r="F2171" s="197">
        <f t="shared" si="321"/>
        <v>-1.1542480674754016E-2</v>
      </c>
      <c r="G2171" s="197">
        <f t="shared" si="326"/>
        <v>2.8365199190120059E-2</v>
      </c>
      <c r="H2171" s="174">
        <v>2589.9299999999998</v>
      </c>
      <c r="I2171" s="197">
        <f t="shared" si="322"/>
        <v>-1.0795097890613567E-2</v>
      </c>
      <c r="J2171" s="197">
        <f t="shared" si="327"/>
        <v>3.0576875419788683E-2</v>
      </c>
      <c r="K2171" s="174">
        <v>451.95</v>
      </c>
      <c r="L2171" s="197">
        <f t="shared" si="323"/>
        <v>2.1707358012247515E-3</v>
      </c>
      <c r="M2171" s="197">
        <f t="shared" si="328"/>
        <v>9.3792807705694418E-3</v>
      </c>
      <c r="N2171" s="199">
        <v>41113</v>
      </c>
      <c r="O2171" s="181">
        <v>1350.52</v>
      </c>
      <c r="P2171" s="200">
        <f t="shared" si="324"/>
        <v>-8.9489683826660012E-3</v>
      </c>
      <c r="Q2171" s="200">
        <f t="shared" si="329"/>
        <v>3.4363230097530548E-2</v>
      </c>
    </row>
    <row r="2172" spans="1:17">
      <c r="A2172" s="180">
        <v>41114</v>
      </c>
      <c r="B2172" s="174">
        <v>620.15</v>
      </c>
      <c r="C2172" s="197">
        <f t="shared" si="320"/>
        <v>-1.2355827417982582E-2</v>
      </c>
      <c r="D2172" s="201">
        <f t="shared" si="325"/>
        <v>-2.323635807864469E-2</v>
      </c>
      <c r="E2172" s="174">
        <v>7590.62</v>
      </c>
      <c r="F2172" s="197">
        <f t="shared" si="321"/>
        <v>-1.0473742572110171E-2</v>
      </c>
      <c r="G2172" s="197">
        <f t="shared" si="326"/>
        <v>1.7045478781159765E-2</v>
      </c>
      <c r="H2172" s="174">
        <v>2567.46</v>
      </c>
      <c r="I2172" s="197">
        <f t="shared" si="322"/>
        <v>-8.7137649773173578E-3</v>
      </c>
      <c r="J2172" s="197">
        <f t="shared" si="327"/>
        <v>1.6683243313756611E-2</v>
      </c>
      <c r="K2172" s="174">
        <v>460.67</v>
      </c>
      <c r="L2172" s="197">
        <f t="shared" si="323"/>
        <v>1.9110397278921259E-2</v>
      </c>
      <c r="M2172" s="197">
        <f t="shared" si="328"/>
        <v>2.3778659314189911E-2</v>
      </c>
      <c r="N2172" s="199">
        <v>41114</v>
      </c>
      <c r="O2172" s="181">
        <v>1338.31</v>
      </c>
      <c r="P2172" s="200">
        <f t="shared" si="324"/>
        <v>-9.0820795122977943E-3</v>
      </c>
      <c r="Q2172" s="200">
        <f t="shared" si="329"/>
        <v>2.3721976384853873E-2</v>
      </c>
    </row>
    <row r="2173" spans="1:17">
      <c r="A2173" s="180">
        <v>41115</v>
      </c>
      <c r="B2173" s="174">
        <v>623.37</v>
      </c>
      <c r="C2173" s="197">
        <f t="shared" si="320"/>
        <v>5.1788587185599977E-3</v>
      </c>
      <c r="D2173" s="201">
        <f t="shared" si="325"/>
        <v>-2.1377538983579018E-2</v>
      </c>
      <c r="E2173" s="174">
        <v>7607.56</v>
      </c>
      <c r="F2173" s="197">
        <f t="shared" si="321"/>
        <v>2.2292152106551007E-3</v>
      </c>
      <c r="G2173" s="197">
        <f t="shared" si="326"/>
        <v>5.0531773023256461E-3</v>
      </c>
      <c r="H2173" s="174">
        <v>2549.1999999999998</v>
      </c>
      <c r="I2173" s="197">
        <f t="shared" si="322"/>
        <v>-7.1374988838634208E-3</v>
      </c>
      <c r="J2173" s="197">
        <f t="shared" si="327"/>
        <v>1.4164326076661918E-2</v>
      </c>
      <c r="K2173" s="174">
        <v>466.92</v>
      </c>
      <c r="L2173" s="197">
        <f t="shared" si="323"/>
        <v>1.3475985261121487E-2</v>
      </c>
      <c r="M2173" s="197">
        <f t="shared" si="328"/>
        <v>1.5047415559667529E-2</v>
      </c>
      <c r="N2173" s="199">
        <v>41115</v>
      </c>
      <c r="O2173" s="181">
        <v>1337.89</v>
      </c>
      <c r="P2173" s="200">
        <f t="shared" si="324"/>
        <v>-3.1387788913235705E-4</v>
      </c>
      <c r="Q2173" s="200">
        <f t="shared" si="329"/>
        <v>1.3260868490013938E-2</v>
      </c>
    </row>
    <row r="2174" spans="1:17">
      <c r="A2174" s="180">
        <v>41116</v>
      </c>
      <c r="B2174" s="174">
        <v>637.53</v>
      </c>
      <c r="C2174" s="197">
        <f t="shared" si="320"/>
        <v>2.2461091768980528E-2</v>
      </c>
      <c r="D2174" s="201">
        <f t="shared" si="325"/>
        <v>-1.7917666013849309E-2</v>
      </c>
      <c r="E2174" s="174">
        <v>7754.51</v>
      </c>
      <c r="F2174" s="197">
        <f t="shared" si="321"/>
        <v>1.9132119878783441E-2</v>
      </c>
      <c r="G2174" s="197">
        <f t="shared" si="326"/>
        <v>9.6725799674556353E-3</v>
      </c>
      <c r="H2174" s="174">
        <v>2584.85</v>
      </c>
      <c r="I2174" s="197">
        <f t="shared" si="322"/>
        <v>1.3887894739450809E-2</v>
      </c>
      <c r="J2174" s="197">
        <f t="shared" si="327"/>
        <v>8.7269699398161548E-3</v>
      </c>
      <c r="K2174" s="174">
        <v>460.7</v>
      </c>
      <c r="L2174" s="197">
        <f t="shared" si="323"/>
        <v>-1.3410864842591259E-2</v>
      </c>
      <c r="M2174" s="197">
        <f t="shared" si="328"/>
        <v>3.1591192542497343E-2</v>
      </c>
      <c r="N2174" s="199">
        <v>41116</v>
      </c>
      <c r="O2174" s="181">
        <v>1360.02</v>
      </c>
      <c r="P2174" s="200">
        <f t="shared" si="324"/>
        <v>1.6405659452859416E-2</v>
      </c>
      <c r="Q2174" s="200">
        <f t="shared" si="329"/>
        <v>1.5114889877073401E-2</v>
      </c>
    </row>
    <row r="2175" spans="1:17">
      <c r="A2175" s="180">
        <v>41117</v>
      </c>
      <c r="B2175" s="174">
        <v>654.04</v>
      </c>
      <c r="C2175" s="197">
        <f t="shared" si="320"/>
        <v>2.5567176917506772E-2</v>
      </c>
      <c r="D2175" s="201">
        <f t="shared" si="325"/>
        <v>-6.3325492477415701E-3</v>
      </c>
      <c r="E2175" s="174">
        <v>7912.17</v>
      </c>
      <c r="F2175" s="197">
        <f t="shared" si="321"/>
        <v>2.0127470849096215E-2</v>
      </c>
      <c r="G2175" s="197">
        <f t="shared" si="326"/>
        <v>1.8149370466460747E-2</v>
      </c>
      <c r="H2175" s="174">
        <v>2647.03</v>
      </c>
      <c r="I2175" s="197">
        <f t="shared" si="322"/>
        <v>2.3770777568477851E-2</v>
      </c>
      <c r="J2175" s="197">
        <f t="shared" si="327"/>
        <v>1.0062645417945505E-2</v>
      </c>
      <c r="K2175" s="174">
        <v>456.35</v>
      </c>
      <c r="L2175" s="197">
        <f t="shared" si="323"/>
        <v>-9.4870129789849378E-3</v>
      </c>
      <c r="M2175" s="197">
        <f t="shared" si="328"/>
        <v>1.6369413135092676E-2</v>
      </c>
      <c r="N2175" s="199">
        <v>41117</v>
      </c>
      <c r="O2175" s="181">
        <v>1385.97</v>
      </c>
      <c r="P2175" s="200">
        <f t="shared" si="324"/>
        <v>1.8900849989626385E-2</v>
      </c>
      <c r="Q2175" s="200">
        <f t="shared" si="329"/>
        <v>2.0502567790096973E-2</v>
      </c>
    </row>
    <row r="2176" spans="1:17">
      <c r="A2176" s="180">
        <v>41120</v>
      </c>
      <c r="B2176" s="174">
        <v>650.73</v>
      </c>
      <c r="C2176" s="197">
        <f t="shared" si="320"/>
        <v>-5.0737020327311991E-3</v>
      </c>
      <c r="D2176" s="201">
        <f t="shared" si="325"/>
        <v>3.6274778412791198E-2</v>
      </c>
      <c r="E2176" s="174">
        <v>7911.05</v>
      </c>
      <c r="F2176" s="197">
        <f t="shared" si="321"/>
        <v>-1.4156410665716888E-4</v>
      </c>
      <c r="G2176" s="197">
        <f t="shared" si="326"/>
        <v>5.7319682522957396E-2</v>
      </c>
      <c r="H2176" s="174">
        <v>2642.12</v>
      </c>
      <c r="I2176" s="197">
        <f t="shared" si="322"/>
        <v>-1.8566315609997264E-3</v>
      </c>
      <c r="J2176" s="197">
        <f t="shared" si="327"/>
        <v>4.2298322041569872E-2</v>
      </c>
      <c r="K2176" s="174">
        <v>452.13</v>
      </c>
      <c r="L2176" s="197">
        <f t="shared" si="323"/>
        <v>-9.2903098631916536E-3</v>
      </c>
      <c r="M2176" s="197">
        <f t="shared" si="328"/>
        <v>1.5502474583886473E-2</v>
      </c>
      <c r="N2176" s="199">
        <v>41120</v>
      </c>
      <c r="O2176" s="181">
        <v>1385.3</v>
      </c>
      <c r="P2176" s="200">
        <f t="shared" si="324"/>
        <v>-4.8353283011341573E-4</v>
      </c>
      <c r="Q2176" s="200">
        <f t="shared" si="329"/>
        <v>5.3841973205875575E-2</v>
      </c>
    </row>
    <row r="2177" spans="1:17">
      <c r="A2177" s="180">
        <v>41121</v>
      </c>
      <c r="B2177" s="174">
        <v>648.86</v>
      </c>
      <c r="C2177" s="197">
        <f t="shared" si="320"/>
        <v>-2.8778326866152389E-3</v>
      </c>
      <c r="D2177" s="201">
        <f t="shared" si="325"/>
        <v>4.1607959419054187E-2</v>
      </c>
      <c r="E2177" s="174">
        <v>7863.94</v>
      </c>
      <c r="F2177" s="197">
        <f t="shared" si="321"/>
        <v>-5.9727632219995688E-3</v>
      </c>
      <c r="G2177" s="197">
        <f t="shared" si="326"/>
        <v>5.8174411858897143E-2</v>
      </c>
      <c r="H2177" s="174">
        <v>2642.53</v>
      </c>
      <c r="I2177" s="197">
        <f t="shared" si="322"/>
        <v>1.5516637840653813E-4</v>
      </c>
      <c r="J2177" s="197">
        <f t="shared" si="327"/>
        <v>4.539204895152852E-2</v>
      </c>
      <c r="K2177" s="174">
        <v>448.53</v>
      </c>
      <c r="L2177" s="197">
        <f t="shared" si="323"/>
        <v>-7.994180205748512E-3</v>
      </c>
      <c r="M2177" s="197">
        <f t="shared" si="328"/>
        <v>7.8827111550152824E-3</v>
      </c>
      <c r="N2177" s="199">
        <v>41121</v>
      </c>
      <c r="O2177" s="181">
        <v>1379.32</v>
      </c>
      <c r="P2177" s="200">
        <f t="shared" si="324"/>
        <v>-4.3260985787338772E-3</v>
      </c>
      <c r="Q2177" s="200">
        <f t="shared" si="329"/>
        <v>5.5637708795282161E-2</v>
      </c>
    </row>
    <row r="2178" spans="1:17">
      <c r="A2178" s="180">
        <v>41122</v>
      </c>
      <c r="B2178" s="174">
        <v>644.96</v>
      </c>
      <c r="C2178" s="197">
        <f t="shared" si="320"/>
        <v>-6.0286775781834582E-3</v>
      </c>
      <c r="D2178" s="201">
        <f t="shared" si="325"/>
        <v>7.0666434599531508E-2</v>
      </c>
      <c r="E2178" s="174">
        <v>7840.78</v>
      </c>
      <c r="F2178" s="197">
        <f t="shared" si="321"/>
        <v>-2.9494339013210196E-3</v>
      </c>
      <c r="G2178" s="197">
        <f t="shared" si="326"/>
        <v>7.5478355376528306E-2</v>
      </c>
      <c r="H2178" s="174">
        <v>2635.13</v>
      </c>
      <c r="I2178" s="197">
        <f t="shared" si="322"/>
        <v>-2.8042749436076541E-3</v>
      </c>
      <c r="J2178" s="197">
        <f t="shared" si="327"/>
        <v>7.2051164533358261E-2</v>
      </c>
      <c r="K2178" s="174">
        <v>454.98</v>
      </c>
      <c r="L2178" s="197">
        <f t="shared" si="323"/>
        <v>1.4277893046953198E-2</v>
      </c>
      <c r="M2178" s="197">
        <f t="shared" si="328"/>
        <v>-1.4146010422297382E-2</v>
      </c>
      <c r="N2178" s="199">
        <v>41122</v>
      </c>
      <c r="O2178" s="181">
        <v>1375.14</v>
      </c>
      <c r="P2178" s="200">
        <f t="shared" si="324"/>
        <v>-3.0350799857287686E-3</v>
      </c>
      <c r="Q2178" s="200">
        <f t="shared" si="329"/>
        <v>7.6262969732881408E-2</v>
      </c>
    </row>
    <row r="2179" spans="1:17">
      <c r="A2179" s="180">
        <v>41123</v>
      </c>
      <c r="B2179" s="174">
        <v>639.11</v>
      </c>
      <c r="C2179" s="197">
        <f t="shared" si="320"/>
        <v>-9.1117158314338535E-3</v>
      </c>
      <c r="D2179" s="201">
        <f t="shared" si="325"/>
        <v>6.023126393999087E-2</v>
      </c>
      <c r="E2179" s="174">
        <v>7765.6</v>
      </c>
      <c r="F2179" s="197">
        <f t="shared" si="321"/>
        <v>-9.634595793573791E-3</v>
      </c>
      <c r="G2179" s="197">
        <f t="shared" si="326"/>
        <v>7.3448129977989635E-2</v>
      </c>
      <c r="H2179" s="174">
        <v>2625.52</v>
      </c>
      <c r="I2179" s="197">
        <f t="shared" si="322"/>
        <v>-3.6535449763181625E-3</v>
      </c>
      <c r="J2179" s="197">
        <f t="shared" si="327"/>
        <v>6.1428273146212901E-2</v>
      </c>
      <c r="K2179" s="174">
        <v>464.94</v>
      </c>
      <c r="L2179" s="197">
        <f t="shared" si="323"/>
        <v>2.1654903063014687E-2</v>
      </c>
      <c r="M2179" s="197">
        <f t="shared" si="328"/>
        <v>7.5009176257179629E-3</v>
      </c>
      <c r="N2179" s="199">
        <v>41123</v>
      </c>
      <c r="O2179" s="181">
        <v>1365</v>
      </c>
      <c r="P2179" s="200">
        <f t="shared" si="324"/>
        <v>-7.4011154803105836E-3</v>
      </c>
      <c r="Q2179" s="200">
        <f t="shared" si="329"/>
        <v>7.3118353009203607E-2</v>
      </c>
    </row>
    <row r="2180" spans="1:17">
      <c r="A2180" s="180">
        <v>41124</v>
      </c>
      <c r="B2180" s="174">
        <v>659.38</v>
      </c>
      <c r="C2180" s="197">
        <f t="shared" ref="C2180:C2243" si="330">LN(B2180/B2179)</f>
        <v>3.1223416036647737E-2</v>
      </c>
      <c r="D2180" s="201">
        <f t="shared" si="325"/>
        <v>3.7495426019127927E-2</v>
      </c>
      <c r="E2180" s="174">
        <v>7939.55</v>
      </c>
      <c r="F2180" s="197">
        <f t="shared" ref="F2180:F2243" si="331">LN(E2180/E2179)</f>
        <v>2.2152875174100584E-2</v>
      </c>
      <c r="G2180" s="197">
        <f t="shared" si="326"/>
        <v>5.6551546711817162E-2</v>
      </c>
      <c r="H2180" s="174">
        <v>2676</v>
      </c>
      <c r="I2180" s="197">
        <f t="shared" ref="I2180:I2243" si="332">LN(H2180/H2179)</f>
        <v>1.9044170602570552E-2</v>
      </c>
      <c r="J2180" s="197">
        <f t="shared" si="327"/>
        <v>5.4000781612800933E-2</v>
      </c>
      <c r="K2180" s="174">
        <v>465.04</v>
      </c>
      <c r="L2180" s="197">
        <f t="shared" ref="L2180:L2243" si="333">LN(K2180/K2179)</f>
        <v>2.1505838918134165E-4</v>
      </c>
      <c r="M2180" s="197">
        <f t="shared" si="328"/>
        <v>3.5331010795427803E-2</v>
      </c>
      <c r="N2180" s="199">
        <v>41124</v>
      </c>
      <c r="O2180" s="181">
        <v>1390.99</v>
      </c>
      <c r="P2180" s="200">
        <f t="shared" ref="P2180:P2243" si="334">LN(O2180/O2179)</f>
        <v>1.8861295205931709E-2</v>
      </c>
      <c r="Q2180" s="200">
        <f t="shared" si="329"/>
        <v>6.0006680913115867E-2</v>
      </c>
    </row>
    <row r="2181" spans="1:17">
      <c r="A2181" s="180">
        <v>41127</v>
      </c>
      <c r="B2181" s="174">
        <v>667.39</v>
      </c>
      <c r="C2181" s="197">
        <f t="shared" si="330"/>
        <v>1.2074583112819963E-2</v>
      </c>
      <c r="D2181" s="201">
        <f t="shared" si="325"/>
        <v>3.9692783067227434E-2</v>
      </c>
      <c r="E2181" s="174">
        <v>7964.1</v>
      </c>
      <c r="F2181" s="197">
        <f t="shared" si="331"/>
        <v>3.0873440374068837E-3</v>
      </c>
      <c r="G2181" s="197">
        <f t="shared" si="326"/>
        <v>5.4628283641447728E-2</v>
      </c>
      <c r="H2181" s="174">
        <v>2694.09</v>
      </c>
      <c r="I2181" s="197">
        <f t="shared" si="332"/>
        <v>6.7373427365527731E-3</v>
      </c>
      <c r="J2181" s="197">
        <f t="shared" si="327"/>
        <v>4.9673962676050759E-2</v>
      </c>
      <c r="K2181" s="174">
        <v>466.41</v>
      </c>
      <c r="L2181" s="197">
        <f t="shared" si="333"/>
        <v>2.9416522366638468E-3</v>
      </c>
      <c r="M2181" s="197">
        <f t="shared" si="328"/>
        <v>6.3197600515119245E-2</v>
      </c>
      <c r="N2181" s="199">
        <v>41127</v>
      </c>
      <c r="O2181" s="181">
        <v>1394.23</v>
      </c>
      <c r="P2181" s="200">
        <f t="shared" si="334"/>
        <v>2.3265677120569918E-3</v>
      </c>
      <c r="Q2181" s="200">
        <f t="shared" si="329"/>
        <v>5.6080203783797383E-2</v>
      </c>
    </row>
    <row r="2182" spans="1:17">
      <c r="A2182" s="180">
        <v>41128</v>
      </c>
      <c r="B2182" s="174">
        <v>676.16</v>
      </c>
      <c r="C2182" s="197">
        <f t="shared" si="330"/>
        <v>1.3055151740802358E-2</v>
      </c>
      <c r="D2182" s="201">
        <f t="shared" si="325"/>
        <v>6.1216654867671826E-2</v>
      </c>
      <c r="E2182" s="174">
        <v>8017.71</v>
      </c>
      <c r="F2182" s="197">
        <f t="shared" si="331"/>
        <v>6.7089023182243896E-3</v>
      </c>
      <c r="G2182" s="197">
        <f t="shared" si="326"/>
        <v>5.7400411304145589E-2</v>
      </c>
      <c r="H2182" s="174">
        <v>2717.16</v>
      </c>
      <c r="I2182" s="197">
        <f t="shared" si="332"/>
        <v>8.5267321877584481E-3</v>
      </c>
      <c r="J2182" s="197">
        <f t="shared" si="327"/>
        <v>6.070512533699958E-2</v>
      </c>
      <c r="K2182" s="174">
        <v>464.72</v>
      </c>
      <c r="L2182" s="197">
        <f t="shared" si="333"/>
        <v>-3.6300019454819665E-3</v>
      </c>
      <c r="M2182" s="197">
        <f t="shared" si="328"/>
        <v>6.1500039723493084E-2</v>
      </c>
      <c r="N2182" s="199">
        <v>41128</v>
      </c>
      <c r="O2182" s="181">
        <v>1401.35</v>
      </c>
      <c r="P2182" s="200">
        <f t="shared" si="334"/>
        <v>5.0937661557810326E-3</v>
      </c>
      <c r="Q2182" s="200">
        <f t="shared" si="329"/>
        <v>5.8513230516836136E-2</v>
      </c>
    </row>
    <row r="2183" spans="1:17">
      <c r="A2183" s="180">
        <v>41129</v>
      </c>
      <c r="B2183" s="174">
        <v>675.83</v>
      </c>
      <c r="C2183" s="197">
        <f t="shared" si="330"/>
        <v>-4.8816930088744879E-4</v>
      </c>
      <c r="D2183" s="201">
        <f t="shared" si="325"/>
        <v>6.4806738205673439E-2</v>
      </c>
      <c r="E2183" s="174">
        <v>8018.24</v>
      </c>
      <c r="F2183" s="197">
        <f t="shared" si="331"/>
        <v>6.6101478265217939E-5</v>
      </c>
      <c r="G2183" s="197">
        <f t="shared" si="326"/>
        <v>5.9604744722551055E-2</v>
      </c>
      <c r="H2183" s="174">
        <v>2714.02</v>
      </c>
      <c r="I2183" s="197">
        <f t="shared" si="332"/>
        <v>-1.1562866080106783E-3</v>
      </c>
      <c r="J2183" s="197">
        <f t="shared" si="327"/>
        <v>5.9888600073671569E-2</v>
      </c>
      <c r="K2183" s="174">
        <v>462.49</v>
      </c>
      <c r="L2183" s="197">
        <f t="shared" si="333"/>
        <v>-4.8101385871694245E-3</v>
      </c>
      <c r="M2183" s="197">
        <f t="shared" si="328"/>
        <v>5.1053223905328647E-2</v>
      </c>
      <c r="N2183" s="199">
        <v>41129</v>
      </c>
      <c r="O2183" s="181">
        <v>1402.22</v>
      </c>
      <c r="P2183" s="200">
        <f t="shared" si="334"/>
        <v>6.2063727884550447E-4</v>
      </c>
      <c r="Q2183" s="200">
        <f t="shared" si="329"/>
        <v>5.5525609082162322E-2</v>
      </c>
    </row>
    <row r="2184" spans="1:17">
      <c r="A2184" s="180">
        <v>41130</v>
      </c>
      <c r="B2184" s="174">
        <v>680.46</v>
      </c>
      <c r="C2184" s="197">
        <f t="shared" si="330"/>
        <v>6.8274749284897782E-3</v>
      </c>
      <c r="D2184" s="201">
        <f t="shared" si="325"/>
        <v>8.4771526755957491E-2</v>
      </c>
      <c r="E2184" s="174">
        <v>8025.01</v>
      </c>
      <c r="F2184" s="197">
        <f t="shared" si="331"/>
        <v>8.4396869734579922E-4</v>
      </c>
      <c r="G2184" s="197">
        <f t="shared" si="326"/>
        <v>7.2261392224224563E-2</v>
      </c>
      <c r="H2184" s="174">
        <v>2719.61</v>
      </c>
      <c r="I2184" s="197">
        <f t="shared" si="332"/>
        <v>2.0575570924499312E-3</v>
      </c>
      <c r="J2184" s="197">
        <f t="shared" si="327"/>
        <v>7.5291703279293312E-2</v>
      </c>
      <c r="K2184" s="174">
        <v>472.01</v>
      </c>
      <c r="L2184" s="197">
        <f t="shared" si="333"/>
        <v>2.037523670469616E-2</v>
      </c>
      <c r="M2184" s="197">
        <f t="shared" si="328"/>
        <v>2.0931504849353882E-2</v>
      </c>
      <c r="N2184" s="199">
        <v>41130</v>
      </c>
      <c r="O2184" s="181">
        <v>1402.8</v>
      </c>
      <c r="P2184" s="200">
        <f t="shared" si="334"/>
        <v>4.13544294347905E-4</v>
      </c>
      <c r="Q2184" s="200">
        <f t="shared" si="329"/>
        <v>6.8846685427493004E-2</v>
      </c>
    </row>
    <row r="2185" spans="1:17">
      <c r="A2185" s="180">
        <v>41131</v>
      </c>
      <c r="B2185" s="174">
        <v>681.32</v>
      </c>
      <c r="C2185" s="197">
        <f t="shared" si="330"/>
        <v>1.2630529370824518E-3</v>
      </c>
      <c r="D2185" s="201">
        <f t="shared" si="325"/>
        <v>7.8208622675279421E-2</v>
      </c>
      <c r="E2185" s="174">
        <v>8044.76</v>
      </c>
      <c r="F2185" s="197">
        <f t="shared" si="331"/>
        <v>2.4580326842263017E-3</v>
      </c>
      <c r="G2185" s="197">
        <f t="shared" si="326"/>
        <v>5.9980126301818891E-2</v>
      </c>
      <c r="H2185" s="174">
        <v>2722.96</v>
      </c>
      <c r="I2185" s="197">
        <f t="shared" si="332"/>
        <v>1.2310362284960589E-3</v>
      </c>
      <c r="J2185" s="197">
        <f t="shared" si="327"/>
        <v>6.588643602932473E-2</v>
      </c>
      <c r="K2185" s="174">
        <v>475.4</v>
      </c>
      <c r="L2185" s="197">
        <f t="shared" si="333"/>
        <v>7.1563831242897448E-3</v>
      </c>
      <c r="M2185" s="197">
        <f t="shared" si="328"/>
        <v>4.5532832299126066E-2</v>
      </c>
      <c r="N2185" s="199">
        <v>41131</v>
      </c>
      <c r="O2185" s="181">
        <v>1405.87</v>
      </c>
      <c r="P2185" s="200">
        <f t="shared" si="334"/>
        <v>2.1860889478816747E-3</v>
      </c>
      <c r="Q2185" s="200">
        <f t="shared" si="329"/>
        <v>5.7676839348027795E-2</v>
      </c>
    </row>
    <row r="2186" spans="1:17">
      <c r="A2186" s="180">
        <v>41134</v>
      </c>
      <c r="B2186" s="174">
        <v>680.3</v>
      </c>
      <c r="C2186" s="197">
        <f t="shared" si="330"/>
        <v>-1.4982156413615917E-3</v>
      </c>
      <c r="D2186" s="201">
        <f t="shared" si="325"/>
        <v>8.6616499716622913E-2</v>
      </c>
      <c r="E2186" s="174">
        <v>8018.64</v>
      </c>
      <c r="F2186" s="197">
        <f t="shared" si="331"/>
        <v>-3.2521163665213998E-3</v>
      </c>
      <c r="G2186" s="197">
        <f t="shared" si="326"/>
        <v>6.9262293422244312E-2</v>
      </c>
      <c r="H2186" s="174">
        <v>2728.68</v>
      </c>
      <c r="I2186" s="197">
        <f t="shared" si="332"/>
        <v>2.098451878334481E-3</v>
      </c>
      <c r="J2186" s="197">
        <f t="shared" si="327"/>
        <v>7.451259114491425E-2</v>
      </c>
      <c r="K2186" s="174">
        <v>479.44</v>
      </c>
      <c r="L2186" s="197">
        <f t="shared" si="333"/>
        <v>8.4622012238362906E-3</v>
      </c>
      <c r="M2186" s="197">
        <f t="shared" si="328"/>
        <v>4.3331802512404996E-2</v>
      </c>
      <c r="N2186" s="199">
        <v>41134</v>
      </c>
      <c r="O2186" s="181">
        <v>1404.11</v>
      </c>
      <c r="P2186" s="200">
        <f t="shared" si="334"/>
        <v>-1.2526781188120387E-3</v>
      </c>
      <c r="Q2186" s="200">
        <f t="shared" si="329"/>
        <v>6.6910921518859842E-2</v>
      </c>
    </row>
    <row r="2187" spans="1:17">
      <c r="A2187" s="180">
        <v>41135</v>
      </c>
      <c r="B2187" s="174">
        <v>674.08</v>
      </c>
      <c r="C2187" s="197">
        <f t="shared" si="330"/>
        <v>-9.1850791203085796E-3</v>
      </c>
      <c r="D2187" s="201">
        <f t="shared" si="325"/>
        <v>8.6655981996424034E-2</v>
      </c>
      <c r="E2187" s="174">
        <v>8019.53</v>
      </c>
      <c r="F2187" s="197">
        <f t="shared" si="331"/>
        <v>1.109852309723874E-4</v>
      </c>
      <c r="G2187" s="197">
        <f t="shared" si="326"/>
        <v>5.5882350539278008E-2</v>
      </c>
      <c r="H2187" s="174">
        <v>2727.79</v>
      </c>
      <c r="I2187" s="197">
        <f t="shared" si="332"/>
        <v>-3.2621823555978362E-4</v>
      </c>
      <c r="J2187" s="197">
        <f t="shared" si="327"/>
        <v>7.1665705844490668E-2</v>
      </c>
      <c r="K2187" s="174">
        <v>479.69</v>
      </c>
      <c r="L2187" s="197">
        <f t="shared" si="333"/>
        <v>5.2130577849025849E-4</v>
      </c>
      <c r="M2187" s="197">
        <f t="shared" si="328"/>
        <v>6.9188058707129796E-2</v>
      </c>
      <c r="N2187" s="199">
        <v>41135</v>
      </c>
      <c r="O2187" s="181">
        <v>1403.93</v>
      </c>
      <c r="P2187" s="200">
        <f t="shared" si="334"/>
        <v>-1.2820330212278219E-4</v>
      </c>
      <c r="Q2187" s="200">
        <f t="shared" si="329"/>
        <v>5.4901628667805895E-2</v>
      </c>
    </row>
    <row r="2188" spans="1:17">
      <c r="A2188" s="180">
        <v>41136</v>
      </c>
      <c r="B2188" s="174">
        <v>676.48</v>
      </c>
      <c r="C2188" s="197">
        <f t="shared" si="330"/>
        <v>3.5540850111115854E-3</v>
      </c>
      <c r="D2188" s="201">
        <f t="shared" si="325"/>
        <v>6.0637602555799655E-2</v>
      </c>
      <c r="E2188" s="174">
        <v>8029.01</v>
      </c>
      <c r="F2188" s="197">
        <f t="shared" si="331"/>
        <v>1.1814160169882956E-3</v>
      </c>
      <c r="G2188" s="197">
        <f t="shared" si="326"/>
        <v>4.5310546976795721E-2</v>
      </c>
      <c r="H2188" s="174">
        <v>2735.47</v>
      </c>
      <c r="I2188" s="197">
        <f t="shared" si="332"/>
        <v>2.8115099991345319E-3</v>
      </c>
      <c r="J2188" s="197">
        <f t="shared" si="327"/>
        <v>5.9107373909163423E-2</v>
      </c>
      <c r="K2188" s="174">
        <v>481.04</v>
      </c>
      <c r="L2188" s="197">
        <f t="shared" si="333"/>
        <v>2.8103648028932528E-3</v>
      </c>
      <c r="M2188" s="197">
        <f t="shared" si="328"/>
        <v>5.8418599328813423E-2</v>
      </c>
      <c r="N2188" s="199">
        <v>41136</v>
      </c>
      <c r="O2188" s="181">
        <v>1405.53</v>
      </c>
      <c r="P2188" s="200">
        <f t="shared" si="334"/>
        <v>1.1390090430037803E-3</v>
      </c>
      <c r="Q2188" s="200">
        <f t="shared" si="329"/>
        <v>4.4488672629120575E-2</v>
      </c>
    </row>
    <row r="2189" spans="1:17">
      <c r="A2189" s="180">
        <v>41137</v>
      </c>
      <c r="B2189" s="174">
        <v>688</v>
      </c>
      <c r="C2189" s="197">
        <f t="shared" si="330"/>
        <v>1.6885954691525498E-2</v>
      </c>
      <c r="D2189" s="201">
        <f t="shared" si="325"/>
        <v>5.6513413482917489E-2</v>
      </c>
      <c r="E2189" s="174">
        <v>8090</v>
      </c>
      <c r="F2189" s="197">
        <f t="shared" si="331"/>
        <v>7.5674983835124438E-3</v>
      </c>
      <c r="G2189" s="197">
        <f t="shared" si="326"/>
        <v>4.6750337999136228E-2</v>
      </c>
      <c r="H2189" s="174">
        <v>2768.09</v>
      </c>
      <c r="I2189" s="197">
        <f t="shared" si="332"/>
        <v>1.1854284132569138E-2</v>
      </c>
      <c r="J2189" s="197">
        <f t="shared" si="327"/>
        <v>5.3672891892115202E-2</v>
      </c>
      <c r="K2189" s="174">
        <v>481.92</v>
      </c>
      <c r="L2189" s="197">
        <f t="shared" si="333"/>
        <v>1.8276984401608039E-3</v>
      </c>
      <c r="M2189" s="197">
        <f t="shared" si="328"/>
        <v>6.8615783580918507E-2</v>
      </c>
      <c r="N2189" s="199">
        <v>41137</v>
      </c>
      <c r="O2189" s="181">
        <v>1415.51</v>
      </c>
      <c r="P2189" s="200">
        <f t="shared" si="334"/>
        <v>7.0754343324954463E-3</v>
      </c>
      <c r="Q2189" s="200">
        <f t="shared" si="329"/>
        <v>4.4184024952099381E-2</v>
      </c>
    </row>
    <row r="2190" spans="1:17">
      <c r="A2190" s="180">
        <v>41138</v>
      </c>
      <c r="B2190" s="174">
        <v>691</v>
      </c>
      <c r="C2190" s="197">
        <f t="shared" si="330"/>
        <v>4.3509858343261324E-3</v>
      </c>
      <c r="D2190" s="201">
        <f t="shared" si="325"/>
        <v>6.1720789248957429E-2</v>
      </c>
      <c r="E2190" s="174">
        <v>8102.08</v>
      </c>
      <c r="F2190" s="197">
        <f t="shared" si="331"/>
        <v>1.4920877665089934E-3</v>
      </c>
      <c r="G2190" s="197">
        <f t="shared" si="326"/>
        <v>4.0840021052736313E-2</v>
      </c>
      <c r="H2190" s="174">
        <v>2780.3</v>
      </c>
      <c r="I2190" s="197">
        <f t="shared" si="332"/>
        <v>4.4012838716424281E-3</v>
      </c>
      <c r="J2190" s="197">
        <f t="shared" si="327"/>
        <v>5.4666490180161884E-2</v>
      </c>
      <c r="K2190" s="174">
        <v>483.32</v>
      </c>
      <c r="L2190" s="197">
        <f t="shared" si="333"/>
        <v>2.9008349876333155E-3</v>
      </c>
      <c r="M2190" s="197">
        <f t="shared" si="328"/>
        <v>6.78863055278143E-2</v>
      </c>
      <c r="N2190" s="199">
        <v>41138</v>
      </c>
      <c r="O2190" s="181">
        <v>1418.16</v>
      </c>
      <c r="P2190" s="200">
        <f t="shared" si="334"/>
        <v>1.8703665370596102E-3</v>
      </c>
      <c r="Q2190" s="200">
        <f t="shared" si="329"/>
        <v>4.1491588698779891E-2</v>
      </c>
    </row>
    <row r="2191" spans="1:17">
      <c r="A2191" s="180">
        <v>41141</v>
      </c>
      <c r="B2191" s="174">
        <v>689.01</v>
      </c>
      <c r="C2191" s="197">
        <f t="shared" si="330"/>
        <v>-2.8840390712366664E-3</v>
      </c>
      <c r="D2191" s="201">
        <f t="shared" si="325"/>
        <v>6.2522224309532679E-2</v>
      </c>
      <c r="E2191" s="174">
        <v>8094.33</v>
      </c>
      <c r="F2191" s="197">
        <f t="shared" si="331"/>
        <v>-9.5700227290971846E-4</v>
      </c>
      <c r="G2191" s="197">
        <f t="shared" si="326"/>
        <v>4.340656180836841E-2</v>
      </c>
      <c r="H2191" s="174">
        <v>2784.33</v>
      </c>
      <c r="I2191" s="197">
        <f t="shared" si="332"/>
        <v>1.4484343809257267E-3</v>
      </c>
      <c r="J2191" s="197">
        <f t="shared" si="327"/>
        <v>5.8114332436984849E-2</v>
      </c>
      <c r="K2191" s="174">
        <v>482.05</v>
      </c>
      <c r="L2191" s="197">
        <f t="shared" si="333"/>
        <v>-2.6311170487180332E-3</v>
      </c>
      <c r="M2191" s="197">
        <f t="shared" si="328"/>
        <v>5.6761727021420065E-2</v>
      </c>
      <c r="N2191" s="199">
        <v>41141</v>
      </c>
      <c r="O2191" s="181">
        <v>1418.13</v>
      </c>
      <c r="P2191" s="200">
        <f t="shared" si="334"/>
        <v>-2.1154395355287849E-5</v>
      </c>
      <c r="Q2191" s="200">
        <f t="shared" si="329"/>
        <v>4.5049706910574999E-2</v>
      </c>
    </row>
    <row r="2192" spans="1:17">
      <c r="A2192" s="180">
        <v>41142</v>
      </c>
      <c r="B2192" s="174">
        <v>686.42</v>
      </c>
      <c r="C2192" s="197">
        <f t="shared" si="330"/>
        <v>-3.7660994180327804E-3</v>
      </c>
      <c r="D2192" s="201">
        <f t="shared" si="325"/>
        <v>9.5681796427993474E-2</v>
      </c>
      <c r="E2192" s="174">
        <v>8082.68</v>
      </c>
      <c r="F2192" s="197">
        <f t="shared" si="331"/>
        <v>-1.4403158573806111E-3</v>
      </c>
      <c r="G2192" s="197">
        <f t="shared" si="326"/>
        <v>6.748475173296957E-2</v>
      </c>
      <c r="H2192" s="174">
        <v>2772.2</v>
      </c>
      <c r="I2192" s="197">
        <f t="shared" si="332"/>
        <v>-4.3660411331596129E-3</v>
      </c>
      <c r="J2192" s="197">
        <f t="shared" si="327"/>
        <v>8.518821707561329E-2</v>
      </c>
      <c r="K2192" s="174">
        <v>482.53</v>
      </c>
      <c r="L2192" s="197">
        <f t="shared" si="333"/>
        <v>9.9525190159653869E-4</v>
      </c>
      <c r="M2192" s="197">
        <f t="shared" si="328"/>
        <v>4.8431344619665653E-2</v>
      </c>
      <c r="N2192" s="199">
        <v>41142</v>
      </c>
      <c r="O2192" s="181">
        <v>1413.17</v>
      </c>
      <c r="P2192" s="200">
        <f t="shared" si="334"/>
        <v>-3.5036944682847937E-3</v>
      </c>
      <c r="Q2192" s="200">
        <f t="shared" si="329"/>
        <v>6.7541811286654665E-2</v>
      </c>
    </row>
    <row r="2193" spans="1:17">
      <c r="A2193" s="180">
        <v>41143</v>
      </c>
      <c r="B2193" s="174">
        <v>686.56</v>
      </c>
      <c r="C2193" s="197">
        <f t="shared" si="330"/>
        <v>2.0393596481413397E-4</v>
      </c>
      <c r="D2193" s="201">
        <f t="shared" si="325"/>
        <v>7.4123661258423318E-2</v>
      </c>
      <c r="E2193" s="174">
        <v>8074.23</v>
      </c>
      <c r="F2193" s="197">
        <f t="shared" si="331"/>
        <v>-1.0459921817264697E-3</v>
      </c>
      <c r="G2193" s="197">
        <f t="shared" si="326"/>
        <v>5.9394737730688256E-2</v>
      </c>
      <c r="H2193" s="174">
        <v>2783.42</v>
      </c>
      <c r="I2193" s="197">
        <f t="shared" si="332"/>
        <v>4.0391586373209453E-3</v>
      </c>
      <c r="J2193" s="197">
        <f t="shared" si="327"/>
        <v>6.9710712838758876E-2</v>
      </c>
      <c r="K2193" s="174">
        <v>489.97</v>
      </c>
      <c r="L2193" s="197">
        <f t="shared" si="333"/>
        <v>1.5301069728594846E-2</v>
      </c>
      <c r="M2193" s="197">
        <f t="shared" si="328"/>
        <v>3.9546549084923346E-2</v>
      </c>
      <c r="N2193" s="199">
        <v>41143</v>
      </c>
      <c r="O2193" s="181">
        <v>1413.49</v>
      </c>
      <c r="P2193" s="200">
        <f t="shared" si="334"/>
        <v>2.2641562930589981E-4</v>
      </c>
      <c r="Q2193" s="200">
        <f t="shared" si="329"/>
        <v>5.6889134846348825E-2</v>
      </c>
    </row>
    <row r="2194" spans="1:17">
      <c r="A2194" s="180">
        <v>41144</v>
      </c>
      <c r="B2194" s="174">
        <v>679.71</v>
      </c>
      <c r="C2194" s="197">
        <f t="shared" si="330"/>
        <v>-1.002738462574205E-2</v>
      </c>
      <c r="D2194" s="201">
        <f t="shared" ref="D2194:D2257" si="335">SUM(C2153:C2193)</f>
        <v>0.10042695362261822</v>
      </c>
      <c r="E2194" s="174">
        <v>8011.44</v>
      </c>
      <c r="F2194" s="197">
        <f t="shared" si="331"/>
        <v>-7.8069883213652521E-3</v>
      </c>
      <c r="G2194" s="197">
        <f t="shared" ref="G2194:G2257" si="336">SUM(F2153:F2193)</f>
        <v>7.4859075935560293E-2</v>
      </c>
      <c r="H2194" s="174">
        <v>2762.02</v>
      </c>
      <c r="I2194" s="197">
        <f t="shared" si="332"/>
        <v>-7.7180913439367062E-3</v>
      </c>
      <c r="J2194" s="197">
        <f t="shared" ref="J2194:J2257" si="337">SUM(I2153:I2193)</f>
        <v>9.4062853190273563E-2</v>
      </c>
      <c r="K2194" s="174">
        <v>493.22</v>
      </c>
      <c r="L2194" s="197">
        <f t="shared" si="333"/>
        <v>6.6111572278240386E-3</v>
      </c>
      <c r="M2194" s="197">
        <f t="shared" ref="M2194:M2257" si="338">SUM(L2153:L2193)</f>
        <v>5.2543346277536714E-2</v>
      </c>
      <c r="N2194" s="199">
        <v>41144</v>
      </c>
      <c r="O2194" s="181">
        <v>1402.08</v>
      </c>
      <c r="P2194" s="200">
        <f t="shared" si="334"/>
        <v>-8.1049751636543699E-3</v>
      </c>
      <c r="Q2194" s="200">
        <f t="shared" ref="Q2194:Q2257" si="339">SUM(P2153:P2193)</f>
        <v>7.3199015935627429E-2</v>
      </c>
    </row>
    <row r="2195" spans="1:17">
      <c r="A2195" s="180">
        <v>41145</v>
      </c>
      <c r="B2195" s="174">
        <v>682.46</v>
      </c>
      <c r="C2195" s="197">
        <f t="shared" si="330"/>
        <v>4.0376806655149453E-3</v>
      </c>
      <c r="D2195" s="201">
        <f t="shared" si="335"/>
        <v>8.559599966360891E-2</v>
      </c>
      <c r="E2195" s="174">
        <v>8047.87</v>
      </c>
      <c r="F2195" s="197">
        <f t="shared" si="331"/>
        <v>4.5369399418826659E-3</v>
      </c>
      <c r="G2195" s="197">
        <f t="shared" si="336"/>
        <v>6.236200726765409E-2</v>
      </c>
      <c r="H2195" s="174">
        <v>2778.05</v>
      </c>
      <c r="I2195" s="197">
        <f t="shared" si="332"/>
        <v>5.7869466397952969E-3</v>
      </c>
      <c r="J2195" s="197">
        <f t="shared" si="337"/>
        <v>7.9931683986759983E-2</v>
      </c>
      <c r="K2195" s="174">
        <v>494.71</v>
      </c>
      <c r="L2195" s="197">
        <f t="shared" si="333"/>
        <v>3.0164103322278409E-3</v>
      </c>
      <c r="M2195" s="197">
        <f t="shared" si="338"/>
        <v>8.5946588768968255E-2</v>
      </c>
      <c r="N2195" s="199">
        <v>41145</v>
      </c>
      <c r="O2195" s="181">
        <v>1411.13</v>
      </c>
      <c r="P2195" s="200">
        <f t="shared" si="334"/>
        <v>6.4339535401051222E-3</v>
      </c>
      <c r="Q2195" s="200">
        <f t="shared" si="339"/>
        <v>6.0332687513395683E-2</v>
      </c>
    </row>
    <row r="2196" spans="1:17">
      <c r="A2196" s="180">
        <v>41148</v>
      </c>
      <c r="B2196" s="174">
        <v>682.38</v>
      </c>
      <c r="C2196" s="197">
        <f t="shared" si="330"/>
        <v>-1.1722985857925688E-4</v>
      </c>
      <c r="D2196" s="201">
        <f t="shared" si="335"/>
        <v>8.1970195869038254E-2</v>
      </c>
      <c r="E2196" s="174">
        <v>8036.25</v>
      </c>
      <c r="F2196" s="197">
        <f t="shared" si="331"/>
        <v>-1.4449036716506346E-3</v>
      </c>
      <c r="G2196" s="197">
        <f t="shared" si="336"/>
        <v>5.7515824722502704E-2</v>
      </c>
      <c r="H2196" s="174">
        <v>2782.55</v>
      </c>
      <c r="I2196" s="197">
        <f t="shared" si="332"/>
        <v>1.6185307277508938E-3</v>
      </c>
      <c r="J2196" s="197">
        <f t="shared" si="337"/>
        <v>7.958415777180898E-2</v>
      </c>
      <c r="K2196" s="174">
        <v>491.56</v>
      </c>
      <c r="L2196" s="197">
        <f t="shared" si="333"/>
        <v>-6.3877248842362485E-3</v>
      </c>
      <c r="M2196" s="197">
        <f t="shared" si="338"/>
        <v>7.6884231407936557E-2</v>
      </c>
      <c r="N2196" s="199">
        <v>41148</v>
      </c>
      <c r="O2196" s="181">
        <v>1410.44</v>
      </c>
      <c r="P2196" s="200">
        <f t="shared" si="334"/>
        <v>-4.8908941741975952E-4</v>
      </c>
      <c r="Q2196" s="200">
        <f t="shared" si="339"/>
        <v>5.7821848701199899E-2</v>
      </c>
    </row>
    <row r="2197" spans="1:17">
      <c r="A2197" s="180">
        <v>41149</v>
      </c>
      <c r="B2197" s="174">
        <v>680.38</v>
      </c>
      <c r="C2197" s="197">
        <f t="shared" si="330"/>
        <v>-2.935221808566361E-3</v>
      </c>
      <c r="D2197" s="201">
        <f t="shared" si="335"/>
        <v>9.9211504990504795E-2</v>
      </c>
      <c r="E2197" s="174">
        <v>8033.85</v>
      </c>
      <c r="F2197" s="197">
        <f t="shared" si="331"/>
        <v>-2.9869136070629189E-4</v>
      </c>
      <c r="G2197" s="197">
        <f t="shared" si="336"/>
        <v>5.6140678223530013E-2</v>
      </c>
      <c r="H2197" s="174">
        <v>2782.69</v>
      </c>
      <c r="I2197" s="197">
        <f t="shared" si="332"/>
        <v>5.0312295616924306E-5</v>
      </c>
      <c r="J2197" s="197">
        <f t="shared" si="337"/>
        <v>9.2523460576379321E-2</v>
      </c>
      <c r="K2197" s="174">
        <v>492.83</v>
      </c>
      <c r="L2197" s="197">
        <f t="shared" si="333"/>
        <v>2.5802795733837081E-3</v>
      </c>
      <c r="M2197" s="197">
        <f t="shared" si="338"/>
        <v>9.2969362375758924E-2</v>
      </c>
      <c r="N2197" s="199">
        <v>41149</v>
      </c>
      <c r="O2197" s="181">
        <v>1409.3</v>
      </c>
      <c r="P2197" s="200">
        <f t="shared" si="334"/>
        <v>-8.0858523276048809E-4</v>
      </c>
      <c r="Q2197" s="200">
        <f t="shared" si="339"/>
        <v>5.9444835352002255E-2</v>
      </c>
    </row>
    <row r="2198" spans="1:17">
      <c r="A2198" s="180">
        <v>41150</v>
      </c>
      <c r="B2198" s="174">
        <v>683.03</v>
      </c>
      <c r="C2198" s="197">
        <f t="shared" si="330"/>
        <v>3.8873168556237902E-3</v>
      </c>
      <c r="D2198" s="201">
        <f t="shared" si="335"/>
        <v>5.4828523624116159E-2</v>
      </c>
      <c r="E2198" s="174">
        <v>8031.65</v>
      </c>
      <c r="F2198" s="197">
        <f t="shared" si="331"/>
        <v>-2.7387881033926284E-4</v>
      </c>
      <c r="G2198" s="197">
        <f t="shared" si="336"/>
        <v>2.9304261801034848E-2</v>
      </c>
      <c r="H2198" s="174">
        <v>2784</v>
      </c>
      <c r="I2198" s="197">
        <f t="shared" si="332"/>
        <v>4.706567185103052E-4</v>
      </c>
      <c r="J2198" s="197">
        <f t="shared" si="337"/>
        <v>6.1878691526362856E-2</v>
      </c>
      <c r="K2198" s="174">
        <v>488.1</v>
      </c>
      <c r="L2198" s="197">
        <f t="shared" si="333"/>
        <v>-9.643984096678309E-3</v>
      </c>
      <c r="M2198" s="197">
        <f t="shared" si="338"/>
        <v>9.2851908859925544E-2</v>
      </c>
      <c r="N2198" s="199">
        <v>41150</v>
      </c>
      <c r="O2198" s="181">
        <v>1410.49</v>
      </c>
      <c r="P2198" s="200">
        <f t="shared" si="334"/>
        <v>8.4403453494465283E-4</v>
      </c>
      <c r="Q2198" s="200">
        <f t="shared" si="339"/>
        <v>3.4021452085076502E-2</v>
      </c>
    </row>
    <row r="2199" spans="1:17">
      <c r="A2199" s="180">
        <v>41151</v>
      </c>
      <c r="B2199" s="174">
        <v>670.76</v>
      </c>
      <c r="C2199" s="197">
        <f t="shared" si="330"/>
        <v>-1.8127384592556604E-2</v>
      </c>
      <c r="D2199" s="201">
        <f t="shared" si="335"/>
        <v>6.0814053106749116E-2</v>
      </c>
      <c r="E2199" s="174">
        <v>7966.24</v>
      </c>
      <c r="F2199" s="197">
        <f t="shared" si="331"/>
        <v>-8.1773739529140167E-3</v>
      </c>
      <c r="G2199" s="197">
        <f t="shared" si="336"/>
        <v>2.5142714804982712E-2</v>
      </c>
      <c r="H2199" s="174">
        <v>2753.74</v>
      </c>
      <c r="I2199" s="197">
        <f t="shared" si="332"/>
        <v>-1.0928754756062392E-2</v>
      </c>
      <c r="J2199" s="197">
        <f t="shared" si="337"/>
        <v>5.8796417922462901E-2</v>
      </c>
      <c r="K2199" s="174">
        <v>490.27</v>
      </c>
      <c r="L2199" s="197">
        <f t="shared" si="333"/>
        <v>4.4359568637330109E-3</v>
      </c>
      <c r="M2199" s="197">
        <f t="shared" si="338"/>
        <v>7.657267157057189E-2</v>
      </c>
      <c r="N2199" s="199">
        <v>41151</v>
      </c>
      <c r="O2199" s="181">
        <v>1399.48</v>
      </c>
      <c r="P2199" s="200">
        <f t="shared" si="334"/>
        <v>-7.836422697165871E-3</v>
      </c>
      <c r="Q2199" s="200">
        <f t="shared" si="339"/>
        <v>3.2409176520675972E-2</v>
      </c>
    </row>
    <row r="2200" spans="1:17">
      <c r="A2200" s="180">
        <v>41152</v>
      </c>
      <c r="B2200" s="174">
        <v>675.73</v>
      </c>
      <c r="C2200" s="197">
        <f t="shared" si="330"/>
        <v>7.3821900952977942E-3</v>
      </c>
      <c r="D2200" s="201">
        <f t="shared" si="335"/>
        <v>3.051638383965765E-2</v>
      </c>
      <c r="E2200" s="174">
        <v>8014.93</v>
      </c>
      <c r="F2200" s="197">
        <f t="shared" si="331"/>
        <v>6.0934400491238884E-3</v>
      </c>
      <c r="G2200" s="197">
        <f t="shared" si="336"/>
        <v>8.1384828119867268E-3</v>
      </c>
      <c r="H2200" s="174">
        <v>2772.24</v>
      </c>
      <c r="I2200" s="197">
        <f t="shared" si="332"/>
        <v>6.6956699502866354E-3</v>
      </c>
      <c r="J2200" s="197">
        <f t="shared" si="337"/>
        <v>3.9971392483545198E-2</v>
      </c>
      <c r="K2200" s="174">
        <v>491.29</v>
      </c>
      <c r="L2200" s="197">
        <f t="shared" si="333"/>
        <v>2.0783250481927452E-3</v>
      </c>
      <c r="M2200" s="197">
        <f t="shared" si="338"/>
        <v>9.1816178758264214E-2</v>
      </c>
      <c r="N2200" s="199">
        <v>41152</v>
      </c>
      <c r="O2200" s="181">
        <v>1406.58</v>
      </c>
      <c r="P2200" s="200">
        <f t="shared" si="334"/>
        <v>5.0604870542372508E-3</v>
      </c>
      <c r="Q2200" s="200">
        <f t="shared" si="339"/>
        <v>1.835998931813046E-2</v>
      </c>
    </row>
    <row r="2201" spans="1:17">
      <c r="A2201" s="180">
        <v>41156</v>
      </c>
      <c r="B2201" s="174">
        <v>673.6</v>
      </c>
      <c r="C2201" s="197">
        <f t="shared" si="330"/>
        <v>-3.1571250460896605E-3</v>
      </c>
      <c r="D2201" s="201">
        <f t="shared" si="335"/>
        <v>4.2782908352724643E-2</v>
      </c>
      <c r="E2201" s="174">
        <v>8002.31</v>
      </c>
      <c r="F2201" s="197">
        <f t="shared" si="331"/>
        <v>-1.5758023993458963E-3</v>
      </c>
      <c r="G2201" s="197">
        <f t="shared" si="336"/>
        <v>2.2350421400200458E-2</v>
      </c>
      <c r="H2201" s="174">
        <v>2772.03</v>
      </c>
      <c r="I2201" s="197">
        <f t="shared" si="332"/>
        <v>-7.5753886480993217E-5</v>
      </c>
      <c r="J2201" s="197">
        <f t="shared" si="337"/>
        <v>4.6051190681933217E-2</v>
      </c>
      <c r="K2201" s="174">
        <v>490.61</v>
      </c>
      <c r="L2201" s="197">
        <f t="shared" si="333"/>
        <v>-1.3850699841336063E-3</v>
      </c>
      <c r="M2201" s="197">
        <f t="shared" si="338"/>
        <v>6.1426404616986056E-2</v>
      </c>
      <c r="N2201" s="199">
        <v>41156</v>
      </c>
      <c r="O2201" s="181">
        <v>1404.94</v>
      </c>
      <c r="P2201" s="200">
        <f t="shared" si="334"/>
        <v>-1.1666288598383128E-3</v>
      </c>
      <c r="Q2201" s="200">
        <f t="shared" si="339"/>
        <v>2.8118471590379876E-2</v>
      </c>
    </row>
    <row r="2202" spans="1:17">
      <c r="A2202" s="180">
        <v>41157</v>
      </c>
      <c r="B2202" s="174">
        <v>673.59</v>
      </c>
      <c r="C2202" s="197">
        <f t="shared" si="330"/>
        <v>-1.4845715897847824E-5</v>
      </c>
      <c r="D2202" s="201">
        <f t="shared" si="335"/>
        <v>6.6519896860087732E-2</v>
      </c>
      <c r="E2202" s="174">
        <v>7992.01</v>
      </c>
      <c r="F2202" s="197">
        <f t="shared" si="331"/>
        <v>-1.287957402857079E-3</v>
      </c>
      <c r="G2202" s="197">
        <f t="shared" si="336"/>
        <v>3.1183577701623902E-2</v>
      </c>
      <c r="H2202" s="174">
        <v>2766.95</v>
      </c>
      <c r="I2202" s="197">
        <f t="shared" si="332"/>
        <v>-1.8342732504288096E-3</v>
      </c>
      <c r="J2202" s="197">
        <f t="shared" si="337"/>
        <v>5.9352672494974709E-2</v>
      </c>
      <c r="K2202" s="174">
        <v>491.39</v>
      </c>
      <c r="L2202" s="197">
        <f t="shared" si="333"/>
        <v>1.5885950387703365E-3</v>
      </c>
      <c r="M2202" s="197">
        <f t="shared" si="338"/>
        <v>5.7382649655425166E-2</v>
      </c>
      <c r="N2202" s="199">
        <v>41157</v>
      </c>
      <c r="O2202" s="181">
        <v>1403.44</v>
      </c>
      <c r="P2202" s="200">
        <f t="shared" si="334"/>
        <v>-1.0682316087138285E-3</v>
      </c>
      <c r="Q2202" s="200">
        <f t="shared" si="339"/>
        <v>3.6429333168186924E-2</v>
      </c>
    </row>
    <row r="2203" spans="1:17">
      <c r="A2203" s="180">
        <v>41158</v>
      </c>
      <c r="B2203" s="174">
        <v>691.21</v>
      </c>
      <c r="C2203" s="197">
        <f t="shared" si="330"/>
        <v>2.5822067765564654E-2</v>
      </c>
      <c r="D2203" s="201">
        <f t="shared" si="335"/>
        <v>7.4454053979828017E-2</v>
      </c>
      <c r="E2203" s="174">
        <v>8160.56</v>
      </c>
      <c r="F2203" s="197">
        <f t="shared" si="331"/>
        <v>2.0870501475519377E-2</v>
      </c>
      <c r="G2203" s="197">
        <f t="shared" si="336"/>
        <v>3.2513585049572101E-2</v>
      </c>
      <c r="H2203" s="174">
        <v>2829.71</v>
      </c>
      <c r="I2203" s="197">
        <f t="shared" si="332"/>
        <v>2.24286023766577E-2</v>
      </c>
      <c r="J2203" s="197">
        <f t="shared" si="337"/>
        <v>5.8276642301591748E-2</v>
      </c>
      <c r="K2203" s="174">
        <v>484.96</v>
      </c>
      <c r="L2203" s="197">
        <f t="shared" si="333"/>
        <v>-1.3171696550171221E-2</v>
      </c>
      <c r="M2203" s="197">
        <f t="shared" si="338"/>
        <v>5.0095478572004172E-2</v>
      </c>
      <c r="N2203" s="199">
        <v>41158</v>
      </c>
      <c r="O2203" s="181">
        <v>1432.12</v>
      </c>
      <c r="P2203" s="200">
        <f t="shared" si="334"/>
        <v>2.0229498271412946E-2</v>
      </c>
      <c r="Q2203" s="200">
        <f t="shared" si="339"/>
        <v>3.700120919900509E-2</v>
      </c>
    </row>
    <row r="2204" spans="1:17">
      <c r="A2204" s="180">
        <v>41159</v>
      </c>
      <c r="B2204" s="174">
        <v>691.23</v>
      </c>
      <c r="C2204" s="197">
        <f t="shared" si="330"/>
        <v>2.8934347966449953E-5</v>
      </c>
      <c r="D2204" s="201">
        <f t="shared" si="335"/>
        <v>0.1140610029803366</v>
      </c>
      <c r="E2204" s="174">
        <v>8234.51</v>
      </c>
      <c r="F2204" s="197">
        <f t="shared" si="331"/>
        <v>9.0210656619658294E-3</v>
      </c>
      <c r="G2204" s="197">
        <f t="shared" si="336"/>
        <v>6.2313047665191676E-2</v>
      </c>
      <c r="H2204" s="174">
        <v>2825.11</v>
      </c>
      <c r="I2204" s="197">
        <f t="shared" si="332"/>
        <v>-1.6269310127100959E-3</v>
      </c>
      <c r="J2204" s="197">
        <f t="shared" si="337"/>
        <v>9.0247584634235198E-2</v>
      </c>
      <c r="K2204" s="174">
        <v>488.78</v>
      </c>
      <c r="L2204" s="197">
        <f t="shared" si="333"/>
        <v>7.846077180510334E-3</v>
      </c>
      <c r="M2204" s="197">
        <f t="shared" si="338"/>
        <v>3.6923782021832954E-2</v>
      </c>
      <c r="N2204" s="199">
        <v>41159</v>
      </c>
      <c r="O2204" s="181">
        <v>1437.92</v>
      </c>
      <c r="P2204" s="200">
        <f t="shared" si="334"/>
        <v>4.0417610177212364E-3</v>
      </c>
      <c r="Q2204" s="200">
        <f t="shared" si="339"/>
        <v>6.5389836303182236E-2</v>
      </c>
    </row>
    <row r="2205" spans="1:17">
      <c r="A2205" s="180">
        <v>41162</v>
      </c>
      <c r="B2205" s="174">
        <v>681.09</v>
      </c>
      <c r="C2205" s="197">
        <f t="shared" si="330"/>
        <v>-1.477816331810672E-2</v>
      </c>
      <c r="D2205" s="201">
        <f t="shared" si="335"/>
        <v>0.11675279530238517</v>
      </c>
      <c r="E2205" s="174">
        <v>8192.4</v>
      </c>
      <c r="F2205" s="197">
        <f t="shared" si="331"/>
        <v>-5.1269645041082728E-3</v>
      </c>
      <c r="G2205" s="197">
        <f t="shared" si="336"/>
        <v>6.9015338164164053E-2</v>
      </c>
      <c r="H2205" s="174">
        <v>2788.35</v>
      </c>
      <c r="I2205" s="197">
        <f t="shared" si="332"/>
        <v>-1.3097278854309665E-2</v>
      </c>
      <c r="J2205" s="197">
        <f t="shared" si="337"/>
        <v>9.4256263154391839E-2</v>
      </c>
      <c r="K2205" s="174">
        <v>488.64</v>
      </c>
      <c r="L2205" s="197">
        <f t="shared" si="333"/>
        <v>-2.8646845973562143E-4</v>
      </c>
      <c r="M2205" s="197">
        <f t="shared" si="338"/>
        <v>4.3145094008245302E-2</v>
      </c>
      <c r="N2205" s="199">
        <v>41162</v>
      </c>
      <c r="O2205" s="181">
        <v>1429.08</v>
      </c>
      <c r="P2205" s="200">
        <f t="shared" si="334"/>
        <v>-6.1667443421586504E-3</v>
      </c>
      <c r="Q2205" s="200">
        <f t="shared" si="339"/>
        <v>6.9446506449763357E-2</v>
      </c>
    </row>
    <row r="2206" spans="1:17">
      <c r="A2206" s="180">
        <v>41163</v>
      </c>
      <c r="B2206" s="174">
        <v>684.74</v>
      </c>
      <c r="C2206" s="197">
        <f t="shared" si="330"/>
        <v>5.3447481588807218E-3</v>
      </c>
      <c r="D2206" s="201">
        <f t="shared" si="335"/>
        <v>0.10696217349531739</v>
      </c>
      <c r="E2206" s="174">
        <v>8246.15</v>
      </c>
      <c r="F2206" s="197">
        <f t="shared" si="331"/>
        <v>6.5395295270478312E-3</v>
      </c>
      <c r="G2206" s="197">
        <f t="shared" si="336"/>
        <v>6.9986009235911056E-2</v>
      </c>
      <c r="H2206" s="174">
        <v>2784.89</v>
      </c>
      <c r="I2206" s="197">
        <f t="shared" si="332"/>
        <v>-1.2416477469193183E-3</v>
      </c>
      <c r="J2206" s="197">
        <f t="shared" si="337"/>
        <v>9.1201501791192824E-2</v>
      </c>
      <c r="K2206" s="174">
        <v>488.01</v>
      </c>
      <c r="L2206" s="197">
        <f t="shared" si="333"/>
        <v>-1.2901245837958577E-3</v>
      </c>
      <c r="M2206" s="197">
        <f t="shared" si="338"/>
        <v>6.0921407830781885E-2</v>
      </c>
      <c r="N2206" s="199">
        <v>41163</v>
      </c>
      <c r="O2206" s="181">
        <v>1433.56</v>
      </c>
      <c r="P2206" s="200">
        <f t="shared" si="334"/>
        <v>3.1299804777848361E-3</v>
      </c>
      <c r="Q2206" s="200">
        <f t="shared" si="339"/>
        <v>6.8279380175966381E-2</v>
      </c>
    </row>
    <row r="2207" spans="1:17">
      <c r="A2207" s="180">
        <v>41164</v>
      </c>
      <c r="B2207" s="174">
        <v>688.43</v>
      </c>
      <c r="C2207" s="197">
        <f t="shared" si="330"/>
        <v>5.3744385356611999E-3</v>
      </c>
      <c r="D2207" s="201">
        <f t="shared" si="335"/>
        <v>9.8932704255820569E-2</v>
      </c>
      <c r="E2207" s="174">
        <v>8267.32</v>
      </c>
      <c r="F2207" s="197">
        <f t="shared" si="331"/>
        <v>2.5639688808612917E-3</v>
      </c>
      <c r="G2207" s="197">
        <f t="shared" si="336"/>
        <v>6.0934208123973509E-2</v>
      </c>
      <c r="H2207" s="174">
        <v>2791.68</v>
      </c>
      <c r="I2207" s="197">
        <f t="shared" si="332"/>
        <v>2.4351898588113696E-3</v>
      </c>
      <c r="J2207" s="197">
        <f t="shared" si="337"/>
        <v>7.4494472815017615E-2</v>
      </c>
      <c r="K2207" s="174">
        <v>499.72</v>
      </c>
      <c r="L2207" s="197">
        <f t="shared" si="333"/>
        <v>2.3712044117156862E-2</v>
      </c>
      <c r="M2207" s="197">
        <f t="shared" si="338"/>
        <v>6.226656044151891E-2</v>
      </c>
      <c r="N2207" s="199">
        <v>41164</v>
      </c>
      <c r="O2207" s="181">
        <v>1436.56</v>
      </c>
      <c r="P2207" s="200">
        <f t="shared" si="334"/>
        <v>2.0905056879527827E-3</v>
      </c>
      <c r="Q2207" s="200">
        <f t="shared" si="339"/>
        <v>5.5046615682731878E-2</v>
      </c>
    </row>
    <row r="2208" spans="1:17">
      <c r="A2208" s="180">
        <v>41165</v>
      </c>
      <c r="B2208" s="174">
        <v>697.58</v>
      </c>
      <c r="C2208" s="197">
        <f t="shared" si="330"/>
        <v>1.3203559756829287E-2</v>
      </c>
      <c r="D2208" s="201">
        <f t="shared" si="335"/>
        <v>0.11116667916866561</v>
      </c>
      <c r="E2208" s="174">
        <v>8407.0300000000007</v>
      </c>
      <c r="F2208" s="197">
        <f t="shared" si="331"/>
        <v>1.6757866963645007E-2</v>
      </c>
      <c r="G2208" s="197">
        <f t="shared" si="336"/>
        <v>6.5518601258582235E-2</v>
      </c>
      <c r="H2208" s="174">
        <v>2831.35</v>
      </c>
      <c r="I2208" s="197">
        <f t="shared" si="332"/>
        <v>1.4110064562749896E-2</v>
      </c>
      <c r="J2208" s="197">
        <f t="shared" si="337"/>
        <v>7.999823126311513E-2</v>
      </c>
      <c r="K2208" s="174">
        <v>499.16</v>
      </c>
      <c r="L2208" s="197">
        <f t="shared" si="333"/>
        <v>-1.1212559239749339E-3</v>
      </c>
      <c r="M2208" s="197">
        <f t="shared" si="338"/>
        <v>9.7692347339885827E-2</v>
      </c>
      <c r="N2208" s="199">
        <v>41165</v>
      </c>
      <c r="O2208" s="181">
        <v>1459.99</v>
      </c>
      <c r="P2208" s="200">
        <f t="shared" si="334"/>
        <v>1.617821963021452E-2</v>
      </c>
      <c r="Q2208" s="200">
        <f t="shared" si="339"/>
        <v>5.9454106490877338E-2</v>
      </c>
    </row>
    <row r="2209" spans="1:17">
      <c r="A2209" s="180">
        <v>41166</v>
      </c>
      <c r="B2209" s="174">
        <v>705.51</v>
      </c>
      <c r="C2209" s="197">
        <f t="shared" si="330"/>
        <v>1.1303743077835384E-2</v>
      </c>
      <c r="D2209" s="201">
        <f t="shared" si="335"/>
        <v>0.12368865307609375</v>
      </c>
      <c r="E2209" s="174">
        <v>8458.8799999999992</v>
      </c>
      <c r="F2209" s="197">
        <f t="shared" si="331"/>
        <v>6.1485165455980317E-3</v>
      </c>
      <c r="G2209" s="197">
        <f t="shared" si="336"/>
        <v>7.5615264620874992E-2</v>
      </c>
      <c r="H2209" s="174">
        <v>2855.23</v>
      </c>
      <c r="I2209" s="197">
        <f t="shared" si="332"/>
        <v>8.398770569704634E-3</v>
      </c>
      <c r="J2209" s="197">
        <f t="shared" si="337"/>
        <v>8.8458891205424467E-2</v>
      </c>
      <c r="K2209" s="174">
        <v>492.47</v>
      </c>
      <c r="L2209" s="197">
        <f t="shared" si="333"/>
        <v>-1.3493140588408808E-2</v>
      </c>
      <c r="M2209" s="197">
        <f t="shared" si="338"/>
        <v>0.10270180281082933</v>
      </c>
      <c r="N2209" s="199">
        <v>41166</v>
      </c>
      <c r="O2209" s="181">
        <v>1465.77</v>
      </c>
      <c r="P2209" s="200">
        <f t="shared" si="334"/>
        <v>3.9511152790704966E-3</v>
      </c>
      <c r="Q2209" s="200">
        <f t="shared" si="339"/>
        <v>6.8249991715430697E-2</v>
      </c>
    </row>
    <row r="2210" spans="1:17">
      <c r="A2210" s="180">
        <v>41169</v>
      </c>
      <c r="B2210" s="174">
        <v>701.35</v>
      </c>
      <c r="C2210" s="197">
        <f t="shared" si="330"/>
        <v>-5.9138963711697643E-3</v>
      </c>
      <c r="D2210" s="201">
        <f t="shared" si="335"/>
        <v>0.10518571649925172</v>
      </c>
      <c r="E2210" s="174">
        <v>8408.9699999999993</v>
      </c>
      <c r="F2210" s="197">
        <f t="shared" si="331"/>
        <v>-5.9177839089893623E-3</v>
      </c>
      <c r="G2210" s="197">
        <f t="shared" si="336"/>
        <v>7.7115068659405719E-2</v>
      </c>
      <c r="H2210" s="174">
        <v>2856.44</v>
      </c>
      <c r="I2210" s="197">
        <f t="shared" si="332"/>
        <v>4.2369395224201321E-4</v>
      </c>
      <c r="J2210" s="197">
        <f t="shared" si="337"/>
        <v>8.3740130578773192E-2</v>
      </c>
      <c r="K2210" s="174">
        <v>493.44</v>
      </c>
      <c r="L2210" s="197">
        <f t="shared" si="333"/>
        <v>1.9677258836652426E-3</v>
      </c>
      <c r="M2210" s="197">
        <f t="shared" si="338"/>
        <v>9.9877215592423102E-2</v>
      </c>
      <c r="N2210" s="199">
        <v>41169</v>
      </c>
      <c r="O2210" s="181">
        <v>1461.19</v>
      </c>
      <c r="P2210" s="200">
        <f t="shared" si="334"/>
        <v>-3.1295294353358739E-3</v>
      </c>
      <c r="Q2210" s="200">
        <f t="shared" si="339"/>
        <v>6.5542820779923738E-2</v>
      </c>
    </row>
    <row r="2211" spans="1:17">
      <c r="A2211" s="180">
        <v>41170</v>
      </c>
      <c r="B2211" s="174">
        <v>699.77</v>
      </c>
      <c r="C2211" s="197">
        <f t="shared" si="330"/>
        <v>-2.2553395422660856E-3</v>
      </c>
      <c r="D2211" s="201">
        <f t="shared" si="335"/>
        <v>8.231591038748072E-2</v>
      </c>
      <c r="E2211" s="174">
        <v>8387.44</v>
      </c>
      <c r="F2211" s="197">
        <f t="shared" si="331"/>
        <v>-2.5636444682822462E-3</v>
      </c>
      <c r="G2211" s="197">
        <f t="shared" si="336"/>
        <v>6.8817309084832107E-2</v>
      </c>
      <c r="H2211" s="174">
        <v>2857.38</v>
      </c>
      <c r="I2211" s="197">
        <f t="shared" si="332"/>
        <v>3.290268186538551E-4</v>
      </c>
      <c r="J2211" s="197">
        <f t="shared" si="337"/>
        <v>7.2826401324937076E-2</v>
      </c>
      <c r="K2211" s="174">
        <v>495.6</v>
      </c>
      <c r="L2211" s="197">
        <f t="shared" si="333"/>
        <v>4.3678788200773883E-3</v>
      </c>
      <c r="M2211" s="197">
        <f t="shared" si="338"/>
        <v>8.7519995879201076E-2</v>
      </c>
      <c r="N2211" s="199">
        <v>41170</v>
      </c>
      <c r="O2211" s="181">
        <v>1459.32</v>
      </c>
      <c r="P2211" s="200">
        <f t="shared" si="334"/>
        <v>-1.2805984266831857E-3</v>
      </c>
      <c r="Q2211" s="200">
        <f t="shared" si="339"/>
        <v>5.9699861849283761E-2</v>
      </c>
    </row>
    <row r="2212" spans="1:17">
      <c r="A2212" s="180">
        <v>41171</v>
      </c>
      <c r="B2212" s="174">
        <v>700.1</v>
      </c>
      <c r="C2212" s="197">
        <f t="shared" si="330"/>
        <v>4.7147235973750065E-4</v>
      </c>
      <c r="D2212" s="201">
        <f t="shared" si="335"/>
        <v>9.638682703186971E-2</v>
      </c>
      <c r="E2212" s="174">
        <v>8400.49</v>
      </c>
      <c r="F2212" s="197">
        <f t="shared" si="331"/>
        <v>1.5546887113002538E-3</v>
      </c>
      <c r="G2212" s="197">
        <f t="shared" si="336"/>
        <v>7.7805851022217695E-2</v>
      </c>
      <c r="H2212" s="174">
        <v>2864.03</v>
      </c>
      <c r="I2212" s="197">
        <f t="shared" si="332"/>
        <v>2.3246028495050937E-3</v>
      </c>
      <c r="J2212" s="197">
        <f t="shared" si="337"/>
        <v>8.7479174844571794E-2</v>
      </c>
      <c r="K2212" s="174">
        <v>502.81</v>
      </c>
      <c r="L2212" s="197">
        <f t="shared" si="333"/>
        <v>1.4443215387036218E-2</v>
      </c>
      <c r="M2212" s="197">
        <f t="shared" si="338"/>
        <v>9.4368331311792855E-2</v>
      </c>
      <c r="N2212" s="199">
        <v>41171</v>
      </c>
      <c r="O2212" s="181">
        <v>1461.05</v>
      </c>
      <c r="P2212" s="200">
        <f t="shared" si="334"/>
        <v>1.18478151903211E-3</v>
      </c>
      <c r="Q2212" s="200">
        <f t="shared" si="339"/>
        <v>6.8531901945351165E-2</v>
      </c>
    </row>
    <row r="2213" spans="1:17">
      <c r="A2213" s="180">
        <v>41172</v>
      </c>
      <c r="B2213" s="174">
        <v>697.72</v>
      </c>
      <c r="C2213" s="197">
        <f t="shared" si="330"/>
        <v>-3.4053058332178137E-3</v>
      </c>
      <c r="D2213" s="201">
        <f t="shared" si="335"/>
        <v>0.10890597030383094</v>
      </c>
      <c r="E2213" s="174">
        <v>8372.91</v>
      </c>
      <c r="F2213" s="197">
        <f t="shared" si="331"/>
        <v>-3.2885431522957313E-3</v>
      </c>
      <c r="G2213" s="197">
        <f t="shared" si="336"/>
        <v>9.0903020408271973E-2</v>
      </c>
      <c r="H2213" s="174">
        <v>2861.7</v>
      </c>
      <c r="I2213" s="197">
        <f t="shared" si="332"/>
        <v>-8.1387006673857068E-4</v>
      </c>
      <c r="J2213" s="197">
        <f t="shared" si="337"/>
        <v>0.10059887558469044</v>
      </c>
      <c r="K2213" s="174">
        <v>507.12</v>
      </c>
      <c r="L2213" s="197">
        <f t="shared" si="333"/>
        <v>8.5352968338874204E-3</v>
      </c>
      <c r="M2213" s="197">
        <f t="shared" si="338"/>
        <v>0.10664081089760434</v>
      </c>
      <c r="N2213" s="199">
        <v>41172</v>
      </c>
      <c r="O2213" s="181">
        <v>1460.26</v>
      </c>
      <c r="P2213" s="200">
        <f t="shared" si="334"/>
        <v>-5.4085326052881347E-4</v>
      </c>
      <c r="Q2213" s="200">
        <f t="shared" si="339"/>
        <v>7.8665651847049267E-2</v>
      </c>
    </row>
    <row r="2214" spans="1:17">
      <c r="A2214" s="180">
        <v>41173</v>
      </c>
      <c r="B2214" s="174">
        <v>698.55</v>
      </c>
      <c r="C2214" s="197">
        <f t="shared" si="330"/>
        <v>1.1888819465617597E-3</v>
      </c>
      <c r="D2214" s="201">
        <f t="shared" si="335"/>
        <v>0.1178564918885957</v>
      </c>
      <c r="E2214" s="174">
        <v>8377.51</v>
      </c>
      <c r="F2214" s="197">
        <f t="shared" si="331"/>
        <v>5.4923997316338362E-4</v>
      </c>
      <c r="G2214" s="197">
        <f t="shared" si="336"/>
        <v>9.8088219828086409E-2</v>
      </c>
      <c r="H2214" s="174">
        <v>2861.64</v>
      </c>
      <c r="I2214" s="197">
        <f t="shared" si="332"/>
        <v>-2.09667781407425E-5</v>
      </c>
      <c r="J2214" s="197">
        <f t="shared" si="337"/>
        <v>0.10849877049526925</v>
      </c>
      <c r="K2214" s="174">
        <v>507.31</v>
      </c>
      <c r="L2214" s="197">
        <f t="shared" si="333"/>
        <v>3.7459460430338263E-4</v>
      </c>
      <c r="M2214" s="197">
        <f t="shared" si="338"/>
        <v>9.6065710452570494E-2</v>
      </c>
      <c r="N2214" s="199">
        <v>41173</v>
      </c>
      <c r="O2214" s="181">
        <v>1460.15</v>
      </c>
      <c r="P2214" s="200">
        <f t="shared" si="334"/>
        <v>-7.5331888366289224E-5</v>
      </c>
      <c r="Q2214" s="200">
        <f t="shared" si="339"/>
        <v>8.7206878098818219E-2</v>
      </c>
    </row>
    <row r="2215" spans="1:17">
      <c r="A2215" s="180">
        <v>41176</v>
      </c>
      <c r="B2215" s="174">
        <v>693.72</v>
      </c>
      <c r="C2215" s="197">
        <f t="shared" si="330"/>
        <v>-6.9383372141107683E-3</v>
      </c>
      <c r="D2215" s="201">
        <f t="shared" si="335"/>
        <v>0.11386651511659747</v>
      </c>
      <c r="E2215" s="174">
        <v>8356.56</v>
      </c>
      <c r="F2215" s="197">
        <f t="shared" si="331"/>
        <v>-2.5038751415897387E-3</v>
      </c>
      <c r="G2215" s="197">
        <f t="shared" si="336"/>
        <v>9.6408244590594688E-2</v>
      </c>
      <c r="H2215" s="174">
        <v>2843.98</v>
      </c>
      <c r="I2215" s="197">
        <f t="shared" si="332"/>
        <v>-6.1904074915313401E-3</v>
      </c>
      <c r="J2215" s="197">
        <f t="shared" si="337"/>
        <v>0.1156153026009919</v>
      </c>
      <c r="K2215" s="174">
        <v>507.27</v>
      </c>
      <c r="L2215" s="197">
        <f t="shared" si="333"/>
        <v>-7.8850361766945643E-5</v>
      </c>
      <c r="M2215" s="197">
        <f t="shared" si="338"/>
        <v>8.2964319795752417E-2</v>
      </c>
      <c r="N2215" s="199">
        <v>41176</v>
      </c>
      <c r="O2215" s="181">
        <v>1456.89</v>
      </c>
      <c r="P2215" s="200">
        <f t="shared" si="334"/>
        <v>-2.2351434037312782E-3</v>
      </c>
      <c r="Q2215" s="200">
        <f t="shared" si="339"/>
        <v>8.7445424099584293E-2</v>
      </c>
    </row>
    <row r="2216" spans="1:17">
      <c r="A2216" s="180">
        <v>41177</v>
      </c>
      <c r="B2216" s="174">
        <v>683.83</v>
      </c>
      <c r="C2216" s="197">
        <f t="shared" si="330"/>
        <v>-1.4359072162220578E-2</v>
      </c>
      <c r="D2216" s="201">
        <f t="shared" si="335"/>
        <v>8.4467086133506175E-2</v>
      </c>
      <c r="E2216" s="174">
        <v>8274.7800000000007</v>
      </c>
      <c r="F2216" s="197">
        <f t="shared" si="331"/>
        <v>-9.8345243535656168E-3</v>
      </c>
      <c r="G2216" s="197">
        <f t="shared" si="336"/>
        <v>7.4772249570221508E-2</v>
      </c>
      <c r="H2216" s="174">
        <v>2804.53</v>
      </c>
      <c r="I2216" s="197">
        <f t="shared" si="332"/>
        <v>-1.396851256446555E-2</v>
      </c>
      <c r="J2216" s="197">
        <f t="shared" si="337"/>
        <v>9.553700037000977E-2</v>
      </c>
      <c r="K2216" s="174">
        <v>507.26</v>
      </c>
      <c r="L2216" s="197">
        <f t="shared" si="333"/>
        <v>-1.9713561945607162E-5</v>
      </c>
      <c r="M2216" s="197">
        <f t="shared" si="338"/>
        <v>9.6296334276576703E-2</v>
      </c>
      <c r="N2216" s="199">
        <v>41177</v>
      </c>
      <c r="O2216" s="181">
        <v>1441.59</v>
      </c>
      <c r="P2216" s="200">
        <f t="shared" si="334"/>
        <v>-1.0557355654258943E-2</v>
      </c>
      <c r="Q2216" s="200">
        <f t="shared" si="339"/>
        <v>6.8804621242993622E-2</v>
      </c>
    </row>
    <row r="2217" spans="1:17">
      <c r="A2217" s="180">
        <v>41178</v>
      </c>
      <c r="B2217" s="174">
        <v>676.63</v>
      </c>
      <c r="C2217" s="197">
        <f t="shared" si="330"/>
        <v>-1.0584754012738383E-2</v>
      </c>
      <c r="D2217" s="201">
        <f t="shared" si="335"/>
        <v>4.4540837053778801E-2</v>
      </c>
      <c r="E2217" s="174">
        <v>8221.32</v>
      </c>
      <c r="F2217" s="197">
        <f t="shared" si="331"/>
        <v>-6.4815546895175243E-3</v>
      </c>
      <c r="G2217" s="197">
        <f t="shared" si="336"/>
        <v>4.4810254367559713E-2</v>
      </c>
      <c r="H2217" s="174">
        <v>2781.63</v>
      </c>
      <c r="I2217" s="197">
        <f t="shared" si="332"/>
        <v>-8.1988801900217331E-3</v>
      </c>
      <c r="J2217" s="197">
        <f t="shared" si="337"/>
        <v>5.7797710237066369E-2</v>
      </c>
      <c r="K2217" s="174">
        <v>506.12</v>
      </c>
      <c r="L2217" s="197">
        <f t="shared" si="333"/>
        <v>-2.2498973354389972E-3</v>
      </c>
      <c r="M2217" s="197">
        <f t="shared" si="338"/>
        <v>0.10576363369361604</v>
      </c>
      <c r="N2217" s="199">
        <v>41178</v>
      </c>
      <c r="O2217" s="181">
        <v>1433.32</v>
      </c>
      <c r="P2217" s="200">
        <f t="shared" si="334"/>
        <v>-5.7532394483594748E-3</v>
      </c>
      <c r="Q2217" s="200">
        <f t="shared" si="339"/>
        <v>3.93464155991083E-2</v>
      </c>
    </row>
    <row r="2218" spans="1:17">
      <c r="A2218" s="180">
        <v>41179</v>
      </c>
      <c r="B2218" s="174">
        <v>688.75</v>
      </c>
      <c r="C2218" s="197">
        <f t="shared" si="330"/>
        <v>1.7753765759697983E-2</v>
      </c>
      <c r="D2218" s="201">
        <f t="shared" si="335"/>
        <v>3.902978507377159E-2</v>
      </c>
      <c r="E2218" s="174">
        <v>8303.74</v>
      </c>
      <c r="F2218" s="197">
        <f t="shared" si="331"/>
        <v>9.9752356039385249E-3</v>
      </c>
      <c r="G2218" s="197">
        <f t="shared" si="336"/>
        <v>3.8470263784699366E-2</v>
      </c>
      <c r="H2218" s="174">
        <v>2821.6</v>
      </c>
      <c r="I2218" s="197">
        <f t="shared" si="332"/>
        <v>1.4267013126729672E-2</v>
      </c>
      <c r="J2218" s="197">
        <f t="shared" si="337"/>
        <v>5.1455461608044366E-2</v>
      </c>
      <c r="K2218" s="174">
        <v>506.47</v>
      </c>
      <c r="L2218" s="197">
        <f t="shared" si="333"/>
        <v>6.9129660363718645E-4</v>
      </c>
      <c r="M2218" s="197">
        <f t="shared" si="338"/>
        <v>0.11280404622136869</v>
      </c>
      <c r="N2218" s="199">
        <v>41179</v>
      </c>
      <c r="O2218" s="181">
        <v>1447.15</v>
      </c>
      <c r="P2218" s="200">
        <f t="shared" si="334"/>
        <v>9.6026733646948151E-3</v>
      </c>
      <c r="Q2218" s="200">
        <f t="shared" si="339"/>
        <v>3.4076708980862243E-2</v>
      </c>
    </row>
    <row r="2219" spans="1:17">
      <c r="A2219" s="180">
        <v>41180</v>
      </c>
      <c r="B2219" s="174">
        <v>684.4</v>
      </c>
      <c r="C2219" s="197">
        <f t="shared" si="330"/>
        <v>-6.3358184490858952E-3</v>
      </c>
      <c r="D2219" s="201">
        <f t="shared" si="335"/>
        <v>5.9661383520084835E-2</v>
      </c>
      <c r="E2219" s="174">
        <v>8251</v>
      </c>
      <c r="F2219" s="197">
        <f t="shared" si="331"/>
        <v>-6.3716105992056796E-3</v>
      </c>
      <c r="G2219" s="197">
        <f t="shared" si="336"/>
        <v>5.4418262610637445E-2</v>
      </c>
      <c r="H2219" s="174">
        <v>2799.19</v>
      </c>
      <c r="I2219" s="197">
        <f t="shared" si="332"/>
        <v>-7.9740103240163E-3</v>
      </c>
      <c r="J2219" s="197">
        <f t="shared" si="337"/>
        <v>6.5567308356367496E-2</v>
      </c>
      <c r="K2219" s="174">
        <v>502.22</v>
      </c>
      <c r="L2219" s="197">
        <f t="shared" si="333"/>
        <v>-8.4268212231930015E-3</v>
      </c>
      <c r="M2219" s="197">
        <f t="shared" si="338"/>
        <v>0.12148952303075437</v>
      </c>
      <c r="N2219" s="199">
        <v>41180</v>
      </c>
      <c r="O2219" s="181">
        <v>1440.67</v>
      </c>
      <c r="P2219" s="200">
        <f t="shared" si="334"/>
        <v>-4.4878218697084783E-3</v>
      </c>
      <c r="Q2219" s="200">
        <f t="shared" si="339"/>
        <v>4.8005480924290939E-2</v>
      </c>
    </row>
    <row r="2220" spans="1:17">
      <c r="A2220" s="180">
        <v>41183</v>
      </c>
      <c r="B2220" s="174">
        <v>681.29</v>
      </c>
      <c r="C2220" s="197">
        <f t="shared" si="330"/>
        <v>-4.5544821679474618E-3</v>
      </c>
      <c r="D2220" s="201">
        <f t="shared" si="335"/>
        <v>5.9354242649182397E-2</v>
      </c>
      <c r="E2220" s="174">
        <v>8284.3700000000008</v>
      </c>
      <c r="F2220" s="197">
        <f t="shared" si="331"/>
        <v>4.0362018270333946E-3</v>
      </c>
      <c r="G2220" s="197">
        <f t="shared" si="336"/>
        <v>5.0996085912752766E-2</v>
      </c>
      <c r="H2220" s="174">
        <v>2794.28</v>
      </c>
      <c r="I2220" s="197">
        <f t="shared" si="332"/>
        <v>-1.7556190561967826E-3</v>
      </c>
      <c r="J2220" s="197">
        <f t="shared" si="337"/>
        <v>6.0397572975958852E-2</v>
      </c>
      <c r="K2220" s="174">
        <v>494.52</v>
      </c>
      <c r="L2220" s="197">
        <f t="shared" si="333"/>
        <v>-1.5450675562780881E-2</v>
      </c>
      <c r="M2220" s="197">
        <f t="shared" si="338"/>
        <v>9.8784808760608189E-2</v>
      </c>
      <c r="N2220" s="199">
        <v>41183</v>
      </c>
      <c r="O2220" s="181">
        <v>1444.49</v>
      </c>
      <c r="P2220" s="200">
        <f t="shared" si="334"/>
        <v>2.6480349319839992E-3</v>
      </c>
      <c r="Q2220" s="200">
        <f t="shared" si="339"/>
        <v>4.6552739040311236E-2</v>
      </c>
    </row>
    <row r="2221" spans="1:17">
      <c r="A2221" s="180">
        <v>41184</v>
      </c>
      <c r="B2221" s="174">
        <v>683.06</v>
      </c>
      <c r="C2221" s="197">
        <f t="shared" si="330"/>
        <v>2.5946435929134377E-3</v>
      </c>
      <c r="D2221" s="201">
        <f t="shared" si="335"/>
        <v>6.3911476312668802E-2</v>
      </c>
      <c r="E2221" s="174">
        <v>8295.11</v>
      </c>
      <c r="F2221" s="197">
        <f t="shared" si="331"/>
        <v>1.2955776058447858E-3</v>
      </c>
      <c r="G2221" s="197">
        <f t="shared" si="336"/>
        <v>6.4666883533359948E-2</v>
      </c>
      <c r="H2221" s="174">
        <v>2799.29</v>
      </c>
      <c r="I2221" s="197">
        <f t="shared" si="332"/>
        <v>1.7913430384243879E-3</v>
      </c>
      <c r="J2221" s="197">
        <f t="shared" si="337"/>
        <v>6.2295498896080242E-2</v>
      </c>
      <c r="K2221" s="174">
        <v>490.46</v>
      </c>
      <c r="L2221" s="197">
        <f t="shared" si="333"/>
        <v>-8.2438688979924648E-3</v>
      </c>
      <c r="M2221" s="197">
        <f t="shared" si="338"/>
        <v>6.1679230134812642E-2</v>
      </c>
      <c r="N2221" s="199">
        <v>41184</v>
      </c>
      <c r="O2221" s="181">
        <v>1445.75</v>
      </c>
      <c r="P2221" s="200">
        <f t="shared" si="334"/>
        <v>8.7189996666161944E-4</v>
      </c>
      <c r="Q2221" s="200">
        <f t="shared" si="339"/>
        <v>5.6601889452605803E-2</v>
      </c>
    </row>
    <row r="2222" spans="1:17">
      <c r="A2222" s="180">
        <v>41185</v>
      </c>
      <c r="B2222" s="174">
        <v>684.65</v>
      </c>
      <c r="C2222" s="197">
        <f t="shared" si="330"/>
        <v>2.3250553352382186E-3</v>
      </c>
      <c r="D2222" s="201">
        <f t="shared" si="335"/>
        <v>3.5282703868934492E-2</v>
      </c>
      <c r="E2222" s="174">
        <v>8297.5</v>
      </c>
      <c r="F2222" s="197">
        <f t="shared" si="331"/>
        <v>2.8808005690818868E-4</v>
      </c>
      <c r="G2222" s="197">
        <f t="shared" si="336"/>
        <v>4.3809585965104175E-2</v>
      </c>
      <c r="H2222" s="174">
        <v>2818.84</v>
      </c>
      <c r="I2222" s="197">
        <f t="shared" si="332"/>
        <v>6.9596392077772044E-3</v>
      </c>
      <c r="J2222" s="197">
        <f t="shared" si="337"/>
        <v>4.5042671331934084E-2</v>
      </c>
      <c r="K2222" s="174">
        <v>498.16</v>
      </c>
      <c r="L2222" s="197">
        <f t="shared" si="333"/>
        <v>1.5577584323462679E-2</v>
      </c>
      <c r="M2222" s="197">
        <f t="shared" si="338"/>
        <v>5.3220302847638831E-2</v>
      </c>
      <c r="N2222" s="199">
        <v>41185</v>
      </c>
      <c r="O2222" s="181">
        <v>1450.99</v>
      </c>
      <c r="P2222" s="200">
        <f t="shared" si="334"/>
        <v>3.6178640233520921E-3</v>
      </c>
      <c r="Q2222" s="200">
        <f t="shared" si="339"/>
        <v>3.8612494213335721E-2</v>
      </c>
    </row>
    <row r="2223" spans="1:17">
      <c r="A2223" s="180">
        <v>41186</v>
      </c>
      <c r="B2223" s="174">
        <v>687.92</v>
      </c>
      <c r="C2223" s="197">
        <f t="shared" si="330"/>
        <v>4.7647933243982841E-3</v>
      </c>
      <c r="D2223" s="201">
        <f t="shared" si="335"/>
        <v>2.5533176091352732E-2</v>
      </c>
      <c r="E2223" s="174">
        <v>8376.34</v>
      </c>
      <c r="F2223" s="197">
        <f t="shared" si="331"/>
        <v>9.4568003005027507E-3</v>
      </c>
      <c r="G2223" s="197">
        <f t="shared" si="336"/>
        <v>4.1010321984605476E-2</v>
      </c>
      <c r="H2223" s="174">
        <v>2828.6</v>
      </c>
      <c r="I2223" s="197">
        <f t="shared" si="332"/>
        <v>3.4564367985687873E-3</v>
      </c>
      <c r="J2223" s="197">
        <f t="shared" si="337"/>
        <v>4.5264967803158501E-2</v>
      </c>
      <c r="K2223" s="174">
        <v>494.54</v>
      </c>
      <c r="L2223" s="197">
        <f t="shared" si="333"/>
        <v>-7.2932729851678639E-3</v>
      </c>
      <c r="M2223" s="197">
        <f t="shared" si="338"/>
        <v>6.5856234934437666E-2</v>
      </c>
      <c r="N2223" s="199">
        <v>41186</v>
      </c>
      <c r="O2223" s="181">
        <v>1461.4</v>
      </c>
      <c r="P2223" s="200">
        <f t="shared" si="334"/>
        <v>7.1487982954376974E-3</v>
      </c>
      <c r="Q2223" s="200">
        <f t="shared" si="339"/>
        <v>3.9903790524630812E-2</v>
      </c>
    </row>
    <row r="2224" spans="1:17">
      <c r="A2224" s="180">
        <v>41187</v>
      </c>
      <c r="B2224" s="174">
        <v>684.66</v>
      </c>
      <c r="C2224" s="197">
        <f t="shared" si="330"/>
        <v>-4.7501874279977313E-3</v>
      </c>
      <c r="D2224" s="201">
        <f t="shared" si="335"/>
        <v>1.7242817674948674E-2</v>
      </c>
      <c r="E2224" s="174">
        <v>8384.07</v>
      </c>
      <c r="F2224" s="197">
        <f t="shared" si="331"/>
        <v>9.2241186797761181E-4</v>
      </c>
      <c r="G2224" s="197">
        <f t="shared" si="336"/>
        <v>4.3758219966883852E-2</v>
      </c>
      <c r="H2224" s="174">
        <v>2811.94</v>
      </c>
      <c r="I2224" s="197">
        <f t="shared" si="332"/>
        <v>-5.9072530100839305E-3</v>
      </c>
      <c r="J2224" s="197">
        <f t="shared" si="337"/>
        <v>4.0194672413968839E-2</v>
      </c>
      <c r="K2224" s="174">
        <v>493.6</v>
      </c>
      <c r="L2224" s="197">
        <f t="shared" si="333"/>
        <v>-1.9025649878505835E-3</v>
      </c>
      <c r="M2224" s="197">
        <f t="shared" si="338"/>
        <v>6.2192963894751763E-2</v>
      </c>
      <c r="N2224" s="199">
        <v>41187</v>
      </c>
      <c r="O2224" s="181">
        <v>1460.93</v>
      </c>
      <c r="P2224" s="200">
        <f t="shared" si="334"/>
        <v>-3.2166114302795205E-4</v>
      </c>
      <c r="Q2224" s="200">
        <f t="shared" si="339"/>
        <v>4.1958822664287486E-2</v>
      </c>
    </row>
    <row r="2225" spans="1:17">
      <c r="A2225" s="180">
        <v>41190</v>
      </c>
      <c r="B2225" s="174">
        <v>679.77</v>
      </c>
      <c r="C2225" s="197">
        <f t="shared" si="330"/>
        <v>-7.1678590130672829E-3</v>
      </c>
      <c r="D2225" s="201">
        <f t="shared" si="335"/>
        <v>1.2980799547838394E-2</v>
      </c>
      <c r="E2225" s="174">
        <v>8359.1200000000008</v>
      </c>
      <c r="F2225" s="197">
        <f t="shared" si="331"/>
        <v>-2.9803183823122275E-3</v>
      </c>
      <c r="G2225" s="197">
        <f t="shared" si="336"/>
        <v>4.4614530356596245E-2</v>
      </c>
      <c r="H2225" s="174">
        <v>2786.92</v>
      </c>
      <c r="I2225" s="197">
        <f t="shared" si="332"/>
        <v>-8.9375932067497742E-3</v>
      </c>
      <c r="J2225" s="197">
        <f t="shared" si="337"/>
        <v>3.5443706011895587E-2</v>
      </c>
      <c r="K2225" s="174">
        <v>494.02</v>
      </c>
      <c r="L2225" s="197">
        <f t="shared" si="333"/>
        <v>8.5052960717470487E-4</v>
      </c>
      <c r="M2225" s="197">
        <f t="shared" si="338"/>
        <v>6.5100537494070604E-2</v>
      </c>
      <c r="N2225" s="199">
        <v>41190</v>
      </c>
      <c r="O2225" s="181">
        <v>1455.88</v>
      </c>
      <c r="P2225" s="200">
        <f t="shared" si="334"/>
        <v>-3.4626904363913532E-3</v>
      </c>
      <c r="Q2225" s="200">
        <f t="shared" si="339"/>
        <v>4.1016524242414025E-2</v>
      </c>
    </row>
    <row r="2226" spans="1:17">
      <c r="A2226" s="180">
        <v>41191</v>
      </c>
      <c r="B2226" s="174">
        <v>665.95</v>
      </c>
      <c r="C2226" s="197">
        <f t="shared" si="330"/>
        <v>-2.0539913014536382E-2</v>
      </c>
      <c r="D2226" s="201">
        <f t="shared" si="335"/>
        <v>-1.0145343937186749E-3</v>
      </c>
      <c r="E2226" s="174">
        <v>8279.11</v>
      </c>
      <c r="F2226" s="197">
        <f t="shared" si="331"/>
        <v>-9.6176837009382607E-3</v>
      </c>
      <c r="G2226" s="197">
        <f t="shared" si="336"/>
        <v>4.0790243276938212E-2</v>
      </c>
      <c r="H2226" s="174">
        <v>2741.92</v>
      </c>
      <c r="I2226" s="197">
        <f t="shared" si="332"/>
        <v>-1.6278638457026699E-2</v>
      </c>
      <c r="J2226" s="197">
        <f t="shared" si="337"/>
        <v>2.4448555712695889E-2</v>
      </c>
      <c r="K2226" s="174">
        <v>496.28</v>
      </c>
      <c r="L2226" s="197">
        <f t="shared" si="333"/>
        <v>4.5642813763178726E-3</v>
      </c>
      <c r="M2226" s="197">
        <f t="shared" si="338"/>
        <v>4.5575830396549173E-2</v>
      </c>
      <c r="N2226" s="199">
        <v>41191</v>
      </c>
      <c r="O2226" s="181">
        <v>1441.48</v>
      </c>
      <c r="P2226" s="200">
        <f t="shared" si="334"/>
        <v>-9.9401652318431739E-3</v>
      </c>
      <c r="Q2226" s="200">
        <f t="shared" si="339"/>
        <v>3.7140289511674779E-2</v>
      </c>
    </row>
    <row r="2227" spans="1:17">
      <c r="A2227" s="180">
        <v>41192</v>
      </c>
      <c r="B2227" s="174">
        <v>660.48</v>
      </c>
      <c r="C2227" s="197">
        <f t="shared" si="330"/>
        <v>-8.2477492339510551E-3</v>
      </c>
      <c r="D2227" s="201">
        <f t="shared" si="335"/>
        <v>-2.2817500345337506E-2</v>
      </c>
      <c r="E2227" s="174">
        <v>8229.17</v>
      </c>
      <c r="F2227" s="197">
        <f t="shared" si="331"/>
        <v>-6.0503156407822299E-3</v>
      </c>
      <c r="G2227" s="197">
        <f t="shared" si="336"/>
        <v>2.8714526891773659E-2</v>
      </c>
      <c r="H2227" s="174">
        <v>2728.54</v>
      </c>
      <c r="I2227" s="197">
        <f t="shared" si="332"/>
        <v>-4.8917373240748869E-3</v>
      </c>
      <c r="J2227" s="197">
        <f t="shared" si="337"/>
        <v>6.9388810271731292E-3</v>
      </c>
      <c r="K2227" s="174">
        <v>496.88</v>
      </c>
      <c r="L2227" s="197">
        <f t="shared" si="333"/>
        <v>1.2082646763768132E-3</v>
      </c>
      <c r="M2227" s="197">
        <f t="shared" si="338"/>
        <v>4.2983728648577302E-2</v>
      </c>
      <c r="N2227" s="199">
        <v>41192</v>
      </c>
      <c r="O2227" s="181">
        <v>1432.56</v>
      </c>
      <c r="P2227" s="200">
        <f t="shared" si="334"/>
        <v>-6.2073100173509251E-3</v>
      </c>
      <c r="Q2227" s="200">
        <f t="shared" si="339"/>
        <v>2.5014035331949926E-2</v>
      </c>
    </row>
    <row r="2228" spans="1:17">
      <c r="A2228" s="180">
        <v>41193</v>
      </c>
      <c r="B2228" s="174">
        <v>661.68</v>
      </c>
      <c r="C2228" s="197">
        <f t="shared" si="330"/>
        <v>1.8152119705622703E-3</v>
      </c>
      <c r="D2228" s="201">
        <f t="shared" si="335"/>
        <v>-2.9567033937926975E-2</v>
      </c>
      <c r="E2228" s="174">
        <v>8256.59</v>
      </c>
      <c r="F2228" s="197">
        <f t="shared" si="331"/>
        <v>3.3265103076901364E-3</v>
      </c>
      <c r="G2228" s="197">
        <f t="shared" si="336"/>
        <v>2.5916327617512818E-2</v>
      </c>
      <c r="H2228" s="174">
        <v>2719.21</v>
      </c>
      <c r="I2228" s="197">
        <f t="shared" si="332"/>
        <v>-3.4252706610988803E-3</v>
      </c>
      <c r="J2228" s="197">
        <f t="shared" si="337"/>
        <v>-5.1308175236250766E-5</v>
      </c>
      <c r="K2228" s="174">
        <v>493.54</v>
      </c>
      <c r="L2228" s="197">
        <f t="shared" si="333"/>
        <v>-6.744638964109732E-3</v>
      </c>
      <c r="M2228" s="197">
        <f t="shared" si="338"/>
        <v>3.5729792101117812E-2</v>
      </c>
      <c r="N2228" s="199">
        <v>41193</v>
      </c>
      <c r="O2228" s="181">
        <v>1432.84</v>
      </c>
      <c r="P2228" s="200">
        <f t="shared" si="334"/>
        <v>1.954351929163438E-4</v>
      </c>
      <c r="Q2228" s="200">
        <f t="shared" si="339"/>
        <v>2.005940343341104E-2</v>
      </c>
    </row>
    <row r="2229" spans="1:17">
      <c r="A2229" s="180">
        <v>41194</v>
      </c>
      <c r="B2229" s="174">
        <v>661.63</v>
      </c>
      <c r="C2229" s="197">
        <f t="shared" si="330"/>
        <v>-7.5568083100309991E-5</v>
      </c>
      <c r="D2229" s="201">
        <f t="shared" si="335"/>
        <v>-1.8566742847056113E-2</v>
      </c>
      <c r="E2229" s="174">
        <v>8227.08</v>
      </c>
      <c r="F2229" s="197">
        <f t="shared" si="331"/>
        <v>-3.580517145364304E-3</v>
      </c>
      <c r="G2229" s="197">
        <f t="shared" si="336"/>
        <v>2.9131852694230565E-2</v>
      </c>
      <c r="H2229" s="174">
        <v>2720.14</v>
      </c>
      <c r="I2229" s="197">
        <f t="shared" si="332"/>
        <v>3.4195262634763133E-4</v>
      </c>
      <c r="J2229" s="197">
        <f t="shared" si="337"/>
        <v>-3.150360600775334E-3</v>
      </c>
      <c r="K2229" s="174">
        <v>488.28</v>
      </c>
      <c r="L2229" s="197">
        <f t="shared" si="333"/>
        <v>-1.0714897485338989E-2</v>
      </c>
      <c r="M2229" s="197">
        <f t="shared" si="338"/>
        <v>2.846384735851782E-2</v>
      </c>
      <c r="N2229" s="199">
        <v>41194</v>
      </c>
      <c r="O2229" s="181">
        <v>1428.59</v>
      </c>
      <c r="P2229" s="200">
        <f t="shared" si="334"/>
        <v>-2.9705448850503111E-3</v>
      </c>
      <c r="Q2229" s="200">
        <f t="shared" si="339"/>
        <v>2.0383041928450162E-2</v>
      </c>
    </row>
    <row r="2230" spans="1:17">
      <c r="A2230" s="180">
        <v>41197</v>
      </c>
      <c r="B2230" s="174">
        <v>666.87</v>
      </c>
      <c r="C2230" s="197">
        <f t="shared" si="330"/>
        <v>7.8886370703774768E-3</v>
      </c>
      <c r="D2230" s="201">
        <f t="shared" si="335"/>
        <v>-2.2196395941268019E-2</v>
      </c>
      <c r="E2230" s="174">
        <v>8293.5</v>
      </c>
      <c r="F2230" s="197">
        <f t="shared" si="331"/>
        <v>8.0409232451943407E-3</v>
      </c>
      <c r="G2230" s="197">
        <f t="shared" si="336"/>
        <v>2.4369919531877969E-2</v>
      </c>
      <c r="H2230" s="174">
        <v>2739.88</v>
      </c>
      <c r="I2230" s="197">
        <f t="shared" si="332"/>
        <v>7.2307742489087336E-3</v>
      </c>
      <c r="J2230" s="197">
        <f t="shared" si="337"/>
        <v>-5.6199179735622311E-3</v>
      </c>
      <c r="K2230" s="174">
        <v>481.78</v>
      </c>
      <c r="L2230" s="197">
        <f t="shared" si="333"/>
        <v>-1.3401433482848406E-2</v>
      </c>
      <c r="M2230" s="197">
        <f t="shared" si="338"/>
        <v>1.4938585070285591E-2</v>
      </c>
      <c r="N2230" s="199">
        <v>41197</v>
      </c>
      <c r="O2230" s="181">
        <v>1440.13</v>
      </c>
      <c r="P2230" s="200">
        <f t="shared" si="334"/>
        <v>8.0454434366606341E-3</v>
      </c>
      <c r="Q2230" s="200">
        <f t="shared" si="339"/>
        <v>1.6273488000396075E-2</v>
      </c>
    </row>
    <row r="2231" spans="1:17">
      <c r="A2231" s="180">
        <v>41198</v>
      </c>
      <c r="B2231" s="174">
        <v>677.12</v>
      </c>
      <c r="C2231" s="197">
        <f t="shared" si="330"/>
        <v>1.5253385418897052E-2</v>
      </c>
      <c r="D2231" s="201">
        <f t="shared" si="335"/>
        <v>-3.1193713562416021E-2</v>
      </c>
      <c r="E2231" s="174">
        <v>8386.4699999999993</v>
      </c>
      <c r="F2231" s="197">
        <f t="shared" si="331"/>
        <v>1.1147617504707228E-2</v>
      </c>
      <c r="G2231" s="197">
        <f t="shared" si="336"/>
        <v>2.4843344393559882E-2</v>
      </c>
      <c r="H2231" s="174">
        <v>2778.38</v>
      </c>
      <c r="I2231" s="197">
        <f t="shared" si="332"/>
        <v>1.3953900213772836E-2</v>
      </c>
      <c r="J2231" s="197">
        <f t="shared" si="337"/>
        <v>-1.0243427857222643E-2</v>
      </c>
      <c r="K2231" s="174">
        <v>479.84</v>
      </c>
      <c r="L2231" s="197">
        <f t="shared" si="333"/>
        <v>-4.0348633180514641E-3</v>
      </c>
      <c r="M2231" s="197">
        <f t="shared" si="338"/>
        <v>-2.9054685272362178E-4</v>
      </c>
      <c r="N2231" s="199">
        <v>41198</v>
      </c>
      <c r="O2231" s="181">
        <v>1454.92</v>
      </c>
      <c r="P2231" s="200">
        <f t="shared" si="334"/>
        <v>1.0217529003082159E-2</v>
      </c>
      <c r="Q2231" s="200">
        <f t="shared" si="339"/>
        <v>1.7243497104561242E-2</v>
      </c>
    </row>
    <row r="2232" spans="1:17">
      <c r="A2232" s="180">
        <v>41199</v>
      </c>
      <c r="B2232" s="174">
        <v>672.99</v>
      </c>
      <c r="C2232" s="197">
        <f t="shared" si="330"/>
        <v>-6.1180390965014245E-3</v>
      </c>
      <c r="D2232" s="201">
        <f t="shared" si="335"/>
        <v>-2.0291313977845109E-2</v>
      </c>
      <c r="E2232" s="174">
        <v>8446.52</v>
      </c>
      <c r="F2232" s="197">
        <f t="shared" si="331"/>
        <v>7.134829253844348E-3</v>
      </c>
      <c r="G2232" s="197">
        <f t="shared" si="336"/>
        <v>3.449887413175811E-2</v>
      </c>
      <c r="H2232" s="174">
        <v>2775.62</v>
      </c>
      <c r="I2232" s="197">
        <f t="shared" si="332"/>
        <v>-9.93878367732413E-4</v>
      </c>
      <c r="J2232" s="197">
        <f t="shared" si="337"/>
        <v>-6.9081151509224094E-4</v>
      </c>
      <c r="K2232" s="174">
        <v>478.45</v>
      </c>
      <c r="L2232" s="197">
        <f t="shared" si="333"/>
        <v>-2.9010027754270999E-3</v>
      </c>
      <c r="M2232" s="197">
        <f t="shared" si="338"/>
        <v>-7.2262451584083993E-3</v>
      </c>
      <c r="N2232" s="199">
        <v>41199</v>
      </c>
      <c r="O2232" s="181">
        <v>1460.91</v>
      </c>
      <c r="P2232" s="200">
        <f t="shared" si="334"/>
        <v>4.1086129344168739E-3</v>
      </c>
      <c r="Q2232" s="200">
        <f t="shared" si="339"/>
        <v>2.5590659570583797E-2</v>
      </c>
    </row>
    <row r="2233" spans="1:17">
      <c r="A2233" s="180">
        <v>41200</v>
      </c>
      <c r="B2233" s="174">
        <v>668.33</v>
      </c>
      <c r="C2233" s="197">
        <f t="shared" si="330"/>
        <v>-6.9484071643736867E-3</v>
      </c>
      <c r="D2233" s="201">
        <f t="shared" si="335"/>
        <v>-2.3525314003109858E-2</v>
      </c>
      <c r="E2233" s="174">
        <v>8442.81</v>
      </c>
      <c r="F2233" s="197">
        <f t="shared" si="331"/>
        <v>-4.3933063770719991E-4</v>
      </c>
      <c r="G2233" s="197">
        <f t="shared" si="336"/>
        <v>4.2590705658512182E-2</v>
      </c>
      <c r="H2233" s="174">
        <v>2744.17</v>
      </c>
      <c r="I2233" s="197">
        <f t="shared" si="332"/>
        <v>-1.1395484369146402E-2</v>
      </c>
      <c r="J2233" s="197">
        <f t="shared" si="337"/>
        <v>-3.1331242637503811E-3</v>
      </c>
      <c r="K2233" s="174">
        <v>479.18</v>
      </c>
      <c r="L2233" s="197">
        <f t="shared" si="333"/>
        <v>1.5245974779422267E-3</v>
      </c>
      <c r="M2233" s="197">
        <f t="shared" si="338"/>
        <v>-7.4961308851174673E-3</v>
      </c>
      <c r="N2233" s="199">
        <v>41200</v>
      </c>
      <c r="O2233" s="181">
        <v>1457.34</v>
      </c>
      <c r="P2233" s="200">
        <f t="shared" si="334"/>
        <v>-2.4466730272574805E-3</v>
      </c>
      <c r="Q2233" s="200">
        <f t="shared" si="339"/>
        <v>2.9720426900355965E-2</v>
      </c>
    </row>
    <row r="2234" spans="1:17">
      <c r="A2234" s="180">
        <v>41201</v>
      </c>
      <c r="B2234" s="174">
        <v>654.88</v>
      </c>
      <c r="C2234" s="197">
        <f t="shared" si="330"/>
        <v>-2.0330050784857272E-2</v>
      </c>
      <c r="D2234" s="201">
        <f t="shared" si="335"/>
        <v>-2.6707621749450773E-2</v>
      </c>
      <c r="E2234" s="174">
        <v>8324.15</v>
      </c>
      <c r="F2234" s="197">
        <f t="shared" si="331"/>
        <v>-1.4154263033173822E-2</v>
      </c>
      <c r="G2234" s="197">
        <f t="shared" si="336"/>
        <v>4.3591690878185589E-2</v>
      </c>
      <c r="H2234" s="174">
        <v>2678.32</v>
      </c>
      <c r="I2234" s="197">
        <f t="shared" si="332"/>
        <v>-2.4288929008690154E-2</v>
      </c>
      <c r="J2234" s="197">
        <f t="shared" si="337"/>
        <v>-1.0162567499737166E-2</v>
      </c>
      <c r="K2234" s="174">
        <v>482.41</v>
      </c>
      <c r="L2234" s="197">
        <f t="shared" si="333"/>
        <v>6.7180651798135439E-3</v>
      </c>
      <c r="M2234" s="197">
        <f t="shared" si="338"/>
        <v>-6.9667853087717838E-3</v>
      </c>
      <c r="N2234" s="199">
        <v>41201</v>
      </c>
      <c r="O2234" s="181">
        <v>1433.19</v>
      </c>
      <c r="P2234" s="200">
        <f t="shared" si="334"/>
        <v>-1.6710127170061661E-2</v>
      </c>
      <c r="Q2234" s="200">
        <f t="shared" si="339"/>
        <v>3.0777448341383285E-2</v>
      </c>
    </row>
    <row r="2235" spans="1:17">
      <c r="A2235" s="180">
        <v>41204</v>
      </c>
      <c r="B2235" s="174">
        <v>656.15</v>
      </c>
      <c r="C2235" s="197">
        <f t="shared" si="330"/>
        <v>1.9374085982026782E-3</v>
      </c>
      <c r="D2235" s="201">
        <f t="shared" si="335"/>
        <v>-4.7241608499122179E-2</v>
      </c>
      <c r="E2235" s="174">
        <v>8329.19</v>
      </c>
      <c r="F2235" s="197">
        <f t="shared" si="331"/>
        <v>6.0528400355426733E-4</v>
      </c>
      <c r="G2235" s="197">
        <f t="shared" si="336"/>
        <v>3.048342002673823E-2</v>
      </c>
      <c r="H2235" s="174">
        <v>2694.56</v>
      </c>
      <c r="I2235" s="197">
        <f t="shared" si="332"/>
        <v>6.0451934369184501E-3</v>
      </c>
      <c r="J2235" s="197">
        <f t="shared" si="337"/>
        <v>-3.8490655145748273E-2</v>
      </c>
      <c r="K2235" s="174">
        <v>490.02</v>
      </c>
      <c r="L2235" s="197">
        <f t="shared" si="333"/>
        <v>1.565183171521169E-2</v>
      </c>
      <c r="M2235" s="197">
        <f t="shared" si="338"/>
        <v>-1.5549789857553085E-2</v>
      </c>
      <c r="N2235" s="199">
        <v>41204</v>
      </c>
      <c r="O2235" s="181">
        <v>1433.82</v>
      </c>
      <c r="P2235" s="200">
        <f t="shared" si="334"/>
        <v>4.3948225512983235E-4</v>
      </c>
      <c r="Q2235" s="200">
        <f t="shared" si="339"/>
        <v>1.3840905542015718E-2</v>
      </c>
    </row>
    <row r="2236" spans="1:17">
      <c r="A2236" s="180">
        <v>41205</v>
      </c>
      <c r="B2236" s="174">
        <v>651.58000000000004</v>
      </c>
      <c r="C2236" s="197">
        <f t="shared" si="330"/>
        <v>-6.9892387625686055E-3</v>
      </c>
      <c r="D2236" s="201">
        <f t="shared" si="335"/>
        <v>-3.527681527517746E-2</v>
      </c>
      <c r="E2236" s="174">
        <v>8195.31</v>
      </c>
      <c r="F2236" s="197">
        <f t="shared" si="331"/>
        <v>-1.620417313098272E-2</v>
      </c>
      <c r="G2236" s="197">
        <f t="shared" si="336"/>
        <v>3.889569235165774E-2</v>
      </c>
      <c r="H2236" s="174">
        <v>2666.02</v>
      </c>
      <c r="I2236" s="197">
        <f t="shared" si="332"/>
        <v>-1.0648202121760222E-2</v>
      </c>
      <c r="J2236" s="197">
        <f t="shared" si="337"/>
        <v>-2.4727370364893104E-2</v>
      </c>
      <c r="K2236" s="174">
        <v>486.09</v>
      </c>
      <c r="L2236" s="197">
        <f t="shared" si="333"/>
        <v>-8.0524146572202131E-3</v>
      </c>
      <c r="M2236" s="197">
        <f t="shared" si="338"/>
        <v>-6.5091153701654289E-3</v>
      </c>
      <c r="N2236" s="199">
        <v>41205</v>
      </c>
      <c r="O2236" s="181">
        <v>1413.11</v>
      </c>
      <c r="P2236" s="200">
        <f t="shared" si="334"/>
        <v>-1.4549262064668257E-2</v>
      </c>
      <c r="Q2236" s="200">
        <f t="shared" si="339"/>
        <v>2.2385362960799928E-2</v>
      </c>
    </row>
    <row r="2237" spans="1:17">
      <c r="A2237" s="180">
        <v>41206</v>
      </c>
      <c r="B2237" s="174">
        <v>645.58000000000004</v>
      </c>
      <c r="C2237" s="197">
        <f t="shared" si="330"/>
        <v>-9.2510450381697064E-3</v>
      </c>
      <c r="D2237" s="201">
        <f t="shared" si="335"/>
        <v>-4.6303734703261011E-2</v>
      </c>
      <c r="E2237" s="174">
        <v>8179.26</v>
      </c>
      <c r="F2237" s="197">
        <f t="shared" si="331"/>
        <v>-1.9603574493881138E-3</v>
      </c>
      <c r="G2237" s="197">
        <f t="shared" si="336"/>
        <v>1.8154579278792375E-2</v>
      </c>
      <c r="H2237" s="174">
        <v>2655.55</v>
      </c>
      <c r="I2237" s="197">
        <f t="shared" si="332"/>
        <v>-3.9349340549987271E-3</v>
      </c>
      <c r="J2237" s="197">
        <f t="shared" si="337"/>
        <v>-4.1162519126448631E-2</v>
      </c>
      <c r="K2237" s="174">
        <v>478.67</v>
      </c>
      <c r="L2237" s="197">
        <f t="shared" si="333"/>
        <v>-1.5382367236905444E-2</v>
      </c>
      <c r="M2237" s="197">
        <f t="shared" si="338"/>
        <v>-1.7577940359613482E-2</v>
      </c>
      <c r="N2237" s="199">
        <v>41206</v>
      </c>
      <c r="O2237" s="181">
        <v>1408.75</v>
      </c>
      <c r="P2237" s="200">
        <f t="shared" si="334"/>
        <v>-3.0901628496863881E-3</v>
      </c>
      <c r="Q2237" s="200">
        <f t="shared" si="339"/>
        <v>1.4021473560265445E-3</v>
      </c>
    </row>
    <row r="2238" spans="1:17">
      <c r="A2238" s="180">
        <v>41207</v>
      </c>
      <c r="B2238" s="174">
        <v>643.67999999999995</v>
      </c>
      <c r="C2238" s="197">
        <f t="shared" si="330"/>
        <v>-2.9474293400793264E-3</v>
      </c>
      <c r="D2238" s="201">
        <f t="shared" si="335"/>
        <v>-5.5437549882851461E-2</v>
      </c>
      <c r="E2238" s="174">
        <v>8211.91</v>
      </c>
      <c r="F2238" s="197">
        <f t="shared" si="331"/>
        <v>3.9838575504571108E-3</v>
      </c>
      <c r="G2238" s="197">
        <f t="shared" si="336"/>
        <v>1.7639125501054884E-2</v>
      </c>
      <c r="H2238" s="174">
        <v>2657.66</v>
      </c>
      <c r="I2238" s="197">
        <f t="shared" si="332"/>
        <v>7.9424683418134571E-4</v>
      </c>
      <c r="J2238" s="197">
        <f t="shared" si="337"/>
        <v>-4.6715983909198254E-2</v>
      </c>
      <c r="K2238" s="174">
        <v>467.56</v>
      </c>
      <c r="L2238" s="197">
        <f t="shared" si="333"/>
        <v>-2.348374196454402E-2</v>
      </c>
      <c r="M2238" s="197">
        <f t="shared" si="338"/>
        <v>-2.6572582712282689E-2</v>
      </c>
      <c r="N2238" s="199">
        <v>41207</v>
      </c>
      <c r="O2238" s="181">
        <v>1412.97</v>
      </c>
      <c r="P2238" s="200">
        <f t="shared" si="334"/>
        <v>2.9910856826463454E-3</v>
      </c>
      <c r="Q2238" s="200">
        <f t="shared" si="339"/>
        <v>-1.1989260762400801E-3</v>
      </c>
    </row>
    <row r="2239" spans="1:17">
      <c r="A2239" s="180">
        <v>41208</v>
      </c>
      <c r="B2239" s="174">
        <v>644.66999999999996</v>
      </c>
      <c r="C2239" s="197">
        <f t="shared" si="330"/>
        <v>1.536849761101121E-3</v>
      </c>
      <c r="D2239" s="201">
        <f t="shared" si="335"/>
        <v>-5.5449757414364434E-2</v>
      </c>
      <c r="E2239" s="174">
        <v>8190.2</v>
      </c>
      <c r="F2239" s="197">
        <f t="shared" si="331"/>
        <v>-2.6472219340375287E-3</v>
      </c>
      <c r="G2239" s="197">
        <f t="shared" si="336"/>
        <v>2.1921674412218282E-2</v>
      </c>
      <c r="H2239" s="174">
        <v>2665.83</v>
      </c>
      <c r="I2239" s="197">
        <f t="shared" si="332"/>
        <v>3.0694173988679778E-3</v>
      </c>
      <c r="J2239" s="197">
        <f t="shared" si="337"/>
        <v>-4.597204937063383E-2</v>
      </c>
      <c r="K2239" s="174">
        <v>472</v>
      </c>
      <c r="L2239" s="197">
        <f t="shared" si="333"/>
        <v>9.451302845985882E-3</v>
      </c>
      <c r="M2239" s="197">
        <f t="shared" si="338"/>
        <v>-5.2636604250210411E-2</v>
      </c>
      <c r="N2239" s="199">
        <v>41208</v>
      </c>
      <c r="O2239" s="181">
        <v>1411.94</v>
      </c>
      <c r="P2239" s="200">
        <f t="shared" si="334"/>
        <v>-7.2922680414156456E-4</v>
      </c>
      <c r="Q2239" s="200">
        <f t="shared" si="339"/>
        <v>2.6007448391667434E-3</v>
      </c>
    </row>
    <row r="2240" spans="1:17">
      <c r="A2240" s="180">
        <v>41213</v>
      </c>
      <c r="B2240" s="174">
        <v>644.46</v>
      </c>
      <c r="C2240" s="197">
        <f t="shared" si="330"/>
        <v>-3.258011245684451E-4</v>
      </c>
      <c r="D2240" s="201">
        <f t="shared" si="335"/>
        <v>-5.7800224508887083E-2</v>
      </c>
      <c r="E2240" s="174">
        <v>8221.4</v>
      </c>
      <c r="F2240" s="197">
        <f t="shared" si="331"/>
        <v>3.8021932763829332E-3</v>
      </c>
      <c r="G2240" s="197">
        <f t="shared" si="336"/>
        <v>1.9548331288520012E-2</v>
      </c>
      <c r="H2240" s="174">
        <v>2647.92</v>
      </c>
      <c r="I2240" s="197">
        <f t="shared" si="332"/>
        <v>-6.7410276438741043E-3</v>
      </c>
      <c r="J2240" s="197">
        <f t="shared" si="337"/>
        <v>-4.3373288690276159E-2</v>
      </c>
      <c r="K2240" s="174">
        <v>466.07</v>
      </c>
      <c r="L2240" s="197">
        <f t="shared" si="333"/>
        <v>-1.2643148148716988E-2</v>
      </c>
      <c r="M2240" s="197">
        <f t="shared" si="338"/>
        <v>-3.3541317307546219E-2</v>
      </c>
      <c r="N2240" s="199">
        <v>41213</v>
      </c>
      <c r="O2240" s="181">
        <v>1412.16</v>
      </c>
      <c r="P2240" s="200">
        <f t="shared" si="334"/>
        <v>1.5580184869156202E-4</v>
      </c>
      <c r="Q2240" s="200">
        <f t="shared" si="339"/>
        <v>1.0274835000805274E-3</v>
      </c>
    </row>
    <row r="2241" spans="1:17">
      <c r="A2241" s="180">
        <v>41214</v>
      </c>
      <c r="B2241" s="174">
        <v>656.49</v>
      </c>
      <c r="C2241" s="197">
        <f t="shared" si="330"/>
        <v>1.8494704496367725E-2</v>
      </c>
      <c r="D2241" s="201">
        <f t="shared" si="335"/>
        <v>-3.9998641040898945E-2</v>
      </c>
      <c r="E2241" s="174">
        <v>8311.36</v>
      </c>
      <c r="F2241" s="197">
        <f t="shared" si="331"/>
        <v>1.0882742852271161E-2</v>
      </c>
      <c r="G2241" s="197">
        <f t="shared" si="336"/>
        <v>3.1527898517816962E-2</v>
      </c>
      <c r="H2241" s="174">
        <v>2687.52</v>
      </c>
      <c r="I2241" s="197">
        <f t="shared" si="332"/>
        <v>1.4844409148532495E-2</v>
      </c>
      <c r="J2241" s="197">
        <f t="shared" si="337"/>
        <v>-3.9185561578087856E-2</v>
      </c>
      <c r="K2241" s="174">
        <v>463.23</v>
      </c>
      <c r="L2241" s="197">
        <f t="shared" si="333"/>
        <v>-6.1121464359557651E-3</v>
      </c>
      <c r="M2241" s="197">
        <f t="shared" si="338"/>
        <v>-5.0620422319996222E-2</v>
      </c>
      <c r="N2241" s="199">
        <v>41214</v>
      </c>
      <c r="O2241" s="181">
        <v>1427.59</v>
      </c>
      <c r="P2241" s="200">
        <f t="shared" si="334"/>
        <v>1.0867260747050345E-2</v>
      </c>
      <c r="Q2241" s="200">
        <f t="shared" si="339"/>
        <v>9.0197080459379717E-3</v>
      </c>
    </row>
    <row r="2242" spans="1:17">
      <c r="A2242" s="180">
        <v>41215</v>
      </c>
      <c r="B2242" s="174">
        <v>649.80999999999995</v>
      </c>
      <c r="C2242" s="197">
        <f t="shared" si="330"/>
        <v>-1.0227448867223973E-2</v>
      </c>
      <c r="D2242" s="201">
        <f t="shared" si="335"/>
        <v>-2.8886126639829014E-2</v>
      </c>
      <c r="E2242" s="174">
        <v>8234.91</v>
      </c>
      <c r="F2242" s="197">
        <f t="shared" si="331"/>
        <v>-9.240819111754766E-3</v>
      </c>
      <c r="G2242" s="197">
        <f t="shared" si="336"/>
        <v>3.6317201320964242E-2</v>
      </c>
      <c r="H2242" s="174">
        <v>2656.28</v>
      </c>
      <c r="I2242" s="197">
        <f t="shared" si="332"/>
        <v>-1.1692187542096808E-2</v>
      </c>
      <c r="J2242" s="197">
        <f t="shared" si="337"/>
        <v>-3.1036822379842004E-2</v>
      </c>
      <c r="K2242" s="174">
        <v>462.52</v>
      </c>
      <c r="L2242" s="197">
        <f t="shared" si="333"/>
        <v>-1.5338917401215319E-3</v>
      </c>
      <c r="M2242" s="197">
        <f t="shared" si="338"/>
        <v>-5.881089380414474E-2</v>
      </c>
      <c r="N2242" s="199">
        <v>41215</v>
      </c>
      <c r="O2242" s="181">
        <v>1414.2</v>
      </c>
      <c r="P2242" s="200">
        <f t="shared" si="334"/>
        <v>-9.4237076580922455E-3</v>
      </c>
      <c r="Q2242" s="200">
        <f t="shared" si="339"/>
        <v>1.4826481738751056E-2</v>
      </c>
    </row>
    <row r="2243" spans="1:17">
      <c r="A2243" s="180">
        <v>41218</v>
      </c>
      <c r="B2243" s="174">
        <v>656.02</v>
      </c>
      <c r="C2243" s="197">
        <f t="shared" si="330"/>
        <v>9.5112638170688681E-3</v>
      </c>
      <c r="D2243" s="201">
        <f t="shared" si="335"/>
        <v>-3.5956450460963331E-2</v>
      </c>
      <c r="E2243" s="174">
        <v>8240.26</v>
      </c>
      <c r="F2243" s="197">
        <f t="shared" si="331"/>
        <v>6.4946221350704999E-4</v>
      </c>
      <c r="G2243" s="197">
        <f t="shared" si="336"/>
        <v>2.865218460855538E-2</v>
      </c>
      <c r="H2243" s="174">
        <v>2672.91</v>
      </c>
      <c r="I2243" s="197">
        <f t="shared" si="332"/>
        <v>6.2411188118046274E-3</v>
      </c>
      <c r="J2243" s="197">
        <f t="shared" si="337"/>
        <v>-4.2653256035457818E-2</v>
      </c>
      <c r="K2243" s="174">
        <v>463.27</v>
      </c>
      <c r="L2243" s="197">
        <f t="shared" si="333"/>
        <v>1.6202382053666802E-3</v>
      </c>
      <c r="M2243" s="197">
        <f t="shared" si="338"/>
        <v>-5.8959715560132644E-2</v>
      </c>
      <c r="N2243" s="199">
        <v>41218</v>
      </c>
      <c r="O2243" s="181">
        <v>1417.26</v>
      </c>
      <c r="P2243" s="200">
        <f t="shared" si="334"/>
        <v>2.1614299275310735E-3</v>
      </c>
      <c r="Q2243" s="200">
        <f t="shared" si="339"/>
        <v>6.5694029404971318E-3</v>
      </c>
    </row>
    <row r="2244" spans="1:17">
      <c r="A2244" s="180">
        <v>41219</v>
      </c>
      <c r="B2244" s="174">
        <v>663.1</v>
      </c>
      <c r="C2244" s="197">
        <f t="shared" ref="C2244:C2307" si="340">LN(B2244/B2243)</f>
        <v>1.0734532090598556E-2</v>
      </c>
      <c r="D2244" s="201">
        <f t="shared" si="335"/>
        <v>-2.6430340927996607E-2</v>
      </c>
      <c r="E2244" s="174">
        <v>8312.35</v>
      </c>
      <c r="F2244" s="197">
        <f t="shared" ref="F2244:F2307" si="341">LN(E2244/E2243)</f>
        <v>8.7104638847349709E-3</v>
      </c>
      <c r="G2244" s="197">
        <f t="shared" si="336"/>
        <v>3.0589604224919503E-2</v>
      </c>
      <c r="H2244" s="174">
        <v>2681.05</v>
      </c>
      <c r="I2244" s="197">
        <f t="shared" ref="I2244:I2307" si="342">LN(H2244/H2243)</f>
        <v>3.0407422812072588E-3</v>
      </c>
      <c r="J2244" s="197">
        <f t="shared" si="337"/>
        <v>-3.457786397322439E-2</v>
      </c>
      <c r="K2244" s="174">
        <v>463.27</v>
      </c>
      <c r="L2244" s="197">
        <f t="shared" ref="L2244:L2307" si="343">LN(K2244/K2243)</f>
        <v>0</v>
      </c>
      <c r="M2244" s="197">
        <f t="shared" si="338"/>
        <v>-5.8928072393536313E-2</v>
      </c>
      <c r="N2244" s="199">
        <v>41219</v>
      </c>
      <c r="O2244" s="181">
        <v>1428.39</v>
      </c>
      <c r="P2244" s="200">
        <f t="shared" ref="P2244:P2307" si="344">LN(O2244/O2243)</f>
        <v>7.822505758014995E-3</v>
      </c>
      <c r="Q2244" s="200">
        <f t="shared" si="339"/>
        <v>9.7990644767420379E-3</v>
      </c>
    </row>
    <row r="2245" spans="1:17">
      <c r="A2245" s="180">
        <v>41220</v>
      </c>
      <c r="B2245" s="174">
        <v>648.34</v>
      </c>
      <c r="C2245" s="197">
        <f t="shared" si="340"/>
        <v>-2.2510558266902687E-2</v>
      </c>
      <c r="D2245" s="201">
        <f t="shared" si="335"/>
        <v>-4.1517876602962689E-2</v>
      </c>
      <c r="E2245" s="174">
        <v>8138.81</v>
      </c>
      <c r="F2245" s="197">
        <f t="shared" si="341"/>
        <v>-2.1098383025158537E-2</v>
      </c>
      <c r="G2245" s="197">
        <f t="shared" si="336"/>
        <v>1.8429566634135093E-2</v>
      </c>
      <c r="H2245" s="174">
        <v>2612.69</v>
      </c>
      <c r="I2245" s="197">
        <f t="shared" si="342"/>
        <v>-2.5828166918314053E-2</v>
      </c>
      <c r="J2245" s="197">
        <f t="shared" si="337"/>
        <v>-5.3965724068674829E-2</v>
      </c>
      <c r="K2245" s="174">
        <v>463.27</v>
      </c>
      <c r="L2245" s="197">
        <f t="shared" si="343"/>
        <v>0</v>
      </c>
      <c r="M2245" s="197">
        <f t="shared" si="338"/>
        <v>-4.5756375843365088E-2</v>
      </c>
      <c r="N2245" s="199">
        <v>41220</v>
      </c>
      <c r="O2245" s="181">
        <v>1394.53</v>
      </c>
      <c r="P2245" s="200">
        <f t="shared" si="344"/>
        <v>-2.3990494932418175E-2</v>
      </c>
      <c r="Q2245" s="200">
        <f t="shared" si="339"/>
        <v>-2.6079280366559359E-3</v>
      </c>
    </row>
    <row r="2246" spans="1:17">
      <c r="A2246" s="180">
        <v>41221</v>
      </c>
      <c r="B2246" s="174">
        <v>641.05999999999995</v>
      </c>
      <c r="C2246" s="197">
        <f t="shared" si="340"/>
        <v>-1.1292193823656595E-2</v>
      </c>
      <c r="D2246" s="201">
        <f t="shared" si="335"/>
        <v>-6.4057369217831811E-2</v>
      </c>
      <c r="E2246" s="174">
        <v>8050.83</v>
      </c>
      <c r="F2246" s="197">
        <f t="shared" si="341"/>
        <v>-1.0868785975698977E-2</v>
      </c>
      <c r="G2246" s="197">
        <f t="shared" si="336"/>
        <v>-1.1689882052989278E-2</v>
      </c>
      <c r="H2246" s="174">
        <v>2572.5700000000002</v>
      </c>
      <c r="I2246" s="197">
        <f t="shared" si="342"/>
        <v>-1.5474942678944796E-2</v>
      </c>
      <c r="J2246" s="197">
        <f t="shared" si="337"/>
        <v>-7.8166959974278791E-2</v>
      </c>
      <c r="K2246" s="174">
        <v>460.85</v>
      </c>
      <c r="L2246" s="197">
        <f t="shared" si="343"/>
        <v>-5.2374270264544691E-3</v>
      </c>
      <c r="M2246" s="197">
        <f t="shared" si="338"/>
        <v>-5.3602453023875424E-2</v>
      </c>
      <c r="N2246" s="199">
        <v>41221</v>
      </c>
      <c r="O2246" s="181">
        <v>1377.51</v>
      </c>
      <c r="P2246" s="200">
        <f t="shared" si="344"/>
        <v>-1.2279919394418561E-2</v>
      </c>
      <c r="Q2246" s="200">
        <f t="shared" si="339"/>
        <v>-3.0640183986795341E-2</v>
      </c>
    </row>
    <row r="2247" spans="1:17">
      <c r="A2247" s="180">
        <v>41222</v>
      </c>
      <c r="B2247" s="174">
        <v>640.72</v>
      </c>
      <c r="C2247" s="197">
        <f t="shared" si="340"/>
        <v>-5.3051226883571825E-4</v>
      </c>
      <c r="D2247" s="201">
        <f t="shared" si="335"/>
        <v>-6.0571399723381714E-2</v>
      </c>
      <c r="E2247" s="174">
        <v>8053.57</v>
      </c>
      <c r="F2247" s="197">
        <f t="shared" si="341"/>
        <v>3.4027967840315388E-4</v>
      </c>
      <c r="G2247" s="197">
        <f t="shared" si="336"/>
        <v>-1.7431703524579976E-2</v>
      </c>
      <c r="H2247" s="174">
        <v>2584.1</v>
      </c>
      <c r="I2247" s="197">
        <f t="shared" si="342"/>
        <v>4.4718856217321745E-3</v>
      </c>
      <c r="J2247" s="197">
        <f t="shared" si="337"/>
        <v>-8.0544623798913917E-2</v>
      </c>
      <c r="K2247" s="174">
        <v>469.19</v>
      </c>
      <c r="L2247" s="197">
        <f t="shared" si="343"/>
        <v>1.79351932395494E-2</v>
      </c>
      <c r="M2247" s="197">
        <f t="shared" si="338"/>
        <v>-5.8553411590594268E-2</v>
      </c>
      <c r="N2247" s="199">
        <v>41222</v>
      </c>
      <c r="O2247" s="181">
        <v>1379.85</v>
      </c>
      <c r="P2247" s="200">
        <f t="shared" si="344"/>
        <v>1.6972760624259981E-3</v>
      </c>
      <c r="Q2247" s="200">
        <f t="shared" si="339"/>
        <v>-3.6753359039055251E-2</v>
      </c>
    </row>
    <row r="2248" spans="1:17">
      <c r="A2248" s="180">
        <v>41225</v>
      </c>
      <c r="B2248" s="174">
        <v>639.84</v>
      </c>
      <c r="C2248" s="197">
        <f t="shared" si="340"/>
        <v>-1.3743989169185602E-3</v>
      </c>
      <c r="D2248" s="201">
        <f t="shared" si="335"/>
        <v>-6.6446660151098139E-2</v>
      </c>
      <c r="E2248" s="174">
        <v>8054.07</v>
      </c>
      <c r="F2248" s="197">
        <f t="shared" si="341"/>
        <v>6.2082341070437009E-5</v>
      </c>
      <c r="G2248" s="197">
        <f t="shared" si="336"/>
        <v>-2.3630953373224659E-2</v>
      </c>
      <c r="H2248" s="174">
        <v>2582.77</v>
      </c>
      <c r="I2248" s="197">
        <f t="shared" si="342"/>
        <v>-5.1481846045094159E-4</v>
      </c>
      <c r="J2248" s="197">
        <f t="shared" si="337"/>
        <v>-7.4831090430262426E-2</v>
      </c>
      <c r="K2248" s="174">
        <v>462.21</v>
      </c>
      <c r="L2248" s="197">
        <f t="shared" si="343"/>
        <v>-1.4988470417429341E-2</v>
      </c>
      <c r="M2248" s="197">
        <f t="shared" si="338"/>
        <v>-3.9328093767249009E-2</v>
      </c>
      <c r="N2248" s="199">
        <v>41225</v>
      </c>
      <c r="O2248" s="181">
        <v>1380.03</v>
      </c>
      <c r="P2248" s="200">
        <f t="shared" si="344"/>
        <v>1.3044045411771709E-4</v>
      </c>
      <c r="Q2248" s="200">
        <f t="shared" si="339"/>
        <v>-3.8186063454414089E-2</v>
      </c>
    </row>
    <row r="2249" spans="1:17">
      <c r="A2249" s="180">
        <v>41226</v>
      </c>
      <c r="B2249" s="174">
        <v>636.54999999999995</v>
      </c>
      <c r="C2249" s="197">
        <f t="shared" si="340"/>
        <v>-5.1551755908539132E-3</v>
      </c>
      <c r="D2249" s="201">
        <f t="shared" si="335"/>
        <v>-7.3195497603677884E-2</v>
      </c>
      <c r="E2249" s="174">
        <v>8023.23</v>
      </c>
      <c r="F2249" s="197">
        <f t="shared" si="341"/>
        <v>-3.83646978367475E-3</v>
      </c>
      <c r="G2249" s="197">
        <f t="shared" si="336"/>
        <v>-2.6132839913015522E-2</v>
      </c>
      <c r="H2249" s="174">
        <v>2561.86</v>
      </c>
      <c r="I2249" s="197">
        <f t="shared" si="342"/>
        <v>-8.1289092287758664E-3</v>
      </c>
      <c r="J2249" s="197">
        <f t="shared" si="337"/>
        <v>-7.7781098749524741E-2</v>
      </c>
      <c r="K2249" s="174">
        <v>465.05</v>
      </c>
      <c r="L2249" s="197">
        <f t="shared" si="343"/>
        <v>6.1255934266827971E-3</v>
      </c>
      <c r="M2249" s="197">
        <f t="shared" si="338"/>
        <v>-7.8028608301835223E-2</v>
      </c>
      <c r="N2249" s="199">
        <v>41226</v>
      </c>
      <c r="O2249" s="181">
        <v>1374.53</v>
      </c>
      <c r="P2249" s="200">
        <f t="shared" si="344"/>
        <v>-3.9933835596909703E-3</v>
      </c>
      <c r="Q2249" s="200">
        <f t="shared" si="339"/>
        <v>-4.0146128688249155E-2</v>
      </c>
    </row>
    <row r="2250" spans="1:17">
      <c r="A2250" s="180">
        <v>41227</v>
      </c>
      <c r="B2250" s="174">
        <v>629.63</v>
      </c>
      <c r="C2250" s="197">
        <f t="shared" si="340"/>
        <v>-1.0930624238509119E-2</v>
      </c>
      <c r="D2250" s="201">
        <f t="shared" si="335"/>
        <v>-9.1554232951361086E-2</v>
      </c>
      <c r="E2250" s="174">
        <v>7903.42</v>
      </c>
      <c r="F2250" s="197">
        <f t="shared" si="341"/>
        <v>-1.5045506755037592E-2</v>
      </c>
      <c r="G2250" s="197">
        <f t="shared" si="336"/>
        <v>-4.6727176660335282E-2</v>
      </c>
      <c r="H2250" s="174">
        <v>2531.87</v>
      </c>
      <c r="I2250" s="197">
        <f t="shared" si="342"/>
        <v>-1.1775397020881342E-2</v>
      </c>
      <c r="J2250" s="197">
        <f t="shared" si="337"/>
        <v>-0.10002007254105048</v>
      </c>
      <c r="K2250" s="174">
        <v>467.99</v>
      </c>
      <c r="L2250" s="197">
        <f t="shared" si="343"/>
        <v>6.3020014795145494E-3</v>
      </c>
      <c r="M2250" s="197">
        <f t="shared" si="338"/>
        <v>-7.0781758951177484E-2</v>
      </c>
      <c r="N2250" s="199">
        <v>41227</v>
      </c>
      <c r="O2250" s="181">
        <v>1355.49</v>
      </c>
      <c r="P2250" s="200">
        <f t="shared" si="344"/>
        <v>-1.394884192572606E-2</v>
      </c>
      <c r="Q2250" s="200">
        <f t="shared" si="339"/>
        <v>-6.0317731878154653E-2</v>
      </c>
    </row>
    <row r="2251" spans="1:17">
      <c r="A2251" s="180">
        <v>41228</v>
      </c>
      <c r="B2251" s="174">
        <v>628.49</v>
      </c>
      <c r="C2251" s="197">
        <f t="shared" si="340"/>
        <v>-1.8122282643885485E-3</v>
      </c>
      <c r="D2251" s="201">
        <f t="shared" si="335"/>
        <v>-0.11378860026770558</v>
      </c>
      <c r="E2251" s="174">
        <v>7896.88</v>
      </c>
      <c r="F2251" s="197">
        <f t="shared" si="341"/>
        <v>-8.2783243020606177E-4</v>
      </c>
      <c r="G2251" s="197">
        <f t="shared" si="336"/>
        <v>-6.7921199960970902E-2</v>
      </c>
      <c r="H2251" s="174">
        <v>2524.36</v>
      </c>
      <c r="I2251" s="197">
        <f t="shared" si="342"/>
        <v>-2.9705948988174914E-3</v>
      </c>
      <c r="J2251" s="197">
        <f t="shared" si="337"/>
        <v>-0.12019424013163646</v>
      </c>
      <c r="K2251" s="174">
        <v>454.77</v>
      </c>
      <c r="L2251" s="197">
        <f t="shared" si="343"/>
        <v>-2.8655131527953983E-2</v>
      </c>
      <c r="M2251" s="197">
        <f t="shared" si="338"/>
        <v>-5.0986616883254128E-2</v>
      </c>
      <c r="N2251" s="199">
        <v>41228</v>
      </c>
      <c r="O2251" s="181">
        <v>1353.33</v>
      </c>
      <c r="P2251" s="200">
        <f t="shared" si="344"/>
        <v>-1.5947906895285239E-3</v>
      </c>
      <c r="Q2251" s="200">
        <f t="shared" si="339"/>
        <v>-7.8217689082951194E-2</v>
      </c>
    </row>
    <row r="2252" spans="1:17">
      <c r="A2252" s="180">
        <v>41229</v>
      </c>
      <c r="B2252" s="174">
        <v>631.15</v>
      </c>
      <c r="C2252" s="197">
        <f t="shared" si="340"/>
        <v>4.2234351941140844E-3</v>
      </c>
      <c r="D2252" s="201">
        <f t="shared" si="335"/>
        <v>-0.10968693216092436</v>
      </c>
      <c r="E2252" s="174">
        <v>7931.55</v>
      </c>
      <c r="F2252" s="197">
        <f t="shared" si="341"/>
        <v>4.3807320682394532E-3</v>
      </c>
      <c r="G2252" s="197">
        <f t="shared" si="336"/>
        <v>-6.2831248482187615E-2</v>
      </c>
      <c r="H2252" s="174">
        <v>2534.16</v>
      </c>
      <c r="I2252" s="197">
        <f t="shared" si="342"/>
        <v>3.8746559312129629E-3</v>
      </c>
      <c r="J2252" s="197">
        <f t="shared" si="337"/>
        <v>-0.12358852898269596</v>
      </c>
      <c r="K2252" s="174">
        <v>448.24</v>
      </c>
      <c r="L2252" s="197">
        <f t="shared" si="343"/>
        <v>-1.4462993383007456E-2</v>
      </c>
      <c r="M2252" s="197">
        <f t="shared" si="338"/>
        <v>-8.1609474294873349E-2</v>
      </c>
      <c r="N2252" s="199">
        <v>41229</v>
      </c>
      <c r="O2252" s="181">
        <v>1359.88</v>
      </c>
      <c r="P2252" s="200">
        <f t="shared" si="344"/>
        <v>4.8282386725694085E-3</v>
      </c>
      <c r="Q2252" s="200">
        <f t="shared" si="339"/>
        <v>-7.6682950337143868E-2</v>
      </c>
    </row>
    <row r="2253" spans="1:17">
      <c r="A2253" s="180">
        <v>41232</v>
      </c>
      <c r="B2253" s="174">
        <v>643.61</v>
      </c>
      <c r="C2253" s="197">
        <f t="shared" si="340"/>
        <v>1.9549400399644586E-2</v>
      </c>
      <c r="D2253" s="201">
        <f t="shared" si="335"/>
        <v>-0.1032081574245442</v>
      </c>
      <c r="E2253" s="174">
        <v>8080.29</v>
      </c>
      <c r="F2253" s="197">
        <f t="shared" si="341"/>
        <v>1.8579286153730348E-2</v>
      </c>
      <c r="G2253" s="197">
        <f t="shared" si="336"/>
        <v>-5.5886871945665904E-2</v>
      </c>
      <c r="H2253" s="174">
        <v>2595.83</v>
      </c>
      <c r="I2253" s="197">
        <f t="shared" si="342"/>
        <v>2.4044090151256504E-2</v>
      </c>
      <c r="J2253" s="197">
        <f t="shared" si="337"/>
        <v>-0.12004289987013685</v>
      </c>
      <c r="K2253" s="174">
        <v>450.85</v>
      </c>
      <c r="L2253" s="197">
        <f t="shared" si="343"/>
        <v>5.805886688886706E-3</v>
      </c>
      <c r="M2253" s="197">
        <f t="shared" si="338"/>
        <v>-0.10044034649795819</v>
      </c>
      <c r="N2253" s="199">
        <v>41232</v>
      </c>
      <c r="O2253" s="181">
        <v>1386.89</v>
      </c>
      <c r="P2253" s="200">
        <f t="shared" si="344"/>
        <v>1.9667369768091868E-2</v>
      </c>
      <c r="Q2253" s="200">
        <f t="shared" si="339"/>
        <v>-7.0574113237891256E-2</v>
      </c>
    </row>
    <row r="2254" spans="1:17">
      <c r="A2254" s="180">
        <v>41233</v>
      </c>
      <c r="B2254" s="174">
        <v>640.28</v>
      </c>
      <c r="C2254" s="197">
        <f t="shared" si="340"/>
        <v>-5.1873719200185107E-3</v>
      </c>
      <c r="D2254" s="201">
        <f t="shared" si="335"/>
        <v>-8.4130229384637101E-2</v>
      </c>
      <c r="E2254" s="174">
        <v>8086.42</v>
      </c>
      <c r="F2254" s="197">
        <f t="shared" si="341"/>
        <v>7.5834851912061308E-4</v>
      </c>
      <c r="G2254" s="197">
        <f t="shared" si="336"/>
        <v>-3.8862274503235809E-2</v>
      </c>
      <c r="H2254" s="174">
        <v>2594.66</v>
      </c>
      <c r="I2254" s="197">
        <f t="shared" si="342"/>
        <v>-4.5082449626769876E-4</v>
      </c>
      <c r="J2254" s="197">
        <f t="shared" si="337"/>
        <v>-9.8323412568385449E-2</v>
      </c>
      <c r="K2254" s="174">
        <v>449.28</v>
      </c>
      <c r="L2254" s="197">
        <f t="shared" si="343"/>
        <v>-3.4883885485241521E-3</v>
      </c>
      <c r="M2254" s="197">
        <f t="shared" si="338"/>
        <v>-0.10907767519610771</v>
      </c>
      <c r="N2254" s="199">
        <v>41233</v>
      </c>
      <c r="O2254" s="181">
        <v>1387.81</v>
      </c>
      <c r="P2254" s="200">
        <f t="shared" si="344"/>
        <v>6.6313477760757589E-4</v>
      </c>
      <c r="Q2254" s="200">
        <f t="shared" si="339"/>
        <v>-5.2091524988831503E-2</v>
      </c>
    </row>
    <row r="2255" spans="1:17">
      <c r="A2255" s="180">
        <v>41234</v>
      </c>
      <c r="B2255" s="174">
        <v>647.73</v>
      </c>
      <c r="C2255" s="197">
        <f t="shared" si="340"/>
        <v>1.1568362177435456E-2</v>
      </c>
      <c r="D2255" s="201">
        <f t="shared" si="335"/>
        <v>-8.5912295471437819E-2</v>
      </c>
      <c r="E2255" s="174">
        <v>8112.18</v>
      </c>
      <c r="F2255" s="197">
        <f t="shared" si="341"/>
        <v>3.1805244545959773E-3</v>
      </c>
      <c r="G2255" s="197">
        <f t="shared" si="336"/>
        <v>-3.4815382831819459E-2</v>
      </c>
      <c r="H2255" s="174">
        <v>2600.48</v>
      </c>
      <c r="I2255" s="197">
        <f t="shared" si="342"/>
        <v>2.2405565335082939E-3</v>
      </c>
      <c r="J2255" s="197">
        <f t="shared" si="337"/>
        <v>-9.7960366997914564E-2</v>
      </c>
      <c r="K2255" s="174">
        <v>445.77</v>
      </c>
      <c r="L2255" s="197">
        <f t="shared" si="343"/>
        <v>-7.8431774610258926E-3</v>
      </c>
      <c r="M2255" s="197">
        <f t="shared" si="338"/>
        <v>-0.12110136057851929</v>
      </c>
      <c r="N2255" s="199">
        <v>41234</v>
      </c>
      <c r="O2255" s="181">
        <v>1391.03</v>
      </c>
      <c r="P2255" s="200">
        <f t="shared" si="344"/>
        <v>2.3175148199859131E-3</v>
      </c>
      <c r="Q2255" s="200">
        <f t="shared" si="339"/>
        <v>-5.0887536950695124E-2</v>
      </c>
    </row>
    <row r="2256" spans="1:17">
      <c r="A2256" s="180">
        <v>41236</v>
      </c>
      <c r="B2256" s="174">
        <v>657.99</v>
      </c>
      <c r="C2256" s="197">
        <f t="shared" si="340"/>
        <v>1.5715790785511573E-2</v>
      </c>
      <c r="D2256" s="201">
        <f t="shared" si="335"/>
        <v>-7.5532815240564113E-2</v>
      </c>
      <c r="E2256" s="174">
        <v>8225.51</v>
      </c>
      <c r="F2256" s="197">
        <f t="shared" si="341"/>
        <v>1.3873664856405694E-2</v>
      </c>
      <c r="G2256" s="197">
        <f t="shared" si="336"/>
        <v>-3.2184098350386874E-2</v>
      </c>
      <c r="H2256" s="174">
        <v>2639.59</v>
      </c>
      <c r="I2256" s="197">
        <f t="shared" si="342"/>
        <v>1.4927558694428836E-2</v>
      </c>
      <c r="J2256" s="197">
        <f t="shared" si="337"/>
        <v>-9.5698843686265536E-2</v>
      </c>
      <c r="K2256" s="174">
        <v>441.4</v>
      </c>
      <c r="L2256" s="197">
        <f t="shared" si="343"/>
        <v>-9.8516301137296959E-3</v>
      </c>
      <c r="M2256" s="197">
        <f t="shared" si="338"/>
        <v>-0.12931913264384856</v>
      </c>
      <c r="N2256" s="199">
        <v>41236</v>
      </c>
      <c r="O2256" s="181">
        <v>1409.15</v>
      </c>
      <c r="P2256" s="200">
        <f t="shared" si="344"/>
        <v>1.2942205804867957E-2</v>
      </c>
      <c r="Q2256" s="200">
        <f t="shared" si="339"/>
        <v>-4.8494690242342903E-2</v>
      </c>
    </row>
    <row r="2257" spans="1:17">
      <c r="A2257" s="180">
        <v>41239</v>
      </c>
      <c r="B2257" s="174">
        <v>661.12</v>
      </c>
      <c r="C2257" s="197">
        <f t="shared" si="340"/>
        <v>4.7456328497750087E-3</v>
      </c>
      <c r="D2257" s="201">
        <f t="shared" si="335"/>
        <v>-5.2878687240941795E-2</v>
      </c>
      <c r="E2257" s="174">
        <v>8197.57</v>
      </c>
      <c r="F2257" s="197">
        <f t="shared" si="341"/>
        <v>-3.4025319191808602E-3</v>
      </c>
      <c r="G2257" s="197">
        <f t="shared" si="336"/>
        <v>-1.5806558352391437E-2</v>
      </c>
      <c r="H2257" s="174">
        <v>2651.67</v>
      </c>
      <c r="I2257" s="197">
        <f t="shared" si="342"/>
        <v>4.5660281247174844E-3</v>
      </c>
      <c r="J2257" s="197">
        <f t="shared" si="337"/>
        <v>-7.458087750030537E-2</v>
      </c>
      <c r="K2257" s="174">
        <v>439.47</v>
      </c>
      <c r="L2257" s="197">
        <f t="shared" si="343"/>
        <v>-4.3820384128475916E-3</v>
      </c>
      <c r="M2257" s="197">
        <f t="shared" si="338"/>
        <v>-0.13909191239581131</v>
      </c>
      <c r="N2257" s="199">
        <v>41239</v>
      </c>
      <c r="O2257" s="181">
        <v>1406.29</v>
      </c>
      <c r="P2257" s="200">
        <f t="shared" si="344"/>
        <v>-2.0316547209315592E-3</v>
      </c>
      <c r="Q2257" s="200">
        <f t="shared" si="339"/>
        <v>-3.3317341033743682E-2</v>
      </c>
    </row>
    <row r="2258" spans="1:17">
      <c r="A2258" s="180">
        <v>41240</v>
      </c>
      <c r="B2258" s="174">
        <v>655.29</v>
      </c>
      <c r="C2258" s="197">
        <f t="shared" si="340"/>
        <v>-8.8574807483800429E-3</v>
      </c>
      <c r="D2258" s="201">
        <f t="shared" ref="D2258:D2321" si="345">SUM(C2217:C2257)</f>
        <v>-3.3773982228946217E-2</v>
      </c>
      <c r="E2258" s="174">
        <v>8150.79</v>
      </c>
      <c r="F2258" s="197">
        <f t="shared" si="341"/>
        <v>-5.7229138185285302E-3</v>
      </c>
      <c r="G2258" s="197">
        <f t="shared" ref="G2258:G2321" si="346">SUM(F2217:F2257)</f>
        <v>-9.374565918006672E-3</v>
      </c>
      <c r="H2258" s="174">
        <v>2641.42</v>
      </c>
      <c r="I2258" s="197">
        <f t="shared" si="342"/>
        <v>-3.8729788507156099E-3</v>
      </c>
      <c r="J2258" s="197">
        <f t="shared" ref="J2258:J2321" si="347">SUM(I2217:I2257)</f>
        <v>-5.6046336811122345E-2</v>
      </c>
      <c r="K2258" s="174">
        <v>440.86</v>
      </c>
      <c r="L2258" s="197">
        <f t="shared" si="343"/>
        <v>3.157909318403632E-3</v>
      </c>
      <c r="M2258" s="197">
        <f t="shared" ref="M2258:M2321" si="348">SUM(L2217:L2257)</f>
        <v>-0.1434542372467133</v>
      </c>
      <c r="N2258" s="199">
        <v>41240</v>
      </c>
      <c r="O2258" s="181">
        <v>1398.94</v>
      </c>
      <c r="P2258" s="200">
        <f t="shared" si="344"/>
        <v>-5.2402240238485368E-3</v>
      </c>
      <c r="Q2258" s="200">
        <f t="shared" ref="Q2258:Q2321" si="349">SUM(P2217:P2257)</f>
        <v>-2.4791640100416297E-2</v>
      </c>
    </row>
    <row r="2259" spans="1:17">
      <c r="A2259" s="180">
        <v>41241</v>
      </c>
      <c r="B2259" s="174">
        <v>660.51</v>
      </c>
      <c r="C2259" s="197">
        <f t="shared" si="340"/>
        <v>7.9343781503517907E-3</v>
      </c>
      <c r="D2259" s="201">
        <f t="shared" si="345"/>
        <v>-3.2046708964587889E-2</v>
      </c>
      <c r="E2259" s="174">
        <v>8207.36</v>
      </c>
      <c r="F2259" s="197">
        <f t="shared" si="341"/>
        <v>6.9164576083762946E-3</v>
      </c>
      <c r="G2259" s="197">
        <f t="shared" si="346"/>
        <v>-8.6159250470176744E-3</v>
      </c>
      <c r="H2259" s="174">
        <v>2665.27</v>
      </c>
      <c r="I2259" s="197">
        <f t="shared" si="342"/>
        <v>8.9887144656262477E-3</v>
      </c>
      <c r="J2259" s="197">
        <f t="shared" si="347"/>
        <v>-5.1720435471816213E-2</v>
      </c>
      <c r="K2259" s="174">
        <v>453.28</v>
      </c>
      <c r="L2259" s="197">
        <f t="shared" si="343"/>
        <v>2.7782671354014413E-2</v>
      </c>
      <c r="M2259" s="197">
        <f t="shared" si="348"/>
        <v>-0.13804643059287069</v>
      </c>
      <c r="N2259" s="199">
        <v>41241</v>
      </c>
      <c r="O2259" s="181">
        <v>1409.93</v>
      </c>
      <c r="P2259" s="200">
        <f t="shared" si="344"/>
        <v>7.8252507809793547E-3</v>
      </c>
      <c r="Q2259" s="200">
        <f t="shared" si="349"/>
        <v>-2.4278624675905351E-2</v>
      </c>
    </row>
    <row r="2260" spans="1:17">
      <c r="A2260" s="180">
        <v>41242</v>
      </c>
      <c r="B2260" s="174">
        <v>663.62</v>
      </c>
      <c r="C2260" s="197">
        <f t="shared" si="340"/>
        <v>4.6974326066724914E-3</v>
      </c>
      <c r="D2260" s="201">
        <f t="shared" si="345"/>
        <v>-4.1866096573934058E-2</v>
      </c>
      <c r="E2260" s="174">
        <v>8256.07</v>
      </c>
      <c r="F2260" s="197">
        <f t="shared" si="341"/>
        <v>5.9173747066012788E-3</v>
      </c>
      <c r="G2260" s="197">
        <f t="shared" si="346"/>
        <v>-1.167470304257991E-2</v>
      </c>
      <c r="H2260" s="174">
        <v>2680.03</v>
      </c>
      <c r="I2260" s="197">
        <f t="shared" si="342"/>
        <v>5.5226226831780597E-3</v>
      </c>
      <c r="J2260" s="197">
        <f t="shared" si="347"/>
        <v>-5.6998734132919636E-2</v>
      </c>
      <c r="K2260" s="174">
        <v>450.49</v>
      </c>
      <c r="L2260" s="197">
        <f t="shared" si="343"/>
        <v>-6.1741568384518029E-3</v>
      </c>
      <c r="M2260" s="197">
        <f t="shared" si="348"/>
        <v>-0.11095505584249346</v>
      </c>
      <c r="N2260" s="199">
        <v>41242</v>
      </c>
      <c r="O2260" s="181">
        <v>1415.95</v>
      </c>
      <c r="P2260" s="200">
        <f t="shared" si="344"/>
        <v>4.2606261459933554E-3</v>
      </c>
      <c r="Q2260" s="200">
        <f t="shared" si="349"/>
        <v>-2.6056047259620817E-2</v>
      </c>
    </row>
    <row r="2261" spans="1:17">
      <c r="A2261" s="180">
        <v>41243</v>
      </c>
      <c r="B2261" s="174">
        <v>662.85</v>
      </c>
      <c r="C2261" s="197">
        <f t="shared" si="340"/>
        <v>-1.1609762550047304E-3</v>
      </c>
      <c r="D2261" s="201">
        <f t="shared" si="345"/>
        <v>-3.0832845518175667E-2</v>
      </c>
      <c r="E2261" s="174">
        <v>8260.43</v>
      </c>
      <c r="F2261" s="197">
        <f t="shared" si="341"/>
        <v>5.2795690385689688E-4</v>
      </c>
      <c r="G2261" s="197">
        <f t="shared" si="346"/>
        <v>6.1428226322705372E-4</v>
      </c>
      <c r="H2261" s="174">
        <v>2677.88</v>
      </c>
      <c r="I2261" s="197">
        <f t="shared" si="342"/>
        <v>-8.0255178433363372E-4</v>
      </c>
      <c r="J2261" s="197">
        <f t="shared" si="347"/>
        <v>-4.3502101125725265E-2</v>
      </c>
      <c r="K2261" s="174">
        <v>452.27</v>
      </c>
      <c r="L2261" s="197">
        <f t="shared" si="343"/>
        <v>3.9434673816327055E-3</v>
      </c>
      <c r="M2261" s="197">
        <f t="shared" si="348"/>
        <v>-0.10870239145775225</v>
      </c>
      <c r="N2261" s="199">
        <v>41243</v>
      </c>
      <c r="O2261" s="181">
        <v>1416.18</v>
      </c>
      <c r="P2261" s="200">
        <f t="shared" si="344"/>
        <v>1.6242192307947768E-4</v>
      </c>
      <c r="Q2261" s="200">
        <f t="shared" si="349"/>
        <v>-1.7307599243918986E-2</v>
      </c>
    </row>
    <row r="2262" spans="1:17">
      <c r="A2262" s="180">
        <v>41246</v>
      </c>
      <c r="B2262" s="174">
        <v>661.51</v>
      </c>
      <c r="C2262" s="197">
        <f t="shared" si="340"/>
        <v>-2.0236196461371628E-3</v>
      </c>
      <c r="D2262" s="201">
        <f t="shared" si="345"/>
        <v>-2.7439339605232965E-2</v>
      </c>
      <c r="E2262" s="174">
        <v>8223.5400000000009</v>
      </c>
      <c r="F2262" s="197">
        <f t="shared" si="341"/>
        <v>-4.4758709929773374E-3</v>
      </c>
      <c r="G2262" s="197">
        <f t="shared" si="346"/>
        <v>-2.8939626599494526E-3</v>
      </c>
      <c r="H2262" s="174">
        <v>2671.84</v>
      </c>
      <c r="I2262" s="197">
        <f t="shared" si="342"/>
        <v>-2.2580630636445899E-3</v>
      </c>
      <c r="J2262" s="197">
        <f t="shared" si="347"/>
        <v>-4.2549033853862113E-2</v>
      </c>
      <c r="K2262" s="174">
        <v>459.66</v>
      </c>
      <c r="L2262" s="197">
        <f t="shared" si="343"/>
        <v>1.6207739131397149E-2</v>
      </c>
      <c r="M2262" s="197">
        <f t="shared" si="348"/>
        <v>-8.9308248513338642E-2</v>
      </c>
      <c r="N2262" s="199">
        <v>41246</v>
      </c>
      <c r="O2262" s="181">
        <v>1409.46</v>
      </c>
      <c r="P2262" s="200">
        <f t="shared" si="344"/>
        <v>-4.7564535251138646E-3</v>
      </c>
      <c r="Q2262" s="200">
        <f t="shared" si="349"/>
        <v>-1.9793212252823506E-2</v>
      </c>
    </row>
    <row r="2263" spans="1:17">
      <c r="A2263" s="180">
        <v>41247</v>
      </c>
      <c r="B2263" s="174">
        <v>665.66</v>
      </c>
      <c r="C2263" s="197">
        <f t="shared" si="340"/>
        <v>6.2539290762994512E-3</v>
      </c>
      <c r="D2263" s="201">
        <f t="shared" si="345"/>
        <v>-3.205760284428355E-2</v>
      </c>
      <c r="E2263" s="174">
        <v>8223.8700000000008</v>
      </c>
      <c r="F2263" s="197">
        <f t="shared" si="341"/>
        <v>4.0127898561960255E-5</v>
      </c>
      <c r="G2263" s="197">
        <f t="shared" si="346"/>
        <v>-8.6654112587715732E-3</v>
      </c>
      <c r="H2263" s="174">
        <v>2667.89</v>
      </c>
      <c r="I2263" s="197">
        <f t="shared" si="342"/>
        <v>-1.4794758238698595E-3</v>
      </c>
      <c r="J2263" s="197">
        <f t="shared" si="347"/>
        <v>-4.6598439955931104E-2</v>
      </c>
      <c r="K2263" s="174">
        <v>462.62</v>
      </c>
      <c r="L2263" s="197">
        <f t="shared" si="343"/>
        <v>6.4188970013703524E-3</v>
      </c>
      <c r="M2263" s="197">
        <f t="shared" si="348"/>
        <v>-6.4856640483949041E-2</v>
      </c>
      <c r="N2263" s="199">
        <v>41247</v>
      </c>
      <c r="O2263" s="181">
        <v>1407.05</v>
      </c>
      <c r="P2263" s="200">
        <f t="shared" si="344"/>
        <v>-1.7113382080492271E-3</v>
      </c>
      <c r="Q2263" s="200">
        <f t="shared" si="349"/>
        <v>-2.5421565744598994E-2</v>
      </c>
    </row>
    <row r="2264" spans="1:17">
      <c r="A2264" s="180">
        <v>41248</v>
      </c>
      <c r="B2264" s="174">
        <v>668.35</v>
      </c>
      <c r="C2264" s="197">
        <f t="shared" si="340"/>
        <v>4.0329587424610775E-3</v>
      </c>
      <c r="D2264" s="201">
        <f t="shared" si="345"/>
        <v>-2.8128729103222318E-2</v>
      </c>
      <c r="E2264" s="174">
        <v>8264.7999999999993</v>
      </c>
      <c r="F2264" s="197">
        <f t="shared" si="341"/>
        <v>4.9646313582232789E-3</v>
      </c>
      <c r="G2264" s="197">
        <f t="shared" si="346"/>
        <v>-8.9133634171178096E-3</v>
      </c>
      <c r="H2264" s="174">
        <v>2637.89</v>
      </c>
      <c r="I2264" s="197">
        <f t="shared" si="342"/>
        <v>-1.130854264864376E-2</v>
      </c>
      <c r="J2264" s="197">
        <f t="shared" si="347"/>
        <v>-5.5037554987578161E-2</v>
      </c>
      <c r="K2264" s="174">
        <v>460.62</v>
      </c>
      <c r="L2264" s="197">
        <f t="shared" si="343"/>
        <v>-4.3325746902926907E-3</v>
      </c>
      <c r="M2264" s="197">
        <f t="shared" si="348"/>
        <v>-7.4015327806041364E-2</v>
      </c>
      <c r="N2264" s="199">
        <v>41248</v>
      </c>
      <c r="O2264" s="181">
        <v>1409.28</v>
      </c>
      <c r="P2264" s="200">
        <f t="shared" si="344"/>
        <v>1.5836215685260085E-3</v>
      </c>
      <c r="Q2264" s="200">
        <f t="shared" si="349"/>
        <v>-3.0750767976000289E-2</v>
      </c>
    </row>
    <row r="2265" spans="1:17">
      <c r="A2265" s="180">
        <v>41249</v>
      </c>
      <c r="B2265" s="174">
        <v>673.59</v>
      </c>
      <c r="C2265" s="197">
        <f t="shared" si="340"/>
        <v>7.8096287947370599E-3</v>
      </c>
      <c r="D2265" s="201">
        <f t="shared" si="345"/>
        <v>-2.8860563685159515E-2</v>
      </c>
      <c r="E2265" s="174">
        <v>8280.93</v>
      </c>
      <c r="F2265" s="197">
        <f t="shared" si="341"/>
        <v>1.949748377360813E-3</v>
      </c>
      <c r="G2265" s="197">
        <f t="shared" si="346"/>
        <v>-1.3405532359397277E-2</v>
      </c>
      <c r="H2265" s="174">
        <v>2656.3</v>
      </c>
      <c r="I2265" s="197">
        <f t="shared" si="342"/>
        <v>6.9548218733696508E-3</v>
      </c>
      <c r="J2265" s="197">
        <f t="shared" si="347"/>
        <v>-6.9802534434790689E-2</v>
      </c>
      <c r="K2265" s="174">
        <v>463.5</v>
      </c>
      <c r="L2265" s="197">
        <f t="shared" si="343"/>
        <v>6.2329769380477032E-3</v>
      </c>
      <c r="M2265" s="197">
        <f t="shared" si="348"/>
        <v>-7.1054629511166173E-2</v>
      </c>
      <c r="N2265" s="199">
        <v>41249</v>
      </c>
      <c r="O2265" s="181">
        <v>1413.94</v>
      </c>
      <c r="P2265" s="200">
        <f t="shared" si="344"/>
        <v>3.3011980873050694E-3</v>
      </c>
      <c r="Q2265" s="200">
        <f t="shared" si="349"/>
        <v>-3.6315944702911995E-2</v>
      </c>
    </row>
    <row r="2266" spans="1:17">
      <c r="A2266" s="180">
        <v>41250</v>
      </c>
      <c r="B2266" s="174">
        <v>673.26</v>
      </c>
      <c r="C2266" s="197">
        <f t="shared" si="340"/>
        <v>-4.9003230738929051E-4</v>
      </c>
      <c r="D2266" s="201">
        <f t="shared" si="345"/>
        <v>-1.6300747462424731E-2</v>
      </c>
      <c r="E2266" s="174">
        <v>8314.2900000000009</v>
      </c>
      <c r="F2266" s="197">
        <f t="shared" si="341"/>
        <v>4.0204402154041304E-3</v>
      </c>
      <c r="G2266" s="197">
        <f t="shared" si="346"/>
        <v>-1.2378195850014082E-2</v>
      </c>
      <c r="H2266" s="174">
        <v>2640.54</v>
      </c>
      <c r="I2266" s="197">
        <f t="shared" si="342"/>
        <v>-5.950735346640347E-3</v>
      </c>
      <c r="J2266" s="197">
        <f t="shared" si="347"/>
        <v>-5.6940459551337128E-2</v>
      </c>
      <c r="K2266" s="174">
        <v>465.45</v>
      </c>
      <c r="L2266" s="197">
        <f t="shared" si="343"/>
        <v>4.1982945565889494E-3</v>
      </c>
      <c r="M2266" s="197">
        <f t="shared" si="348"/>
        <v>-6.2919087585267902E-2</v>
      </c>
      <c r="N2266" s="199">
        <v>41250</v>
      </c>
      <c r="O2266" s="181">
        <v>1418.07</v>
      </c>
      <c r="P2266" s="200">
        <f t="shared" si="344"/>
        <v>2.916658435379544E-3</v>
      </c>
      <c r="Q2266" s="200">
        <f t="shared" si="349"/>
        <v>-3.2693085472578973E-2</v>
      </c>
    </row>
    <row r="2267" spans="1:17">
      <c r="A2267" s="180">
        <v>41253</v>
      </c>
      <c r="B2267" s="174">
        <v>676.11</v>
      </c>
      <c r="C2267" s="197">
        <f t="shared" si="340"/>
        <v>4.2241997938540551E-3</v>
      </c>
      <c r="D2267" s="201">
        <f t="shared" si="345"/>
        <v>-9.6229207567467504E-3</v>
      </c>
      <c r="E2267" s="174">
        <v>8322.68</v>
      </c>
      <c r="F2267" s="197">
        <f t="shared" si="341"/>
        <v>1.008597203846536E-3</v>
      </c>
      <c r="G2267" s="197">
        <f t="shared" si="346"/>
        <v>-5.377437252297718E-3</v>
      </c>
      <c r="H2267" s="174">
        <v>2647.57</v>
      </c>
      <c r="I2267" s="197">
        <f t="shared" si="342"/>
        <v>2.6587964854634209E-3</v>
      </c>
      <c r="J2267" s="197">
        <f t="shared" si="347"/>
        <v>-5.3953601691227711E-2</v>
      </c>
      <c r="K2267" s="174">
        <v>464.39</v>
      </c>
      <c r="L2267" s="197">
        <f t="shared" si="343"/>
        <v>-2.2799631316723534E-3</v>
      </c>
      <c r="M2267" s="197">
        <f t="shared" si="348"/>
        <v>-5.9571322635853671E-2</v>
      </c>
      <c r="N2267" s="199">
        <v>41253</v>
      </c>
      <c r="O2267" s="181">
        <v>1418.55</v>
      </c>
      <c r="P2267" s="200">
        <f t="shared" si="344"/>
        <v>3.3843095274054159E-4</v>
      </c>
      <c r="Q2267" s="200">
        <f t="shared" si="349"/>
        <v>-2.6313736600808071E-2</v>
      </c>
    </row>
    <row r="2268" spans="1:17">
      <c r="A2268" s="180">
        <v>41254</v>
      </c>
      <c r="B2268" s="174">
        <v>686.11</v>
      </c>
      <c r="C2268" s="197">
        <f t="shared" si="340"/>
        <v>1.468218002676502E-2</v>
      </c>
      <c r="D2268" s="201">
        <f t="shared" si="345"/>
        <v>1.5141192051643701E-2</v>
      </c>
      <c r="E2268" s="174">
        <v>8366.4699999999993</v>
      </c>
      <c r="F2268" s="197">
        <f t="shared" si="341"/>
        <v>5.2477328675528566E-3</v>
      </c>
      <c r="G2268" s="197">
        <f t="shared" si="346"/>
        <v>5.2488436524870822E-3</v>
      </c>
      <c r="H2268" s="174">
        <v>2682.07</v>
      </c>
      <c r="I2268" s="197">
        <f t="shared" si="342"/>
        <v>1.2946646262654063E-2</v>
      </c>
      <c r="J2268" s="197">
        <f t="shared" si="347"/>
        <v>-3.5016166748737587E-2</v>
      </c>
      <c r="K2268" s="174">
        <v>463.53</v>
      </c>
      <c r="L2268" s="197">
        <f t="shared" si="343"/>
        <v>-1.8536086003900561E-3</v>
      </c>
      <c r="M2268" s="197">
        <f t="shared" si="348"/>
        <v>-6.641556714384389E-2</v>
      </c>
      <c r="N2268" s="199">
        <v>41254</v>
      </c>
      <c r="O2268" s="181">
        <v>1427.84</v>
      </c>
      <c r="P2268" s="200">
        <f t="shared" si="344"/>
        <v>6.52758967448202E-3</v>
      </c>
      <c r="Q2268" s="200">
        <f t="shared" si="349"/>
        <v>-1.603514041622436E-2</v>
      </c>
    </row>
    <row r="2269" spans="1:17">
      <c r="A2269" s="180">
        <v>41255</v>
      </c>
      <c r="B2269" s="174">
        <v>681.95</v>
      </c>
      <c r="C2269" s="197">
        <f t="shared" si="340"/>
        <v>-6.0816233525647356E-3</v>
      </c>
      <c r="D2269" s="201">
        <f t="shared" si="345"/>
        <v>3.8071121312359762E-2</v>
      </c>
      <c r="E2269" s="174">
        <v>8380.8799999999992</v>
      </c>
      <c r="F2269" s="197">
        <f t="shared" si="341"/>
        <v>1.7208696965357573E-3</v>
      </c>
      <c r="G2269" s="197">
        <f t="shared" si="346"/>
        <v>1.6546892160822172E-2</v>
      </c>
      <c r="H2269" s="174">
        <v>2674.57</v>
      </c>
      <c r="I2269" s="197">
        <f t="shared" si="342"/>
        <v>-2.8002646811903643E-3</v>
      </c>
      <c r="J2269" s="197">
        <f t="shared" si="347"/>
        <v>-1.7177783162008645E-2</v>
      </c>
      <c r="K2269" s="174">
        <v>463.01</v>
      </c>
      <c r="L2269" s="197">
        <f t="shared" si="343"/>
        <v>-1.1224557053034565E-3</v>
      </c>
      <c r="M2269" s="197">
        <f t="shared" si="348"/>
        <v>-6.9477440420610742E-2</v>
      </c>
      <c r="N2269" s="199">
        <v>41255</v>
      </c>
      <c r="O2269" s="181">
        <v>1428.48</v>
      </c>
      <c r="P2269" s="200">
        <f t="shared" si="344"/>
        <v>4.4812906866902318E-4</v>
      </c>
      <c r="Q2269" s="200">
        <f t="shared" si="349"/>
        <v>-3.3002407243914065E-3</v>
      </c>
    </row>
    <row r="2270" spans="1:17">
      <c r="A2270" s="180">
        <v>41256</v>
      </c>
      <c r="B2270" s="174">
        <v>677.87</v>
      </c>
      <c r="C2270" s="197">
        <f t="shared" si="340"/>
        <v>-6.0008122300110253E-3</v>
      </c>
      <c r="D2270" s="201">
        <f t="shared" si="345"/>
        <v>3.017428598923276E-2</v>
      </c>
      <c r="E2270" s="174">
        <v>8338.32</v>
      </c>
      <c r="F2270" s="197">
        <f t="shared" si="341"/>
        <v>-5.0911636835942438E-3</v>
      </c>
      <c r="G2270" s="197">
        <f t="shared" si="346"/>
        <v>1.4941251549667795E-2</v>
      </c>
      <c r="H2270" s="174">
        <v>2654.01</v>
      </c>
      <c r="I2270" s="197">
        <f t="shared" si="342"/>
        <v>-7.7169159626975792E-3</v>
      </c>
      <c r="J2270" s="197">
        <f t="shared" si="347"/>
        <v>-1.6552777182100124E-2</v>
      </c>
      <c r="K2270" s="174">
        <v>457.08</v>
      </c>
      <c r="L2270" s="197">
        <f t="shared" si="343"/>
        <v>-1.2890221846619969E-2</v>
      </c>
      <c r="M2270" s="197">
        <f t="shared" si="348"/>
        <v>-6.3855257161804513E-2</v>
      </c>
      <c r="N2270" s="199">
        <v>41256</v>
      </c>
      <c r="O2270" s="181">
        <v>1419.45</v>
      </c>
      <c r="P2270" s="200">
        <f t="shared" si="344"/>
        <v>-6.3414692504306803E-3</v>
      </c>
      <c r="Q2270" s="200">
        <f t="shared" si="349"/>
        <v>-3.0475468486387269E-3</v>
      </c>
    </row>
    <row r="2271" spans="1:17">
      <c r="A2271" s="180">
        <v>41257</v>
      </c>
      <c r="B2271" s="174">
        <v>676.33</v>
      </c>
      <c r="C2271" s="197">
        <f t="shared" si="340"/>
        <v>-2.2744065335380658E-3</v>
      </c>
      <c r="D2271" s="201">
        <f t="shared" si="345"/>
        <v>2.4249041842322037E-2</v>
      </c>
      <c r="E2271" s="174">
        <v>8333.73</v>
      </c>
      <c r="F2271" s="197">
        <f t="shared" si="341"/>
        <v>-5.5062216295759497E-4</v>
      </c>
      <c r="G2271" s="197">
        <f t="shared" si="346"/>
        <v>1.3430605011437852E-2</v>
      </c>
      <c r="H2271" s="174">
        <v>2628.09</v>
      </c>
      <c r="I2271" s="197">
        <f t="shared" si="342"/>
        <v>-9.8143571891244844E-3</v>
      </c>
      <c r="J2271" s="197">
        <f t="shared" si="347"/>
        <v>-2.4611645771145337E-2</v>
      </c>
      <c r="K2271" s="174">
        <v>460.88</v>
      </c>
      <c r="L2271" s="197">
        <f t="shared" si="343"/>
        <v>8.2792751456147364E-3</v>
      </c>
      <c r="M2271" s="197">
        <f t="shared" si="348"/>
        <v>-6.6030581523085469E-2</v>
      </c>
      <c r="N2271" s="199">
        <v>41257</v>
      </c>
      <c r="O2271" s="181">
        <v>1413.58</v>
      </c>
      <c r="P2271" s="200">
        <f t="shared" si="344"/>
        <v>-4.1439789908631845E-3</v>
      </c>
      <c r="Q2271" s="200">
        <f t="shared" si="349"/>
        <v>-6.4184712140191065E-3</v>
      </c>
    </row>
    <row r="2272" spans="1:17">
      <c r="A2272" s="180">
        <v>41260</v>
      </c>
      <c r="B2272" s="174">
        <v>684.03</v>
      </c>
      <c r="C2272" s="197">
        <f t="shared" si="340"/>
        <v>1.1320653700531876E-2</v>
      </c>
      <c r="D2272" s="201">
        <f t="shared" si="345"/>
        <v>1.4085998238406497E-2</v>
      </c>
      <c r="E2272" s="174">
        <v>8407.01</v>
      </c>
      <c r="F2272" s="197">
        <f t="shared" si="341"/>
        <v>8.7547465701585513E-3</v>
      </c>
      <c r="G2272" s="197">
        <f t="shared" si="346"/>
        <v>4.8390596032859157E-3</v>
      </c>
      <c r="H2272" s="174">
        <v>2664.26</v>
      </c>
      <c r="I2272" s="197">
        <f t="shared" si="342"/>
        <v>1.3668998902098651E-2</v>
      </c>
      <c r="J2272" s="197">
        <f t="shared" si="347"/>
        <v>-4.1656777209178555E-2</v>
      </c>
      <c r="K2272" s="174">
        <v>457.94</v>
      </c>
      <c r="L2272" s="197">
        <f t="shared" si="343"/>
        <v>-6.3995342585765665E-3</v>
      </c>
      <c r="M2272" s="197">
        <f t="shared" si="348"/>
        <v>-4.4349872894622312E-2</v>
      </c>
      <c r="N2272" s="199">
        <v>41260</v>
      </c>
      <c r="O2272" s="181">
        <v>1430.36</v>
      </c>
      <c r="P2272" s="200">
        <f t="shared" si="344"/>
        <v>1.1800667190939215E-2</v>
      </c>
      <c r="Q2272" s="200">
        <f t="shared" si="349"/>
        <v>-1.8607893641542909E-2</v>
      </c>
    </row>
    <row r="2273" spans="1:17">
      <c r="A2273" s="180">
        <v>41261</v>
      </c>
      <c r="B2273" s="174">
        <v>696</v>
      </c>
      <c r="C2273" s="197">
        <f t="shared" si="340"/>
        <v>1.7347884024552705E-2</v>
      </c>
      <c r="D2273" s="201">
        <f t="shared" si="345"/>
        <v>1.0153266520041318E-2</v>
      </c>
      <c r="E2273" s="174">
        <v>8499.35</v>
      </c>
      <c r="F2273" s="197">
        <f t="shared" si="341"/>
        <v>1.0923808346605515E-2</v>
      </c>
      <c r="G2273" s="197">
        <f t="shared" si="346"/>
        <v>2.4461886687372333E-3</v>
      </c>
      <c r="H2273" s="174">
        <v>2705.39</v>
      </c>
      <c r="I2273" s="197">
        <f t="shared" si="342"/>
        <v>1.5319733841638683E-2</v>
      </c>
      <c r="J2273" s="197">
        <f t="shared" si="347"/>
        <v>-4.1941678520852732E-2</v>
      </c>
      <c r="K2273" s="174">
        <v>459.46</v>
      </c>
      <c r="L2273" s="197">
        <f t="shared" si="343"/>
        <v>3.3137156984736995E-3</v>
      </c>
      <c r="M2273" s="197">
        <f t="shared" si="348"/>
        <v>-4.6714543835147414E-2</v>
      </c>
      <c r="N2273" s="199">
        <v>41261</v>
      </c>
      <c r="O2273" s="181">
        <v>1446.79</v>
      </c>
      <c r="P2273" s="200">
        <f t="shared" si="344"/>
        <v>1.1421148426265303E-2</v>
      </c>
      <c r="Q2273" s="200">
        <f t="shared" si="349"/>
        <v>-1.7024755453685855E-2</v>
      </c>
    </row>
    <row r="2274" spans="1:17">
      <c r="A2274" s="180">
        <v>41262</v>
      </c>
      <c r="B2274" s="174">
        <v>694.3</v>
      </c>
      <c r="C2274" s="197">
        <f t="shared" si="340"/>
        <v>-2.44551657519199E-3</v>
      </c>
      <c r="D2274" s="201">
        <f t="shared" si="345"/>
        <v>3.3619189641095448E-2</v>
      </c>
      <c r="E2274" s="174">
        <v>8463.82</v>
      </c>
      <c r="F2274" s="197">
        <f t="shared" si="341"/>
        <v>-4.1890816348462605E-3</v>
      </c>
      <c r="G2274" s="197">
        <f t="shared" si="346"/>
        <v>6.235167761498385E-3</v>
      </c>
      <c r="H2274" s="174">
        <v>2690.99</v>
      </c>
      <c r="I2274" s="197">
        <f t="shared" si="342"/>
        <v>-5.336923707852128E-3</v>
      </c>
      <c r="J2274" s="197">
        <f t="shared" si="347"/>
        <v>-2.5628066311481644E-2</v>
      </c>
      <c r="K2274" s="174">
        <v>465.93</v>
      </c>
      <c r="L2274" s="197">
        <f t="shared" si="343"/>
        <v>1.3983521386004645E-2</v>
      </c>
      <c r="M2274" s="197">
        <f t="shared" si="348"/>
        <v>-4.0499825361246612E-2</v>
      </c>
      <c r="N2274" s="199">
        <v>41262</v>
      </c>
      <c r="O2274" s="181">
        <v>1435.81</v>
      </c>
      <c r="P2274" s="200">
        <f t="shared" si="344"/>
        <v>-7.6181593722409987E-3</v>
      </c>
      <c r="Q2274" s="200">
        <f t="shared" si="349"/>
        <v>-9.7122199618374407E-3</v>
      </c>
    </row>
    <row r="2275" spans="1:17">
      <c r="A2275" s="180">
        <v>41263</v>
      </c>
      <c r="B2275" s="174">
        <v>697.17</v>
      </c>
      <c r="C2275" s="197">
        <f t="shared" si="340"/>
        <v>4.1251397009563102E-3</v>
      </c>
      <c r="D2275" s="201">
        <f t="shared" si="345"/>
        <v>3.812208023027714E-2</v>
      </c>
      <c r="E2275" s="174">
        <v>8516.43</v>
      </c>
      <c r="F2275" s="197">
        <f t="shared" si="341"/>
        <v>6.1966305966209079E-3</v>
      </c>
      <c r="G2275" s="197">
        <f t="shared" si="346"/>
        <v>2.4854167643593291E-3</v>
      </c>
      <c r="H2275" s="174">
        <v>2693.55</v>
      </c>
      <c r="I2275" s="197">
        <f t="shared" si="342"/>
        <v>9.5087052668816556E-4</v>
      </c>
      <c r="J2275" s="197">
        <f t="shared" si="347"/>
        <v>-1.9569505650187363E-2</v>
      </c>
      <c r="K2275" s="174">
        <v>463.9</v>
      </c>
      <c r="L2275" s="197">
        <f t="shared" si="343"/>
        <v>-4.3663964923314714E-3</v>
      </c>
      <c r="M2275" s="197">
        <f t="shared" si="348"/>
        <v>-2.8040901453184185E-2</v>
      </c>
      <c r="N2275" s="199">
        <v>41263</v>
      </c>
      <c r="O2275" s="181">
        <v>1443.69</v>
      </c>
      <c r="P2275" s="200">
        <f t="shared" si="344"/>
        <v>5.4731860885176876E-3</v>
      </c>
      <c r="Q2275" s="200">
        <f t="shared" si="349"/>
        <v>-1.4883706306820954E-2</v>
      </c>
    </row>
    <row r="2276" spans="1:17">
      <c r="A2276" s="180">
        <v>41264</v>
      </c>
      <c r="B2276" s="174">
        <v>689.99</v>
      </c>
      <c r="C2276" s="197">
        <f t="shared" si="340"/>
        <v>-1.0352178727523011E-2</v>
      </c>
      <c r="D2276" s="201">
        <f t="shared" si="345"/>
        <v>6.2577270716090733E-2</v>
      </c>
      <c r="E2276" s="174">
        <v>8443.16</v>
      </c>
      <c r="F2276" s="197">
        <f t="shared" si="341"/>
        <v>-8.6405928280105741E-3</v>
      </c>
      <c r="G2276" s="197">
        <f t="shared" si="346"/>
        <v>2.2836310394154073E-2</v>
      </c>
      <c r="H2276" s="174">
        <v>2664.67</v>
      </c>
      <c r="I2276" s="197">
        <f t="shared" si="342"/>
        <v>-1.0779803615436154E-2</v>
      </c>
      <c r="J2276" s="197">
        <f t="shared" si="347"/>
        <v>5.6702938851909438E-3</v>
      </c>
      <c r="K2276" s="174">
        <v>460.52</v>
      </c>
      <c r="L2276" s="197">
        <f t="shared" si="343"/>
        <v>-7.3127259522342411E-3</v>
      </c>
      <c r="M2276" s="197">
        <f t="shared" si="348"/>
        <v>-3.9125363125329216E-2</v>
      </c>
      <c r="N2276" s="199">
        <v>41264</v>
      </c>
      <c r="O2276" s="181">
        <v>1430.15</v>
      </c>
      <c r="P2276" s="200">
        <f t="shared" si="344"/>
        <v>-9.4230021072279815E-3</v>
      </c>
      <c r="Q2276" s="200">
        <f t="shared" si="349"/>
        <v>7.2996069517583919E-3</v>
      </c>
    </row>
    <row r="2277" spans="1:17">
      <c r="A2277" s="180">
        <v>41267</v>
      </c>
      <c r="B2277" s="174">
        <v>687.6</v>
      </c>
      <c r="C2277" s="197">
        <f t="shared" si="340"/>
        <v>-3.4698312239666942E-3</v>
      </c>
      <c r="D2277" s="201">
        <f t="shared" si="345"/>
        <v>5.0287683390365039E-2</v>
      </c>
      <c r="E2277" s="174">
        <v>8420.5499999999993</v>
      </c>
      <c r="F2277" s="197">
        <f t="shared" si="341"/>
        <v>-2.6814993317583881E-3</v>
      </c>
      <c r="G2277" s="197">
        <f t="shared" si="346"/>
        <v>1.3590433562589233E-2</v>
      </c>
      <c r="H2277" s="174">
        <v>2658.05</v>
      </c>
      <c r="I2277" s="197">
        <f t="shared" si="342"/>
        <v>-2.4874513081242478E-3</v>
      </c>
      <c r="J2277" s="197">
        <f t="shared" si="347"/>
        <v>-1.1154703167163655E-2</v>
      </c>
      <c r="K2277" s="174">
        <v>455.71</v>
      </c>
      <c r="L2277" s="197">
        <f t="shared" si="343"/>
        <v>-1.0499643514823062E-2</v>
      </c>
      <c r="M2277" s="197">
        <f t="shared" si="348"/>
        <v>-6.2089920792775151E-2</v>
      </c>
      <c r="N2277" s="199">
        <v>41267</v>
      </c>
      <c r="O2277" s="181">
        <v>1426.66</v>
      </c>
      <c r="P2277" s="200">
        <f t="shared" si="344"/>
        <v>-2.4432858581227004E-3</v>
      </c>
      <c r="Q2277" s="200">
        <f t="shared" si="349"/>
        <v>-2.5628774105994146E-3</v>
      </c>
    </row>
    <row r="2278" spans="1:17">
      <c r="A2278" s="180">
        <v>41269</v>
      </c>
      <c r="B2278" s="174">
        <v>683.42</v>
      </c>
      <c r="C2278" s="197">
        <f t="shared" si="340"/>
        <v>-6.0976688182091364E-3</v>
      </c>
      <c r="D2278" s="201">
        <f t="shared" si="345"/>
        <v>5.3807090928966961E-2</v>
      </c>
      <c r="E2278" s="174">
        <v>8395.49</v>
      </c>
      <c r="F2278" s="197">
        <f t="shared" si="341"/>
        <v>-2.9804898836265832E-3</v>
      </c>
      <c r="G2278" s="197">
        <f t="shared" si="346"/>
        <v>2.711310736181357E-2</v>
      </c>
      <c r="H2278" s="174">
        <v>2637.18</v>
      </c>
      <c r="I2278" s="197">
        <f t="shared" si="342"/>
        <v>-7.8826068230698366E-3</v>
      </c>
      <c r="J2278" s="197">
        <f t="shared" si="347"/>
        <v>-2.9939523535276904E-3</v>
      </c>
      <c r="K2278" s="174">
        <v>462.03</v>
      </c>
      <c r="L2278" s="197">
        <f t="shared" si="343"/>
        <v>1.3773181747843108E-2</v>
      </c>
      <c r="M2278" s="197">
        <f t="shared" si="348"/>
        <v>-6.4537149650378003E-2</v>
      </c>
      <c r="N2278" s="199">
        <v>41269</v>
      </c>
      <c r="O2278" s="181">
        <v>1419.83</v>
      </c>
      <c r="P2278" s="200">
        <f t="shared" si="344"/>
        <v>-4.7989018809801616E-3</v>
      </c>
      <c r="Q2278" s="200">
        <f t="shared" si="349"/>
        <v>9.5430987959461387E-3</v>
      </c>
    </row>
    <row r="2279" spans="1:17">
      <c r="A2279" s="180">
        <v>41270</v>
      </c>
      <c r="B2279" s="174">
        <v>681.62</v>
      </c>
      <c r="C2279" s="197">
        <f t="shared" si="340"/>
        <v>-2.6372868828637226E-3</v>
      </c>
      <c r="D2279" s="201">
        <f t="shared" si="345"/>
        <v>5.696046714892751E-2</v>
      </c>
      <c r="E2279" s="174">
        <v>8399.83</v>
      </c>
      <c r="F2279" s="197">
        <f t="shared" si="341"/>
        <v>5.1681064684665169E-4</v>
      </c>
      <c r="G2279" s="197">
        <f t="shared" si="346"/>
        <v>2.6092974927575098E-2</v>
      </c>
      <c r="H2279" s="174">
        <v>2632.94</v>
      </c>
      <c r="I2279" s="197">
        <f t="shared" si="342"/>
        <v>-1.6090718673652119E-3</v>
      </c>
      <c r="J2279" s="197">
        <f t="shared" si="347"/>
        <v>-6.9416251215988004E-3</v>
      </c>
      <c r="K2279" s="174">
        <v>469.77</v>
      </c>
      <c r="L2279" s="197">
        <f t="shared" si="343"/>
        <v>1.6613389186977478E-2</v>
      </c>
      <c r="M2279" s="197">
        <f t="shared" si="348"/>
        <v>-3.5381600665629433E-2</v>
      </c>
      <c r="N2279" s="199">
        <v>41270</v>
      </c>
      <c r="O2279" s="181">
        <v>1418.1</v>
      </c>
      <c r="P2279" s="200">
        <f t="shared" si="344"/>
        <v>-1.2191986513380225E-3</v>
      </c>
      <c r="Q2279" s="200">
        <f t="shared" si="349"/>
        <v>7.8343597646523683E-3</v>
      </c>
    </row>
    <row r="2280" spans="1:17">
      <c r="A2280" s="180">
        <v>41271</v>
      </c>
      <c r="B2280" s="174">
        <v>673.04</v>
      </c>
      <c r="C2280" s="197">
        <f t="shared" si="340"/>
        <v>-1.2667554565063296E-2</v>
      </c>
      <c r="D2280" s="201">
        <f t="shared" si="345"/>
        <v>5.7270609606143115E-2</v>
      </c>
      <c r="E2280" s="174">
        <v>8316.17</v>
      </c>
      <c r="F2280" s="197">
        <f t="shared" si="341"/>
        <v>-1.0009655241973251E-2</v>
      </c>
      <c r="G2280" s="197">
        <f t="shared" si="346"/>
        <v>2.2625928023964646E-2</v>
      </c>
      <c r="H2280" s="174">
        <v>2606.36</v>
      </c>
      <c r="I2280" s="197">
        <f t="shared" si="342"/>
        <v>-1.0146480650555505E-2</v>
      </c>
      <c r="J2280" s="197">
        <f t="shared" si="347"/>
        <v>-9.3449438231453588E-3</v>
      </c>
      <c r="K2280" s="174">
        <v>467.85</v>
      </c>
      <c r="L2280" s="197">
        <f t="shared" si="343"/>
        <v>-4.0954815035392066E-3</v>
      </c>
      <c r="M2280" s="197">
        <f t="shared" si="348"/>
        <v>4.7155304858920496E-3</v>
      </c>
      <c r="N2280" s="199">
        <v>41271</v>
      </c>
      <c r="O2280" s="181">
        <v>1402.43</v>
      </c>
      <c r="P2280" s="200">
        <f t="shared" si="344"/>
        <v>-1.11115011894783E-2</v>
      </c>
      <c r="Q2280" s="200">
        <f t="shared" si="349"/>
        <v>3.6240754306679991E-3</v>
      </c>
    </row>
    <row r="2281" spans="1:17">
      <c r="A2281" s="180">
        <v>41274</v>
      </c>
      <c r="B2281" s="174">
        <v>685.8</v>
      </c>
      <c r="C2281" s="197">
        <f t="shared" si="340"/>
        <v>1.878127678626192E-2</v>
      </c>
      <c r="D2281" s="201">
        <f t="shared" si="345"/>
        <v>4.3066205279978717E-2</v>
      </c>
      <c r="E2281" s="174">
        <v>8443.51</v>
      </c>
      <c r="F2281" s="197">
        <f t="shared" si="341"/>
        <v>1.5196286625074768E-2</v>
      </c>
      <c r="G2281" s="197">
        <f t="shared" si="346"/>
        <v>1.5263494716028914E-2</v>
      </c>
      <c r="H2281" s="174">
        <v>2660.93</v>
      </c>
      <c r="I2281" s="197">
        <f t="shared" si="342"/>
        <v>2.0721073840179821E-2</v>
      </c>
      <c r="J2281" s="197">
        <f t="shared" si="347"/>
        <v>-2.2560841872568835E-2</v>
      </c>
      <c r="K2281" s="174">
        <v>468.6</v>
      </c>
      <c r="L2281" s="197">
        <f t="shared" si="343"/>
        <v>1.6017943517732773E-3</v>
      </c>
      <c r="M2281" s="197">
        <f t="shared" si="348"/>
        <v>-8.8312538636330321E-3</v>
      </c>
      <c r="N2281" s="199">
        <v>41274</v>
      </c>
      <c r="O2281" s="181">
        <v>1426.19</v>
      </c>
      <c r="P2281" s="200">
        <f t="shared" si="344"/>
        <v>1.6800106652478265E-2</v>
      </c>
      <c r="Q2281" s="200">
        <f t="shared" si="349"/>
        <v>-6.7581989546687364E-3</v>
      </c>
    </row>
    <row r="2282" spans="1:17">
      <c r="A2282" s="180">
        <v>41276</v>
      </c>
      <c r="B2282" s="174">
        <v>707.93</v>
      </c>
      <c r="C2282" s="197">
        <f t="shared" si="340"/>
        <v>3.175917872043648E-2</v>
      </c>
      <c r="D2282" s="201">
        <f t="shared" si="345"/>
        <v>6.2173283190809087E-2</v>
      </c>
      <c r="E2282" s="174">
        <v>8632.01</v>
      </c>
      <c r="F2282" s="197">
        <f t="shared" si="341"/>
        <v>2.2079287502898365E-2</v>
      </c>
      <c r="G2282" s="197">
        <f t="shared" si="346"/>
        <v>2.6657588064720756E-2</v>
      </c>
      <c r="H2282" s="174">
        <v>2746.47</v>
      </c>
      <c r="I2282" s="197">
        <f t="shared" si="342"/>
        <v>3.1640764998473264E-2</v>
      </c>
      <c r="J2282" s="197">
        <f t="shared" si="347"/>
        <v>4.9012596114850933E-3</v>
      </c>
      <c r="K2282" s="174">
        <v>464.49</v>
      </c>
      <c r="L2282" s="197">
        <f t="shared" si="343"/>
        <v>-8.8094965768401989E-3</v>
      </c>
      <c r="M2282" s="197">
        <f t="shared" si="348"/>
        <v>5.4136886368572196E-3</v>
      </c>
      <c r="N2282" s="199">
        <v>41276</v>
      </c>
      <c r="O2282" s="181">
        <v>1462.42</v>
      </c>
      <c r="P2282" s="200">
        <f t="shared" si="344"/>
        <v>2.5086044824864026E-2</v>
      </c>
      <c r="Q2282" s="200">
        <f t="shared" si="349"/>
        <v>9.8861058491179696E-3</v>
      </c>
    </row>
    <row r="2283" spans="1:17">
      <c r="A2283" s="180">
        <v>41277</v>
      </c>
      <c r="B2283" s="174">
        <v>703.32</v>
      </c>
      <c r="C2283" s="197">
        <f t="shared" si="340"/>
        <v>-6.5332384729180955E-3</v>
      </c>
      <c r="D2283" s="201">
        <f t="shared" si="345"/>
        <v>7.5437757414877821E-2</v>
      </c>
      <c r="E2283" s="174">
        <v>8607.7900000000009</v>
      </c>
      <c r="F2283" s="197">
        <f t="shared" si="341"/>
        <v>-2.8097792241737031E-3</v>
      </c>
      <c r="G2283" s="197">
        <f t="shared" si="346"/>
        <v>3.7854132715347946E-2</v>
      </c>
      <c r="H2283" s="174">
        <v>2732.26</v>
      </c>
      <c r="I2283" s="197">
        <f t="shared" si="342"/>
        <v>-5.1873451928434004E-3</v>
      </c>
      <c r="J2283" s="197">
        <f t="shared" si="347"/>
        <v>2.1697615461425866E-2</v>
      </c>
      <c r="K2283" s="174">
        <v>462.73</v>
      </c>
      <c r="L2283" s="197">
        <f t="shared" si="343"/>
        <v>-3.7962988583995229E-3</v>
      </c>
      <c r="M2283" s="197">
        <f t="shared" si="348"/>
        <v>2.7163384959727945E-3</v>
      </c>
      <c r="N2283" s="199">
        <v>41277</v>
      </c>
      <c r="O2283" s="181">
        <v>1459.37</v>
      </c>
      <c r="P2283" s="200">
        <f t="shared" si="344"/>
        <v>-2.0877620279685176E-3</v>
      </c>
      <c r="Q2283" s="200">
        <f t="shared" si="349"/>
        <v>2.4104889926931643E-2</v>
      </c>
    </row>
    <row r="2284" spans="1:17">
      <c r="A2284" s="180">
        <v>41278</v>
      </c>
      <c r="B2284" s="174">
        <v>704.64</v>
      </c>
      <c r="C2284" s="197">
        <f t="shared" si="340"/>
        <v>1.8750538179221309E-3</v>
      </c>
      <c r="D2284" s="201">
        <f t="shared" si="345"/>
        <v>7.9131967809183718E-2</v>
      </c>
      <c r="E2284" s="174">
        <v>8667.68</v>
      </c>
      <c r="F2284" s="197">
        <f t="shared" si="341"/>
        <v>6.9335583842622473E-3</v>
      </c>
      <c r="G2284" s="197">
        <f t="shared" si="346"/>
        <v>4.4285172602929024E-2</v>
      </c>
      <c r="H2284" s="174">
        <v>2724.49</v>
      </c>
      <c r="I2284" s="197">
        <f t="shared" si="342"/>
        <v>-2.847850919096452E-3</v>
      </c>
      <c r="J2284" s="197">
        <f t="shared" si="347"/>
        <v>2.8202457810679264E-2</v>
      </c>
      <c r="K2284" s="174">
        <v>462.73</v>
      </c>
      <c r="L2284" s="197">
        <f t="shared" si="343"/>
        <v>0</v>
      </c>
      <c r="M2284" s="197">
        <f t="shared" si="348"/>
        <v>4.5393137769480065E-4</v>
      </c>
      <c r="N2284" s="199">
        <v>41278</v>
      </c>
      <c r="O2284" s="181">
        <v>1466.47</v>
      </c>
      <c r="P2284" s="200">
        <f t="shared" si="344"/>
        <v>4.8533166109664457E-3</v>
      </c>
      <c r="Q2284" s="200">
        <f t="shared" si="349"/>
        <v>3.1440835557055374E-2</v>
      </c>
    </row>
    <row r="2285" spans="1:17">
      <c r="A2285" s="180">
        <v>41281</v>
      </c>
      <c r="B2285" s="174">
        <v>703.64</v>
      </c>
      <c r="C2285" s="197">
        <f t="shared" si="340"/>
        <v>-1.4201723635557315E-3</v>
      </c>
      <c r="D2285" s="201">
        <f t="shared" si="345"/>
        <v>7.1495757810036975E-2</v>
      </c>
      <c r="E2285" s="174">
        <v>8636.91</v>
      </c>
      <c r="F2285" s="197">
        <f t="shared" si="341"/>
        <v>-3.5562856362894193E-3</v>
      </c>
      <c r="G2285" s="197">
        <f t="shared" si="346"/>
        <v>5.0569268773684221E-2</v>
      </c>
      <c r="H2285" s="174">
        <v>2724.22</v>
      </c>
      <c r="I2285" s="197">
        <f t="shared" si="342"/>
        <v>-9.9106027012235774E-5</v>
      </c>
      <c r="J2285" s="197">
        <f t="shared" si="347"/>
        <v>1.9113488079778189E-2</v>
      </c>
      <c r="K2285" s="174">
        <v>459.8</v>
      </c>
      <c r="L2285" s="197">
        <f t="shared" si="343"/>
        <v>-6.3521183093744648E-3</v>
      </c>
      <c r="M2285" s="197">
        <f t="shared" si="348"/>
        <v>-1.1663068276718774E-3</v>
      </c>
      <c r="N2285" s="199">
        <v>41281</v>
      </c>
      <c r="O2285" s="181">
        <v>1461.89</v>
      </c>
      <c r="P2285" s="200">
        <f t="shared" si="344"/>
        <v>-3.1280332571486792E-3</v>
      </c>
      <c r="Q2285" s="200">
        <f t="shared" si="349"/>
        <v>3.413272224049075E-2</v>
      </c>
    </row>
    <row r="2286" spans="1:17">
      <c r="A2286" s="180">
        <v>41282</v>
      </c>
      <c r="B2286" s="174">
        <v>697.21</v>
      </c>
      <c r="C2286" s="197">
        <f t="shared" si="340"/>
        <v>-9.1802051010676459E-3</v>
      </c>
      <c r="D2286" s="201">
        <f t="shared" si="345"/>
        <v>5.9341053355882682E-2</v>
      </c>
      <c r="E2286" s="174">
        <v>8604.3799999999992</v>
      </c>
      <c r="F2286" s="197">
        <f t="shared" si="341"/>
        <v>-3.7735040244028855E-3</v>
      </c>
      <c r="G2286" s="197">
        <f t="shared" si="346"/>
        <v>3.8302519252659824E-2</v>
      </c>
      <c r="H2286" s="174">
        <v>2718.72</v>
      </c>
      <c r="I2286" s="197">
        <f t="shared" si="342"/>
        <v>-2.0209672978113899E-3</v>
      </c>
      <c r="J2286" s="197">
        <f t="shared" si="347"/>
        <v>1.5973639771558693E-2</v>
      </c>
      <c r="K2286" s="174">
        <v>459.34</v>
      </c>
      <c r="L2286" s="197">
        <f t="shared" si="343"/>
        <v>-1.0009357408124284E-3</v>
      </c>
      <c r="M2286" s="197">
        <f t="shared" si="348"/>
        <v>-7.5184251370463417E-3</v>
      </c>
      <c r="N2286" s="199">
        <v>41282</v>
      </c>
      <c r="O2286" s="181">
        <v>1457.15</v>
      </c>
      <c r="P2286" s="200">
        <f t="shared" si="344"/>
        <v>-3.2476459151946561E-3</v>
      </c>
      <c r="Q2286" s="200">
        <f t="shared" si="349"/>
        <v>2.3182183225327065E-2</v>
      </c>
    </row>
    <row r="2287" spans="1:17">
      <c r="A2287" s="180">
        <v>41283</v>
      </c>
      <c r="B2287" s="174">
        <v>700.61</v>
      </c>
      <c r="C2287" s="197">
        <f t="shared" si="340"/>
        <v>4.8647275117586252E-3</v>
      </c>
      <c r="D2287" s="201">
        <f t="shared" si="345"/>
        <v>7.2671406521717719E-2</v>
      </c>
      <c r="E2287" s="174">
        <v>8636.1</v>
      </c>
      <c r="F2287" s="197">
        <f t="shared" si="341"/>
        <v>3.679716085810446E-3</v>
      </c>
      <c r="G2287" s="197">
        <f t="shared" si="346"/>
        <v>5.5627398253415471E-2</v>
      </c>
      <c r="H2287" s="174">
        <v>2727.65</v>
      </c>
      <c r="I2287" s="197">
        <f t="shared" si="342"/>
        <v>3.2792513187268929E-3</v>
      </c>
      <c r="J2287" s="197">
        <f t="shared" si="347"/>
        <v>3.9780839392061354E-2</v>
      </c>
      <c r="K2287" s="174">
        <v>454.02</v>
      </c>
      <c r="L2287" s="197">
        <f t="shared" si="343"/>
        <v>-1.1649426653783684E-2</v>
      </c>
      <c r="M2287" s="197">
        <f t="shared" si="348"/>
        <v>-8.5193608778587702E-3</v>
      </c>
      <c r="N2287" s="199">
        <v>41283</v>
      </c>
      <c r="O2287" s="181">
        <v>1461.02</v>
      </c>
      <c r="P2287" s="200">
        <f t="shared" si="344"/>
        <v>2.6523487451191913E-3</v>
      </c>
      <c r="Q2287" s="200">
        <f t="shared" si="349"/>
        <v>4.3925032242550587E-2</v>
      </c>
    </row>
    <row r="2288" spans="1:17">
      <c r="A2288" s="180">
        <v>41284</v>
      </c>
      <c r="B2288" s="174">
        <v>710.06</v>
      </c>
      <c r="C2288" s="197">
        <f t="shared" si="340"/>
        <v>1.339808936569988E-2</v>
      </c>
      <c r="D2288" s="201">
        <f t="shared" si="345"/>
        <v>8.8828327857132933E-2</v>
      </c>
      <c r="E2288" s="174">
        <v>8713.76</v>
      </c>
      <c r="F2288" s="197">
        <f t="shared" si="341"/>
        <v>8.9522934089031111E-3</v>
      </c>
      <c r="G2288" s="197">
        <f t="shared" si="346"/>
        <v>7.0175900314924905E-2</v>
      </c>
      <c r="H2288" s="174">
        <v>2744.18</v>
      </c>
      <c r="I2288" s="197">
        <f t="shared" si="342"/>
        <v>6.0418727498994301E-3</v>
      </c>
      <c r="J2288" s="197">
        <f t="shared" si="347"/>
        <v>5.8535033389733045E-2</v>
      </c>
      <c r="K2288" s="174">
        <v>463.82</v>
      </c>
      <c r="L2288" s="197">
        <f t="shared" si="343"/>
        <v>2.1355295992577857E-2</v>
      </c>
      <c r="M2288" s="197">
        <f t="shared" si="348"/>
        <v>-1.4931360505187986E-2</v>
      </c>
      <c r="N2288" s="199">
        <v>41284</v>
      </c>
      <c r="O2288" s="181">
        <v>1472.12</v>
      </c>
      <c r="P2288" s="200">
        <f t="shared" si="344"/>
        <v>7.5687167942973159E-3</v>
      </c>
      <c r="Q2288" s="200">
        <f t="shared" si="349"/>
        <v>5.8857300382088334E-2</v>
      </c>
    </row>
    <row r="2289" spans="1:17">
      <c r="A2289" s="180">
        <v>41285</v>
      </c>
      <c r="B2289" s="174">
        <v>713.68</v>
      </c>
      <c r="C2289" s="197">
        <f t="shared" si="340"/>
        <v>5.0852090984323728E-3</v>
      </c>
      <c r="D2289" s="201">
        <f t="shared" si="345"/>
        <v>0.10275692949166852</v>
      </c>
      <c r="E2289" s="174">
        <v>8712.4</v>
      </c>
      <c r="F2289" s="197">
        <f t="shared" si="341"/>
        <v>-1.5608717041064519E-4</v>
      </c>
      <c r="G2289" s="197">
        <f t="shared" si="346"/>
        <v>7.8787914045424859E-2</v>
      </c>
      <c r="H2289" s="174">
        <v>2748.26</v>
      </c>
      <c r="I2289" s="197">
        <f t="shared" si="342"/>
        <v>1.4856787695314449E-3</v>
      </c>
      <c r="J2289" s="197">
        <f t="shared" si="347"/>
        <v>6.0105020517900315E-2</v>
      </c>
      <c r="K2289" s="174">
        <v>478.41</v>
      </c>
      <c r="L2289" s="197">
        <f t="shared" si="343"/>
        <v>3.0971559500927545E-2</v>
      </c>
      <c r="M2289" s="197">
        <f t="shared" si="348"/>
        <v>-1.1511257752159519E-2</v>
      </c>
      <c r="N2289" s="199">
        <v>41285</v>
      </c>
      <c r="O2289" s="181">
        <v>1472.05</v>
      </c>
      <c r="P2289" s="200">
        <f t="shared" si="344"/>
        <v>-4.7551601988409018E-5</v>
      </c>
      <c r="Q2289" s="200">
        <f t="shared" si="349"/>
        <v>6.4728741113959654E-2</v>
      </c>
    </row>
    <row r="2290" spans="1:17">
      <c r="A2290" s="180">
        <v>41288</v>
      </c>
      <c r="B2290" s="174">
        <v>716.9</v>
      </c>
      <c r="C2290" s="197">
        <f t="shared" si="340"/>
        <v>4.5016782532986003E-3</v>
      </c>
      <c r="D2290" s="201">
        <f t="shared" si="345"/>
        <v>0.10921653750701943</v>
      </c>
      <c r="E2290" s="174">
        <v>8717.4500000000007</v>
      </c>
      <c r="F2290" s="197">
        <f t="shared" si="341"/>
        <v>5.7946570295314842E-4</v>
      </c>
      <c r="G2290" s="197">
        <f t="shared" si="346"/>
        <v>7.8569744533943775E-2</v>
      </c>
      <c r="H2290" s="174">
        <v>2735.7</v>
      </c>
      <c r="I2290" s="197">
        <f t="shared" si="342"/>
        <v>-4.580639523783285E-3</v>
      </c>
      <c r="J2290" s="197">
        <f t="shared" si="347"/>
        <v>6.2105517747882699E-2</v>
      </c>
      <c r="K2290" s="174">
        <v>474.9</v>
      </c>
      <c r="L2290" s="197">
        <f t="shared" si="343"/>
        <v>-7.3638498729144877E-3</v>
      </c>
      <c r="M2290" s="197">
        <f t="shared" si="348"/>
        <v>3.444877216619735E-2</v>
      </c>
      <c r="N2290" s="199">
        <v>41288</v>
      </c>
      <c r="O2290" s="181">
        <v>1470.68</v>
      </c>
      <c r="P2290" s="200">
        <f t="shared" si="344"/>
        <v>-9.3110825592432821E-4</v>
      </c>
      <c r="Q2290" s="200">
        <f t="shared" si="349"/>
        <v>6.4550749057853518E-2</v>
      </c>
    </row>
    <row r="2291" spans="1:17">
      <c r="A2291" s="180">
        <v>41289</v>
      </c>
      <c r="B2291" s="174">
        <v>715.68</v>
      </c>
      <c r="C2291" s="197">
        <f t="shared" si="340"/>
        <v>-1.7032211742886636E-3</v>
      </c>
      <c r="D2291" s="201">
        <f t="shared" si="345"/>
        <v>0.11887339135117193</v>
      </c>
      <c r="E2291" s="174">
        <v>8733.1</v>
      </c>
      <c r="F2291" s="197">
        <f t="shared" si="341"/>
        <v>1.7936402228803769E-3</v>
      </c>
      <c r="G2291" s="197">
        <f t="shared" si="346"/>
        <v>8.2985680020571675E-2</v>
      </c>
      <c r="H2291" s="174">
        <v>2722.98</v>
      </c>
      <c r="I2291" s="197">
        <f t="shared" si="342"/>
        <v>-4.6604758011930345E-3</v>
      </c>
      <c r="J2291" s="197">
        <f t="shared" si="347"/>
        <v>6.5653787452875256E-2</v>
      </c>
      <c r="K2291" s="174">
        <v>472.26</v>
      </c>
      <c r="L2291" s="197">
        <f t="shared" si="343"/>
        <v>-5.5745741726623641E-3</v>
      </c>
      <c r="M2291" s="197">
        <f t="shared" si="348"/>
        <v>2.0959328866600069E-2</v>
      </c>
      <c r="N2291" s="199">
        <v>41289</v>
      </c>
      <c r="O2291" s="181">
        <v>1472.34</v>
      </c>
      <c r="P2291" s="200">
        <f t="shared" si="344"/>
        <v>1.128093030996665E-3</v>
      </c>
      <c r="Q2291" s="200">
        <f t="shared" si="349"/>
        <v>6.7613024361620172E-2</v>
      </c>
    </row>
    <row r="2292" spans="1:17">
      <c r="A2292" s="180">
        <v>41290</v>
      </c>
      <c r="B2292" s="174">
        <v>716.12</v>
      </c>
      <c r="C2292" s="197">
        <f t="shared" si="340"/>
        <v>6.1461099853430952E-4</v>
      </c>
      <c r="D2292" s="201">
        <f t="shared" si="345"/>
        <v>0.1281007944153924</v>
      </c>
      <c r="E2292" s="174">
        <v>8710.56</v>
      </c>
      <c r="F2292" s="197">
        <f t="shared" si="341"/>
        <v>-2.5843214720829262E-3</v>
      </c>
      <c r="G2292" s="197">
        <f t="shared" si="346"/>
        <v>9.9824826998489657E-2</v>
      </c>
      <c r="H2292" s="174">
        <v>2734.73</v>
      </c>
      <c r="I2292" s="197">
        <f t="shared" si="342"/>
        <v>4.3058418838718476E-3</v>
      </c>
      <c r="J2292" s="197">
        <f t="shared" si="347"/>
        <v>7.2768708672563562E-2</v>
      </c>
      <c r="K2292" s="174">
        <v>471.2</v>
      </c>
      <c r="L2292" s="197">
        <f t="shared" si="343"/>
        <v>-2.2470490450368129E-3</v>
      </c>
      <c r="M2292" s="197">
        <f t="shared" si="348"/>
        <v>9.0827532144231657E-3</v>
      </c>
      <c r="N2292" s="199">
        <v>41290</v>
      </c>
      <c r="O2292" s="181">
        <v>1472.63</v>
      </c>
      <c r="P2292" s="200">
        <f t="shared" si="344"/>
        <v>1.969459797129973E-4</v>
      </c>
      <c r="Q2292" s="200">
        <f t="shared" si="349"/>
        <v>8.2689959318342873E-2</v>
      </c>
    </row>
    <row r="2293" spans="1:17">
      <c r="A2293" s="180">
        <v>41291</v>
      </c>
      <c r="B2293" s="174">
        <v>721.09</v>
      </c>
      <c r="C2293" s="197">
        <f t="shared" si="340"/>
        <v>6.9162054413624101E-3</v>
      </c>
      <c r="D2293" s="201">
        <f t="shared" si="345"/>
        <v>0.13052763367831524</v>
      </c>
      <c r="E2293" s="174">
        <v>8766.5499999999993</v>
      </c>
      <c r="F2293" s="197">
        <f t="shared" si="341"/>
        <v>6.407259729579836E-3</v>
      </c>
      <c r="G2293" s="197">
        <f t="shared" si="346"/>
        <v>9.8068337956612781E-2</v>
      </c>
      <c r="H2293" s="174">
        <v>2747.15</v>
      </c>
      <c r="I2293" s="197">
        <f t="shared" si="342"/>
        <v>4.5312999377279013E-3</v>
      </c>
      <c r="J2293" s="197">
        <f t="shared" si="347"/>
        <v>8.0045145455252889E-2</v>
      </c>
      <c r="K2293" s="174">
        <v>470.01</v>
      </c>
      <c r="L2293" s="197">
        <f t="shared" si="343"/>
        <v>-2.5286612638715095E-3</v>
      </c>
      <c r="M2293" s="197">
        <f t="shared" si="348"/>
        <v>3.5490835697340323E-2</v>
      </c>
      <c r="N2293" s="199">
        <v>41291</v>
      </c>
      <c r="O2293" s="181">
        <v>1480.94</v>
      </c>
      <c r="P2293" s="200">
        <f t="shared" si="344"/>
        <v>5.6271034223067872E-3</v>
      </c>
      <c r="Q2293" s="200">
        <f t="shared" si="349"/>
        <v>8.4481695987584385E-2</v>
      </c>
    </row>
    <row r="2294" spans="1:17">
      <c r="A2294" s="180">
        <v>41292</v>
      </c>
      <c r="B2294" s="174">
        <v>720.06</v>
      </c>
      <c r="C2294" s="197">
        <f t="shared" si="340"/>
        <v>-1.4294142530297585E-3</v>
      </c>
      <c r="D2294" s="201">
        <f t="shared" si="345"/>
        <v>0.13322040392556356</v>
      </c>
      <c r="E2294" s="174">
        <v>8792.6299999999992</v>
      </c>
      <c r="F2294" s="197">
        <f t="shared" si="341"/>
        <v>2.9705281428371467E-3</v>
      </c>
      <c r="G2294" s="197">
        <f t="shared" si="346"/>
        <v>0.10009486561795317</v>
      </c>
      <c r="H2294" s="174">
        <v>2743.24</v>
      </c>
      <c r="I2294" s="197">
        <f t="shared" si="342"/>
        <v>-1.4243070750902256E-3</v>
      </c>
      <c r="J2294" s="197">
        <f t="shared" si="347"/>
        <v>8.0701789461767814E-2</v>
      </c>
      <c r="K2294" s="174">
        <v>471.09</v>
      </c>
      <c r="L2294" s="197">
        <f t="shared" si="343"/>
        <v>2.2951874914666766E-3</v>
      </c>
      <c r="M2294" s="197">
        <f t="shared" si="348"/>
        <v>4.7425167816476273E-2</v>
      </c>
      <c r="N2294" s="199">
        <v>41292</v>
      </c>
      <c r="O2294" s="181">
        <v>1485.98</v>
      </c>
      <c r="P2294" s="200">
        <f t="shared" si="344"/>
        <v>3.3974659565910057E-3</v>
      </c>
      <c r="Q2294" s="200">
        <f t="shared" si="349"/>
        <v>8.5280560737321764E-2</v>
      </c>
    </row>
    <row r="2295" spans="1:17">
      <c r="A2295" s="180">
        <v>41296</v>
      </c>
      <c r="B2295" s="174">
        <v>722.44</v>
      </c>
      <c r="C2295" s="197">
        <f t="shared" si="340"/>
        <v>3.2998296840578314E-3</v>
      </c>
      <c r="D2295" s="201">
        <f t="shared" si="345"/>
        <v>0.1122415892728893</v>
      </c>
      <c r="E2295" s="174">
        <v>8832.75</v>
      </c>
      <c r="F2295" s="197">
        <f t="shared" si="341"/>
        <v>4.5525338225270301E-3</v>
      </c>
      <c r="G2295" s="197">
        <f t="shared" si="346"/>
        <v>8.4486107607059949E-2</v>
      </c>
      <c r="H2295" s="174">
        <v>2746.19</v>
      </c>
      <c r="I2295" s="197">
        <f t="shared" si="342"/>
        <v>1.0747929325929217E-3</v>
      </c>
      <c r="J2295" s="197">
        <f t="shared" si="347"/>
        <v>5.5233392235421133E-2</v>
      </c>
      <c r="K2295" s="174">
        <v>473.62</v>
      </c>
      <c r="L2295" s="197">
        <f t="shared" si="343"/>
        <v>5.356153842903744E-3</v>
      </c>
      <c r="M2295" s="197">
        <f t="shared" si="348"/>
        <v>4.3914468619056235E-2</v>
      </c>
      <c r="N2295" s="199">
        <v>41296</v>
      </c>
      <c r="O2295" s="181">
        <v>1492.56</v>
      </c>
      <c r="P2295" s="200">
        <f t="shared" si="344"/>
        <v>4.41827922681335E-3</v>
      </c>
      <c r="Q2295" s="200">
        <f t="shared" si="349"/>
        <v>6.9010656925820937E-2</v>
      </c>
    </row>
    <row r="2296" spans="1:17">
      <c r="A2296" s="180">
        <v>41297</v>
      </c>
      <c r="B2296" s="174">
        <v>725.29</v>
      </c>
      <c r="C2296" s="197">
        <f t="shared" si="340"/>
        <v>3.9372033205388735E-3</v>
      </c>
      <c r="D2296" s="201">
        <f t="shared" si="345"/>
        <v>0.1207287908769656</v>
      </c>
      <c r="E2296" s="174">
        <v>8828.66</v>
      </c>
      <c r="F2296" s="197">
        <f t="shared" si="341"/>
        <v>-4.6315668716294199E-4</v>
      </c>
      <c r="G2296" s="197">
        <f t="shared" si="346"/>
        <v>8.8280292910466379E-2</v>
      </c>
      <c r="H2296" s="174">
        <v>2762.17</v>
      </c>
      <c r="I2296" s="197">
        <f t="shared" si="342"/>
        <v>5.8021061912375991E-3</v>
      </c>
      <c r="J2296" s="197">
        <f t="shared" si="347"/>
        <v>5.6759009664281754E-2</v>
      </c>
      <c r="K2296" s="174">
        <v>474.95</v>
      </c>
      <c r="L2296" s="197">
        <f t="shared" si="343"/>
        <v>2.8042229283156031E-3</v>
      </c>
      <c r="M2296" s="197">
        <f t="shared" si="348"/>
        <v>5.2759011010484136E-2</v>
      </c>
      <c r="N2296" s="199">
        <v>41297</v>
      </c>
      <c r="O2296" s="181">
        <v>1494.81</v>
      </c>
      <c r="P2296" s="200">
        <f t="shared" si="344"/>
        <v>1.5063419833833689E-3</v>
      </c>
      <c r="Q2296" s="200">
        <f t="shared" si="349"/>
        <v>7.2765801375026695E-2</v>
      </c>
    </row>
    <row r="2297" spans="1:17">
      <c r="A2297" s="180">
        <v>41298</v>
      </c>
      <c r="B2297" s="174">
        <v>725.62</v>
      </c>
      <c r="C2297" s="197">
        <f t="shared" si="340"/>
        <v>4.5488694087212093E-4</v>
      </c>
      <c r="D2297" s="201">
        <f t="shared" si="345"/>
        <v>0.11309763202006905</v>
      </c>
      <c r="E2297" s="174">
        <v>8856.59</v>
      </c>
      <c r="F2297" s="197">
        <f t="shared" si="341"/>
        <v>3.1585669663030621E-3</v>
      </c>
      <c r="G2297" s="197">
        <f t="shared" si="346"/>
        <v>8.4636611768707459E-2</v>
      </c>
      <c r="H2297" s="174">
        <v>2723.53</v>
      </c>
      <c r="I2297" s="197">
        <f t="shared" si="342"/>
        <v>-1.4087769676068803E-2</v>
      </c>
      <c r="J2297" s="197">
        <f t="shared" si="347"/>
        <v>6.0320559322011053E-2</v>
      </c>
      <c r="K2297" s="174">
        <v>471.46</v>
      </c>
      <c r="L2297" s="197">
        <f t="shared" si="343"/>
        <v>-7.3752724923899461E-3</v>
      </c>
      <c r="M2297" s="197">
        <f t="shared" si="348"/>
        <v>6.3406411399825641E-2</v>
      </c>
      <c r="N2297" s="199">
        <v>41298</v>
      </c>
      <c r="O2297" s="181">
        <v>1494.82</v>
      </c>
      <c r="P2297" s="200">
        <f t="shared" si="344"/>
        <v>6.689791044299383E-6</v>
      </c>
      <c r="Q2297" s="200">
        <f t="shared" si="349"/>
        <v>7.1954628538424159E-2</v>
      </c>
    </row>
    <row r="2298" spans="1:17">
      <c r="A2298" s="180">
        <v>41299</v>
      </c>
      <c r="B2298" s="174">
        <v>732.74</v>
      </c>
      <c r="C2298" s="197">
        <f t="shared" si="340"/>
        <v>9.764470461624852E-3</v>
      </c>
      <c r="D2298" s="201">
        <f t="shared" si="345"/>
        <v>9.7836728175429599E-2</v>
      </c>
      <c r="E2298" s="174">
        <v>8904.52</v>
      </c>
      <c r="F2298" s="197">
        <f t="shared" si="341"/>
        <v>5.3971982999957294E-3</v>
      </c>
      <c r="G2298" s="197">
        <f t="shared" si="346"/>
        <v>7.3921513878604822E-2</v>
      </c>
      <c r="H2298" s="174">
        <v>2736.73</v>
      </c>
      <c r="I2298" s="197">
        <f t="shared" si="342"/>
        <v>4.8349440189082854E-3</v>
      </c>
      <c r="J2298" s="197">
        <f t="shared" si="347"/>
        <v>3.130523095151342E-2</v>
      </c>
      <c r="K2298" s="174">
        <v>468.94</v>
      </c>
      <c r="L2298" s="197">
        <f t="shared" si="343"/>
        <v>-5.3594343512117929E-3</v>
      </c>
      <c r="M2298" s="197">
        <f t="shared" si="348"/>
        <v>6.5882769021165383E-2</v>
      </c>
      <c r="N2298" s="199">
        <v>41299</v>
      </c>
      <c r="O2298" s="181">
        <v>1502.96</v>
      </c>
      <c r="P2298" s="200">
        <f t="shared" si="344"/>
        <v>5.4306987208722545E-3</v>
      </c>
      <c r="Q2298" s="200">
        <f t="shared" si="349"/>
        <v>5.9019112524600514E-2</v>
      </c>
    </row>
    <row r="2299" spans="1:17">
      <c r="A2299" s="180">
        <v>41302</v>
      </c>
      <c r="B2299" s="174">
        <v>732.56</v>
      </c>
      <c r="C2299" s="197">
        <f t="shared" si="340"/>
        <v>-2.4568347902203977E-4</v>
      </c>
      <c r="D2299" s="201">
        <f t="shared" si="345"/>
        <v>0.10285556578727945</v>
      </c>
      <c r="E2299" s="174">
        <v>8880.02</v>
      </c>
      <c r="F2299" s="197">
        <f t="shared" si="341"/>
        <v>-2.7552037329716147E-3</v>
      </c>
      <c r="G2299" s="197">
        <f t="shared" si="346"/>
        <v>8.2721244097781407E-2</v>
      </c>
      <c r="H2299" s="174">
        <v>2742.43</v>
      </c>
      <c r="I2299" s="197">
        <f t="shared" si="342"/>
        <v>2.0806116471313932E-3</v>
      </c>
      <c r="J2299" s="197">
        <f t="shared" si="347"/>
        <v>3.1574146845704205E-2</v>
      </c>
      <c r="K2299" s="174">
        <v>472.41</v>
      </c>
      <c r="L2299" s="197">
        <f t="shared" si="343"/>
        <v>7.3724241078382434E-3</v>
      </c>
      <c r="M2299" s="197">
        <f t="shared" si="348"/>
        <v>6.4905373082801185E-2</v>
      </c>
      <c r="N2299" s="199">
        <v>41302</v>
      </c>
      <c r="O2299" s="181">
        <v>1500.18</v>
      </c>
      <c r="P2299" s="200">
        <f t="shared" si="344"/>
        <v>-1.8513960681661246E-3</v>
      </c>
      <c r="Q2299" s="200">
        <f t="shared" si="349"/>
        <v>6.6481465966404321E-2</v>
      </c>
    </row>
    <row r="2300" spans="1:17">
      <c r="A2300" s="180">
        <v>41303</v>
      </c>
      <c r="B2300" s="174">
        <v>720.74</v>
      </c>
      <c r="C2300" s="197">
        <f t="shared" si="340"/>
        <v>-1.6266786813566993E-2</v>
      </c>
      <c r="D2300" s="201">
        <f t="shared" si="345"/>
        <v>0.11146736305663743</v>
      </c>
      <c r="E2300" s="174">
        <v>8935.64</v>
      </c>
      <c r="F2300" s="197">
        <f t="shared" si="341"/>
        <v>6.2439652199354212E-3</v>
      </c>
      <c r="G2300" s="197">
        <f t="shared" si="346"/>
        <v>8.5688954183338342E-2</v>
      </c>
      <c r="H2300" s="174">
        <v>2743.58</v>
      </c>
      <c r="I2300" s="197">
        <f t="shared" si="342"/>
        <v>4.192482393741668E-4</v>
      </c>
      <c r="J2300" s="197">
        <f t="shared" si="347"/>
        <v>3.7527737343551221E-2</v>
      </c>
      <c r="K2300" s="174">
        <v>473.96</v>
      </c>
      <c r="L2300" s="197">
        <f t="shared" si="343"/>
        <v>3.2756773481113989E-3</v>
      </c>
      <c r="M2300" s="197">
        <f t="shared" si="348"/>
        <v>6.9119887872235802E-2</v>
      </c>
      <c r="N2300" s="199">
        <v>41303</v>
      </c>
      <c r="O2300" s="181">
        <v>1507.84</v>
      </c>
      <c r="P2300" s="200">
        <f t="shared" si="344"/>
        <v>5.0930622521802886E-3</v>
      </c>
      <c r="Q2300" s="200">
        <f t="shared" si="349"/>
        <v>6.9870293922086726E-2</v>
      </c>
    </row>
    <row r="2301" spans="1:17">
      <c r="A2301" s="180">
        <v>41304</v>
      </c>
      <c r="B2301" s="174">
        <v>720.9</v>
      </c>
      <c r="C2301" s="197">
        <f t="shared" si="340"/>
        <v>2.2196942462320273E-4</v>
      </c>
      <c r="D2301" s="201">
        <f t="shared" si="345"/>
        <v>8.7266198092718655E-2</v>
      </c>
      <c r="E2301" s="174">
        <v>8904.32</v>
      </c>
      <c r="F2301" s="197">
        <f t="shared" si="341"/>
        <v>-3.5112222424100014E-3</v>
      </c>
      <c r="G2301" s="197">
        <f t="shared" si="346"/>
        <v>8.5016461794897455E-2</v>
      </c>
      <c r="H2301" s="174">
        <v>2738.71</v>
      </c>
      <c r="I2301" s="197">
        <f t="shared" si="342"/>
        <v>-1.7766303063057195E-3</v>
      </c>
      <c r="J2301" s="197">
        <f t="shared" si="347"/>
        <v>2.8958271117299133E-2</v>
      </c>
      <c r="K2301" s="174">
        <v>472.39</v>
      </c>
      <c r="L2301" s="197">
        <f t="shared" si="343"/>
        <v>-3.3180143506579681E-3</v>
      </c>
      <c r="M2301" s="197">
        <f t="shared" si="348"/>
        <v>4.4612893866332777E-2</v>
      </c>
      <c r="N2301" s="199">
        <v>41304</v>
      </c>
      <c r="O2301" s="181">
        <v>1501.96</v>
      </c>
      <c r="P2301" s="200">
        <f t="shared" si="344"/>
        <v>-3.9072413320486547E-3</v>
      </c>
      <c r="Q2301" s="200">
        <f t="shared" si="349"/>
        <v>6.713810539328767E-2</v>
      </c>
    </row>
    <row r="2302" spans="1:17">
      <c r="A2302" s="180">
        <v>41305</v>
      </c>
      <c r="B2302" s="174">
        <v>719.58</v>
      </c>
      <c r="C2302" s="197">
        <f t="shared" si="340"/>
        <v>-1.8327229388481765E-3</v>
      </c>
      <c r="D2302" s="201">
        <f t="shared" si="345"/>
        <v>8.2790734910669364E-2</v>
      </c>
      <c r="E2302" s="174">
        <v>8883.7900000000009</v>
      </c>
      <c r="F2302" s="197">
        <f t="shared" si="341"/>
        <v>-2.3082844794215019E-3</v>
      </c>
      <c r="G2302" s="197">
        <f t="shared" si="346"/>
        <v>7.5587864845886171E-2</v>
      </c>
      <c r="H2302" s="174">
        <v>2731.53</v>
      </c>
      <c r="I2302" s="197">
        <f t="shared" si="342"/>
        <v>-2.6251148480691227E-3</v>
      </c>
      <c r="J2302" s="197">
        <f t="shared" si="347"/>
        <v>2.1659018127815368E-2</v>
      </c>
      <c r="K2302" s="174">
        <v>473.15</v>
      </c>
      <c r="L2302" s="197">
        <f t="shared" si="343"/>
        <v>1.6075473563604953E-3</v>
      </c>
      <c r="M2302" s="197">
        <f t="shared" si="348"/>
        <v>4.7469036354126602E-2</v>
      </c>
      <c r="N2302" s="199">
        <v>41305</v>
      </c>
      <c r="O2302" s="181">
        <v>1498.11</v>
      </c>
      <c r="P2302" s="200">
        <f t="shared" si="344"/>
        <v>-2.5666081881304615E-3</v>
      </c>
      <c r="Q2302" s="200">
        <f t="shared" si="349"/>
        <v>5.8970237915245666E-2</v>
      </c>
    </row>
    <row r="2303" spans="1:17">
      <c r="A2303" s="180">
        <v>41306</v>
      </c>
      <c r="B2303" s="174">
        <v>728.41</v>
      </c>
      <c r="C2303" s="197">
        <f t="shared" si="340"/>
        <v>1.2196368008013299E-2</v>
      </c>
      <c r="D2303" s="201">
        <f t="shared" si="345"/>
        <v>8.2118988226825909E-2</v>
      </c>
      <c r="E2303" s="174">
        <v>8965.1200000000008</v>
      </c>
      <c r="F2303" s="197">
        <f t="shared" si="341"/>
        <v>9.1132246032325937E-3</v>
      </c>
      <c r="G2303" s="197">
        <f t="shared" si="346"/>
        <v>7.2751623462607787E-2</v>
      </c>
      <c r="H2303" s="174">
        <v>2763.96</v>
      </c>
      <c r="I2303" s="197">
        <f t="shared" si="342"/>
        <v>1.1802542250967898E-2</v>
      </c>
      <c r="J2303" s="197">
        <f t="shared" si="347"/>
        <v>1.9836455064079876E-2</v>
      </c>
      <c r="K2303" s="174">
        <v>478.98</v>
      </c>
      <c r="L2303" s="197">
        <f t="shared" si="343"/>
        <v>1.2246379931520982E-2</v>
      </c>
      <c r="M2303" s="197">
        <f t="shared" si="348"/>
        <v>4.5133116328854396E-2</v>
      </c>
      <c r="N2303" s="199">
        <v>41306</v>
      </c>
      <c r="O2303" s="181">
        <v>1513.17</v>
      </c>
      <c r="P2303" s="200">
        <f t="shared" si="344"/>
        <v>1.0002474404177631E-2</v>
      </c>
      <c r="Q2303" s="200">
        <f t="shared" si="349"/>
        <v>5.6241207804035721E-2</v>
      </c>
    </row>
    <row r="2304" spans="1:17">
      <c r="A2304" s="180">
        <v>41309</v>
      </c>
      <c r="B2304" s="174">
        <v>716.72</v>
      </c>
      <c r="C2304" s="197">
        <f t="shared" si="340"/>
        <v>-1.6178828190375024E-2</v>
      </c>
      <c r="D2304" s="201">
        <f t="shared" si="345"/>
        <v>9.6338975880976382E-2</v>
      </c>
      <c r="E2304" s="174">
        <v>8852.82</v>
      </c>
      <c r="F2304" s="197">
        <f t="shared" si="341"/>
        <v>-1.260544002373575E-2</v>
      </c>
      <c r="G2304" s="197">
        <f t="shared" si="346"/>
        <v>8.6340719058817711E-2</v>
      </c>
      <c r="H2304" s="174">
        <v>2715.68</v>
      </c>
      <c r="I2304" s="197">
        <f t="shared" si="342"/>
        <v>-1.7622051589593124E-2</v>
      </c>
      <c r="J2304" s="197">
        <f t="shared" si="347"/>
        <v>3.3897060378692355E-2</v>
      </c>
      <c r="K2304" s="174">
        <v>469.3</v>
      </c>
      <c r="L2304" s="197">
        <f t="shared" si="343"/>
        <v>-2.0416620085390535E-2</v>
      </c>
      <c r="M2304" s="197">
        <f t="shared" si="348"/>
        <v>4.1171757128978234E-2</v>
      </c>
      <c r="N2304" s="199">
        <v>41309</v>
      </c>
      <c r="O2304" s="181">
        <v>1495.71</v>
      </c>
      <c r="P2304" s="200">
        <f t="shared" si="344"/>
        <v>-1.1605777551404992E-2</v>
      </c>
      <c r="Q2304" s="200">
        <f t="shared" si="349"/>
        <v>7.100013573332721E-2</v>
      </c>
    </row>
    <row r="2305" spans="1:17">
      <c r="A2305" s="180">
        <v>41310</v>
      </c>
      <c r="B2305" s="174">
        <v>726.91</v>
      </c>
      <c r="C2305" s="197">
        <f t="shared" si="340"/>
        <v>1.4117425157127758E-2</v>
      </c>
      <c r="D2305" s="201">
        <f t="shared" si="345"/>
        <v>7.3906218614301911E-2</v>
      </c>
      <c r="E2305" s="174">
        <v>8920.1299999999992</v>
      </c>
      <c r="F2305" s="197">
        <f t="shared" si="341"/>
        <v>7.5744681453541818E-3</v>
      </c>
      <c r="G2305" s="197">
        <f t="shared" si="346"/>
        <v>7.3695151136520004E-2</v>
      </c>
      <c r="H2305" s="174">
        <v>2754.99</v>
      </c>
      <c r="I2305" s="197">
        <f t="shared" si="342"/>
        <v>1.4371430403140706E-2</v>
      </c>
      <c r="J2305" s="197">
        <f t="shared" si="347"/>
        <v>1.7754484612969093E-2</v>
      </c>
      <c r="K2305" s="174">
        <v>469.85</v>
      </c>
      <c r="L2305" s="197">
        <f t="shared" si="343"/>
        <v>1.1712720287020445E-3</v>
      </c>
      <c r="M2305" s="197">
        <f t="shared" si="348"/>
        <v>1.4336240042217351E-2</v>
      </c>
      <c r="N2305" s="199">
        <v>41310</v>
      </c>
      <c r="O2305" s="181">
        <v>1511.29</v>
      </c>
      <c r="P2305" s="200">
        <f t="shared" si="344"/>
        <v>1.036258025857612E-2</v>
      </c>
      <c r="Q2305" s="200">
        <f t="shared" si="349"/>
        <v>6.1105696389971431E-2</v>
      </c>
    </row>
    <row r="2306" spans="1:17">
      <c r="A2306" s="180">
        <v>41311</v>
      </c>
      <c r="B2306" s="174">
        <v>727.21</v>
      </c>
      <c r="C2306" s="197">
        <f t="shared" si="340"/>
        <v>4.1262069740654537E-4</v>
      </c>
      <c r="D2306" s="201">
        <f t="shared" si="345"/>
        <v>8.3990685028968587E-2</v>
      </c>
      <c r="E2306" s="174">
        <v>8934.24</v>
      </c>
      <c r="F2306" s="197">
        <f t="shared" si="341"/>
        <v>1.5805657592458308E-3</v>
      </c>
      <c r="G2306" s="197">
        <f t="shared" si="346"/>
        <v>7.630498792365091E-2</v>
      </c>
      <c r="H2306" s="174">
        <v>2746.35</v>
      </c>
      <c r="I2306" s="197">
        <f t="shared" si="342"/>
        <v>-3.1410554896385773E-3</v>
      </c>
      <c r="J2306" s="197">
        <f t="shared" si="347"/>
        <v>4.3434457664753567E-2</v>
      </c>
      <c r="K2306" s="174">
        <v>471.09</v>
      </c>
      <c r="L2306" s="197">
        <f t="shared" si="343"/>
        <v>2.6356637358979605E-3</v>
      </c>
      <c r="M2306" s="197">
        <f t="shared" si="348"/>
        <v>1.9840086761212086E-2</v>
      </c>
      <c r="N2306" s="199">
        <v>41311</v>
      </c>
      <c r="O2306" s="181">
        <v>1512.12</v>
      </c>
      <c r="P2306" s="200">
        <f t="shared" si="344"/>
        <v>5.4904893537455462E-4</v>
      </c>
      <c r="Q2306" s="200">
        <f t="shared" si="349"/>
        <v>6.9884655080021549E-2</v>
      </c>
    </row>
    <row r="2307" spans="1:17">
      <c r="A2307" s="180">
        <v>41312</v>
      </c>
      <c r="B2307" s="174">
        <v>724.25</v>
      </c>
      <c r="C2307" s="197">
        <f t="shared" si="340"/>
        <v>-4.0786574943975666E-3</v>
      </c>
      <c r="D2307" s="201">
        <f t="shared" si="345"/>
        <v>7.6593676931638086E-2</v>
      </c>
      <c r="E2307" s="174">
        <v>8893.75</v>
      </c>
      <c r="F2307" s="197">
        <f t="shared" si="341"/>
        <v>-4.5423033799701319E-3</v>
      </c>
      <c r="G2307" s="197">
        <f t="shared" si="346"/>
        <v>7.5935805305535939E-2</v>
      </c>
      <c r="H2307" s="174">
        <v>2746.5</v>
      </c>
      <c r="I2307" s="197">
        <f t="shared" si="342"/>
        <v>5.4616455951863085E-5</v>
      </c>
      <c r="J2307" s="197">
        <f t="shared" si="347"/>
        <v>3.3338580301745323E-2</v>
      </c>
      <c r="K2307" s="174">
        <v>470.99</v>
      </c>
      <c r="L2307" s="197">
        <f t="shared" si="343"/>
        <v>-2.1229619644944162E-4</v>
      </c>
      <c r="M2307" s="197">
        <f t="shared" si="348"/>
        <v>1.6242773559062344E-2</v>
      </c>
      <c r="N2307" s="199">
        <v>41312</v>
      </c>
      <c r="O2307" s="181">
        <v>1509.39</v>
      </c>
      <c r="P2307" s="200">
        <f t="shared" si="344"/>
        <v>-1.807043989846203E-3</v>
      </c>
      <c r="Q2307" s="200">
        <f t="shared" si="349"/>
        <v>6.7132505928091044E-2</v>
      </c>
    </row>
    <row r="2308" spans="1:17">
      <c r="A2308" s="180">
        <v>41313</v>
      </c>
      <c r="B2308" s="174">
        <v>729.56</v>
      </c>
      <c r="C2308" s="197">
        <f t="shared" ref="C2308:C2371" si="350">LN(B2308/B2307)</f>
        <v>7.3049760463370222E-3</v>
      </c>
      <c r="D2308" s="201">
        <f t="shared" si="345"/>
        <v>7.3005051744629804E-2</v>
      </c>
      <c r="E2308" s="174">
        <v>8935.24</v>
      </c>
      <c r="F2308" s="197">
        <f t="shared" ref="F2308:F2371" si="351">LN(E2308/E2307)</f>
        <v>4.6542260549493498E-3</v>
      </c>
      <c r="G2308" s="197">
        <f t="shared" si="346"/>
        <v>6.7373061710161664E-2</v>
      </c>
      <c r="H2308" s="174">
        <v>2775.56</v>
      </c>
      <c r="I2308" s="197">
        <f t="shared" ref="I2308:I2371" si="352">LN(H2308/H2307)</f>
        <v>1.0525154840416839E-2</v>
      </c>
      <c r="J2308" s="197">
        <f t="shared" si="347"/>
        <v>3.9343932104337537E-2</v>
      </c>
      <c r="K2308" s="174">
        <v>469.93</v>
      </c>
      <c r="L2308" s="197">
        <f t="shared" ref="L2308:L2371" si="353">LN(K2308/K2307)</f>
        <v>-2.2531149267239043E-3</v>
      </c>
      <c r="M2308" s="197">
        <f t="shared" si="348"/>
        <v>1.1832182806023949E-2</v>
      </c>
      <c r="N2308" s="199">
        <v>41313</v>
      </c>
      <c r="O2308" s="181">
        <v>1517.93</v>
      </c>
      <c r="P2308" s="200">
        <f t="shared" ref="P2308:P2371" si="354">LN(O2308/O2307)</f>
        <v>5.6419689055853262E-3</v>
      </c>
      <c r="Q2308" s="200">
        <f t="shared" si="349"/>
        <v>6.2408803502865283E-2</v>
      </c>
    </row>
    <row r="2309" spans="1:17">
      <c r="A2309" s="180">
        <v>41316</v>
      </c>
      <c r="B2309" s="174">
        <v>728.87</v>
      </c>
      <c r="C2309" s="197">
        <f t="shared" si="350"/>
        <v>-9.46223063817829E-4</v>
      </c>
      <c r="D2309" s="201">
        <f t="shared" si="345"/>
        <v>7.6085827997112776E-2</v>
      </c>
      <c r="E2309" s="174">
        <v>8919.02</v>
      </c>
      <c r="F2309" s="197">
        <f t="shared" si="351"/>
        <v>-1.8169338255617047E-3</v>
      </c>
      <c r="G2309" s="197">
        <f t="shared" si="346"/>
        <v>7.1018690561264461E-2</v>
      </c>
      <c r="H2309" s="174">
        <v>2774.64</v>
      </c>
      <c r="I2309" s="197">
        <f t="shared" si="352"/>
        <v>-3.3151958791614926E-4</v>
      </c>
      <c r="J2309" s="197">
        <f t="shared" si="347"/>
        <v>4.7210290459290968E-2</v>
      </c>
      <c r="K2309" s="174">
        <v>470.05</v>
      </c>
      <c r="L2309" s="197">
        <f t="shared" si="353"/>
        <v>2.5532458276119848E-4</v>
      </c>
      <c r="M2309" s="197">
        <f t="shared" si="348"/>
        <v>1.1859031010972401E-2</v>
      </c>
      <c r="N2309" s="199">
        <v>41316</v>
      </c>
      <c r="O2309" s="181">
        <v>1517.01</v>
      </c>
      <c r="P2309" s="200">
        <f t="shared" si="354"/>
        <v>-6.0627230072434325E-4</v>
      </c>
      <c r="Q2309" s="200">
        <f t="shared" si="349"/>
        <v>6.7712341455710062E-2</v>
      </c>
    </row>
    <row r="2310" spans="1:17">
      <c r="A2310" s="180">
        <v>41317</v>
      </c>
      <c r="B2310" s="174">
        <v>728.45</v>
      </c>
      <c r="C2310" s="197">
        <f t="shared" si="350"/>
        <v>-5.7640053197415323E-4</v>
      </c>
      <c r="D2310" s="201">
        <f t="shared" si="345"/>
        <v>6.0457424906529902E-2</v>
      </c>
      <c r="E2310" s="174">
        <v>8957.61</v>
      </c>
      <c r="F2310" s="197">
        <f t="shared" si="351"/>
        <v>4.3173752482702481E-3</v>
      </c>
      <c r="G2310" s="197">
        <f t="shared" si="346"/>
        <v>6.3954023868149898E-2</v>
      </c>
      <c r="H2310" s="174">
        <v>2762.62</v>
      </c>
      <c r="I2310" s="197">
        <f t="shared" si="352"/>
        <v>-4.3415042385827936E-3</v>
      </c>
      <c r="J2310" s="197">
        <f t="shared" si="347"/>
        <v>3.3932124608720748E-2</v>
      </c>
      <c r="K2310" s="174">
        <v>475.43</v>
      </c>
      <c r="L2310" s="197">
        <f t="shared" si="353"/>
        <v>1.1380585664403853E-2</v>
      </c>
      <c r="M2310" s="197">
        <f t="shared" si="348"/>
        <v>1.3967964194123656E-2</v>
      </c>
      <c r="N2310" s="199">
        <v>41317</v>
      </c>
      <c r="O2310" s="181">
        <v>1519.43</v>
      </c>
      <c r="P2310" s="200">
        <f t="shared" si="354"/>
        <v>1.5939722256221329E-3</v>
      </c>
      <c r="Q2310" s="200">
        <f t="shared" si="349"/>
        <v>6.0578479480503704E-2</v>
      </c>
    </row>
    <row r="2311" spans="1:17">
      <c r="A2311" s="180">
        <v>41318</v>
      </c>
      <c r="B2311" s="174">
        <v>729.66</v>
      </c>
      <c r="C2311" s="197">
        <f t="shared" si="350"/>
        <v>1.6596831209582167E-3</v>
      </c>
      <c r="D2311" s="201">
        <f t="shared" si="345"/>
        <v>6.5962647727120502E-2</v>
      </c>
      <c r="E2311" s="174">
        <v>8955.6</v>
      </c>
      <c r="F2311" s="197">
        <f t="shared" si="351"/>
        <v>-2.244153904783898E-4</v>
      </c>
      <c r="G2311" s="197">
        <f t="shared" si="346"/>
        <v>6.6550529419884388E-2</v>
      </c>
      <c r="H2311" s="174">
        <v>2773.77</v>
      </c>
      <c r="I2311" s="197">
        <f t="shared" si="352"/>
        <v>4.0279008793754154E-3</v>
      </c>
      <c r="J2311" s="197">
        <f t="shared" si="347"/>
        <v>3.2390885051328318E-2</v>
      </c>
      <c r="K2311" s="174">
        <v>467.79</v>
      </c>
      <c r="L2311" s="197">
        <f t="shared" si="353"/>
        <v>-1.6200180424059931E-2</v>
      </c>
      <c r="M2311" s="197">
        <f t="shared" si="348"/>
        <v>2.6471005563830967E-2</v>
      </c>
      <c r="N2311" s="199">
        <v>41318</v>
      </c>
      <c r="O2311" s="181">
        <v>1520.33</v>
      </c>
      <c r="P2311" s="200">
        <f t="shared" si="354"/>
        <v>5.92152029303837E-4</v>
      </c>
      <c r="Q2311" s="200">
        <f t="shared" si="349"/>
        <v>6.1724322637456815E-2</v>
      </c>
    </row>
    <row r="2312" spans="1:17">
      <c r="A2312" s="180">
        <v>41319</v>
      </c>
      <c r="B2312" s="174">
        <v>731.29</v>
      </c>
      <c r="C2312" s="197">
        <f t="shared" si="350"/>
        <v>2.2314256837667741E-3</v>
      </c>
      <c r="D2312" s="201">
        <f t="shared" si="345"/>
        <v>7.3623143078089745E-2</v>
      </c>
      <c r="E2312" s="174">
        <v>8953.07</v>
      </c>
      <c r="F2312" s="197">
        <f t="shared" si="351"/>
        <v>-2.825447134635676E-4</v>
      </c>
      <c r="G2312" s="197">
        <f t="shared" si="346"/>
        <v>7.1417277713000243E-2</v>
      </c>
      <c r="H2312" s="174">
        <v>2771.43</v>
      </c>
      <c r="I2312" s="197">
        <f t="shared" si="352"/>
        <v>-8.4397321607760051E-4</v>
      </c>
      <c r="J2312" s="197">
        <f t="shared" si="347"/>
        <v>4.4135701893401311E-2</v>
      </c>
      <c r="K2312" s="174">
        <v>474.43</v>
      </c>
      <c r="L2312" s="197">
        <f t="shared" si="353"/>
        <v>1.4094606193218524E-2</v>
      </c>
      <c r="M2312" s="197">
        <f t="shared" si="348"/>
        <v>2.3161046986391012E-2</v>
      </c>
      <c r="N2312" s="199">
        <v>41319</v>
      </c>
      <c r="O2312" s="181">
        <v>1521.38</v>
      </c>
      <c r="P2312" s="200">
        <f t="shared" si="354"/>
        <v>6.9040115047624235E-4</v>
      </c>
      <c r="Q2312" s="200">
        <f t="shared" si="349"/>
        <v>6.8657943917191322E-2</v>
      </c>
    </row>
    <row r="2313" spans="1:17">
      <c r="A2313" s="180">
        <v>41320</v>
      </c>
      <c r="B2313" s="174">
        <v>731.29</v>
      </c>
      <c r="C2313" s="197">
        <f t="shared" si="350"/>
        <v>0</v>
      </c>
      <c r="D2313" s="201">
        <f t="shared" si="345"/>
        <v>7.8128975295394573E-2</v>
      </c>
      <c r="E2313" s="174">
        <v>8933.2199999999993</v>
      </c>
      <c r="F2313" s="197">
        <f t="shared" si="351"/>
        <v>-2.2195780286795928E-3</v>
      </c>
      <c r="G2313" s="197">
        <f t="shared" si="346"/>
        <v>7.1685355162494274E-2</v>
      </c>
      <c r="H2313" s="174">
        <v>2764.67</v>
      </c>
      <c r="I2313" s="197">
        <f t="shared" si="352"/>
        <v>-2.442153631539855E-3</v>
      </c>
      <c r="J2313" s="197">
        <f t="shared" si="347"/>
        <v>5.3106085866448202E-2</v>
      </c>
      <c r="K2313" s="174">
        <v>473.72</v>
      </c>
      <c r="L2313" s="197">
        <f t="shared" si="353"/>
        <v>-1.4976536048279235E-3</v>
      </c>
      <c r="M2313" s="197">
        <f t="shared" si="348"/>
        <v>2.8976378033994797E-2</v>
      </c>
      <c r="N2313" s="199">
        <v>41320</v>
      </c>
      <c r="O2313" s="181">
        <v>1519.79</v>
      </c>
      <c r="P2313" s="200">
        <f t="shared" si="354"/>
        <v>-1.0456502891147328E-3</v>
      </c>
      <c r="Q2313" s="200">
        <f t="shared" si="349"/>
        <v>7.3492324058530761E-2</v>
      </c>
    </row>
    <row r="2314" spans="1:17">
      <c r="A2314" s="180">
        <v>41324</v>
      </c>
      <c r="B2314" s="174">
        <v>735.47</v>
      </c>
      <c r="C2314" s="197">
        <f t="shared" si="350"/>
        <v>5.699652725687906E-3</v>
      </c>
      <c r="D2314" s="201">
        <f t="shared" si="345"/>
        <v>6.6808321594862677E-2</v>
      </c>
      <c r="E2314" s="174">
        <v>9004.3799999999992</v>
      </c>
      <c r="F2314" s="197">
        <f t="shared" si="351"/>
        <v>7.934213418009331E-3</v>
      </c>
      <c r="G2314" s="197">
        <f t="shared" si="346"/>
        <v>6.0711030563656128E-2</v>
      </c>
      <c r="H2314" s="174">
        <v>2782.86</v>
      </c>
      <c r="I2314" s="197">
        <f t="shared" si="352"/>
        <v>6.5578970063799296E-3</v>
      </c>
      <c r="J2314" s="197">
        <f t="shared" si="347"/>
        <v>3.6994933332809683E-2</v>
      </c>
      <c r="K2314" s="174">
        <v>473.61</v>
      </c>
      <c r="L2314" s="197">
        <f t="shared" si="353"/>
        <v>-2.3223164154912939E-4</v>
      </c>
      <c r="M2314" s="197">
        <f t="shared" si="348"/>
        <v>3.387825868774344E-2</v>
      </c>
      <c r="N2314" s="199">
        <v>41324</v>
      </c>
      <c r="O2314" s="181">
        <v>1530.94</v>
      </c>
      <c r="P2314" s="200">
        <f t="shared" si="354"/>
        <v>7.3097584169803118E-3</v>
      </c>
      <c r="Q2314" s="200">
        <f t="shared" si="349"/>
        <v>6.0646006578476803E-2</v>
      </c>
    </row>
    <row r="2315" spans="1:17">
      <c r="A2315" s="180">
        <v>41325</v>
      </c>
      <c r="B2315" s="174">
        <v>723.28</v>
      </c>
      <c r="C2315" s="197">
        <f t="shared" si="350"/>
        <v>-1.6713328201306714E-2</v>
      </c>
      <c r="D2315" s="201">
        <f t="shared" si="345"/>
        <v>5.5160090295997902E-2</v>
      </c>
      <c r="E2315" s="174">
        <v>8883.6200000000008</v>
      </c>
      <c r="F2315" s="197">
        <f t="shared" si="351"/>
        <v>-1.3501994027142333E-2</v>
      </c>
      <c r="G2315" s="197">
        <f t="shared" si="346"/>
        <v>5.7721435635059937E-2</v>
      </c>
      <c r="H2315" s="174">
        <v>2739.99</v>
      </c>
      <c r="I2315" s="197">
        <f t="shared" si="352"/>
        <v>-1.5524905094311585E-2</v>
      </c>
      <c r="J2315" s="197">
        <f t="shared" si="347"/>
        <v>2.823309649755093E-2</v>
      </c>
      <c r="K2315" s="174">
        <v>478.52</v>
      </c>
      <c r="L2315" s="197">
        <f t="shared" si="353"/>
        <v>1.0313809090958276E-2</v>
      </c>
      <c r="M2315" s="197">
        <f t="shared" si="348"/>
        <v>3.033231134772061E-2</v>
      </c>
      <c r="N2315" s="199">
        <v>41325</v>
      </c>
      <c r="O2315" s="181">
        <v>1511.95</v>
      </c>
      <c r="P2315" s="200">
        <f t="shared" si="354"/>
        <v>-1.248171740825915E-2</v>
      </c>
      <c r="Q2315" s="200">
        <f t="shared" si="349"/>
        <v>5.6534616569191821E-2</v>
      </c>
    </row>
    <row r="2316" spans="1:17">
      <c r="A2316" s="180">
        <v>41326</v>
      </c>
      <c r="B2316" s="174">
        <v>714.62</v>
      </c>
      <c r="C2316" s="197">
        <f t="shared" si="350"/>
        <v>-1.2045489546031105E-2</v>
      </c>
      <c r="D2316" s="201">
        <f t="shared" si="345"/>
        <v>4.0892278669883188E-2</v>
      </c>
      <c r="E2316" s="174">
        <v>8810.2900000000009</v>
      </c>
      <c r="F2316" s="197">
        <f t="shared" si="351"/>
        <v>-8.2887750459835902E-3</v>
      </c>
      <c r="G2316" s="197">
        <f t="shared" si="346"/>
        <v>4.8408523242763866E-2</v>
      </c>
      <c r="H2316" s="174">
        <v>2711.51</v>
      </c>
      <c r="I2316" s="197">
        <f t="shared" si="352"/>
        <v>-1.0448595470530168E-2</v>
      </c>
      <c r="J2316" s="197">
        <f t="shared" si="347"/>
        <v>1.8045115111091477E-2</v>
      </c>
      <c r="K2316" s="174">
        <v>479.03</v>
      </c>
      <c r="L2316" s="197">
        <f t="shared" si="353"/>
        <v>1.0652186271721867E-3</v>
      </c>
      <c r="M2316" s="197">
        <f t="shared" si="348"/>
        <v>2.6662599052674235E-2</v>
      </c>
      <c r="N2316" s="199">
        <v>41326</v>
      </c>
      <c r="O2316" s="181">
        <v>1502.42</v>
      </c>
      <c r="P2316" s="200">
        <f t="shared" si="354"/>
        <v>-6.3230670101523416E-3</v>
      </c>
      <c r="Q2316" s="200">
        <f t="shared" si="349"/>
        <v>5.1671058533173678E-2</v>
      </c>
    </row>
    <row r="2317" spans="1:17">
      <c r="A2317" s="180">
        <v>41327</v>
      </c>
      <c r="B2317" s="174">
        <v>724.18</v>
      </c>
      <c r="C2317" s="197">
        <f t="shared" si="350"/>
        <v>1.3289047386638298E-2</v>
      </c>
      <c r="D2317" s="201">
        <f t="shared" si="345"/>
        <v>2.4721649422895762E-2</v>
      </c>
      <c r="E2317" s="174">
        <v>8894.6299999999992</v>
      </c>
      <c r="F2317" s="197">
        <f t="shared" si="351"/>
        <v>9.5273673042256778E-3</v>
      </c>
      <c r="G2317" s="197">
        <f t="shared" si="346"/>
        <v>3.3923117600159362E-2</v>
      </c>
      <c r="H2317" s="174">
        <v>2737.28</v>
      </c>
      <c r="I2317" s="197">
        <f t="shared" si="352"/>
        <v>9.4590513285999125E-3</v>
      </c>
      <c r="J2317" s="197">
        <f t="shared" si="347"/>
        <v>6.6456491138731366E-3</v>
      </c>
      <c r="K2317" s="174">
        <v>476.78</v>
      </c>
      <c r="L2317" s="197">
        <f t="shared" si="353"/>
        <v>-4.7080573672314049E-3</v>
      </c>
      <c r="M2317" s="197">
        <f t="shared" si="348"/>
        <v>3.20942141721779E-2</v>
      </c>
      <c r="N2317" s="199">
        <v>41327</v>
      </c>
      <c r="O2317" s="181">
        <v>1515.6</v>
      </c>
      <c r="P2317" s="200">
        <f t="shared" si="354"/>
        <v>8.7342587449727293E-3</v>
      </c>
      <c r="Q2317" s="200">
        <f t="shared" si="349"/>
        <v>3.9874805434503648E-2</v>
      </c>
    </row>
    <row r="2318" spans="1:17">
      <c r="A2318" s="180">
        <v>41330</v>
      </c>
      <c r="B2318" s="174">
        <v>710.65</v>
      </c>
      <c r="C2318" s="197">
        <f t="shared" si="350"/>
        <v>-1.8859936084697448E-2</v>
      </c>
      <c r="D2318" s="201">
        <f t="shared" si="345"/>
        <v>4.8362875537057072E-2</v>
      </c>
      <c r="E2318" s="174">
        <v>8719.4</v>
      </c>
      <c r="F2318" s="197">
        <f t="shared" si="351"/>
        <v>-1.9897295636065581E-2</v>
      </c>
      <c r="G2318" s="197">
        <f t="shared" si="346"/>
        <v>5.209107773239563E-2</v>
      </c>
      <c r="H2318" s="174">
        <v>2700.97</v>
      </c>
      <c r="I2318" s="197">
        <f t="shared" si="352"/>
        <v>-1.3353758864965199E-2</v>
      </c>
      <c r="J2318" s="197">
        <f t="shared" si="347"/>
        <v>2.6884504057909216E-2</v>
      </c>
      <c r="K2318" s="174">
        <v>476.84</v>
      </c>
      <c r="L2318" s="197">
        <f t="shared" si="353"/>
        <v>1.2583628715669002E-4</v>
      </c>
      <c r="M2318" s="197">
        <f t="shared" si="348"/>
        <v>3.4698882757180728E-2</v>
      </c>
      <c r="N2318" s="199">
        <v>41330</v>
      </c>
      <c r="O2318" s="181">
        <v>1487.85</v>
      </c>
      <c r="P2318" s="200">
        <f t="shared" si="354"/>
        <v>-1.8479275284333255E-2</v>
      </c>
      <c r="Q2318" s="200">
        <f t="shared" si="349"/>
        <v>5.8032066286704348E-2</v>
      </c>
    </row>
    <row r="2319" spans="1:17">
      <c r="A2319" s="180">
        <v>41331</v>
      </c>
      <c r="B2319" s="174">
        <v>715.08</v>
      </c>
      <c r="C2319" s="197">
        <f t="shared" si="350"/>
        <v>6.2143803618671866E-3</v>
      </c>
      <c r="D2319" s="201">
        <f t="shared" si="345"/>
        <v>3.2972770676326327E-2</v>
      </c>
      <c r="E2319" s="174">
        <v>8766.17</v>
      </c>
      <c r="F2319" s="197">
        <f t="shared" si="351"/>
        <v>5.3495667042106352E-3</v>
      </c>
      <c r="G2319" s="197">
        <f t="shared" si="346"/>
        <v>3.4875281428088434E-2</v>
      </c>
      <c r="H2319" s="174">
        <v>2713.02</v>
      </c>
      <c r="I2319" s="197">
        <f t="shared" si="352"/>
        <v>4.4514378112467095E-3</v>
      </c>
      <c r="J2319" s="197">
        <f t="shared" si="347"/>
        <v>1.6018196501068262E-2</v>
      </c>
      <c r="K2319" s="174">
        <v>477.26</v>
      </c>
      <c r="L2319" s="197">
        <f t="shared" si="353"/>
        <v>8.8041091526946079E-4</v>
      </c>
      <c r="M2319" s="197">
        <f t="shared" si="348"/>
        <v>4.5324362559160468E-2</v>
      </c>
      <c r="N2319" s="199">
        <v>41331</v>
      </c>
      <c r="O2319" s="181">
        <v>1496.94</v>
      </c>
      <c r="P2319" s="200">
        <f t="shared" si="354"/>
        <v>6.0908995959643225E-3</v>
      </c>
      <c r="Q2319" s="200">
        <f t="shared" si="349"/>
        <v>4.1996076860493795E-2</v>
      </c>
    </row>
    <row r="2320" spans="1:17">
      <c r="A2320" s="180">
        <v>41332</v>
      </c>
      <c r="B2320" s="174">
        <v>722.95</v>
      </c>
      <c r="C2320" s="197">
        <f t="shared" si="350"/>
        <v>1.0945638927247505E-2</v>
      </c>
      <c r="D2320" s="201">
        <f t="shared" si="345"/>
        <v>4.5284819856402626E-2</v>
      </c>
      <c r="E2320" s="174">
        <v>8875.33</v>
      </c>
      <c r="F2320" s="197">
        <f t="shared" si="351"/>
        <v>1.2375522850481121E-2</v>
      </c>
      <c r="G2320" s="197">
        <f t="shared" si="346"/>
        <v>4.3205338015925659E-2</v>
      </c>
      <c r="H2320" s="174">
        <v>2741.26</v>
      </c>
      <c r="I2320" s="197">
        <f t="shared" si="352"/>
        <v>1.0355263151489621E-2</v>
      </c>
      <c r="J2320" s="197">
        <f t="shared" si="347"/>
        <v>2.8352241135384822E-2</v>
      </c>
      <c r="K2320" s="174">
        <v>476.7</v>
      </c>
      <c r="L2320" s="197">
        <f t="shared" si="353"/>
        <v>-1.1740535542903564E-3</v>
      </c>
      <c r="M2320" s="197">
        <f t="shared" si="348"/>
        <v>3.2431591726586842E-2</v>
      </c>
      <c r="N2320" s="199">
        <v>41332</v>
      </c>
      <c r="O2320" s="181">
        <v>1515.99</v>
      </c>
      <c r="P2320" s="200">
        <f t="shared" si="354"/>
        <v>1.2645666418416045E-2</v>
      </c>
      <c r="Q2320" s="200">
        <f t="shared" si="349"/>
        <v>5.2885878337438304E-2</v>
      </c>
    </row>
    <row r="2321" spans="1:17">
      <c r="A2321" s="180">
        <v>41333</v>
      </c>
      <c r="B2321" s="174">
        <v>722.35</v>
      </c>
      <c r="C2321" s="197">
        <f t="shared" si="350"/>
        <v>-8.3027749874502394E-4</v>
      </c>
      <c r="D2321" s="201">
        <f t="shared" si="345"/>
        <v>5.8867745666513871E-2</v>
      </c>
      <c r="E2321" s="174">
        <v>8868.7199999999993</v>
      </c>
      <c r="F2321" s="197">
        <f t="shared" si="351"/>
        <v>-7.4503851215014852E-4</v>
      </c>
      <c r="G2321" s="197">
        <f t="shared" si="346"/>
        <v>5.5064050219560116E-2</v>
      </c>
      <c r="H2321" s="174">
        <v>2738.58</v>
      </c>
      <c r="I2321" s="197">
        <f t="shared" si="352"/>
        <v>-9.7813082632779809E-4</v>
      </c>
      <c r="J2321" s="197">
        <f t="shared" si="347"/>
        <v>4.0316576154239656E-2</v>
      </c>
      <c r="K2321" s="174">
        <v>479.29</v>
      </c>
      <c r="L2321" s="197">
        <f t="shared" si="353"/>
        <v>5.4184799775049688E-3</v>
      </c>
      <c r="M2321" s="197">
        <f t="shared" si="348"/>
        <v>1.4644148985318997E-2</v>
      </c>
      <c r="N2321" s="199">
        <v>41333</v>
      </c>
      <c r="O2321" s="181">
        <v>1514.68</v>
      </c>
      <c r="P2321" s="200">
        <f t="shared" si="354"/>
        <v>-8.644953634581831E-4</v>
      </c>
      <c r="Q2321" s="200">
        <f t="shared" si="349"/>
        <v>6.6750743407192337E-2</v>
      </c>
    </row>
    <row r="2322" spans="1:17">
      <c r="A2322" s="180">
        <v>41334</v>
      </c>
      <c r="B2322" s="174">
        <v>725.72</v>
      </c>
      <c r="C2322" s="197">
        <f t="shared" si="350"/>
        <v>4.6544795265721552E-3</v>
      </c>
      <c r="D2322" s="201">
        <f t="shared" ref="D2322:D2385" si="355">SUM(C2281:C2321)</f>
        <v>7.0705022732832148E-2</v>
      </c>
      <c r="E2322" s="174">
        <v>8874.19</v>
      </c>
      <c r="F2322" s="197">
        <f t="shared" si="351"/>
        <v>6.1658433405765577E-4</v>
      </c>
      <c r="G2322" s="197">
        <f t="shared" ref="G2322:G2385" si="356">SUM(F2281:F2321)</f>
        <v>6.4328666949383245E-2</v>
      </c>
      <c r="H2322" s="174">
        <v>2747.75</v>
      </c>
      <c r="I2322" s="197">
        <f t="shared" si="352"/>
        <v>3.3428570790772767E-3</v>
      </c>
      <c r="J2322" s="197">
        <f t="shared" ref="J2322:J2385" si="357">SUM(I2281:I2321)</f>
        <v>4.9484925978467348E-2</v>
      </c>
      <c r="K2322" s="174">
        <v>471.94</v>
      </c>
      <c r="L2322" s="197">
        <f t="shared" si="353"/>
        <v>-1.545398332705691E-2</v>
      </c>
      <c r="M2322" s="197">
        <f t="shared" ref="M2322:M2385" si="358">SUM(L2281:L2321)</f>
        <v>2.4158110466363181E-2</v>
      </c>
      <c r="N2322" s="199">
        <v>41334</v>
      </c>
      <c r="O2322" s="181">
        <v>1518.2</v>
      </c>
      <c r="P2322" s="200">
        <f t="shared" si="354"/>
        <v>2.3212270716333073E-3</v>
      </c>
      <c r="Q2322" s="200">
        <f t="shared" ref="Q2322:Q2385" si="359">SUM(P2281:P2321)</f>
        <v>7.699774923321244E-2</v>
      </c>
    </row>
    <row r="2323" spans="1:17">
      <c r="A2323" s="180">
        <v>41337</v>
      </c>
      <c r="B2323" s="174">
        <v>726.87</v>
      </c>
      <c r="C2323" s="197">
        <f t="shared" si="350"/>
        <v>1.5833789854847011E-3</v>
      </c>
      <c r="D2323" s="201">
        <f t="shared" si="355"/>
        <v>5.6578225473142375E-2</v>
      </c>
      <c r="E2323" s="174">
        <v>8901.0499999999993</v>
      </c>
      <c r="F2323" s="197">
        <f t="shared" si="351"/>
        <v>3.0221837166782726E-3</v>
      </c>
      <c r="G2323" s="197">
        <f t="shared" si="356"/>
        <v>4.9748964658366104E-2</v>
      </c>
      <c r="H2323" s="174">
        <v>2759.53</v>
      </c>
      <c r="I2323" s="197">
        <f t="shared" si="352"/>
        <v>4.2779804061499008E-3</v>
      </c>
      <c r="J2323" s="197">
        <f t="shared" si="357"/>
        <v>3.2106709217364804E-2</v>
      </c>
      <c r="K2323" s="174">
        <v>467.71</v>
      </c>
      <c r="L2323" s="197">
        <f t="shared" si="353"/>
        <v>-9.003413130680215E-3</v>
      </c>
      <c r="M2323" s="197">
        <f t="shared" si="358"/>
        <v>7.1023327875329896E-3</v>
      </c>
      <c r="N2323" s="199">
        <v>41337</v>
      </c>
      <c r="O2323" s="181">
        <v>1525.2</v>
      </c>
      <c r="P2323" s="200">
        <f t="shared" si="354"/>
        <v>4.6001264007408333E-3</v>
      </c>
      <c r="Q2323" s="200">
        <f t="shared" si="359"/>
        <v>6.2518869652367526E-2</v>
      </c>
    </row>
    <row r="2324" spans="1:17">
      <c r="A2324" s="180">
        <v>41338</v>
      </c>
      <c r="B2324" s="174">
        <v>735.39</v>
      </c>
      <c r="C2324" s="197">
        <f t="shared" si="350"/>
        <v>1.1653326245388286E-2</v>
      </c>
      <c r="D2324" s="201">
        <f t="shared" si="355"/>
        <v>2.6402425738190603E-2</v>
      </c>
      <c r="E2324" s="174">
        <v>8978.09</v>
      </c>
      <c r="F2324" s="197">
        <f t="shared" si="351"/>
        <v>8.6179175064567248E-3</v>
      </c>
      <c r="G2324" s="197">
        <f t="shared" si="356"/>
        <v>3.0691860872146027E-2</v>
      </c>
      <c r="H2324" s="174">
        <v>2799.25</v>
      </c>
      <c r="I2324" s="197">
        <f t="shared" si="352"/>
        <v>1.429114878514659E-2</v>
      </c>
      <c r="J2324" s="197">
        <f t="shared" si="357"/>
        <v>4.7439246250414336E-3</v>
      </c>
      <c r="K2324" s="174">
        <v>473.53</v>
      </c>
      <c r="L2324" s="197">
        <f t="shared" si="353"/>
        <v>1.2366822861098413E-2</v>
      </c>
      <c r="M2324" s="197">
        <f t="shared" si="358"/>
        <v>6.9084162336929822E-3</v>
      </c>
      <c r="N2324" s="199">
        <v>41338</v>
      </c>
      <c r="O2324" s="181">
        <v>1539.79</v>
      </c>
      <c r="P2324" s="200">
        <f t="shared" si="354"/>
        <v>9.5204944895365129E-3</v>
      </c>
      <c r="Q2324" s="200">
        <f t="shared" si="359"/>
        <v>4.2032951228244318E-2</v>
      </c>
    </row>
    <row r="2325" spans="1:17">
      <c r="A2325" s="180">
        <v>41339</v>
      </c>
      <c r="B2325" s="174">
        <v>737.4</v>
      </c>
      <c r="C2325" s="197">
        <f t="shared" si="350"/>
        <v>2.7295150672086333E-3</v>
      </c>
      <c r="D2325" s="201">
        <f t="shared" si="355"/>
        <v>4.4588990456496988E-2</v>
      </c>
      <c r="E2325" s="174">
        <v>8996.9699999999993</v>
      </c>
      <c r="F2325" s="197">
        <f t="shared" si="351"/>
        <v>2.1006891707679976E-3</v>
      </c>
      <c r="G2325" s="197">
        <f t="shared" si="356"/>
        <v>4.2119557602776456E-2</v>
      </c>
      <c r="H2325" s="174">
        <v>2792.56</v>
      </c>
      <c r="I2325" s="197">
        <f t="shared" si="352"/>
        <v>-2.3927863042288011E-3</v>
      </c>
      <c r="J2325" s="197">
        <f t="shared" si="357"/>
        <v>2.4222418603031426E-2</v>
      </c>
      <c r="K2325" s="174">
        <v>465.95</v>
      </c>
      <c r="L2325" s="197">
        <f t="shared" si="353"/>
        <v>-1.6136936359981705E-2</v>
      </c>
      <c r="M2325" s="197">
        <f t="shared" si="358"/>
        <v>2.3071537953190918E-2</v>
      </c>
      <c r="N2325" s="199">
        <v>41339</v>
      </c>
      <c r="O2325" s="181">
        <v>1541.46</v>
      </c>
      <c r="P2325" s="200">
        <f t="shared" si="354"/>
        <v>1.0839757653689358E-3</v>
      </c>
      <c r="Q2325" s="200">
        <f t="shared" si="359"/>
        <v>5.3641207745749347E-2</v>
      </c>
    </row>
    <row r="2326" spans="1:17">
      <c r="A2326" s="180">
        <v>41340</v>
      </c>
      <c r="B2326" s="174">
        <v>739.81</v>
      </c>
      <c r="C2326" s="197">
        <f t="shared" si="350"/>
        <v>3.2629106737551805E-3</v>
      </c>
      <c r="D2326" s="201">
        <f t="shared" si="355"/>
        <v>4.5443451705783504E-2</v>
      </c>
      <c r="E2326" s="174">
        <v>9013.44</v>
      </c>
      <c r="F2326" s="197">
        <f t="shared" si="351"/>
        <v>1.8289427715479398E-3</v>
      </c>
      <c r="G2326" s="197">
        <f t="shared" si="356"/>
        <v>3.7286688389282202E-2</v>
      </c>
      <c r="H2326" s="174">
        <v>2799.49</v>
      </c>
      <c r="I2326" s="197">
        <f t="shared" si="352"/>
        <v>2.4785198800502009E-3</v>
      </c>
      <c r="J2326" s="197">
        <f t="shared" si="357"/>
        <v>2.4677483217899074E-2</v>
      </c>
      <c r="K2326" s="174">
        <v>468.88</v>
      </c>
      <c r="L2326" s="197">
        <f t="shared" si="353"/>
        <v>6.2685399365092149E-3</v>
      </c>
      <c r="M2326" s="197">
        <f t="shared" si="358"/>
        <v>6.934601593209213E-3</v>
      </c>
      <c r="N2326" s="199">
        <v>41340</v>
      </c>
      <c r="O2326" s="181">
        <v>1544.26</v>
      </c>
      <c r="P2326" s="200">
        <f t="shared" si="354"/>
        <v>1.8148119521493281E-3</v>
      </c>
      <c r="Q2326" s="200">
        <f t="shared" si="359"/>
        <v>4.9871866900151843E-2</v>
      </c>
    </row>
    <row r="2327" spans="1:17">
      <c r="A2327" s="180">
        <v>41341</v>
      </c>
      <c r="B2327" s="174">
        <v>739.25</v>
      </c>
      <c r="C2327" s="197">
        <f t="shared" si="350"/>
        <v>-7.5723774121271622E-4</v>
      </c>
      <c r="D2327" s="201">
        <f t="shared" si="355"/>
        <v>5.0126534743094406E-2</v>
      </c>
      <c r="E2327" s="174">
        <v>9054.4500000000007</v>
      </c>
      <c r="F2327" s="197">
        <f t="shared" si="351"/>
        <v>4.5395528117830085E-3</v>
      </c>
      <c r="G2327" s="197">
        <f t="shared" si="356"/>
        <v>4.2671916797119555E-2</v>
      </c>
      <c r="H2327" s="174">
        <v>2804.11</v>
      </c>
      <c r="I2327" s="197">
        <f t="shared" si="352"/>
        <v>1.6489403407870475E-3</v>
      </c>
      <c r="J2327" s="197">
        <f t="shared" si="357"/>
        <v>2.7255109124961509E-2</v>
      </c>
      <c r="K2327" s="174">
        <v>472.99</v>
      </c>
      <c r="L2327" s="197">
        <f t="shared" si="353"/>
        <v>8.727374451222767E-3</v>
      </c>
      <c r="M2327" s="197">
        <f t="shared" si="358"/>
        <v>1.9555259839092894E-2</v>
      </c>
      <c r="N2327" s="199">
        <v>41341</v>
      </c>
      <c r="O2327" s="181">
        <v>1551.18</v>
      </c>
      <c r="P2327" s="200">
        <f t="shared" si="354"/>
        <v>4.4711004109199912E-3</v>
      </c>
      <c r="Q2327" s="200">
        <f t="shared" si="359"/>
        <v>5.4814712109449847E-2</v>
      </c>
    </row>
    <row r="2328" spans="1:17">
      <c r="A2328" s="180">
        <v>41344</v>
      </c>
      <c r="B2328" s="174">
        <v>742.85</v>
      </c>
      <c r="C2328" s="197">
        <f t="shared" si="350"/>
        <v>4.8579813507753714E-3</v>
      </c>
      <c r="D2328" s="201">
        <f t="shared" si="355"/>
        <v>5.8549502102949326E-2</v>
      </c>
      <c r="E2328" s="174">
        <v>9082.24</v>
      </c>
      <c r="F2328" s="197">
        <f t="shared" si="351"/>
        <v>3.064508656042679E-3</v>
      </c>
      <c r="G2328" s="197">
        <f t="shared" si="356"/>
        <v>5.098497363330546E-2</v>
      </c>
      <c r="H2328" s="174">
        <v>2811.86</v>
      </c>
      <c r="I2328" s="197">
        <f t="shared" si="352"/>
        <v>2.7599880055116303E-3</v>
      </c>
      <c r="J2328" s="197">
        <f t="shared" si="357"/>
        <v>3.0925016763559948E-2</v>
      </c>
      <c r="K2328" s="174">
        <v>471.86</v>
      </c>
      <c r="L2328" s="197">
        <f t="shared" si="353"/>
        <v>-2.391915200829316E-3</v>
      </c>
      <c r="M2328" s="197">
        <f t="shared" si="358"/>
        <v>2.9283570031128088E-2</v>
      </c>
      <c r="N2328" s="199">
        <v>41344</v>
      </c>
      <c r="O2328" s="181">
        <v>1556.22</v>
      </c>
      <c r="P2328" s="200">
        <f t="shared" si="354"/>
        <v>3.2438723173948535E-3</v>
      </c>
      <c r="Q2328" s="200">
        <f t="shared" si="359"/>
        <v>6.2533458435564487E-2</v>
      </c>
    </row>
    <row r="2329" spans="1:17">
      <c r="A2329" s="180">
        <v>41345</v>
      </c>
      <c r="B2329" s="174">
        <v>741.82</v>
      </c>
      <c r="C2329" s="197">
        <f t="shared" si="350"/>
        <v>-1.387513946191252E-3</v>
      </c>
      <c r="D2329" s="201">
        <f t="shared" si="355"/>
        <v>5.8542755941966083E-2</v>
      </c>
      <c r="E2329" s="174">
        <v>9059.9599999999991</v>
      </c>
      <c r="F2329" s="197">
        <f t="shared" si="351"/>
        <v>-2.456153189876745E-3</v>
      </c>
      <c r="G2329" s="197">
        <f t="shared" si="356"/>
        <v>5.0369766203537683E-2</v>
      </c>
      <c r="H2329" s="174">
        <v>2800.81</v>
      </c>
      <c r="I2329" s="197">
        <f t="shared" si="352"/>
        <v>-3.9375250198894875E-3</v>
      </c>
      <c r="J2329" s="197">
        <f t="shared" si="357"/>
        <v>3.0405753450344689E-2</v>
      </c>
      <c r="K2329" s="174">
        <v>472.32</v>
      </c>
      <c r="L2329" s="197">
        <f t="shared" si="353"/>
        <v>9.7439055348563981E-4</v>
      </c>
      <c r="M2329" s="197">
        <f t="shared" si="358"/>
        <v>3.8541081484082439E-2</v>
      </c>
      <c r="N2329" s="199">
        <v>41345</v>
      </c>
      <c r="O2329" s="181">
        <v>1552.48</v>
      </c>
      <c r="P2329" s="200">
        <f t="shared" si="354"/>
        <v>-2.4061516417888235E-3</v>
      </c>
      <c r="Q2329" s="200">
        <f t="shared" si="359"/>
        <v>6.3124982007840155E-2</v>
      </c>
    </row>
    <row r="2330" spans="1:17">
      <c r="A2330" s="180">
        <v>41346</v>
      </c>
      <c r="B2330" s="174">
        <v>741.37</v>
      </c>
      <c r="C2330" s="197">
        <f t="shared" si="350"/>
        <v>-6.0680022627958036E-4</v>
      </c>
      <c r="D2330" s="201">
        <f t="shared" si="355"/>
        <v>4.3757152630074951E-2</v>
      </c>
      <c r="E2330" s="174">
        <v>9057.02</v>
      </c>
      <c r="F2330" s="197">
        <f t="shared" si="351"/>
        <v>-3.2455740700785505E-4</v>
      </c>
      <c r="G2330" s="197">
        <f t="shared" si="356"/>
        <v>3.8961319604757828E-2</v>
      </c>
      <c r="H2330" s="174">
        <v>2798.68</v>
      </c>
      <c r="I2330" s="197">
        <f t="shared" si="352"/>
        <v>-7.6078360805556305E-4</v>
      </c>
      <c r="J2330" s="197">
        <f t="shared" si="357"/>
        <v>2.0426355680555772E-2</v>
      </c>
      <c r="K2330" s="174">
        <v>473.28</v>
      </c>
      <c r="L2330" s="197">
        <f t="shared" si="353"/>
        <v>2.0304575503819213E-3</v>
      </c>
      <c r="M2330" s="197">
        <f t="shared" si="358"/>
        <v>1.8160176044990241E-2</v>
      </c>
      <c r="N2330" s="199">
        <v>41346</v>
      </c>
      <c r="O2330" s="181">
        <v>1554.52</v>
      </c>
      <c r="P2330" s="200">
        <f t="shared" si="354"/>
        <v>1.3131640123256268E-3</v>
      </c>
      <c r="Q2330" s="200">
        <f t="shared" si="359"/>
        <v>5.3150113571754032E-2</v>
      </c>
    </row>
    <row r="2331" spans="1:17">
      <c r="A2331" s="180">
        <v>41347</v>
      </c>
      <c r="B2331" s="174">
        <v>746.23</v>
      </c>
      <c r="C2331" s="197">
        <f t="shared" si="350"/>
        <v>6.5340377667596075E-3</v>
      </c>
      <c r="D2331" s="201">
        <f t="shared" si="355"/>
        <v>3.8065143305362988E-2</v>
      </c>
      <c r="E2331" s="174">
        <v>9127.9699999999993</v>
      </c>
      <c r="F2331" s="197">
        <f t="shared" si="351"/>
        <v>7.8031783365672906E-3</v>
      </c>
      <c r="G2331" s="197">
        <f t="shared" si="356"/>
        <v>3.8792849368160617E-2</v>
      </c>
      <c r="H2331" s="174">
        <v>2807.3</v>
      </c>
      <c r="I2331" s="197">
        <f t="shared" si="352"/>
        <v>3.0752898845769296E-3</v>
      </c>
      <c r="J2331" s="197">
        <f t="shared" si="357"/>
        <v>1.817989330296876E-2</v>
      </c>
      <c r="K2331" s="174">
        <v>480.34</v>
      </c>
      <c r="L2331" s="197">
        <f t="shared" si="353"/>
        <v>1.4807006963181895E-2</v>
      </c>
      <c r="M2331" s="197">
        <f t="shared" si="358"/>
        <v>-1.0780925905555388E-2</v>
      </c>
      <c r="N2331" s="199">
        <v>41347</v>
      </c>
      <c r="O2331" s="181">
        <v>1563.23</v>
      </c>
      <c r="P2331" s="200">
        <f t="shared" si="354"/>
        <v>5.5873772173025285E-3</v>
      </c>
      <c r="Q2331" s="200">
        <f t="shared" si="359"/>
        <v>5.4510829186068067E-2</v>
      </c>
    </row>
    <row r="2332" spans="1:17">
      <c r="A2332" s="180">
        <v>41348</v>
      </c>
      <c r="B2332" s="174">
        <v>741.11</v>
      </c>
      <c r="C2332" s="197">
        <f t="shared" si="350"/>
        <v>-6.8848013556994129E-3</v>
      </c>
      <c r="D2332" s="201">
        <f t="shared" si="355"/>
        <v>4.0097502818823995E-2</v>
      </c>
      <c r="E2332" s="174">
        <v>9116.68</v>
      </c>
      <c r="F2332" s="197">
        <f t="shared" si="351"/>
        <v>-1.2376232420006606E-3</v>
      </c>
      <c r="G2332" s="197">
        <f t="shared" si="356"/>
        <v>4.6016562001774758E-2</v>
      </c>
      <c r="H2332" s="174">
        <v>2799.41</v>
      </c>
      <c r="I2332" s="197">
        <f t="shared" si="352"/>
        <v>-2.8144866448514411E-3</v>
      </c>
      <c r="J2332" s="197">
        <f t="shared" si="357"/>
        <v>2.5835822711328976E-2</v>
      </c>
      <c r="K2332" s="174">
        <v>480.22</v>
      </c>
      <c r="L2332" s="197">
        <f t="shared" si="353"/>
        <v>-2.4985425298623611E-4</v>
      </c>
      <c r="M2332" s="197">
        <f t="shared" si="358"/>
        <v>1.1389930930540989E-2</v>
      </c>
      <c r="N2332" s="199">
        <v>41348</v>
      </c>
      <c r="O2332" s="181">
        <v>1560.7</v>
      </c>
      <c r="P2332" s="200">
        <f t="shared" si="354"/>
        <v>-1.6197549581095975E-3</v>
      </c>
      <c r="Q2332" s="200">
        <f t="shared" si="359"/>
        <v>6.1029314659294918E-2</v>
      </c>
    </row>
    <row r="2333" spans="1:17">
      <c r="A2333" s="180">
        <v>41351</v>
      </c>
      <c r="B2333" s="174">
        <v>735.31</v>
      </c>
      <c r="C2333" s="197">
        <f t="shared" si="350"/>
        <v>-7.8568833210516439E-3</v>
      </c>
      <c r="D2333" s="201">
        <f t="shared" si="355"/>
        <v>3.4915922637413249E-2</v>
      </c>
      <c r="E2333" s="174">
        <v>9045.44</v>
      </c>
      <c r="F2333" s="197">
        <f t="shared" si="351"/>
        <v>-7.8449393969802789E-3</v>
      </c>
      <c r="G2333" s="197">
        <f t="shared" si="356"/>
        <v>4.2985298536893715E-2</v>
      </c>
      <c r="H2333" s="174">
        <v>2792.3</v>
      </c>
      <c r="I2333" s="197">
        <f t="shared" si="352"/>
        <v>-2.5430517075324807E-3</v>
      </c>
      <c r="J2333" s="197">
        <f t="shared" si="357"/>
        <v>2.7681811867670571E-2</v>
      </c>
      <c r="K2333" s="174">
        <v>481.51</v>
      </c>
      <c r="L2333" s="197">
        <f t="shared" si="353"/>
        <v>2.6826672218721063E-3</v>
      </c>
      <c r="M2333" s="197">
        <f t="shared" si="358"/>
        <v>1.6714650850217116E-2</v>
      </c>
      <c r="N2333" s="199">
        <v>41351</v>
      </c>
      <c r="O2333" s="181">
        <v>1552.1</v>
      </c>
      <c r="P2333" s="200">
        <f t="shared" si="354"/>
        <v>-5.5255858913691377E-3</v>
      </c>
      <c r="Q2333" s="200">
        <f t="shared" si="359"/>
        <v>5.8281466670188659E-2</v>
      </c>
    </row>
    <row r="2334" spans="1:17">
      <c r="A2334" s="180">
        <v>41352</v>
      </c>
      <c r="B2334" s="174">
        <v>732.88</v>
      </c>
      <c r="C2334" s="197">
        <f t="shared" si="350"/>
        <v>-3.3102012939464987E-3</v>
      </c>
      <c r="D2334" s="201">
        <f t="shared" si="355"/>
        <v>2.6444428317827298E-2</v>
      </c>
      <c r="E2334" s="174">
        <v>9017.67</v>
      </c>
      <c r="F2334" s="197">
        <f t="shared" si="351"/>
        <v>-3.0747774750552199E-3</v>
      </c>
      <c r="G2334" s="197">
        <f t="shared" si="356"/>
        <v>3.7724680611996367E-2</v>
      </c>
      <c r="H2334" s="174">
        <v>2787.27</v>
      </c>
      <c r="I2334" s="197">
        <f t="shared" si="352"/>
        <v>-1.8030068132996358E-3</v>
      </c>
      <c r="J2334" s="197">
        <f t="shared" si="357"/>
        <v>2.0832918276266245E-2</v>
      </c>
      <c r="K2334" s="174">
        <v>482.07</v>
      </c>
      <c r="L2334" s="197">
        <f t="shared" si="353"/>
        <v>1.1623322672687747E-3</v>
      </c>
      <c r="M2334" s="197">
        <f t="shared" si="358"/>
        <v>2.1644367117126039E-2</v>
      </c>
      <c r="N2334" s="199">
        <v>41352</v>
      </c>
      <c r="O2334" s="181">
        <v>1548.34</v>
      </c>
      <c r="P2334" s="200">
        <f t="shared" si="354"/>
        <v>-2.4254633815200036E-3</v>
      </c>
      <c r="Q2334" s="200">
        <f t="shared" si="359"/>
        <v>5.2558934799106519E-2</v>
      </c>
    </row>
    <row r="2335" spans="1:17">
      <c r="A2335" s="180">
        <v>41353</v>
      </c>
      <c r="B2335" s="174">
        <v>738.02</v>
      </c>
      <c r="C2335" s="197">
        <f t="shared" si="350"/>
        <v>6.9889467973162783E-3</v>
      </c>
      <c r="D2335" s="201">
        <f t="shared" si="355"/>
        <v>1.6218021582518394E-2</v>
      </c>
      <c r="E2335" s="174">
        <v>9081.09</v>
      </c>
      <c r="F2335" s="197">
        <f t="shared" si="351"/>
        <v>7.0082436117271775E-3</v>
      </c>
      <c r="G2335" s="197">
        <f t="shared" si="356"/>
        <v>2.8242643407361316E-2</v>
      </c>
      <c r="H2335" s="174">
        <v>2805.91</v>
      </c>
      <c r="I2335" s="197">
        <f t="shared" si="352"/>
        <v>6.6652848677746512E-3</v>
      </c>
      <c r="J2335" s="197">
        <f t="shared" si="357"/>
        <v>1.4498611525238705E-2</v>
      </c>
      <c r="K2335" s="174">
        <v>483.63</v>
      </c>
      <c r="L2335" s="197">
        <f t="shared" si="353"/>
        <v>3.2308198342453336E-3</v>
      </c>
      <c r="M2335" s="197">
        <f t="shared" si="358"/>
        <v>2.5335360648266324E-2</v>
      </c>
      <c r="N2335" s="199">
        <v>41353</v>
      </c>
      <c r="O2335" s="181">
        <v>1558.71</v>
      </c>
      <c r="P2335" s="200">
        <f t="shared" si="354"/>
        <v>6.6751668015524457E-3</v>
      </c>
      <c r="Q2335" s="200">
        <f t="shared" si="359"/>
        <v>4.4506367995279732E-2</v>
      </c>
    </row>
    <row r="2336" spans="1:17">
      <c r="A2336" s="180">
        <v>41354</v>
      </c>
      <c r="B2336" s="174">
        <v>726.61</v>
      </c>
      <c r="C2336" s="197">
        <f t="shared" si="350"/>
        <v>-1.5581042081347677E-2</v>
      </c>
      <c r="D2336" s="201">
        <f t="shared" si="355"/>
        <v>2.4636382632864433E-2</v>
      </c>
      <c r="E2336" s="174">
        <v>9009.66</v>
      </c>
      <c r="F2336" s="197">
        <f t="shared" si="351"/>
        <v>-7.896894402179758E-3</v>
      </c>
      <c r="G2336" s="197">
        <f t="shared" si="356"/>
        <v>3.2280358876251344E-2</v>
      </c>
      <c r="H2336" s="174">
        <v>2774.85</v>
      </c>
      <c r="I2336" s="197">
        <f t="shared" si="352"/>
        <v>-1.1131215355641582E-2</v>
      </c>
      <c r="J2336" s="197">
        <f t="shared" si="357"/>
        <v>2.2588203468103581E-2</v>
      </c>
      <c r="K2336" s="174">
        <v>480.89</v>
      </c>
      <c r="L2336" s="197">
        <f t="shared" si="353"/>
        <v>-5.6815978325437493E-3</v>
      </c>
      <c r="M2336" s="197">
        <f t="shared" si="358"/>
        <v>2.6270992991044982E-2</v>
      </c>
      <c r="N2336" s="199">
        <v>41354</v>
      </c>
      <c r="O2336" s="181">
        <v>1545.8</v>
      </c>
      <c r="P2336" s="200">
        <f t="shared" si="354"/>
        <v>-8.3169804044007662E-3</v>
      </c>
      <c r="Q2336" s="200">
        <f t="shared" si="359"/>
        <v>4.7784068840241167E-2</v>
      </c>
    </row>
    <row r="2337" spans="1:17">
      <c r="A2337" s="180">
        <v>41355</v>
      </c>
      <c r="B2337" s="174">
        <v>729.3</v>
      </c>
      <c r="C2337" s="197">
        <f t="shared" si="350"/>
        <v>3.6952875672654623E-3</v>
      </c>
      <c r="D2337" s="201">
        <f t="shared" si="355"/>
        <v>5.7555108674589277E-3</v>
      </c>
      <c r="E2337" s="174">
        <v>9065.7999999999993</v>
      </c>
      <c r="F2337" s="197">
        <f t="shared" si="351"/>
        <v>6.2117567705264002E-3</v>
      </c>
      <c r="G2337" s="197">
        <f t="shared" si="356"/>
        <v>1.9830930651544558E-2</v>
      </c>
      <c r="H2337" s="174">
        <v>2800.81</v>
      </c>
      <c r="I2337" s="197">
        <f t="shared" si="352"/>
        <v>9.3119693770288559E-3</v>
      </c>
      <c r="J2337" s="197">
        <f t="shared" si="357"/>
        <v>1.0382195179869082E-2</v>
      </c>
      <c r="K2337" s="174">
        <v>480.84</v>
      </c>
      <c r="L2337" s="197">
        <f t="shared" si="353"/>
        <v>-1.0397928741972268E-4</v>
      </c>
      <c r="M2337" s="197">
        <f t="shared" si="358"/>
        <v>1.5233241315597484E-2</v>
      </c>
      <c r="N2337" s="199">
        <v>41355</v>
      </c>
      <c r="O2337" s="181">
        <v>1556.89</v>
      </c>
      <c r="P2337" s="200">
        <f t="shared" si="354"/>
        <v>7.1486659821265496E-3</v>
      </c>
      <c r="Q2337" s="200">
        <f t="shared" si="359"/>
        <v>3.5048809209027046E-2</v>
      </c>
    </row>
    <row r="2338" spans="1:17">
      <c r="A2338" s="180">
        <v>41358</v>
      </c>
      <c r="B2338" s="174">
        <v>725.2</v>
      </c>
      <c r="C2338" s="197">
        <f t="shared" si="350"/>
        <v>-5.6376911094912262E-3</v>
      </c>
      <c r="D2338" s="201">
        <f t="shared" si="355"/>
        <v>5.5135951141855096E-3</v>
      </c>
      <c r="E2338" s="174">
        <v>9022.9599999999991</v>
      </c>
      <c r="F2338" s="197">
        <f t="shared" si="351"/>
        <v>-4.7366519425357956E-3</v>
      </c>
      <c r="G2338" s="197">
        <f t="shared" si="356"/>
        <v>2.6505844109233893E-2</v>
      </c>
      <c r="H2338" s="174">
        <v>2789.45</v>
      </c>
      <c r="I2338" s="197">
        <f t="shared" si="352"/>
        <v>-4.0642172768011542E-3</v>
      </c>
      <c r="J2338" s="197">
        <f t="shared" si="357"/>
        <v>1.3892058365660334E-2</v>
      </c>
      <c r="K2338" s="174">
        <v>484.33</v>
      </c>
      <c r="L2338" s="197">
        <f t="shared" si="353"/>
        <v>7.2319181299794911E-3</v>
      </c>
      <c r="M2338" s="197">
        <f t="shared" si="358"/>
        <v>1.2325039099862154E-2</v>
      </c>
      <c r="N2338" s="199">
        <v>41358</v>
      </c>
      <c r="O2338" s="181">
        <v>1551.69</v>
      </c>
      <c r="P2338" s="200">
        <f t="shared" si="354"/>
        <v>-3.3455821309178592E-3</v>
      </c>
      <c r="Q2338" s="200">
        <f t="shared" si="359"/>
        <v>4.0691133207770229E-2</v>
      </c>
    </row>
    <row r="2339" spans="1:17">
      <c r="A2339" s="180">
        <v>41359</v>
      </c>
      <c r="B2339" s="174">
        <v>730.97</v>
      </c>
      <c r="C2339" s="197">
        <f t="shared" si="350"/>
        <v>7.9249403552495521E-3</v>
      </c>
      <c r="D2339" s="201">
        <f t="shared" si="355"/>
        <v>-5.7898293617783449E-4</v>
      </c>
      <c r="E2339" s="174">
        <v>9083.7099999999991</v>
      </c>
      <c r="F2339" s="197">
        <f t="shared" si="351"/>
        <v>6.7102595841170244E-3</v>
      </c>
      <c r="G2339" s="197">
        <f t="shared" si="356"/>
        <v>1.8610625200395046E-2</v>
      </c>
      <c r="H2339" s="174">
        <v>2806.5</v>
      </c>
      <c r="I2339" s="197">
        <f t="shared" si="352"/>
        <v>6.0937116165185028E-3</v>
      </c>
      <c r="J2339" s="197">
        <f t="shared" si="357"/>
        <v>2.3915610764927982E-2</v>
      </c>
      <c r="K2339" s="174">
        <v>483.29</v>
      </c>
      <c r="L2339" s="197">
        <f t="shared" si="353"/>
        <v>-2.1496050112015394E-3</v>
      </c>
      <c r="M2339" s="197">
        <f t="shared" si="358"/>
        <v>2.6932229722231596E-2</v>
      </c>
      <c r="N2339" s="199">
        <v>41359</v>
      </c>
      <c r="O2339" s="181">
        <v>1563.77</v>
      </c>
      <c r="P2339" s="200">
        <f t="shared" si="354"/>
        <v>7.7549129435386119E-3</v>
      </c>
      <c r="Q2339" s="200">
        <f t="shared" si="359"/>
        <v>3.7338861285808073E-2</v>
      </c>
    </row>
    <row r="2340" spans="1:17">
      <c r="A2340" s="180">
        <v>41360</v>
      </c>
      <c r="B2340" s="174">
        <v>733.87</v>
      </c>
      <c r="C2340" s="197">
        <f t="shared" si="350"/>
        <v>3.9594819758166462E-3</v>
      </c>
      <c r="D2340" s="201">
        <f t="shared" si="355"/>
        <v>-2.41851304255313E-3</v>
      </c>
      <c r="E2340" s="174">
        <v>9070.4500000000007</v>
      </c>
      <c r="F2340" s="197">
        <f t="shared" si="351"/>
        <v>-1.4608224625177631E-3</v>
      </c>
      <c r="G2340" s="197">
        <f t="shared" si="356"/>
        <v>1.9923686484516336E-2</v>
      </c>
      <c r="H2340" s="174">
        <v>2809.98</v>
      </c>
      <c r="I2340" s="197">
        <f t="shared" si="352"/>
        <v>1.2392104824858737E-3</v>
      </c>
      <c r="J2340" s="197">
        <f t="shared" si="357"/>
        <v>2.5174378362538205E-2</v>
      </c>
      <c r="K2340" s="174">
        <v>482.95</v>
      </c>
      <c r="L2340" s="197">
        <f t="shared" si="353"/>
        <v>-7.0375892952657796E-4</v>
      </c>
      <c r="M2340" s="197">
        <f t="shared" si="358"/>
        <v>3.0142059062241856E-2</v>
      </c>
      <c r="N2340" s="199">
        <v>41360</v>
      </c>
      <c r="O2340" s="181">
        <v>1562.85</v>
      </c>
      <c r="P2340" s="200">
        <f t="shared" si="354"/>
        <v>-5.8849494121564802E-4</v>
      </c>
      <c r="Q2340" s="200">
        <f t="shared" si="359"/>
        <v>3.9663075508474442E-2</v>
      </c>
    </row>
    <row r="2341" spans="1:17">
      <c r="A2341" s="180">
        <v>41361</v>
      </c>
      <c r="B2341" s="174">
        <v>737.07</v>
      </c>
      <c r="C2341" s="197">
        <f t="shared" si="350"/>
        <v>4.3509661145118344E-3</v>
      </c>
      <c r="D2341" s="201">
        <f t="shared" si="355"/>
        <v>1.7866524122855569E-3</v>
      </c>
      <c r="E2341" s="174">
        <v>9107.0499999999993</v>
      </c>
      <c r="F2341" s="197">
        <f t="shared" si="351"/>
        <v>4.0269618440459147E-3</v>
      </c>
      <c r="G2341" s="197">
        <f t="shared" si="356"/>
        <v>2.1218067754970191E-2</v>
      </c>
      <c r="H2341" s="174">
        <v>2818.69</v>
      </c>
      <c r="I2341" s="197">
        <f t="shared" si="352"/>
        <v>3.0948721286555296E-3</v>
      </c>
      <c r="J2341" s="197">
        <f t="shared" si="357"/>
        <v>2.4332977197892694E-2</v>
      </c>
      <c r="K2341" s="174">
        <v>481.9</v>
      </c>
      <c r="L2341" s="197">
        <f t="shared" si="353"/>
        <v>-2.1765049790178508E-3</v>
      </c>
      <c r="M2341" s="197">
        <f t="shared" si="358"/>
        <v>2.2065876024877029E-2</v>
      </c>
      <c r="N2341" s="199">
        <v>41361</v>
      </c>
      <c r="O2341" s="181">
        <v>1569.19</v>
      </c>
      <c r="P2341" s="200">
        <f t="shared" si="354"/>
        <v>4.0484851148155808E-3</v>
      </c>
      <c r="Q2341" s="200">
        <f t="shared" si="359"/>
        <v>4.092597663542491E-2</v>
      </c>
    </row>
    <row r="2342" spans="1:17">
      <c r="A2342" s="180">
        <v>41365</v>
      </c>
      <c r="B2342" s="174">
        <v>731.04</v>
      </c>
      <c r="C2342" s="197">
        <f t="shared" si="350"/>
        <v>-8.2146895113127411E-3</v>
      </c>
      <c r="D2342" s="201">
        <f t="shared" si="355"/>
        <v>2.2404405340364385E-2</v>
      </c>
      <c r="E2342" s="174">
        <v>9107.76</v>
      </c>
      <c r="F2342" s="197">
        <f t="shared" si="351"/>
        <v>7.7958540370158967E-5</v>
      </c>
      <c r="G2342" s="197">
        <f t="shared" si="356"/>
        <v>1.9001064379080685E-2</v>
      </c>
      <c r="H2342" s="174">
        <v>2797.07</v>
      </c>
      <c r="I2342" s="197">
        <f t="shared" si="352"/>
        <v>-7.6997972901572823E-3</v>
      </c>
      <c r="J2342" s="197">
        <f t="shared" si="357"/>
        <v>2.7008601087174053E-2</v>
      </c>
      <c r="K2342" s="174">
        <v>484.87</v>
      </c>
      <c r="L2342" s="197">
        <f t="shared" si="353"/>
        <v>6.144190124609805E-3</v>
      </c>
      <c r="M2342" s="197">
        <f t="shared" si="358"/>
        <v>1.6613693697747772E-2</v>
      </c>
      <c r="N2342" s="199">
        <v>41365</v>
      </c>
      <c r="O2342" s="181">
        <v>1562.17</v>
      </c>
      <c r="P2342" s="200">
        <f t="shared" si="354"/>
        <v>-4.4836823364220995E-3</v>
      </c>
      <c r="Q2342" s="200">
        <f t="shared" si="359"/>
        <v>3.9881399498060202E-2</v>
      </c>
    </row>
    <row r="2343" spans="1:17">
      <c r="A2343" s="180">
        <v>41366</v>
      </c>
      <c r="B2343" s="174">
        <v>730.81</v>
      </c>
      <c r="C2343" s="197">
        <f t="shared" si="350"/>
        <v>-3.1466977035654673E-4</v>
      </c>
      <c r="D2343" s="201">
        <f t="shared" si="355"/>
        <v>1.3967746404428437E-2</v>
      </c>
      <c r="E2343" s="174">
        <v>9092.9</v>
      </c>
      <c r="F2343" s="197">
        <f t="shared" si="351"/>
        <v>-1.6329081804593198E-3</v>
      </c>
      <c r="G2343" s="197">
        <f t="shared" si="356"/>
        <v>2.2590245161860846E-2</v>
      </c>
      <c r="H2343" s="174">
        <v>2820.62</v>
      </c>
      <c r="I2343" s="197">
        <f t="shared" si="352"/>
        <v>8.3842782196867846E-3</v>
      </c>
      <c r="J2343" s="197">
        <f t="shared" si="357"/>
        <v>2.108543410332249E-2</v>
      </c>
      <c r="K2343" s="174">
        <v>478.53</v>
      </c>
      <c r="L2343" s="197">
        <f t="shared" si="353"/>
        <v>-1.3161908918430418E-2</v>
      </c>
      <c r="M2343" s="197">
        <f t="shared" si="358"/>
        <v>2.6075898173015553E-2</v>
      </c>
      <c r="N2343" s="199">
        <v>41366</v>
      </c>
      <c r="O2343" s="181">
        <v>1570.25</v>
      </c>
      <c r="P2343" s="200">
        <f t="shared" si="354"/>
        <v>5.1589620297942326E-3</v>
      </c>
      <c r="Q2343" s="200">
        <f t="shared" si="359"/>
        <v>3.9304958493686759E-2</v>
      </c>
    </row>
    <row r="2344" spans="1:17">
      <c r="A2344" s="180">
        <v>41367</v>
      </c>
      <c r="B2344" s="174">
        <v>725.42</v>
      </c>
      <c r="C2344" s="197">
        <f t="shared" si="350"/>
        <v>-7.4027105805628051E-3</v>
      </c>
      <c r="D2344" s="201">
        <f t="shared" si="355"/>
        <v>1.5485799572920067E-2</v>
      </c>
      <c r="E2344" s="174">
        <v>8983.4</v>
      </c>
      <c r="F2344" s="197">
        <f t="shared" si="351"/>
        <v>-1.2115459403083241E-2</v>
      </c>
      <c r="G2344" s="197">
        <f t="shared" si="356"/>
        <v>2.3265621460823022E-2</v>
      </c>
      <c r="H2344" s="174">
        <v>2795.04</v>
      </c>
      <c r="I2344" s="197">
        <f t="shared" si="352"/>
        <v>-9.1103011660056479E-3</v>
      </c>
      <c r="J2344" s="197">
        <f t="shared" si="357"/>
        <v>3.2094827171078394E-2</v>
      </c>
      <c r="K2344" s="174">
        <v>481.63</v>
      </c>
      <c r="L2344" s="197">
        <f t="shared" si="353"/>
        <v>6.4572795608604412E-3</v>
      </c>
      <c r="M2344" s="197">
        <f t="shared" si="358"/>
        <v>1.1306441898224637E-2</v>
      </c>
      <c r="N2344" s="199">
        <v>41367</v>
      </c>
      <c r="O2344" s="181">
        <v>1553.69</v>
      </c>
      <c r="P2344" s="200">
        <f t="shared" si="354"/>
        <v>-1.0602095506201462E-2</v>
      </c>
      <c r="Q2344" s="200">
        <f t="shared" si="359"/>
        <v>4.7030528711611445E-2</v>
      </c>
    </row>
    <row r="2345" spans="1:17">
      <c r="A2345" s="180">
        <v>41368</v>
      </c>
      <c r="B2345" s="174">
        <v>726.79</v>
      </c>
      <c r="C2345" s="197">
        <f t="shared" si="350"/>
        <v>1.886780020005926E-3</v>
      </c>
      <c r="D2345" s="201">
        <f t="shared" si="355"/>
        <v>-4.1132790156560416E-3</v>
      </c>
      <c r="E2345" s="174">
        <v>9027.83</v>
      </c>
      <c r="F2345" s="197">
        <f t="shared" si="351"/>
        <v>4.933598662643225E-3</v>
      </c>
      <c r="G2345" s="197">
        <f t="shared" si="356"/>
        <v>2.0369374545071896E-3</v>
      </c>
      <c r="H2345" s="174">
        <v>2794.92</v>
      </c>
      <c r="I2345" s="197">
        <f t="shared" si="352"/>
        <v>-4.2934117603096104E-5</v>
      </c>
      <c r="J2345" s="197">
        <f t="shared" si="357"/>
        <v>1.1181983754104844E-2</v>
      </c>
      <c r="K2345" s="174">
        <v>480.2</v>
      </c>
      <c r="L2345" s="197">
        <f t="shared" si="353"/>
        <v>-2.9735006261740766E-3</v>
      </c>
      <c r="M2345" s="197">
        <f t="shared" si="358"/>
        <v>5.5173415275641055E-3</v>
      </c>
      <c r="N2345" s="199">
        <v>41368</v>
      </c>
      <c r="O2345" s="181">
        <v>1559.98</v>
      </c>
      <c r="P2345" s="200">
        <f t="shared" si="354"/>
        <v>4.0402538202902035E-3</v>
      </c>
      <c r="Q2345" s="200">
        <f t="shared" si="359"/>
        <v>2.6425958801232365E-2</v>
      </c>
    </row>
    <row r="2346" spans="1:17">
      <c r="A2346" s="180">
        <v>41369</v>
      </c>
      <c r="B2346" s="174">
        <v>716.96</v>
      </c>
      <c r="C2346" s="197">
        <f t="shared" si="350"/>
        <v>-1.3617526446214872E-2</v>
      </c>
      <c r="D2346" s="201">
        <f t="shared" si="355"/>
        <v>1.3952329194724909E-2</v>
      </c>
      <c r="E2346" s="174">
        <v>9000.25</v>
      </c>
      <c r="F2346" s="197">
        <f t="shared" si="351"/>
        <v>-3.0596737440794506E-3</v>
      </c>
      <c r="G2346" s="197">
        <f t="shared" si="356"/>
        <v>1.9575976140886166E-2</v>
      </c>
      <c r="H2346" s="174">
        <v>2771.75</v>
      </c>
      <c r="I2346" s="197">
        <f t="shared" si="352"/>
        <v>-8.3245939868553595E-3</v>
      </c>
      <c r="J2346" s="197">
        <f t="shared" si="357"/>
        <v>2.8761101226094876E-2</v>
      </c>
      <c r="K2346" s="174">
        <v>483.44</v>
      </c>
      <c r="L2346" s="197">
        <f t="shared" si="353"/>
        <v>6.7245282661503305E-3</v>
      </c>
      <c r="M2346" s="197">
        <f t="shared" si="358"/>
        <v>2.2960460986780562E-2</v>
      </c>
      <c r="N2346" s="199">
        <v>41369</v>
      </c>
      <c r="O2346" s="181">
        <v>1553.28</v>
      </c>
      <c r="P2346" s="200">
        <f t="shared" si="354"/>
        <v>-4.3041765503969041E-3</v>
      </c>
      <c r="Q2346" s="200">
        <f t="shared" si="359"/>
        <v>4.2071990172927544E-2</v>
      </c>
    </row>
    <row r="2347" spans="1:17">
      <c r="A2347" s="180">
        <v>41372</v>
      </c>
      <c r="B2347" s="174">
        <v>720.22</v>
      </c>
      <c r="C2347" s="197">
        <f t="shared" si="350"/>
        <v>4.5366698552319791E-3</v>
      </c>
      <c r="D2347" s="201">
        <f t="shared" si="355"/>
        <v>-1.3782622408617731E-2</v>
      </c>
      <c r="E2347" s="174">
        <v>9051.59</v>
      </c>
      <c r="F2347" s="197">
        <f t="shared" si="351"/>
        <v>5.6880781595803256E-3</v>
      </c>
      <c r="G2347" s="197">
        <f t="shared" si="356"/>
        <v>8.9418342514525316E-3</v>
      </c>
      <c r="H2347" s="174">
        <v>2786.13</v>
      </c>
      <c r="I2347" s="197">
        <f t="shared" si="352"/>
        <v>5.1746464794911488E-3</v>
      </c>
      <c r="J2347" s="197">
        <f t="shared" si="357"/>
        <v>6.0650768360988108E-3</v>
      </c>
      <c r="K2347" s="174">
        <v>482.12</v>
      </c>
      <c r="L2347" s="197">
        <f t="shared" si="353"/>
        <v>-2.7341663331602872E-3</v>
      </c>
      <c r="M2347" s="197">
        <f t="shared" si="358"/>
        <v>2.8513717224228845E-2</v>
      </c>
      <c r="N2347" s="199">
        <v>41372</v>
      </c>
      <c r="O2347" s="181">
        <v>1563.07</v>
      </c>
      <c r="P2347" s="200">
        <f t="shared" si="354"/>
        <v>6.2830119890327149E-3</v>
      </c>
      <c r="Q2347" s="200">
        <f t="shared" si="359"/>
        <v>2.7405233363954531E-2</v>
      </c>
    </row>
    <row r="2348" spans="1:17">
      <c r="A2348" s="180">
        <v>41373</v>
      </c>
      <c r="B2348" s="174">
        <v>725.34</v>
      </c>
      <c r="C2348" s="197">
        <f t="shared" si="350"/>
        <v>7.0837895488906804E-3</v>
      </c>
      <c r="D2348" s="201">
        <f t="shared" si="355"/>
        <v>-9.6585732507922968E-3</v>
      </c>
      <c r="E2348" s="174">
        <v>9088.3799999999992</v>
      </c>
      <c r="F2348" s="197">
        <f t="shared" si="351"/>
        <v>4.0562415971399394E-3</v>
      </c>
      <c r="G2348" s="197">
        <f t="shared" si="356"/>
        <v>1.3049346651787027E-2</v>
      </c>
      <c r="H2348" s="174">
        <v>2804.67</v>
      </c>
      <c r="I2348" s="197">
        <f t="shared" si="352"/>
        <v>6.632348845063152E-3</v>
      </c>
      <c r="J2348" s="197">
        <f t="shared" si="357"/>
        <v>1.4380778805228544E-2</v>
      </c>
      <c r="K2348" s="174">
        <v>483.34</v>
      </c>
      <c r="L2348" s="197">
        <f t="shared" si="353"/>
        <v>2.5272940346918659E-3</v>
      </c>
      <c r="M2348" s="197">
        <f t="shared" si="358"/>
        <v>2.31438871551706E-2</v>
      </c>
      <c r="N2348" s="199">
        <v>41373</v>
      </c>
      <c r="O2348" s="181">
        <v>1568.61</v>
      </c>
      <c r="P2348" s="200">
        <f t="shared" si="354"/>
        <v>3.5380407825949659E-3</v>
      </c>
      <c r="Q2348" s="200">
        <f t="shared" si="359"/>
        <v>3.313919641761269E-2</v>
      </c>
    </row>
    <row r="2349" spans="1:17">
      <c r="A2349" s="180">
        <v>41374</v>
      </c>
      <c r="B2349" s="174">
        <v>737.32</v>
      </c>
      <c r="C2349" s="197">
        <f t="shared" si="350"/>
        <v>1.6381480186017296E-2</v>
      </c>
      <c r="D2349" s="201">
        <f t="shared" si="355"/>
        <v>1.5038737924959649E-3</v>
      </c>
      <c r="E2349" s="174">
        <v>9189.09</v>
      </c>
      <c r="F2349" s="197">
        <f t="shared" si="351"/>
        <v>1.1020236305156644E-2</v>
      </c>
      <c r="G2349" s="197">
        <f t="shared" si="356"/>
        <v>2.16478916288971E-2</v>
      </c>
      <c r="H2349" s="174">
        <v>2859.21</v>
      </c>
      <c r="I2349" s="197">
        <f t="shared" si="352"/>
        <v>1.9259477903845482E-2</v>
      </c>
      <c r="J2349" s="197">
        <f t="shared" si="357"/>
        <v>2.0958511194339828E-2</v>
      </c>
      <c r="K2349" s="174">
        <v>478.66</v>
      </c>
      <c r="L2349" s="197">
        <f t="shared" si="353"/>
        <v>-9.7298064883660877E-3</v>
      </c>
      <c r="M2349" s="197">
        <f t="shared" si="358"/>
        <v>2.5883477386311908E-2</v>
      </c>
      <c r="N2349" s="199">
        <v>41374</v>
      </c>
      <c r="O2349" s="181">
        <v>1587.73</v>
      </c>
      <c r="P2349" s="200">
        <f t="shared" si="354"/>
        <v>1.2115446292433605E-2</v>
      </c>
      <c r="Q2349" s="200">
        <f t="shared" si="359"/>
        <v>3.8484281190053871E-2</v>
      </c>
    </row>
    <row r="2350" spans="1:17">
      <c r="A2350" s="180">
        <v>41375</v>
      </c>
      <c r="B2350" s="174">
        <v>734.41</v>
      </c>
      <c r="C2350" s="197">
        <f t="shared" si="350"/>
        <v>-3.9545348566625577E-3</v>
      </c>
      <c r="D2350" s="201">
        <f t="shared" si="355"/>
        <v>1.0580377932176234E-2</v>
      </c>
      <c r="E2350" s="174">
        <v>9234.02</v>
      </c>
      <c r="F2350" s="197">
        <f t="shared" si="351"/>
        <v>4.8775792009716776E-3</v>
      </c>
      <c r="G2350" s="197">
        <f t="shared" si="356"/>
        <v>2.8013901879104394E-2</v>
      </c>
      <c r="H2350" s="174">
        <v>2859.07</v>
      </c>
      <c r="I2350" s="197">
        <f t="shared" si="352"/>
        <v>-4.896577293450928E-5</v>
      </c>
      <c r="J2350" s="197">
        <f t="shared" si="357"/>
        <v>2.9692834257768461E-2</v>
      </c>
      <c r="K2350" s="174">
        <v>480.83</v>
      </c>
      <c r="L2350" s="197">
        <f t="shared" si="353"/>
        <v>4.5232440146349782E-3</v>
      </c>
      <c r="M2350" s="197">
        <f t="shared" si="358"/>
        <v>1.8406785824669727E-2</v>
      </c>
      <c r="N2350" s="199">
        <v>41375</v>
      </c>
      <c r="O2350" s="181">
        <v>1593.37</v>
      </c>
      <c r="P2350" s="200">
        <f t="shared" si="354"/>
        <v>3.5459469426653589E-3</v>
      </c>
      <c r="Q2350" s="200">
        <f t="shared" si="359"/>
        <v>4.4957758576902138E-2</v>
      </c>
    </row>
    <row r="2351" spans="1:17">
      <c r="A2351" s="180">
        <v>41376</v>
      </c>
      <c r="B2351" s="174">
        <v>733.41</v>
      </c>
      <c r="C2351" s="197">
        <f t="shared" si="350"/>
        <v>-1.3625651029626515E-3</v>
      </c>
      <c r="D2351" s="201">
        <f t="shared" si="355"/>
        <v>7.5720661393315052E-3</v>
      </c>
      <c r="E2351" s="174">
        <v>9188.26</v>
      </c>
      <c r="F2351" s="197">
        <f t="shared" si="351"/>
        <v>-4.9679077848603743E-3</v>
      </c>
      <c r="G2351" s="197">
        <f t="shared" si="356"/>
        <v>3.4708414905637773E-2</v>
      </c>
      <c r="H2351" s="174">
        <v>2856.48</v>
      </c>
      <c r="I2351" s="197">
        <f t="shared" si="352"/>
        <v>-9.0629954327442247E-4</v>
      </c>
      <c r="J2351" s="197">
        <f t="shared" si="357"/>
        <v>2.9975388072750103E-2</v>
      </c>
      <c r="K2351" s="174">
        <v>477.01</v>
      </c>
      <c r="L2351" s="197">
        <f t="shared" si="353"/>
        <v>-7.9763222519244545E-3</v>
      </c>
      <c r="M2351" s="197">
        <f t="shared" si="358"/>
        <v>2.2674705256543505E-2</v>
      </c>
      <c r="N2351" s="199">
        <v>41376</v>
      </c>
      <c r="O2351" s="181">
        <v>1588.85</v>
      </c>
      <c r="P2351" s="200">
        <f t="shared" si="354"/>
        <v>-2.8407860171352811E-3</v>
      </c>
      <c r="Q2351" s="200">
        <f t="shared" si="359"/>
        <v>4.9109977820291834E-2</v>
      </c>
    </row>
    <row r="2352" spans="1:17">
      <c r="A2352" s="180">
        <v>41379</v>
      </c>
      <c r="B2352" s="174">
        <v>718.66</v>
      </c>
      <c r="C2352" s="197">
        <f t="shared" si="350"/>
        <v>-2.0316523788444046E-2</v>
      </c>
      <c r="D2352" s="201">
        <f t="shared" si="355"/>
        <v>6.7859015683430033E-3</v>
      </c>
      <c r="E2352" s="174">
        <v>8953.94</v>
      </c>
      <c r="F2352" s="197">
        <f t="shared" si="351"/>
        <v>-2.5832923325659056E-2</v>
      </c>
      <c r="G2352" s="197">
        <f t="shared" si="356"/>
        <v>2.5423131872507148E-2</v>
      </c>
      <c r="H2352" s="174">
        <v>2797.47</v>
      </c>
      <c r="I2352" s="197">
        <f t="shared" si="352"/>
        <v>-2.0874660296662264E-2</v>
      </c>
      <c r="J2352" s="197">
        <f t="shared" si="357"/>
        <v>3.3410592768058481E-2</v>
      </c>
      <c r="K2352" s="174">
        <v>475.93</v>
      </c>
      <c r="L2352" s="197">
        <f t="shared" si="353"/>
        <v>-2.2666704354975028E-3</v>
      </c>
      <c r="M2352" s="197">
        <f t="shared" si="358"/>
        <v>3.3177973402151884E-3</v>
      </c>
      <c r="N2352" s="199">
        <v>41379</v>
      </c>
      <c r="O2352" s="181">
        <v>1552.36</v>
      </c>
      <c r="P2352" s="200">
        <f t="shared" si="354"/>
        <v>-2.3234130479996954E-2</v>
      </c>
      <c r="Q2352" s="200">
        <f t="shared" si="359"/>
        <v>4.4675219577534418E-2</v>
      </c>
    </row>
    <row r="2353" spans="1:17">
      <c r="A2353" s="180">
        <v>41380</v>
      </c>
      <c r="B2353" s="174">
        <v>730.51</v>
      </c>
      <c r="C2353" s="197">
        <f t="shared" si="350"/>
        <v>1.6354553471089071E-2</v>
      </c>
      <c r="D2353" s="201">
        <f t="shared" si="355"/>
        <v>-1.519030534105926E-2</v>
      </c>
      <c r="E2353" s="174">
        <v>9086.43</v>
      </c>
      <c r="F2353" s="197">
        <f t="shared" si="351"/>
        <v>1.4688432892662143E-2</v>
      </c>
      <c r="G2353" s="197">
        <f t="shared" si="356"/>
        <v>-1.8537606267351667E-4</v>
      </c>
      <c r="H2353" s="174">
        <v>2838.41</v>
      </c>
      <c r="I2353" s="197">
        <f t="shared" si="352"/>
        <v>1.4528598952676828E-2</v>
      </c>
      <c r="J2353" s="197">
        <f t="shared" si="357"/>
        <v>8.5080315920207997E-3</v>
      </c>
      <c r="K2353" s="174">
        <v>471.32</v>
      </c>
      <c r="L2353" s="197">
        <f t="shared" si="353"/>
        <v>-9.7335157485416747E-3</v>
      </c>
      <c r="M2353" s="197">
        <f t="shared" si="358"/>
        <v>1.7251307328777624E-2</v>
      </c>
      <c r="N2353" s="199">
        <v>41380</v>
      </c>
      <c r="O2353" s="181">
        <v>1574.57</v>
      </c>
      <c r="P2353" s="200">
        <f t="shared" si="354"/>
        <v>1.4205865503323178E-2</v>
      </c>
      <c r="Q2353" s="200">
        <f t="shared" si="359"/>
        <v>2.0848937068233628E-2</v>
      </c>
    </row>
    <row r="2354" spans="1:17">
      <c r="A2354" s="180">
        <v>41381</v>
      </c>
      <c r="B2354" s="174">
        <v>717.59</v>
      </c>
      <c r="C2354" s="197">
        <f t="shared" si="350"/>
        <v>-1.7844545043526484E-2</v>
      </c>
      <c r="D2354" s="201">
        <f t="shared" si="355"/>
        <v>-1.067177553736965E-3</v>
      </c>
      <c r="E2354" s="174">
        <v>8948.36</v>
      </c>
      <c r="F2354" s="197">
        <f t="shared" si="351"/>
        <v>-1.5311816500433473E-2</v>
      </c>
      <c r="G2354" s="197">
        <f t="shared" si="356"/>
        <v>1.4785601543452195E-2</v>
      </c>
      <c r="H2354" s="174">
        <v>2781.98</v>
      </c>
      <c r="I2354" s="197">
        <f t="shared" si="352"/>
        <v>-2.00811318357292E-2</v>
      </c>
      <c r="J2354" s="197">
        <f t="shared" si="357"/>
        <v>2.3880603760775228E-2</v>
      </c>
      <c r="K2354" s="174">
        <v>472.95</v>
      </c>
      <c r="L2354" s="197">
        <f t="shared" si="353"/>
        <v>3.4524058140395441E-3</v>
      </c>
      <c r="M2354" s="197">
        <f t="shared" si="358"/>
        <v>-6.5768146129825816E-3</v>
      </c>
      <c r="N2354" s="199">
        <v>41381</v>
      </c>
      <c r="O2354" s="181">
        <v>1552.01</v>
      </c>
      <c r="P2354" s="200">
        <f t="shared" si="354"/>
        <v>-1.4431354089724242E-2</v>
      </c>
      <c r="Q2354" s="200">
        <f t="shared" si="359"/>
        <v>3.4364401421080562E-2</v>
      </c>
    </row>
    <row r="2355" spans="1:17">
      <c r="A2355" s="180">
        <v>41382</v>
      </c>
      <c r="B2355" s="174">
        <v>705.26</v>
      </c>
      <c r="C2355" s="197">
        <f t="shared" si="350"/>
        <v>-1.733184615686896E-2</v>
      </c>
      <c r="D2355" s="201">
        <f t="shared" si="355"/>
        <v>-1.8911722597263449E-2</v>
      </c>
      <c r="E2355" s="174">
        <v>8921.18</v>
      </c>
      <c r="F2355" s="197">
        <f t="shared" si="351"/>
        <v>-3.0420504344787114E-3</v>
      </c>
      <c r="G2355" s="197">
        <f t="shared" si="356"/>
        <v>1.6933630716983155E-3</v>
      </c>
      <c r="H2355" s="174">
        <v>2741.95</v>
      </c>
      <c r="I2355" s="197">
        <f t="shared" si="352"/>
        <v>-1.4493558293996676E-2</v>
      </c>
      <c r="J2355" s="197">
        <f t="shared" si="357"/>
        <v>6.2416255565858857E-3</v>
      </c>
      <c r="K2355" s="174">
        <v>476.76</v>
      </c>
      <c r="L2355" s="197">
        <f t="shared" si="353"/>
        <v>8.0235449553283638E-3</v>
      </c>
      <c r="M2355" s="197">
        <f t="shared" si="358"/>
        <v>-1.6267551941151191E-3</v>
      </c>
      <c r="N2355" s="199">
        <v>41382</v>
      </c>
      <c r="O2355" s="181">
        <v>1541.61</v>
      </c>
      <c r="P2355" s="200">
        <f t="shared" si="354"/>
        <v>-6.7235401752622328E-3</v>
      </c>
      <c r="Q2355" s="200">
        <f t="shared" si="359"/>
        <v>2.0978697620471054E-2</v>
      </c>
    </row>
    <row r="2356" spans="1:17">
      <c r="A2356" s="180">
        <v>41383</v>
      </c>
      <c r="B2356" s="174">
        <v>700.76</v>
      </c>
      <c r="C2356" s="197">
        <f t="shared" si="350"/>
        <v>-6.4010687829762353E-3</v>
      </c>
      <c r="D2356" s="201">
        <f t="shared" si="355"/>
        <v>-4.1943221479820311E-2</v>
      </c>
      <c r="E2356" s="174">
        <v>8994.1200000000008</v>
      </c>
      <c r="F2356" s="197">
        <f t="shared" si="351"/>
        <v>8.1428056493803441E-3</v>
      </c>
      <c r="G2356" s="197">
        <f t="shared" si="356"/>
        <v>-9.2829007807897265E-3</v>
      </c>
      <c r="H2356" s="174">
        <v>2780.46</v>
      </c>
      <c r="I2356" s="197">
        <f t="shared" si="352"/>
        <v>1.3947035531383965E-2</v>
      </c>
      <c r="J2356" s="197">
        <f t="shared" si="357"/>
        <v>-1.4809829743790715E-2</v>
      </c>
      <c r="K2356" s="174">
        <v>485.51</v>
      </c>
      <c r="L2356" s="197">
        <f t="shared" si="353"/>
        <v>1.8186665227097831E-2</v>
      </c>
      <c r="M2356" s="197">
        <f t="shared" si="358"/>
        <v>6.6290214027623778E-3</v>
      </c>
      <c r="N2356" s="199">
        <v>41383</v>
      </c>
      <c r="O2356" s="181">
        <v>1555.25</v>
      </c>
      <c r="P2356" s="200">
        <f t="shared" si="354"/>
        <v>8.8089795490163252E-3</v>
      </c>
      <c r="Q2356" s="200">
        <f t="shared" si="359"/>
        <v>6.9453990282285103E-3</v>
      </c>
    </row>
    <row r="2357" spans="1:17">
      <c r="A2357" s="180">
        <v>41386</v>
      </c>
      <c r="B2357" s="174">
        <v>705.59</v>
      </c>
      <c r="C2357" s="197">
        <f t="shared" si="350"/>
        <v>6.8688718889308598E-3</v>
      </c>
      <c r="D2357" s="201">
        <f t="shared" si="355"/>
        <v>-3.1630962061489833E-2</v>
      </c>
      <c r="E2357" s="174">
        <v>9019.92</v>
      </c>
      <c r="F2357" s="197">
        <f t="shared" si="351"/>
        <v>2.8644343679389509E-3</v>
      </c>
      <c r="G2357" s="197">
        <f t="shared" si="356"/>
        <v>1.2361898895732954E-2</v>
      </c>
      <c r="H2357" s="174">
        <v>2810.07</v>
      </c>
      <c r="I2357" s="197">
        <f t="shared" si="352"/>
        <v>1.0593012427221079E-2</v>
      </c>
      <c r="J2357" s="197">
        <f t="shared" si="357"/>
        <v>1.4662110881904828E-2</v>
      </c>
      <c r="K2357" s="174">
        <v>483.14</v>
      </c>
      <c r="L2357" s="197">
        <f t="shared" si="353"/>
        <v>-4.893418116435129E-3</v>
      </c>
      <c r="M2357" s="197">
        <f t="shared" si="358"/>
        <v>1.450187753890194E-2</v>
      </c>
      <c r="N2357" s="199">
        <v>41386</v>
      </c>
      <c r="O2357" s="181">
        <v>1562.5</v>
      </c>
      <c r="P2357" s="200">
        <f t="shared" si="354"/>
        <v>4.6507982154273889E-3</v>
      </c>
      <c r="Q2357" s="200">
        <f t="shared" si="359"/>
        <v>2.8236095985503987E-2</v>
      </c>
    </row>
    <row r="2358" spans="1:17">
      <c r="A2358" s="180">
        <v>41387</v>
      </c>
      <c r="B2358" s="174">
        <v>715.01</v>
      </c>
      <c r="C2358" s="197">
        <f t="shared" si="350"/>
        <v>1.3262196353638046E-2</v>
      </c>
      <c r="D2358" s="201">
        <f t="shared" si="355"/>
        <v>-1.2716600626527864E-2</v>
      </c>
      <c r="E2358" s="174">
        <v>9113.7999999999993</v>
      </c>
      <c r="F2358" s="197">
        <f t="shared" si="351"/>
        <v>1.0354283483736201E-2</v>
      </c>
      <c r="G2358" s="197">
        <f t="shared" si="356"/>
        <v>2.3515108309655496E-2</v>
      </c>
      <c r="H2358" s="174">
        <v>2835.37</v>
      </c>
      <c r="I2358" s="197">
        <f t="shared" si="352"/>
        <v>8.9630460602716528E-3</v>
      </c>
      <c r="J2358" s="197">
        <f t="shared" si="357"/>
        <v>3.570371877965605E-2</v>
      </c>
      <c r="K2358" s="174">
        <v>480.3</v>
      </c>
      <c r="L2358" s="197">
        <f t="shared" si="353"/>
        <v>-5.8955580543918855E-3</v>
      </c>
      <c r="M2358" s="197">
        <f t="shared" si="358"/>
        <v>8.5432407952946224E-3</v>
      </c>
      <c r="N2358" s="199">
        <v>41387</v>
      </c>
      <c r="O2358" s="181">
        <v>1578.78</v>
      </c>
      <c r="P2358" s="200">
        <f t="shared" si="354"/>
        <v>1.0365294248898439E-2</v>
      </c>
      <c r="Q2358" s="200">
        <f t="shared" si="359"/>
        <v>3.9209961211083715E-2</v>
      </c>
    </row>
    <row r="2359" spans="1:17">
      <c r="A2359" s="180">
        <v>41388</v>
      </c>
      <c r="B2359" s="174">
        <v>717.49</v>
      </c>
      <c r="C2359" s="197">
        <f t="shared" si="350"/>
        <v>3.4624816442310811E-3</v>
      </c>
      <c r="D2359" s="201">
        <f t="shared" si="355"/>
        <v>-1.2743451659528122E-2</v>
      </c>
      <c r="E2359" s="174">
        <v>9146.4599999999991</v>
      </c>
      <c r="F2359" s="197">
        <f t="shared" si="351"/>
        <v>3.577170842786595E-3</v>
      </c>
      <c r="G2359" s="197">
        <f t="shared" si="356"/>
        <v>2.4342024489166024E-2</v>
      </c>
      <c r="H2359" s="174">
        <v>2834.12</v>
      </c>
      <c r="I2359" s="197">
        <f t="shared" si="352"/>
        <v>-4.4095677750712828E-4</v>
      </c>
      <c r="J2359" s="197">
        <f t="shared" si="357"/>
        <v>3.5207713511327815E-2</v>
      </c>
      <c r="K2359" s="174">
        <v>471.54</v>
      </c>
      <c r="L2359" s="197">
        <f t="shared" si="353"/>
        <v>-1.8406974564640056E-2</v>
      </c>
      <c r="M2359" s="197">
        <f t="shared" si="358"/>
        <v>7.3557401081341435E-3</v>
      </c>
      <c r="N2359" s="199">
        <v>41388</v>
      </c>
      <c r="O2359" s="181">
        <v>1578.79</v>
      </c>
      <c r="P2359" s="200">
        <f t="shared" si="354"/>
        <v>6.3339846780946741E-6</v>
      </c>
      <c r="Q2359" s="200">
        <f t="shared" si="359"/>
        <v>4.0840996715009424E-2</v>
      </c>
    </row>
    <row r="2360" spans="1:17">
      <c r="A2360" s="180">
        <v>41389</v>
      </c>
      <c r="B2360" s="174">
        <v>720.88</v>
      </c>
      <c r="C2360" s="197">
        <f t="shared" si="350"/>
        <v>4.7136776723605261E-3</v>
      </c>
      <c r="D2360" s="201">
        <f t="shared" si="355"/>
        <v>9.5789660694004155E-3</v>
      </c>
      <c r="E2360" s="174">
        <v>9188.86</v>
      </c>
      <c r="F2360" s="197">
        <f t="shared" si="351"/>
        <v>4.6249616127701561E-3</v>
      </c>
      <c r="G2360" s="197">
        <f t="shared" si="356"/>
        <v>4.7816490968018217E-2</v>
      </c>
      <c r="H2360" s="174">
        <v>2848.66</v>
      </c>
      <c r="I2360" s="197">
        <f t="shared" si="352"/>
        <v>5.1172249246595088E-3</v>
      </c>
      <c r="J2360" s="197">
        <f t="shared" si="357"/>
        <v>4.8120515598785878E-2</v>
      </c>
      <c r="K2360" s="174">
        <v>478.64</v>
      </c>
      <c r="L2360" s="197">
        <f t="shared" si="353"/>
        <v>1.4944814975637793E-2</v>
      </c>
      <c r="M2360" s="197">
        <f t="shared" si="358"/>
        <v>-1.1177070743662604E-2</v>
      </c>
      <c r="N2360" s="199">
        <v>41389</v>
      </c>
      <c r="O2360" s="181">
        <v>1585.16</v>
      </c>
      <c r="P2360" s="200">
        <f t="shared" si="354"/>
        <v>4.0266177447456745E-3</v>
      </c>
      <c r="Q2360" s="200">
        <f t="shared" si="359"/>
        <v>5.9326605984020786E-2</v>
      </c>
    </row>
    <row r="2361" spans="1:17">
      <c r="A2361" s="180">
        <v>41390</v>
      </c>
      <c r="B2361" s="174">
        <v>718.13</v>
      </c>
      <c r="C2361" s="197">
        <f t="shared" si="350"/>
        <v>-3.8220767718471723E-3</v>
      </c>
      <c r="D2361" s="201">
        <f t="shared" si="355"/>
        <v>8.0782633798937506E-3</v>
      </c>
      <c r="E2361" s="174">
        <v>9169.9</v>
      </c>
      <c r="F2361" s="197">
        <f t="shared" si="351"/>
        <v>-2.0654997113898387E-3</v>
      </c>
      <c r="G2361" s="197">
        <f t="shared" si="356"/>
        <v>4.7091885876577741E-2</v>
      </c>
      <c r="H2361" s="174">
        <v>2840.55</v>
      </c>
      <c r="I2361" s="197">
        <f t="shared" si="352"/>
        <v>-2.8510128799456628E-3</v>
      </c>
      <c r="J2361" s="197">
        <f t="shared" si="357"/>
        <v>4.8786302712198665E-2</v>
      </c>
      <c r="K2361" s="174">
        <v>467.83</v>
      </c>
      <c r="L2361" s="197">
        <f t="shared" si="353"/>
        <v>-2.2843767017863708E-2</v>
      </c>
      <c r="M2361" s="197">
        <f t="shared" si="358"/>
        <v>2.8873333167057265E-3</v>
      </c>
      <c r="N2361" s="199">
        <v>41390</v>
      </c>
      <c r="O2361" s="181">
        <v>1582.24</v>
      </c>
      <c r="P2361" s="200">
        <f t="shared" si="354"/>
        <v>-1.8437840671979098E-3</v>
      </c>
      <c r="Q2361" s="200">
        <f t="shared" si="359"/>
        <v>5.7262324132802134E-2</v>
      </c>
    </row>
    <row r="2362" spans="1:17">
      <c r="A2362" s="180">
        <v>41393</v>
      </c>
      <c r="B2362" s="174">
        <v>725.94</v>
      </c>
      <c r="C2362" s="197">
        <f t="shared" si="350"/>
        <v>1.0816755626506877E-2</v>
      </c>
      <c r="D2362" s="201">
        <f t="shared" si="355"/>
        <v>-6.6894523192009246E-3</v>
      </c>
      <c r="E2362" s="174">
        <v>9245.2199999999993</v>
      </c>
      <c r="F2362" s="197">
        <f t="shared" si="351"/>
        <v>8.1802801192853661E-3</v>
      </c>
      <c r="G2362" s="197">
        <f t="shared" si="356"/>
        <v>3.2650863314706763E-2</v>
      </c>
      <c r="H2362" s="174">
        <v>2866.95</v>
      </c>
      <c r="I2362" s="197">
        <f t="shared" si="352"/>
        <v>9.2510515216926506E-3</v>
      </c>
      <c r="J2362" s="197">
        <f t="shared" si="357"/>
        <v>3.5580026680763398E-2</v>
      </c>
      <c r="K2362" s="174">
        <v>461.24</v>
      </c>
      <c r="L2362" s="197">
        <f t="shared" si="353"/>
        <v>-1.4186467160997224E-2</v>
      </c>
      <c r="M2362" s="197">
        <f t="shared" si="358"/>
        <v>-1.8782380146867624E-2</v>
      </c>
      <c r="N2362" s="199">
        <v>41393</v>
      </c>
      <c r="O2362" s="181">
        <v>1593.61</v>
      </c>
      <c r="P2362" s="200">
        <f t="shared" si="354"/>
        <v>7.1603183893662135E-3</v>
      </c>
      <c r="Q2362" s="200">
        <f t="shared" si="359"/>
        <v>4.2772873647188174E-2</v>
      </c>
    </row>
    <row r="2363" spans="1:17">
      <c r="A2363" s="180">
        <v>41394</v>
      </c>
      <c r="B2363" s="174">
        <v>731.87</v>
      </c>
      <c r="C2363" s="197">
        <f t="shared" si="350"/>
        <v>8.1355357794837147E-3</v>
      </c>
      <c r="D2363" s="201">
        <f t="shared" si="355"/>
        <v>4.9575808060509739E-3</v>
      </c>
      <c r="E2363" s="174">
        <v>9276.8799999999992</v>
      </c>
      <c r="F2363" s="197">
        <f t="shared" si="351"/>
        <v>3.4186221685594035E-3</v>
      </c>
      <c r="G2363" s="197">
        <f t="shared" si="356"/>
        <v>4.1576181946142272E-2</v>
      </c>
      <c r="H2363" s="174">
        <v>2887.44</v>
      </c>
      <c r="I2363" s="197">
        <f t="shared" si="352"/>
        <v>7.1215494946621693E-3</v>
      </c>
      <c r="J2363" s="197">
        <f t="shared" si="357"/>
        <v>4.5809209028783854E-2</v>
      </c>
      <c r="K2363" s="174">
        <v>460.42</v>
      </c>
      <c r="L2363" s="197">
        <f t="shared" si="353"/>
        <v>-1.779398512165097E-3</v>
      </c>
      <c r="M2363" s="197">
        <f t="shared" si="358"/>
        <v>-3.8387327285369817E-2</v>
      </c>
      <c r="N2363" s="199">
        <v>41394</v>
      </c>
      <c r="O2363" s="181">
        <v>1597.57</v>
      </c>
      <c r="P2363" s="200">
        <f t="shared" si="354"/>
        <v>2.4818418469955725E-3</v>
      </c>
      <c r="Q2363" s="200">
        <f t="shared" si="359"/>
        <v>5.0797687400012587E-2</v>
      </c>
    </row>
    <row r="2364" spans="1:17">
      <c r="A2364" s="180">
        <v>41395</v>
      </c>
      <c r="B2364" s="174">
        <v>725.49</v>
      </c>
      <c r="C2364" s="197">
        <f t="shared" si="350"/>
        <v>-8.7556139291963542E-3</v>
      </c>
      <c r="D2364" s="201">
        <f t="shared" si="355"/>
        <v>8.4386370589625316E-3</v>
      </c>
      <c r="E2364" s="174">
        <v>9175.7900000000009</v>
      </c>
      <c r="F2364" s="197">
        <f t="shared" si="351"/>
        <v>-1.095678959517663E-2</v>
      </c>
      <c r="G2364" s="197">
        <f t="shared" si="356"/>
        <v>4.4378219780644025E-2</v>
      </c>
      <c r="H2364" s="174">
        <v>2873.35</v>
      </c>
      <c r="I2364" s="197">
        <f t="shared" si="352"/>
        <v>-4.8916999565352722E-3</v>
      </c>
      <c r="J2364" s="197">
        <f t="shared" si="357"/>
        <v>4.9587901444368747E-2</v>
      </c>
      <c r="K2364" s="174">
        <v>464.41</v>
      </c>
      <c r="L2364" s="197">
        <f t="shared" si="353"/>
        <v>8.6286663622189702E-3</v>
      </c>
      <c r="M2364" s="197">
        <f t="shared" si="358"/>
        <v>-2.4712742470478E-2</v>
      </c>
      <c r="N2364" s="199">
        <v>41395</v>
      </c>
      <c r="O2364" s="181">
        <v>1582.7</v>
      </c>
      <c r="P2364" s="200">
        <f t="shared" si="354"/>
        <v>-9.3514754188050771E-3</v>
      </c>
      <c r="Q2364" s="200">
        <f t="shared" si="359"/>
        <v>5.0958302175374823E-2</v>
      </c>
    </row>
    <row r="2365" spans="1:17">
      <c r="A2365" s="180">
        <v>41396</v>
      </c>
      <c r="B2365" s="174">
        <v>733.33</v>
      </c>
      <c r="C2365" s="197">
        <f t="shared" si="350"/>
        <v>1.074851658169257E-2</v>
      </c>
      <c r="D2365" s="201">
        <f t="shared" si="355"/>
        <v>-1.9003558557185267E-3</v>
      </c>
      <c r="E2365" s="174">
        <v>9246.73</v>
      </c>
      <c r="F2365" s="197">
        <f t="shared" si="351"/>
        <v>7.7014817340166682E-3</v>
      </c>
      <c r="G2365" s="197">
        <f t="shared" si="356"/>
        <v>3.0399246468789123E-2</v>
      </c>
      <c r="H2365" s="174">
        <v>2911.14</v>
      </c>
      <c r="I2365" s="197">
        <f t="shared" si="352"/>
        <v>1.3066160591008116E-2</v>
      </c>
      <c r="J2365" s="197">
        <f t="shared" si="357"/>
        <v>4.0418221081683567E-2</v>
      </c>
      <c r="K2365" s="174">
        <v>470.18</v>
      </c>
      <c r="L2365" s="197">
        <f t="shared" si="353"/>
        <v>1.2347817356906684E-2</v>
      </c>
      <c r="M2365" s="197">
        <f t="shared" si="358"/>
        <v>-7.080662977578811E-3</v>
      </c>
      <c r="N2365" s="199">
        <v>41396</v>
      </c>
      <c r="O2365" s="181">
        <v>1597.59</v>
      </c>
      <c r="P2365" s="200">
        <f t="shared" si="354"/>
        <v>9.3639943536941335E-3</v>
      </c>
      <c r="Q2365" s="200">
        <f t="shared" si="359"/>
        <v>3.7006700355828918E-2</v>
      </c>
    </row>
    <row r="2366" spans="1:17">
      <c r="A2366" s="180">
        <v>41397</v>
      </c>
      <c r="B2366" s="174">
        <v>742.54</v>
      </c>
      <c r="C2366" s="197">
        <f t="shared" si="350"/>
        <v>1.2480936066258155E-2</v>
      </c>
      <c r="D2366" s="201">
        <f t="shared" si="355"/>
        <v>-2.8051655194142409E-3</v>
      </c>
      <c r="E2366" s="174">
        <v>9340.4699999999993</v>
      </c>
      <c r="F2366" s="197">
        <f t="shared" si="351"/>
        <v>1.0086596663637657E-2</v>
      </c>
      <c r="G2366" s="197">
        <f t="shared" si="356"/>
        <v>2.948281069634906E-2</v>
      </c>
      <c r="H2366" s="174">
        <v>2944.59</v>
      </c>
      <c r="I2366" s="197">
        <f t="shared" si="352"/>
        <v>1.1424831350688646E-2</v>
      </c>
      <c r="J2366" s="197">
        <f t="shared" si="357"/>
        <v>3.9193232887545094E-2</v>
      </c>
      <c r="K2366" s="174">
        <v>473.27</v>
      </c>
      <c r="L2366" s="197">
        <f t="shared" si="353"/>
        <v>6.5504500480237388E-3</v>
      </c>
      <c r="M2366" s="197">
        <f t="shared" si="358"/>
        <v>-7.0996684817705488E-3</v>
      </c>
      <c r="N2366" s="199">
        <v>41397</v>
      </c>
      <c r="O2366" s="181">
        <v>1614.42</v>
      </c>
      <c r="P2366" s="200">
        <f t="shared" si="354"/>
        <v>1.04795153331448E-2</v>
      </c>
      <c r="Q2366" s="200">
        <f t="shared" si="359"/>
        <v>3.6850200219986542E-2</v>
      </c>
    </row>
    <row r="2367" spans="1:17">
      <c r="A2367" s="180">
        <v>41400</v>
      </c>
      <c r="B2367" s="174">
        <v>746.02</v>
      </c>
      <c r="C2367" s="197">
        <f t="shared" si="350"/>
        <v>4.6756682161833898E-3</v>
      </c>
      <c r="D2367" s="201">
        <f t="shared" si="355"/>
        <v>6.9462554796352743E-3</v>
      </c>
      <c r="E2367" s="174">
        <v>9348.9</v>
      </c>
      <c r="F2367" s="197">
        <f t="shared" si="351"/>
        <v>9.021171469883267E-4</v>
      </c>
      <c r="G2367" s="197">
        <f t="shared" si="356"/>
        <v>3.7468718189218722E-2</v>
      </c>
      <c r="H2367" s="174">
        <v>2955.36</v>
      </c>
      <c r="I2367" s="197">
        <f t="shared" si="352"/>
        <v>3.6508824524693838E-3</v>
      </c>
      <c r="J2367" s="197">
        <f t="shared" si="357"/>
        <v>5.3010850542462545E-2</v>
      </c>
      <c r="K2367" s="174">
        <v>473.87</v>
      </c>
      <c r="L2367" s="197">
        <f t="shared" si="353"/>
        <v>1.2669723172096647E-3</v>
      </c>
      <c r="M2367" s="197">
        <f t="shared" si="358"/>
        <v>1.5587717926234885E-2</v>
      </c>
      <c r="N2367" s="199">
        <v>41400</v>
      </c>
      <c r="O2367" s="181">
        <v>1617.5</v>
      </c>
      <c r="P2367" s="200">
        <f t="shared" si="354"/>
        <v>1.9059883489792062E-3</v>
      </c>
      <c r="Q2367" s="200">
        <f t="shared" si="359"/>
        <v>4.6245739787762405E-2</v>
      </c>
    </row>
    <row r="2368" spans="1:17">
      <c r="A2368" s="180">
        <v>41401</v>
      </c>
      <c r="B2368" s="174">
        <v>744.91</v>
      </c>
      <c r="C2368" s="197">
        <f t="shared" si="350"/>
        <v>-1.4890037829874971E-3</v>
      </c>
      <c r="D2368" s="201">
        <f t="shared" si="355"/>
        <v>8.3590130220634867E-3</v>
      </c>
      <c r="E2368" s="174">
        <v>9409.01</v>
      </c>
      <c r="F2368" s="197">
        <f t="shared" si="351"/>
        <v>6.4090515154510072E-3</v>
      </c>
      <c r="G2368" s="197">
        <f t="shared" si="356"/>
        <v>3.6541892564659111E-2</v>
      </c>
      <c r="H2368" s="174">
        <v>2952.88</v>
      </c>
      <c r="I2368" s="197">
        <f t="shared" si="352"/>
        <v>-8.3950555348209267E-4</v>
      </c>
      <c r="J2368" s="197">
        <f t="shared" si="357"/>
        <v>5.4183213114881723E-2</v>
      </c>
      <c r="K2368" s="174">
        <v>473.91</v>
      </c>
      <c r="L2368" s="197">
        <f t="shared" si="353"/>
        <v>8.440777400604786E-5</v>
      </c>
      <c r="M2368" s="197">
        <f t="shared" si="358"/>
        <v>1.0586150306935356E-2</v>
      </c>
      <c r="N2368" s="199">
        <v>41401</v>
      </c>
      <c r="O2368" s="181">
        <v>1625.96</v>
      </c>
      <c r="P2368" s="200">
        <f t="shared" si="354"/>
        <v>5.2166631841068997E-3</v>
      </c>
      <c r="Q2368" s="200">
        <f t="shared" si="359"/>
        <v>4.6336916184592278E-2</v>
      </c>
    </row>
    <row r="2369" spans="1:17">
      <c r="A2369" s="180">
        <v>41402</v>
      </c>
      <c r="B2369" s="174">
        <v>750.92</v>
      </c>
      <c r="C2369" s="197">
        <f t="shared" si="350"/>
        <v>8.0357157432856419E-3</v>
      </c>
      <c r="D2369" s="201">
        <f t="shared" si="355"/>
        <v>7.6272469802887068E-3</v>
      </c>
      <c r="E2369" s="174">
        <v>9463.32</v>
      </c>
      <c r="F2369" s="197">
        <f t="shared" si="351"/>
        <v>5.7555320327004195E-3</v>
      </c>
      <c r="G2369" s="197">
        <f t="shared" si="356"/>
        <v>3.84113912683271E-2</v>
      </c>
      <c r="H2369" s="174">
        <v>2968.24</v>
      </c>
      <c r="I2369" s="197">
        <f t="shared" si="352"/>
        <v>5.1882192742376708E-3</v>
      </c>
      <c r="J2369" s="197">
        <f t="shared" si="357"/>
        <v>5.1694767220612586E-2</v>
      </c>
      <c r="K2369" s="174">
        <v>481.7</v>
      </c>
      <c r="L2369" s="197">
        <f t="shared" si="353"/>
        <v>1.6304083387059617E-2</v>
      </c>
      <c r="M2369" s="197">
        <f t="shared" si="358"/>
        <v>1.9431836297186269E-3</v>
      </c>
      <c r="N2369" s="199">
        <v>41402</v>
      </c>
      <c r="O2369" s="181">
        <v>1632.69</v>
      </c>
      <c r="P2369" s="200">
        <f t="shared" si="354"/>
        <v>4.1305507302880854E-3</v>
      </c>
      <c r="Q2369" s="200">
        <f t="shared" si="359"/>
        <v>4.70824789577792E-2</v>
      </c>
    </row>
    <row r="2370" spans="1:17">
      <c r="A2370" s="180">
        <v>41403</v>
      </c>
      <c r="B2370" s="174">
        <v>749.98</v>
      </c>
      <c r="C2370" s="197">
        <f t="shared" si="350"/>
        <v>-1.2525819480337416E-3</v>
      </c>
      <c r="D2370" s="201">
        <f t="shared" si="355"/>
        <v>1.0804981372798991E-2</v>
      </c>
      <c r="E2370" s="174">
        <v>9409.23</v>
      </c>
      <c r="F2370" s="197">
        <f t="shared" si="351"/>
        <v>-5.7321504624781097E-3</v>
      </c>
      <c r="G2370" s="197">
        <f t="shared" si="356"/>
        <v>4.110241464498484E-2</v>
      </c>
      <c r="H2370" s="174">
        <v>2961.12</v>
      </c>
      <c r="I2370" s="197">
        <f t="shared" si="352"/>
        <v>-2.4016094223270968E-3</v>
      </c>
      <c r="J2370" s="197">
        <f t="shared" si="357"/>
        <v>5.4122998489338624E-2</v>
      </c>
      <c r="K2370" s="174">
        <v>487.37</v>
      </c>
      <c r="L2370" s="197">
        <f t="shared" si="353"/>
        <v>1.1702074573182231E-2</v>
      </c>
      <c r="M2370" s="197">
        <f t="shared" si="358"/>
        <v>2.063918221760757E-2</v>
      </c>
      <c r="N2370" s="199">
        <v>41403</v>
      </c>
      <c r="O2370" s="181">
        <v>1626.67</v>
      </c>
      <c r="P2370" s="200">
        <f t="shared" si="354"/>
        <v>-3.6939809321391258E-3</v>
      </c>
      <c r="Q2370" s="200">
        <f t="shared" si="359"/>
        <v>4.7969157370672436E-2</v>
      </c>
    </row>
    <row r="2371" spans="1:17">
      <c r="A2371" s="180">
        <v>41404</v>
      </c>
      <c r="B2371" s="174">
        <v>756.64</v>
      </c>
      <c r="C2371" s="197">
        <f t="shared" si="350"/>
        <v>8.8410393874380124E-3</v>
      </c>
      <c r="D2371" s="201">
        <f t="shared" si="355"/>
        <v>1.0939913370956494E-2</v>
      </c>
      <c r="E2371" s="174">
        <v>9442.76</v>
      </c>
      <c r="F2371" s="197">
        <f t="shared" si="351"/>
        <v>3.5571878996562582E-3</v>
      </c>
      <c r="G2371" s="197">
        <f t="shared" si="356"/>
        <v>3.7826417372383479E-2</v>
      </c>
      <c r="H2371" s="174">
        <v>2981.02</v>
      </c>
      <c r="I2371" s="197">
        <f t="shared" si="352"/>
        <v>6.6979486841277176E-3</v>
      </c>
      <c r="J2371" s="197">
        <f t="shared" si="357"/>
        <v>5.5658914086901018E-2</v>
      </c>
      <c r="K2371" s="174">
        <v>483.49</v>
      </c>
      <c r="L2371" s="197">
        <f t="shared" si="353"/>
        <v>-7.9929560531625463E-3</v>
      </c>
      <c r="M2371" s="197">
        <f t="shared" si="358"/>
        <v>3.1366866237304156E-2</v>
      </c>
      <c r="N2371" s="199">
        <v>41404</v>
      </c>
      <c r="O2371" s="181">
        <v>1633.7</v>
      </c>
      <c r="P2371" s="200">
        <f t="shared" si="354"/>
        <v>4.3124006751514296E-3</v>
      </c>
      <c r="Q2371" s="200">
        <f t="shared" si="359"/>
        <v>4.6681328080322132E-2</v>
      </c>
    </row>
    <row r="2372" spans="1:17">
      <c r="A2372" s="180">
        <v>41407</v>
      </c>
      <c r="B2372" s="174">
        <v>754.54</v>
      </c>
      <c r="C2372" s="197">
        <f t="shared" ref="C2372:C2435" si="360">LN(B2372/B2371)</f>
        <v>-2.7792868510383628E-3</v>
      </c>
      <c r="D2372" s="201">
        <f t="shared" si="355"/>
        <v>2.0387752984674087E-2</v>
      </c>
      <c r="E2372" s="174">
        <v>9437.18</v>
      </c>
      <c r="F2372" s="197">
        <f t="shared" ref="F2372:F2435" si="361">LN(E2372/E2371)</f>
        <v>-5.911035906334851E-4</v>
      </c>
      <c r="G2372" s="197">
        <f t="shared" si="356"/>
        <v>4.1708162679047589E-2</v>
      </c>
      <c r="H2372" s="174">
        <v>2982.09</v>
      </c>
      <c r="I2372" s="197">
        <f t="shared" ref="I2372:I2435" si="362">LN(H2372/H2371)</f>
        <v>3.5887314219716068E-4</v>
      </c>
      <c r="J2372" s="197">
        <f t="shared" si="357"/>
        <v>6.3117646379084305E-2</v>
      </c>
      <c r="K2372" s="174">
        <v>490.4</v>
      </c>
      <c r="L2372" s="197">
        <f t="shared" ref="L2372:L2435" si="363">LN(K2372/K2371)</f>
        <v>1.4190752465806823E-2</v>
      </c>
      <c r="M2372" s="197">
        <f t="shared" si="358"/>
        <v>2.1343452633759682E-2</v>
      </c>
      <c r="N2372" s="199">
        <v>41407</v>
      </c>
      <c r="O2372" s="181">
        <v>1633.77</v>
      </c>
      <c r="P2372" s="200">
        <f t="shared" ref="P2372:P2435" si="364">LN(O2372/O2371)</f>
        <v>4.2846606096343147E-5</v>
      </c>
      <c r="Q2372" s="200">
        <f t="shared" si="359"/>
        <v>4.9680564743147942E-2</v>
      </c>
    </row>
    <row r="2373" spans="1:17">
      <c r="A2373" s="180">
        <v>41408</v>
      </c>
      <c r="B2373" s="174">
        <v>758.3</v>
      </c>
      <c r="C2373" s="197">
        <f t="shared" si="360"/>
        <v>4.9707936623625184E-3</v>
      </c>
      <c r="D2373" s="201">
        <f t="shared" si="355"/>
        <v>1.1074428366876117E-2</v>
      </c>
      <c r="E2373" s="174">
        <v>9515.86</v>
      </c>
      <c r="F2373" s="197">
        <f t="shared" si="361"/>
        <v>8.3026735530855808E-3</v>
      </c>
      <c r="G2373" s="197">
        <f t="shared" si="356"/>
        <v>3.3313880751846818E-2</v>
      </c>
      <c r="H2373" s="174">
        <v>2996.05</v>
      </c>
      <c r="I2373" s="197">
        <f t="shared" si="362"/>
        <v>4.6703574606466475E-3</v>
      </c>
      <c r="J2373" s="197">
        <f t="shared" si="357"/>
        <v>6.0401229636704523E-2</v>
      </c>
      <c r="K2373" s="174">
        <v>495.78</v>
      </c>
      <c r="L2373" s="197">
        <f t="shared" si="363"/>
        <v>1.0910895319146269E-2</v>
      </c>
      <c r="M2373" s="197">
        <f t="shared" si="358"/>
        <v>2.0727198136384614E-2</v>
      </c>
      <c r="N2373" s="199">
        <v>41408</v>
      </c>
      <c r="O2373" s="181">
        <v>1650.34</v>
      </c>
      <c r="P2373" s="200">
        <f t="shared" si="364"/>
        <v>1.0091099634557102E-2</v>
      </c>
      <c r="Q2373" s="200">
        <f t="shared" si="359"/>
        <v>4.4136034131941747E-2</v>
      </c>
    </row>
    <row r="2374" spans="1:17">
      <c r="A2374" s="180">
        <v>41409</v>
      </c>
      <c r="B2374" s="174">
        <v>761.64</v>
      </c>
      <c r="C2374" s="197">
        <f t="shared" si="360"/>
        <v>4.3949173994892515E-3</v>
      </c>
      <c r="D2374" s="201">
        <f t="shared" si="355"/>
        <v>2.2930023384938047E-2</v>
      </c>
      <c r="E2374" s="174">
        <v>9551.42</v>
      </c>
      <c r="F2374" s="197">
        <f t="shared" si="361"/>
        <v>3.7299542700940354E-3</v>
      </c>
      <c r="G2374" s="197">
        <f t="shared" si="356"/>
        <v>4.2854177546933062E-2</v>
      </c>
      <c r="H2374" s="174">
        <v>3002.62</v>
      </c>
      <c r="I2374" s="197">
        <f t="shared" si="362"/>
        <v>2.1904864335030665E-3</v>
      </c>
      <c r="J2374" s="197">
        <f t="shared" si="357"/>
        <v>6.7886073742202624E-2</v>
      </c>
      <c r="K2374" s="174">
        <v>498.78</v>
      </c>
      <c r="L2374" s="197">
        <f t="shared" si="363"/>
        <v>6.0328368299037713E-3</v>
      </c>
      <c r="M2374" s="197">
        <f t="shared" si="358"/>
        <v>3.188794770851712E-2</v>
      </c>
      <c r="N2374" s="199">
        <v>41409</v>
      </c>
      <c r="O2374" s="181">
        <v>1658.78</v>
      </c>
      <c r="P2374" s="200">
        <f t="shared" si="364"/>
        <v>5.1010651178161831E-3</v>
      </c>
      <c r="Q2374" s="200">
        <f t="shared" si="359"/>
        <v>5.5846888724608454E-2</v>
      </c>
    </row>
    <row r="2375" spans="1:17">
      <c r="A2375" s="180">
        <v>41410</v>
      </c>
      <c r="B2375" s="174">
        <v>765.38</v>
      </c>
      <c r="C2375" s="197">
        <f t="shared" si="360"/>
        <v>4.8984394157875017E-3</v>
      </c>
      <c r="D2375" s="201">
        <f t="shared" si="355"/>
        <v>3.5181824105478945E-2</v>
      </c>
      <c r="E2375" s="174">
        <v>9489.31</v>
      </c>
      <c r="F2375" s="197">
        <f t="shared" si="361"/>
        <v>-6.5239326740200399E-3</v>
      </c>
      <c r="G2375" s="197">
        <f t="shared" si="356"/>
        <v>5.4429071214007377E-2</v>
      </c>
      <c r="H2375" s="174">
        <v>2999.34</v>
      </c>
      <c r="I2375" s="197">
        <f t="shared" si="362"/>
        <v>-1.092976403215944E-3</v>
      </c>
      <c r="J2375" s="197">
        <f t="shared" si="357"/>
        <v>7.2619611883238178E-2</v>
      </c>
      <c r="K2375" s="174">
        <v>497.61</v>
      </c>
      <c r="L2375" s="197">
        <f t="shared" si="363"/>
        <v>-2.3484790849907103E-3</v>
      </c>
      <c r="M2375" s="197">
        <f t="shared" si="358"/>
        <v>3.5238117316548787E-2</v>
      </c>
      <c r="N2375" s="199">
        <v>41410</v>
      </c>
      <c r="O2375" s="181">
        <v>1650.47</v>
      </c>
      <c r="P2375" s="200">
        <f t="shared" si="364"/>
        <v>-5.0222965730849136E-3</v>
      </c>
      <c r="Q2375" s="200">
        <f t="shared" si="359"/>
        <v>6.6473539733793774E-2</v>
      </c>
    </row>
    <row r="2376" spans="1:17">
      <c r="A2376" s="180">
        <v>41411</v>
      </c>
      <c r="B2376" s="174">
        <v>773.72</v>
      </c>
      <c r="C2376" s="197">
        <f t="shared" si="360"/>
        <v>1.0837608511730479E-2</v>
      </c>
      <c r="D2376" s="201">
        <f t="shared" si="355"/>
        <v>4.3390464815212935E-2</v>
      </c>
      <c r="E2376" s="174">
        <v>9576.42</v>
      </c>
      <c r="F2376" s="197">
        <f t="shared" si="361"/>
        <v>9.1379250783190889E-3</v>
      </c>
      <c r="G2376" s="197">
        <f t="shared" si="356"/>
        <v>5.0979916015042558E-2</v>
      </c>
      <c r="H2376" s="174">
        <v>3028.96</v>
      </c>
      <c r="I2376" s="197">
        <f t="shared" si="362"/>
        <v>9.8270618149030025E-3</v>
      </c>
      <c r="J2376" s="197">
        <f t="shared" si="357"/>
        <v>7.3329642293321867E-2</v>
      </c>
      <c r="K2376" s="174">
        <v>501.44</v>
      </c>
      <c r="L2376" s="197">
        <f t="shared" si="363"/>
        <v>7.6673214815950108E-3</v>
      </c>
      <c r="M2376" s="197">
        <f t="shared" si="358"/>
        <v>3.1727305964289299E-2</v>
      </c>
      <c r="N2376" s="199">
        <v>41411</v>
      </c>
      <c r="O2376" s="181">
        <v>1667.47</v>
      </c>
      <c r="P2376" s="200">
        <f t="shared" si="364"/>
        <v>1.0247411805593496E-2</v>
      </c>
      <c r="Q2376" s="200">
        <f t="shared" si="359"/>
        <v>6.387670654222885E-2</v>
      </c>
    </row>
    <row r="2377" spans="1:17">
      <c r="A2377" s="180">
        <v>41414</v>
      </c>
      <c r="B2377" s="174">
        <v>772.11</v>
      </c>
      <c r="C2377" s="197">
        <f t="shared" si="360"/>
        <v>-2.0830241128038203E-3</v>
      </c>
      <c r="D2377" s="201">
        <f t="shared" si="355"/>
        <v>4.723912652962714E-2</v>
      </c>
      <c r="E2377" s="174">
        <v>9587.5400000000009</v>
      </c>
      <c r="F2377" s="197">
        <f t="shared" si="361"/>
        <v>1.160511840770322E-3</v>
      </c>
      <c r="G2377" s="197">
        <f t="shared" si="356"/>
        <v>5.3109597481634463E-2</v>
      </c>
      <c r="H2377" s="174">
        <v>3020.97</v>
      </c>
      <c r="I2377" s="197">
        <f t="shared" si="362"/>
        <v>-2.6413544108293539E-3</v>
      </c>
      <c r="J2377" s="197">
        <f t="shared" si="357"/>
        <v>7.649141924045022E-2</v>
      </c>
      <c r="K2377" s="174">
        <v>499.63</v>
      </c>
      <c r="L2377" s="197">
        <f t="shared" si="363"/>
        <v>-3.6161346806139008E-3</v>
      </c>
      <c r="M2377" s="197">
        <f t="shared" si="358"/>
        <v>3.6163807611638975E-2</v>
      </c>
      <c r="N2377" s="199">
        <v>41414</v>
      </c>
      <c r="O2377" s="181">
        <v>1666.29</v>
      </c>
      <c r="P2377" s="200">
        <f t="shared" si="364"/>
        <v>-7.0790941716164719E-4</v>
      </c>
      <c r="Q2377" s="200">
        <f t="shared" si="359"/>
        <v>6.7448951546269897E-2</v>
      </c>
    </row>
    <row r="2378" spans="1:17">
      <c r="A2378" s="180">
        <v>41415</v>
      </c>
      <c r="B2378" s="174">
        <v>770.23</v>
      </c>
      <c r="C2378" s="197">
        <f t="shared" si="360"/>
        <v>-2.4378553770137293E-3</v>
      </c>
      <c r="D2378" s="201">
        <f t="shared" si="355"/>
        <v>6.073714449817099E-2</v>
      </c>
      <c r="E2378" s="174">
        <v>9598.27</v>
      </c>
      <c r="F2378" s="197">
        <f t="shared" si="361"/>
        <v>1.118535117225664E-3</v>
      </c>
      <c r="G2378" s="197">
        <f t="shared" si="356"/>
        <v>6.2167003724584551E-2</v>
      </c>
      <c r="H2378" s="174">
        <v>3026.45</v>
      </c>
      <c r="I2378" s="197">
        <f t="shared" si="362"/>
        <v>1.8123436109819446E-3</v>
      </c>
      <c r="J2378" s="197">
        <f t="shared" si="357"/>
        <v>8.4981280185262464E-2</v>
      </c>
      <c r="K2378" s="174">
        <v>501.83</v>
      </c>
      <c r="L2378" s="197">
        <f t="shared" si="363"/>
        <v>4.3935924330521523E-3</v>
      </c>
      <c r="M2378" s="197">
        <f t="shared" si="358"/>
        <v>3.8229270763568829E-2</v>
      </c>
      <c r="N2378" s="199">
        <v>41415</v>
      </c>
      <c r="O2378" s="181">
        <v>1669.16</v>
      </c>
      <c r="P2378" s="200">
        <f t="shared" si="364"/>
        <v>1.7209076486218429E-3</v>
      </c>
      <c r="Q2378" s="200">
        <f t="shared" si="359"/>
        <v>7.5058022533509031E-2</v>
      </c>
    </row>
    <row r="2379" spans="1:17">
      <c r="A2379" s="180">
        <v>41416</v>
      </c>
      <c r="B2379" s="174">
        <v>760.86</v>
      </c>
      <c r="C2379" s="197">
        <f t="shared" si="360"/>
        <v>-1.223979906921629E-2</v>
      </c>
      <c r="D2379" s="201">
        <f t="shared" si="355"/>
        <v>5.46040015538918E-2</v>
      </c>
      <c r="E2379" s="174">
        <v>9508.0499999999993</v>
      </c>
      <c r="F2379" s="197">
        <f t="shared" si="361"/>
        <v>-9.4440656873732501E-3</v>
      </c>
      <c r="G2379" s="197">
        <f t="shared" si="356"/>
        <v>5.7073782071283809E-2</v>
      </c>
      <c r="H2379" s="174">
        <v>2999.13</v>
      </c>
      <c r="I2379" s="197">
        <f t="shared" si="362"/>
        <v>-9.068068869637104E-3</v>
      </c>
      <c r="J2379" s="197">
        <f t="shared" si="357"/>
        <v>7.748165441921552E-2</v>
      </c>
      <c r="K2379" s="174">
        <v>500.43</v>
      </c>
      <c r="L2379" s="197">
        <f t="shared" si="363"/>
        <v>-2.7936880860203843E-3</v>
      </c>
      <c r="M2379" s="197">
        <f t="shared" si="358"/>
        <v>4.2726842484040697E-2</v>
      </c>
      <c r="N2379" s="199">
        <v>41416</v>
      </c>
      <c r="O2379" s="181">
        <v>1655.35</v>
      </c>
      <c r="P2379" s="200">
        <f t="shared" si="364"/>
        <v>-8.3080390400197494E-3</v>
      </c>
      <c r="Q2379" s="200">
        <f t="shared" si="359"/>
        <v>6.9630264200004344E-2</v>
      </c>
    </row>
    <row r="2380" spans="1:17">
      <c r="A2380" s="180">
        <v>41417</v>
      </c>
      <c r="B2380" s="174">
        <v>764.16</v>
      </c>
      <c r="C2380" s="197">
        <f t="shared" si="360"/>
        <v>4.3278188492646714E-3</v>
      </c>
      <c r="D2380" s="201">
        <f t="shared" si="355"/>
        <v>4.800189359416674E-2</v>
      </c>
      <c r="E2380" s="174">
        <v>9466.31</v>
      </c>
      <c r="F2380" s="197">
        <f t="shared" si="361"/>
        <v>-4.3996284806591887E-3</v>
      </c>
      <c r="G2380" s="197">
        <f t="shared" si="356"/>
        <v>5.2366368326446366E-2</v>
      </c>
      <c r="H2380" s="174">
        <v>2991.45</v>
      </c>
      <c r="I2380" s="197">
        <f t="shared" si="362"/>
        <v>-2.5640269247751046E-3</v>
      </c>
      <c r="J2380" s="197">
        <f t="shared" si="357"/>
        <v>7.2477802826379584E-2</v>
      </c>
      <c r="K2380" s="174">
        <v>501.47</v>
      </c>
      <c r="L2380" s="197">
        <f t="shared" si="363"/>
        <v>2.0760562402119443E-3</v>
      </c>
      <c r="M2380" s="197">
        <f t="shared" si="358"/>
        <v>3.270123626804082E-2</v>
      </c>
      <c r="N2380" s="199">
        <v>41417</v>
      </c>
      <c r="O2380" s="181">
        <v>1650.51</v>
      </c>
      <c r="P2380" s="200">
        <f t="shared" si="364"/>
        <v>-2.928135769918223E-3</v>
      </c>
      <c r="Q2380" s="200">
        <f t="shared" si="359"/>
        <v>6.4667807290902435E-2</v>
      </c>
    </row>
    <row r="2381" spans="1:17">
      <c r="A2381" s="180">
        <v>41418</v>
      </c>
      <c r="B2381" s="174">
        <v>759.88</v>
      </c>
      <c r="C2381" s="197">
        <f t="shared" si="360"/>
        <v>-5.6166652472794624E-3</v>
      </c>
      <c r="D2381" s="201">
        <f t="shared" si="355"/>
        <v>4.440477208818186E-2</v>
      </c>
      <c r="E2381" s="174">
        <v>9442.23</v>
      </c>
      <c r="F2381" s="197">
        <f t="shared" si="361"/>
        <v>-2.5469986596163416E-3</v>
      </c>
      <c r="G2381" s="197">
        <f t="shared" si="356"/>
        <v>4.1256480261670149E-2</v>
      </c>
      <c r="H2381" s="174">
        <v>2991.02</v>
      </c>
      <c r="I2381" s="197">
        <f t="shared" si="362"/>
        <v>-1.4375333290108787E-4</v>
      </c>
      <c r="J2381" s="197">
        <f t="shared" si="357"/>
        <v>6.3820064285085978E-2</v>
      </c>
      <c r="K2381" s="174">
        <v>502.54</v>
      </c>
      <c r="L2381" s="197">
        <f t="shared" si="363"/>
        <v>2.1314536809245469E-3</v>
      </c>
      <c r="M2381" s="197">
        <f t="shared" si="358"/>
        <v>3.6926897519454306E-2</v>
      </c>
      <c r="N2381" s="199">
        <v>41418</v>
      </c>
      <c r="O2381" s="181">
        <v>1649.6</v>
      </c>
      <c r="P2381" s="200">
        <f t="shared" si="364"/>
        <v>-5.5149678226770488E-4</v>
      </c>
      <c r="Q2381" s="200">
        <f t="shared" si="359"/>
        <v>5.3984758577445592E-2</v>
      </c>
    </row>
    <row r="2382" spans="1:17">
      <c r="A2382" s="180">
        <v>41422</v>
      </c>
      <c r="B2382" s="174">
        <v>765.6</v>
      </c>
      <c r="C2382" s="197">
        <f t="shared" si="360"/>
        <v>7.499314061896069E-3</v>
      </c>
      <c r="D2382" s="201">
        <f t="shared" si="355"/>
        <v>3.4828624865085749E-2</v>
      </c>
      <c r="E2382" s="174">
        <v>9494.17</v>
      </c>
      <c r="F2382" s="197">
        <f t="shared" si="361"/>
        <v>5.4857449414028566E-3</v>
      </c>
      <c r="G2382" s="197">
        <f t="shared" si="356"/>
        <v>4.0170304064571567E-2</v>
      </c>
      <c r="H2382" s="174">
        <v>3011.94</v>
      </c>
      <c r="I2382" s="197">
        <f t="shared" si="362"/>
        <v>6.9699230682078008E-3</v>
      </c>
      <c r="J2382" s="197">
        <f t="shared" si="357"/>
        <v>6.2437100469699018E-2</v>
      </c>
      <c r="K2382" s="174">
        <v>506.04</v>
      </c>
      <c r="L2382" s="197">
        <f t="shared" si="363"/>
        <v>6.9404787912584224E-3</v>
      </c>
      <c r="M2382" s="197">
        <f t="shared" si="358"/>
        <v>3.976211012990543E-2</v>
      </c>
      <c r="N2382" s="199">
        <v>41422</v>
      </c>
      <c r="O2382" s="181">
        <v>1660.06</v>
      </c>
      <c r="P2382" s="200">
        <f t="shared" si="364"/>
        <v>6.3209120130071905E-3</v>
      </c>
      <c r="Q2382" s="200">
        <f t="shared" si="359"/>
        <v>5.4021756736393527E-2</v>
      </c>
    </row>
    <row r="2383" spans="1:17">
      <c r="A2383" s="180">
        <v>41423</v>
      </c>
      <c r="B2383" s="174">
        <v>764.42</v>
      </c>
      <c r="C2383" s="197">
        <f t="shared" si="360"/>
        <v>-1.5424638030276392E-3</v>
      </c>
      <c r="D2383" s="201">
        <f t="shared" si="355"/>
        <v>3.7976972812469992E-2</v>
      </c>
      <c r="E2383" s="174">
        <v>9422.49</v>
      </c>
      <c r="F2383" s="197">
        <f t="shared" si="361"/>
        <v>-7.5785411456151261E-3</v>
      </c>
      <c r="G2383" s="197">
        <f t="shared" si="356"/>
        <v>4.1629087161928514E-2</v>
      </c>
      <c r="H2383" s="174">
        <v>2994.82</v>
      </c>
      <c r="I2383" s="197">
        <f t="shared" si="362"/>
        <v>-5.7002598261294201E-3</v>
      </c>
      <c r="J2383" s="197">
        <f t="shared" si="357"/>
        <v>6.6312151409251271E-2</v>
      </c>
      <c r="K2383" s="174">
        <v>511.95</v>
      </c>
      <c r="L2383" s="197">
        <f t="shared" si="363"/>
        <v>1.1611246474356943E-2</v>
      </c>
      <c r="M2383" s="197">
        <f t="shared" si="358"/>
        <v>4.8879093900181698E-2</v>
      </c>
      <c r="N2383" s="199">
        <v>41423</v>
      </c>
      <c r="O2383" s="181">
        <v>1648.36</v>
      </c>
      <c r="P2383" s="200">
        <f t="shared" si="364"/>
        <v>-7.072892060328735E-3</v>
      </c>
      <c r="Q2383" s="200">
        <f t="shared" si="359"/>
        <v>5.6294183634585153E-2</v>
      </c>
    </row>
    <row r="2384" spans="1:17">
      <c r="A2384" s="180">
        <v>41424</v>
      </c>
      <c r="B2384" s="174">
        <v>769.72</v>
      </c>
      <c r="C2384" s="197">
        <f t="shared" si="360"/>
        <v>6.9094360166414397E-3</v>
      </c>
      <c r="D2384" s="201">
        <f t="shared" si="355"/>
        <v>4.4649198520755093E-2</v>
      </c>
      <c r="E2384" s="174">
        <v>9460.06</v>
      </c>
      <c r="F2384" s="197">
        <f t="shared" si="361"/>
        <v>3.9793406692642608E-3</v>
      </c>
      <c r="G2384" s="197">
        <f t="shared" si="356"/>
        <v>3.3972587475943235E-2</v>
      </c>
      <c r="H2384" s="174">
        <v>3011.83</v>
      </c>
      <c r="I2384" s="197">
        <f t="shared" si="362"/>
        <v>5.6637378473646501E-3</v>
      </c>
      <c r="J2384" s="197">
        <f t="shared" si="357"/>
        <v>6.8311688873279167E-2</v>
      </c>
      <c r="K2384" s="174">
        <v>512.08000000000004</v>
      </c>
      <c r="L2384" s="197">
        <f t="shared" si="363"/>
        <v>2.5389881292221426E-4</v>
      </c>
      <c r="M2384" s="197">
        <f t="shared" si="358"/>
        <v>5.4346150249928837E-2</v>
      </c>
      <c r="N2384" s="199">
        <v>41424</v>
      </c>
      <c r="O2384" s="181">
        <v>1654.41</v>
      </c>
      <c r="P2384" s="200">
        <f t="shared" si="364"/>
        <v>3.6635955678957278E-3</v>
      </c>
      <c r="Q2384" s="200">
        <f t="shared" si="359"/>
        <v>5.3704973910678508E-2</v>
      </c>
    </row>
    <row r="2385" spans="1:17">
      <c r="A2385" s="180">
        <v>41425</v>
      </c>
      <c r="B2385" s="174">
        <v>761.26</v>
      </c>
      <c r="C2385" s="197">
        <f t="shared" si="360"/>
        <v>-1.1051857125533476E-2</v>
      </c>
      <c r="D2385" s="201">
        <f t="shared" si="355"/>
        <v>5.1873304307753082E-2</v>
      </c>
      <c r="E2385" s="174">
        <v>9302.27</v>
      </c>
      <c r="F2385" s="197">
        <f t="shared" si="361"/>
        <v>-1.6820269141818719E-2</v>
      </c>
      <c r="G2385" s="197">
        <f t="shared" si="356"/>
        <v>3.9584836325666811E-2</v>
      </c>
      <c r="H2385" s="174">
        <v>2981.76</v>
      </c>
      <c r="I2385" s="197">
        <f t="shared" si="362"/>
        <v>-1.0034137235504679E-2</v>
      </c>
      <c r="J2385" s="197">
        <f t="shared" si="357"/>
        <v>6.5591148500956986E-2</v>
      </c>
      <c r="K2385" s="174">
        <v>511.11</v>
      </c>
      <c r="L2385" s="197">
        <f t="shared" si="363"/>
        <v>-1.8960316081874072E-3</v>
      </c>
      <c r="M2385" s="197">
        <f t="shared" si="358"/>
        <v>6.776195798128147E-2</v>
      </c>
      <c r="N2385" s="199">
        <v>41425</v>
      </c>
      <c r="O2385" s="181">
        <v>1630.74</v>
      </c>
      <c r="P2385" s="200">
        <f t="shared" si="364"/>
        <v>-1.4410550273650714E-2</v>
      </c>
      <c r="Q2385" s="200">
        <f t="shared" si="359"/>
        <v>5.2209607448780011E-2</v>
      </c>
    </row>
    <row r="2386" spans="1:17">
      <c r="A2386" s="180">
        <v>41428</v>
      </c>
      <c r="B2386" s="174">
        <v>763.73</v>
      </c>
      <c r="C2386" s="197">
        <f t="shared" si="360"/>
        <v>3.2393683367277922E-3</v>
      </c>
      <c r="D2386" s="201">
        <f t="shared" ref="D2386:D2449" si="365">SUM(C2345:C2385)</f>
        <v>4.8224157762782403E-2</v>
      </c>
      <c r="E2386" s="174">
        <v>9357.08</v>
      </c>
      <c r="F2386" s="197">
        <f t="shared" si="361"/>
        <v>5.874819609508879E-3</v>
      </c>
      <c r="G2386" s="197">
        <f t="shared" ref="G2386:G2449" si="366">SUM(F2345:F2385)</f>
        <v>3.4880026586931331E-2</v>
      </c>
      <c r="H2386" s="174">
        <v>2990.79</v>
      </c>
      <c r="I2386" s="197">
        <f t="shared" si="362"/>
        <v>3.0238363447932714E-3</v>
      </c>
      <c r="J2386" s="197">
        <f t="shared" ref="J2386:J2449" si="367">SUM(I2345:I2385)</f>
        <v>6.4667312431457985E-2</v>
      </c>
      <c r="K2386" s="174">
        <v>505.91</v>
      </c>
      <c r="L2386" s="197">
        <f t="shared" si="363"/>
        <v>-1.0226043370707236E-2</v>
      </c>
      <c r="M2386" s="197">
        <f t="shared" ref="M2386:M2449" si="368">SUM(L2345:L2385)</f>
        <v>5.9408646812233616E-2</v>
      </c>
      <c r="N2386" s="199">
        <v>41428</v>
      </c>
      <c r="O2386" s="181">
        <v>1640.42</v>
      </c>
      <c r="P2386" s="200">
        <f t="shared" si="364"/>
        <v>5.9184070822181989E-3</v>
      </c>
      <c r="Q2386" s="200">
        <f t="shared" ref="Q2386:Q2449" si="369">SUM(P2345:P2385)</f>
        <v>4.8401152681330765E-2</v>
      </c>
    </row>
    <row r="2387" spans="1:17">
      <c r="A2387" s="180">
        <v>41429</v>
      </c>
      <c r="B2387" s="174">
        <v>760.41</v>
      </c>
      <c r="C2387" s="197">
        <f t="shared" si="360"/>
        <v>-4.3565620625797465E-3</v>
      </c>
      <c r="D2387" s="201">
        <f t="shared" si="365"/>
        <v>4.9576746079504276E-2</v>
      </c>
      <c r="E2387" s="174">
        <v>9320.09</v>
      </c>
      <c r="F2387" s="197">
        <f t="shared" si="361"/>
        <v>-3.9609907028429004E-3</v>
      </c>
      <c r="G2387" s="197">
        <f t="shared" si="366"/>
        <v>3.5821247533796986E-2</v>
      </c>
      <c r="H2387" s="174">
        <v>2973.69</v>
      </c>
      <c r="I2387" s="197">
        <f t="shared" si="362"/>
        <v>-5.7339606643190266E-3</v>
      </c>
      <c r="J2387" s="197">
        <f t="shared" si="367"/>
        <v>6.7734082893854339E-2</v>
      </c>
      <c r="K2387" s="174">
        <v>505.48</v>
      </c>
      <c r="L2387" s="197">
        <f t="shared" si="363"/>
        <v>-8.5031496437337187E-4</v>
      </c>
      <c r="M2387" s="197">
        <f t="shared" si="368"/>
        <v>5.2156104067700465E-2</v>
      </c>
      <c r="N2387" s="199">
        <v>41429</v>
      </c>
      <c r="O2387" s="181">
        <v>1631.38</v>
      </c>
      <c r="P2387" s="200">
        <f t="shared" si="364"/>
        <v>-5.5260242096006633E-3</v>
      </c>
      <c r="Q2387" s="200">
        <f t="shared" si="369"/>
        <v>5.0279305943258752E-2</v>
      </c>
    </row>
    <row r="2388" spans="1:17">
      <c r="A2388" s="180">
        <v>41430</v>
      </c>
      <c r="B2388" s="174">
        <v>751.1</v>
      </c>
      <c r="C2388" s="197">
        <f t="shared" si="360"/>
        <v>-1.2318962809006689E-2</v>
      </c>
      <c r="D2388" s="201">
        <f t="shared" si="365"/>
        <v>5.883771046313941E-2</v>
      </c>
      <c r="E2388" s="174">
        <v>9178.42</v>
      </c>
      <c r="F2388" s="197">
        <f t="shared" si="361"/>
        <v>-1.5317208773788371E-2</v>
      </c>
      <c r="G2388" s="197">
        <f t="shared" si="366"/>
        <v>3.491993057503353E-2</v>
      </c>
      <c r="H2388" s="174">
        <v>2937.14</v>
      </c>
      <c r="I2388" s="197">
        <f t="shared" si="362"/>
        <v>-1.2367287118182548E-2</v>
      </c>
      <c r="J2388" s="197">
        <f t="shared" si="367"/>
        <v>7.0324716216390679E-2</v>
      </c>
      <c r="K2388" s="174">
        <v>505.07</v>
      </c>
      <c r="L2388" s="197">
        <f t="shared" si="363"/>
        <v>-8.1143935974768255E-4</v>
      </c>
      <c r="M2388" s="197">
        <f t="shared" si="368"/>
        <v>4.4581260837176749E-2</v>
      </c>
      <c r="N2388" s="199">
        <v>41430</v>
      </c>
      <c r="O2388" s="181">
        <v>1608.9</v>
      </c>
      <c r="P2388" s="200">
        <f t="shared" si="364"/>
        <v>-1.3875566725247141E-2</v>
      </c>
      <c r="Q2388" s="200">
        <f t="shared" si="369"/>
        <v>4.9057458284055E-2</v>
      </c>
    </row>
    <row r="2389" spans="1:17">
      <c r="A2389" s="180">
        <v>41431</v>
      </c>
      <c r="B2389" s="174">
        <v>755.14</v>
      </c>
      <c r="C2389" s="197">
        <f t="shared" si="360"/>
        <v>5.364363830531375E-3</v>
      </c>
      <c r="D2389" s="201">
        <f t="shared" si="365"/>
        <v>4.1982077798900709E-2</v>
      </c>
      <c r="E2389" s="174">
        <v>9260.5</v>
      </c>
      <c r="F2389" s="197">
        <f t="shared" si="361"/>
        <v>8.9029663512725527E-3</v>
      </c>
      <c r="G2389" s="197">
        <f t="shared" si="366"/>
        <v>1.3914643641664845E-2</v>
      </c>
      <c r="H2389" s="174">
        <v>2950.3</v>
      </c>
      <c r="I2389" s="197">
        <f t="shared" si="362"/>
        <v>4.4705413278734148E-3</v>
      </c>
      <c r="J2389" s="197">
        <f t="shared" si="367"/>
        <v>5.2782782618716981E-2</v>
      </c>
      <c r="K2389" s="174">
        <v>508.48</v>
      </c>
      <c r="L2389" s="197">
        <f t="shared" si="363"/>
        <v>6.7288498176187681E-3</v>
      </c>
      <c r="M2389" s="197">
        <f t="shared" si="368"/>
        <v>4.6503987810589356E-2</v>
      </c>
      <c r="N2389" s="199">
        <v>41431</v>
      </c>
      <c r="O2389" s="181">
        <v>1622.56</v>
      </c>
      <c r="P2389" s="200">
        <f t="shared" si="364"/>
        <v>8.4544332066969503E-3</v>
      </c>
      <c r="Q2389" s="200">
        <f t="shared" si="369"/>
        <v>2.8898879569775132E-2</v>
      </c>
    </row>
    <row r="2390" spans="1:17">
      <c r="A2390" s="180">
        <v>41432</v>
      </c>
      <c r="B2390" s="174">
        <v>764.04</v>
      </c>
      <c r="C2390" s="197">
        <f t="shared" si="360"/>
        <v>1.1716981294436683E-2</v>
      </c>
      <c r="D2390" s="201">
        <f t="shared" si="365"/>
        <v>4.0262652080541424E-2</v>
      </c>
      <c r="E2390" s="174">
        <v>9355.41</v>
      </c>
      <c r="F2390" s="197">
        <f t="shared" si="361"/>
        <v>1.0196742715538124E-2</v>
      </c>
      <c r="G2390" s="197">
        <f t="shared" si="366"/>
        <v>1.8761368395797447E-2</v>
      </c>
      <c r="H2390" s="174">
        <v>2990.87</v>
      </c>
      <c r="I2390" s="197">
        <f t="shared" si="362"/>
        <v>1.365745488232354E-2</v>
      </c>
      <c r="J2390" s="197">
        <f t="shared" si="367"/>
        <v>5.0620975101527244E-2</v>
      </c>
      <c r="K2390" s="174">
        <v>508.08</v>
      </c>
      <c r="L2390" s="197">
        <f t="shared" si="363"/>
        <v>-7.8696785363186058E-4</v>
      </c>
      <c r="M2390" s="197">
        <f t="shared" si="368"/>
        <v>5.0705543593516263E-2</v>
      </c>
      <c r="N2390" s="199">
        <v>41432</v>
      </c>
      <c r="O2390" s="181">
        <v>1643.38</v>
      </c>
      <c r="P2390" s="200">
        <f t="shared" si="364"/>
        <v>1.2749947667659597E-2</v>
      </c>
      <c r="Q2390" s="200">
        <f t="shared" si="369"/>
        <v>3.3815271993877127E-2</v>
      </c>
    </row>
    <row r="2391" spans="1:17">
      <c r="A2391" s="180">
        <v>41435</v>
      </c>
      <c r="B2391" s="174">
        <v>764.9</v>
      </c>
      <c r="C2391" s="197">
        <f t="shared" si="360"/>
        <v>1.1249625108860125E-3</v>
      </c>
      <c r="D2391" s="201">
        <f t="shared" si="365"/>
        <v>3.559815318896082E-2</v>
      </c>
      <c r="E2391" s="174">
        <v>9358</v>
      </c>
      <c r="F2391" s="197">
        <f t="shared" si="361"/>
        <v>2.7680684776720419E-4</v>
      </c>
      <c r="G2391" s="197">
        <f t="shared" si="366"/>
        <v>1.7937874806178932E-2</v>
      </c>
      <c r="H2391" s="174">
        <v>2990.49</v>
      </c>
      <c r="I2391" s="197">
        <f t="shared" si="362"/>
        <v>-1.2706140426634786E-4</v>
      </c>
      <c r="J2391" s="197">
        <f t="shared" si="367"/>
        <v>4.5018952080005295E-2</v>
      </c>
      <c r="K2391" s="174">
        <v>512.28</v>
      </c>
      <c r="L2391" s="197">
        <f t="shared" si="363"/>
        <v>8.2324350631516573E-3</v>
      </c>
      <c r="M2391" s="197">
        <f t="shared" si="368"/>
        <v>5.9648382228250509E-2</v>
      </c>
      <c r="N2391" s="199">
        <v>41435</v>
      </c>
      <c r="O2391" s="181">
        <v>1642.81</v>
      </c>
      <c r="P2391" s="200">
        <f t="shared" si="364"/>
        <v>-3.4690629921981507E-4</v>
      </c>
      <c r="Q2391" s="200">
        <f t="shared" si="369"/>
        <v>3.4449773369103112E-2</v>
      </c>
    </row>
    <row r="2392" spans="1:17">
      <c r="A2392" s="180">
        <v>41436</v>
      </c>
      <c r="B2392" s="174">
        <v>753.98</v>
      </c>
      <c r="C2392" s="197">
        <f t="shared" si="360"/>
        <v>-1.4379263870602508E-2</v>
      </c>
      <c r="D2392" s="201">
        <f t="shared" si="365"/>
        <v>4.067765055650939E-2</v>
      </c>
      <c r="E2392" s="174">
        <v>9255.48</v>
      </c>
      <c r="F2392" s="197">
        <f t="shared" si="361"/>
        <v>-1.1015783906072687E-2</v>
      </c>
      <c r="G2392" s="197">
        <f t="shared" si="366"/>
        <v>1.3337102452974446E-2</v>
      </c>
      <c r="H2392" s="174">
        <v>2959.84</v>
      </c>
      <c r="I2392" s="197">
        <f t="shared" si="362"/>
        <v>-1.0302040753520734E-2</v>
      </c>
      <c r="J2392" s="197">
        <f t="shared" si="367"/>
        <v>4.4940856448673454E-2</v>
      </c>
      <c r="K2392" s="174">
        <v>508</v>
      </c>
      <c r="L2392" s="197">
        <f t="shared" si="363"/>
        <v>-8.3899029793890294E-3</v>
      </c>
      <c r="M2392" s="197">
        <f t="shared" si="368"/>
        <v>6.3357573276767179E-2</v>
      </c>
      <c r="N2392" s="199">
        <v>41436</v>
      </c>
      <c r="O2392" s="181">
        <v>1626.13</v>
      </c>
      <c r="P2392" s="200">
        <f t="shared" si="364"/>
        <v>-1.020523152075696E-2</v>
      </c>
      <c r="Q2392" s="200">
        <f t="shared" si="369"/>
        <v>3.0556920127217939E-2</v>
      </c>
    </row>
    <row r="2393" spans="1:17">
      <c r="A2393" s="180">
        <v>41437</v>
      </c>
      <c r="B2393" s="174">
        <v>749.85</v>
      </c>
      <c r="C2393" s="197">
        <f t="shared" si="360"/>
        <v>-5.4926559295287282E-3</v>
      </c>
      <c r="D2393" s="201">
        <f t="shared" si="365"/>
        <v>2.7660951788869528E-2</v>
      </c>
      <c r="E2393" s="174">
        <v>9189.44</v>
      </c>
      <c r="F2393" s="197">
        <f t="shared" si="361"/>
        <v>-7.1608098267997751E-3</v>
      </c>
      <c r="G2393" s="197">
        <f t="shared" si="366"/>
        <v>7.2892263317621518E-3</v>
      </c>
      <c r="H2393" s="174">
        <v>2926.14</v>
      </c>
      <c r="I2393" s="197">
        <f t="shared" si="362"/>
        <v>-1.1451064477683215E-2</v>
      </c>
      <c r="J2393" s="197">
        <f t="shared" si="367"/>
        <v>3.5545115238427141E-2</v>
      </c>
      <c r="K2393" s="174">
        <v>511.43</v>
      </c>
      <c r="L2393" s="197">
        <f t="shared" si="363"/>
        <v>6.7292760531389266E-3</v>
      </c>
      <c r="M2393" s="197">
        <f t="shared" si="368"/>
        <v>6.2943992549302621E-2</v>
      </c>
      <c r="N2393" s="199">
        <v>41437</v>
      </c>
      <c r="O2393" s="181">
        <v>1612.52</v>
      </c>
      <c r="P2393" s="200">
        <f t="shared" si="364"/>
        <v>-8.404786017584211E-3</v>
      </c>
      <c r="Q2393" s="200">
        <f t="shared" si="369"/>
        <v>2.3192474623596256E-2</v>
      </c>
    </row>
    <row r="2394" spans="1:17">
      <c r="A2394" s="180">
        <v>41438</v>
      </c>
      <c r="B2394" s="174">
        <v>759.69</v>
      </c>
      <c r="C2394" s="197">
        <f t="shared" si="360"/>
        <v>1.3037268804158918E-2</v>
      </c>
      <c r="D2394" s="201">
        <f t="shared" si="365"/>
        <v>4.2484819647784833E-2</v>
      </c>
      <c r="E2394" s="174">
        <v>9331.3700000000008</v>
      </c>
      <c r="F2394" s="197">
        <f t="shared" si="361"/>
        <v>1.5326843524918045E-2</v>
      </c>
      <c r="G2394" s="197">
        <f t="shared" si="366"/>
        <v>2.5961339830621415E-2</v>
      </c>
      <c r="H2394" s="174">
        <v>2962.9</v>
      </c>
      <c r="I2394" s="197">
        <f t="shared" si="362"/>
        <v>1.2484370100509446E-2</v>
      </c>
      <c r="J2394" s="197">
        <f t="shared" si="367"/>
        <v>4.4968711057406206E-2</v>
      </c>
      <c r="K2394" s="174">
        <v>508.08</v>
      </c>
      <c r="L2394" s="197">
        <f t="shared" si="363"/>
        <v>-6.5718081369014452E-3</v>
      </c>
      <c r="M2394" s="197">
        <f t="shared" si="368"/>
        <v>7.1939939037939049E-2</v>
      </c>
      <c r="N2394" s="199">
        <v>41438</v>
      </c>
      <c r="O2394" s="181">
        <v>1636.36</v>
      </c>
      <c r="P2394" s="200">
        <f t="shared" si="364"/>
        <v>1.4676090161454946E-2</v>
      </c>
      <c r="Q2394" s="200">
        <f t="shared" si="369"/>
        <v>3.8021819086009011E-2</v>
      </c>
    </row>
    <row r="2395" spans="1:17">
      <c r="A2395" s="180">
        <v>41439</v>
      </c>
      <c r="B2395" s="174">
        <v>754.99</v>
      </c>
      <c r="C2395" s="197">
        <f t="shared" si="360"/>
        <v>-6.2059512036521172E-3</v>
      </c>
      <c r="D2395" s="201">
        <f t="shared" si="365"/>
        <v>3.9167534980854693E-2</v>
      </c>
      <c r="E2395" s="174">
        <v>9263.69</v>
      </c>
      <c r="F2395" s="197">
        <f t="shared" si="361"/>
        <v>-7.2793848323369475E-3</v>
      </c>
      <c r="G2395" s="197">
        <f t="shared" si="366"/>
        <v>2.6599750462877332E-2</v>
      </c>
      <c r="H2395" s="174">
        <v>2943.86</v>
      </c>
      <c r="I2395" s="197">
        <f t="shared" si="362"/>
        <v>-6.4468730557082233E-3</v>
      </c>
      <c r="J2395" s="197">
        <f t="shared" si="367"/>
        <v>4.2924482205238812E-2</v>
      </c>
      <c r="K2395" s="174">
        <v>502.82</v>
      </c>
      <c r="L2395" s="197">
        <f t="shared" si="363"/>
        <v>-1.0406662322306243E-2</v>
      </c>
      <c r="M2395" s="197">
        <f t="shared" si="368"/>
        <v>7.5101646649579273E-2</v>
      </c>
      <c r="N2395" s="199">
        <v>41439</v>
      </c>
      <c r="O2395" s="181">
        <v>1626.73</v>
      </c>
      <c r="P2395" s="200">
        <f t="shared" si="364"/>
        <v>-5.902398007852176E-3</v>
      </c>
      <c r="Q2395" s="200">
        <f t="shared" si="369"/>
        <v>3.849204374414078E-2</v>
      </c>
    </row>
    <row r="2396" spans="1:17">
      <c r="A2396" s="180">
        <v>41442</v>
      </c>
      <c r="B2396" s="174">
        <v>764.2</v>
      </c>
      <c r="C2396" s="197">
        <f t="shared" si="360"/>
        <v>1.2125030884603807E-2</v>
      </c>
      <c r="D2396" s="201">
        <f t="shared" si="365"/>
        <v>5.0806128820729046E-2</v>
      </c>
      <c r="E2396" s="174">
        <v>9337.89</v>
      </c>
      <c r="F2396" s="197">
        <f t="shared" si="361"/>
        <v>7.9778592512559383E-3</v>
      </c>
      <c r="G2396" s="197">
        <f t="shared" si="366"/>
        <v>3.4632182130973833E-2</v>
      </c>
      <c r="H2396" s="174">
        <v>2971.26</v>
      </c>
      <c r="I2396" s="197">
        <f t="shared" si="362"/>
        <v>9.2644598854174729E-3</v>
      </c>
      <c r="J2396" s="197">
        <f t="shared" si="367"/>
        <v>5.6558740985259814E-2</v>
      </c>
      <c r="K2396" s="174">
        <v>503.14</v>
      </c>
      <c r="L2396" s="197">
        <f t="shared" si="363"/>
        <v>6.3620822059251775E-4</v>
      </c>
      <c r="M2396" s="197">
        <f t="shared" si="368"/>
        <v>6.1242578513233496E-2</v>
      </c>
      <c r="N2396" s="199">
        <v>41442</v>
      </c>
      <c r="O2396" s="181">
        <v>1639.04</v>
      </c>
      <c r="P2396" s="200">
        <f t="shared" si="364"/>
        <v>7.5388397237181716E-3</v>
      </c>
      <c r="Q2396" s="200">
        <f t="shared" si="369"/>
        <v>4.7020999826012842E-2</v>
      </c>
    </row>
    <row r="2397" spans="1:17">
      <c r="A2397" s="180">
        <v>41443</v>
      </c>
      <c r="B2397" s="174">
        <v>771.51</v>
      </c>
      <c r="C2397" s="197">
        <f t="shared" si="360"/>
        <v>9.5200984692126508E-3</v>
      </c>
      <c r="D2397" s="201">
        <f t="shared" si="365"/>
        <v>8.0263005862201822E-2</v>
      </c>
      <c r="E2397" s="174">
        <v>9399.64</v>
      </c>
      <c r="F2397" s="197">
        <f t="shared" si="361"/>
        <v>6.5910740152465416E-3</v>
      </c>
      <c r="G2397" s="197">
        <f t="shared" si="366"/>
        <v>4.5652091816708491E-2</v>
      </c>
      <c r="H2397" s="174">
        <v>2996.09</v>
      </c>
      <c r="I2397" s="197">
        <f t="shared" si="362"/>
        <v>8.3219999837069562E-3</v>
      </c>
      <c r="J2397" s="197">
        <f t="shared" si="367"/>
        <v>8.0316759164673943E-2</v>
      </c>
      <c r="K2397" s="174">
        <v>508.49</v>
      </c>
      <c r="L2397" s="197">
        <f t="shared" si="363"/>
        <v>1.0577088218854468E-2</v>
      </c>
      <c r="M2397" s="197">
        <f t="shared" si="368"/>
        <v>5.3855241778497646E-2</v>
      </c>
      <c r="N2397" s="199">
        <v>41443</v>
      </c>
      <c r="O2397" s="181">
        <v>1651.81</v>
      </c>
      <c r="P2397" s="200">
        <f t="shared" si="364"/>
        <v>7.7609517888806018E-3</v>
      </c>
      <c r="Q2397" s="200">
        <f t="shared" si="369"/>
        <v>6.1283379724993238E-2</v>
      </c>
    </row>
    <row r="2398" spans="1:17">
      <c r="A2398" s="180">
        <v>41444</v>
      </c>
      <c r="B2398" s="174">
        <v>764.94</v>
      </c>
      <c r="C2398" s="197">
        <f t="shared" si="360"/>
        <v>-8.5522341039263768E-3</v>
      </c>
      <c r="D2398" s="201">
        <f t="shared" si="365"/>
        <v>9.6184173114390689E-2</v>
      </c>
      <c r="E2398" s="174">
        <v>9255.7099999999991</v>
      </c>
      <c r="F2398" s="197">
        <f t="shared" si="361"/>
        <v>-1.5430732298209111E-2</v>
      </c>
      <c r="G2398" s="197">
        <f t="shared" si="366"/>
        <v>4.410036018257469E-2</v>
      </c>
      <c r="H2398" s="174">
        <v>2959.5</v>
      </c>
      <c r="I2398" s="197">
        <f t="shared" si="362"/>
        <v>-1.2287770108541641E-2</v>
      </c>
      <c r="J2398" s="197">
        <f t="shared" si="367"/>
        <v>7.4691723616996941E-2</v>
      </c>
      <c r="K2398" s="174">
        <v>508.68</v>
      </c>
      <c r="L2398" s="197">
        <f t="shared" si="363"/>
        <v>3.7358554068602569E-4</v>
      </c>
      <c r="M2398" s="197">
        <f t="shared" si="368"/>
        <v>4.6245664770254255E-2</v>
      </c>
      <c r="N2398" s="199">
        <v>41444</v>
      </c>
      <c r="O2398" s="181">
        <v>1628.93</v>
      </c>
      <c r="P2398" s="200">
        <f t="shared" si="364"/>
        <v>-1.3948298829170962E-2</v>
      </c>
      <c r="Q2398" s="200">
        <f t="shared" si="369"/>
        <v>6.0235351964857527E-2</v>
      </c>
    </row>
    <row r="2399" spans="1:17">
      <c r="A2399" s="180">
        <v>41445</v>
      </c>
      <c r="B2399" s="174">
        <v>747.53</v>
      </c>
      <c r="C2399" s="197">
        <f t="shared" si="360"/>
        <v>-2.3022961139318874E-2</v>
      </c>
      <c r="D2399" s="201">
        <f t="shared" si="365"/>
        <v>8.0763067121533444E-2</v>
      </c>
      <c r="E2399" s="174">
        <v>8995.9699999999993</v>
      </c>
      <c r="F2399" s="197">
        <f t="shared" si="361"/>
        <v>-2.8463959095991306E-2</v>
      </c>
      <c r="G2399" s="197">
        <f t="shared" si="366"/>
        <v>2.5805193516426628E-2</v>
      </c>
      <c r="H2399" s="174">
        <v>2890.33</v>
      </c>
      <c r="I2399" s="197">
        <f t="shared" si="362"/>
        <v>-2.3649652691913103E-2</v>
      </c>
      <c r="J2399" s="197">
        <f t="shared" si="367"/>
        <v>5.1810941081234227E-2</v>
      </c>
      <c r="K2399" s="174">
        <v>502.92</v>
      </c>
      <c r="L2399" s="197">
        <f t="shared" si="363"/>
        <v>-1.1388023427565582E-2</v>
      </c>
      <c r="M2399" s="197">
        <f t="shared" si="368"/>
        <v>5.1512668427375403E-2</v>
      </c>
      <c r="N2399" s="199">
        <v>41445</v>
      </c>
      <c r="O2399" s="181">
        <v>1588.19</v>
      </c>
      <c r="P2399" s="200">
        <f t="shared" si="364"/>
        <v>-2.532835452574456E-2</v>
      </c>
      <c r="Q2399" s="200">
        <f t="shared" si="369"/>
        <v>4.1636254920259186E-2</v>
      </c>
    </row>
    <row r="2400" spans="1:17">
      <c r="A2400" s="180">
        <v>41446</v>
      </c>
      <c r="B2400" s="174">
        <v>744.35</v>
      </c>
      <c r="C2400" s="197">
        <f t="shared" si="360"/>
        <v>-4.2630839157008719E-3</v>
      </c>
      <c r="D2400" s="201">
        <f t="shared" si="365"/>
        <v>4.4477909628576562E-2</v>
      </c>
      <c r="E2400" s="174">
        <v>9018.5499999999993</v>
      </c>
      <c r="F2400" s="197">
        <f t="shared" si="361"/>
        <v>2.5068679959411645E-3</v>
      </c>
      <c r="G2400" s="197">
        <f t="shared" si="366"/>
        <v>-1.3013049063300865E-2</v>
      </c>
      <c r="H2400" s="174">
        <v>2877.94</v>
      </c>
      <c r="I2400" s="197">
        <f t="shared" si="362"/>
        <v>-4.2959220198519341E-3</v>
      </c>
      <c r="J2400" s="197">
        <f t="shared" si="367"/>
        <v>1.9198242329049445E-2</v>
      </c>
      <c r="K2400" s="174">
        <v>498.93</v>
      </c>
      <c r="L2400" s="197">
        <f t="shared" si="363"/>
        <v>-7.9653063748221804E-3</v>
      </c>
      <c r="M2400" s="197">
        <f t="shared" si="368"/>
        <v>4.6020203054201722E-2</v>
      </c>
      <c r="N2400" s="199">
        <v>41446</v>
      </c>
      <c r="O2400" s="181">
        <v>1592.43</v>
      </c>
      <c r="P2400" s="200">
        <f t="shared" si="364"/>
        <v>2.6661484311964016E-3</v>
      </c>
      <c r="Q2400" s="200">
        <f t="shared" si="369"/>
        <v>5.9426061456161854E-3</v>
      </c>
    </row>
    <row r="2401" spans="1:17">
      <c r="A2401" s="180">
        <v>41449</v>
      </c>
      <c r="B2401" s="174">
        <v>732.21</v>
      </c>
      <c r="C2401" s="197">
        <f t="shared" si="360"/>
        <v>-1.6443996259556365E-2</v>
      </c>
      <c r="D2401" s="201">
        <f t="shared" si="365"/>
        <v>3.6752344068644589E-2</v>
      </c>
      <c r="E2401" s="174">
        <v>8892.0300000000007</v>
      </c>
      <c r="F2401" s="197">
        <f t="shared" si="361"/>
        <v>-1.4128197356554077E-2</v>
      </c>
      <c r="G2401" s="197">
        <f t="shared" si="366"/>
        <v>-1.4083351910146294E-2</v>
      </c>
      <c r="H2401" s="174">
        <v>2848.2</v>
      </c>
      <c r="I2401" s="197">
        <f t="shared" si="362"/>
        <v>-1.0387544633687421E-2</v>
      </c>
      <c r="J2401" s="197">
        <f t="shared" si="367"/>
        <v>1.5343277086704646E-2</v>
      </c>
      <c r="K2401" s="174">
        <v>504.61</v>
      </c>
      <c r="L2401" s="197">
        <f t="shared" si="363"/>
        <v>1.132004833779986E-2</v>
      </c>
      <c r="M2401" s="197">
        <f t="shared" si="368"/>
        <v>5.6461871244019607E-2</v>
      </c>
      <c r="N2401" s="199">
        <v>41449</v>
      </c>
      <c r="O2401" s="181">
        <v>1573.09</v>
      </c>
      <c r="P2401" s="200">
        <f t="shared" si="364"/>
        <v>-1.2219313502973374E-2</v>
      </c>
      <c r="Q2401" s="200">
        <f t="shared" si="369"/>
        <v>8.6024205921344868E-3</v>
      </c>
    </row>
    <row r="2402" spans="1:17">
      <c r="A2402" s="180">
        <v>41450</v>
      </c>
      <c r="B2402" s="174">
        <v>739.66</v>
      </c>
      <c r="C2402" s="197">
        <f t="shared" si="360"/>
        <v>1.0123263091406253E-2</v>
      </c>
      <c r="D2402" s="201">
        <f t="shared" si="365"/>
        <v>1.559467013672771E-2</v>
      </c>
      <c r="E2402" s="174">
        <v>8989.26</v>
      </c>
      <c r="F2402" s="197">
        <f t="shared" si="361"/>
        <v>1.0875161498280947E-2</v>
      </c>
      <c r="G2402" s="197">
        <f t="shared" si="366"/>
        <v>-3.2836510879470537E-2</v>
      </c>
      <c r="H2402" s="174">
        <v>2866.5</v>
      </c>
      <c r="I2402" s="197">
        <f t="shared" si="362"/>
        <v>6.404557563110193E-3</v>
      </c>
      <c r="J2402" s="197">
        <f t="shared" si="367"/>
        <v>-1.6149247164227998E-4</v>
      </c>
      <c r="K2402" s="174">
        <v>500.7</v>
      </c>
      <c r="L2402" s="197">
        <f t="shared" si="363"/>
        <v>-7.7787343520590111E-3</v>
      </c>
      <c r="M2402" s="197">
        <f t="shared" si="368"/>
        <v>5.2837104606181656E-2</v>
      </c>
      <c r="N2402" s="199">
        <v>41450</v>
      </c>
      <c r="O2402" s="181">
        <v>1588.03</v>
      </c>
      <c r="P2402" s="200">
        <f t="shared" si="364"/>
        <v>9.4524163829988878E-3</v>
      </c>
      <c r="Q2402" s="200">
        <f t="shared" si="369"/>
        <v>-7.6435106555845754E-3</v>
      </c>
    </row>
    <row r="2403" spans="1:17">
      <c r="A2403" s="180">
        <v>41451</v>
      </c>
      <c r="B2403" s="174">
        <v>744.34</v>
      </c>
      <c r="C2403" s="197">
        <f t="shared" si="360"/>
        <v>6.3072985377030013E-3</v>
      </c>
      <c r="D2403" s="201">
        <f t="shared" si="365"/>
        <v>2.9540009999981139E-2</v>
      </c>
      <c r="E2403" s="174">
        <v>9067.27</v>
      </c>
      <c r="F2403" s="197">
        <f t="shared" si="361"/>
        <v>8.6406951238243782E-3</v>
      </c>
      <c r="G2403" s="197">
        <f t="shared" si="366"/>
        <v>-1.9895849669799737E-2</v>
      </c>
      <c r="H2403" s="174">
        <v>2893.85</v>
      </c>
      <c r="I2403" s="197">
        <f t="shared" si="362"/>
        <v>9.496022124440508E-3</v>
      </c>
      <c r="J2403" s="197">
        <f t="shared" si="367"/>
        <v>9.0940779714135701E-3</v>
      </c>
      <c r="K2403" s="174">
        <v>506.38</v>
      </c>
      <c r="L2403" s="197">
        <f t="shared" si="363"/>
        <v>1.1280256243366159E-2</v>
      </c>
      <c r="M2403" s="197">
        <f t="shared" si="368"/>
        <v>6.7902137271986324E-2</v>
      </c>
      <c r="N2403" s="199">
        <v>41451</v>
      </c>
      <c r="O2403" s="181">
        <v>1603.26</v>
      </c>
      <c r="P2403" s="200">
        <f t="shared" si="364"/>
        <v>9.5448020236501563E-3</v>
      </c>
      <c r="Q2403" s="200">
        <f t="shared" si="369"/>
        <v>3.6526897946122273E-3</v>
      </c>
    </row>
    <row r="2404" spans="1:17">
      <c r="A2404" s="180">
        <v>41452</v>
      </c>
      <c r="B2404" s="174">
        <v>749.88</v>
      </c>
      <c r="C2404" s="197">
        <f t="shared" si="360"/>
        <v>7.4152740363714166E-3</v>
      </c>
      <c r="D2404" s="201">
        <f t="shared" si="365"/>
        <v>2.5030552911177263E-2</v>
      </c>
      <c r="E2404" s="174">
        <v>9143.56</v>
      </c>
      <c r="F2404" s="197">
        <f t="shared" si="361"/>
        <v>8.3785798120996069E-3</v>
      </c>
      <c r="G2404" s="197">
        <f t="shared" si="366"/>
        <v>-1.9435434665260737E-2</v>
      </c>
      <c r="H2404" s="174">
        <v>2906.84</v>
      </c>
      <c r="I2404" s="197">
        <f t="shared" si="362"/>
        <v>4.4787850115824597E-3</v>
      </c>
      <c r="J2404" s="197">
        <f t="shared" si="367"/>
        <v>9.3390485741614345E-3</v>
      </c>
      <c r="K2404" s="174">
        <v>510.03</v>
      </c>
      <c r="L2404" s="197">
        <f t="shared" si="363"/>
        <v>7.1821719384821282E-3</v>
      </c>
      <c r="M2404" s="197">
        <f t="shared" si="368"/>
        <v>9.336886067634971E-2</v>
      </c>
      <c r="N2404" s="199">
        <v>41452</v>
      </c>
      <c r="O2404" s="181">
        <v>1613.2</v>
      </c>
      <c r="P2404" s="200">
        <f t="shared" si="364"/>
        <v>6.1807276592703957E-3</v>
      </c>
      <c r="Q2404" s="200">
        <f t="shared" si="369"/>
        <v>6.037173428896165E-3</v>
      </c>
    </row>
    <row r="2405" spans="1:17">
      <c r="A2405" s="180">
        <v>41453</v>
      </c>
      <c r="B2405" s="174">
        <v>745.21</v>
      </c>
      <c r="C2405" s="197">
        <f t="shared" si="360"/>
        <v>-6.2471358752762976E-3</v>
      </c>
      <c r="D2405" s="201">
        <f t="shared" si="365"/>
        <v>2.4310291168064966E-2</v>
      </c>
      <c r="E2405" s="174">
        <v>9112.7000000000007</v>
      </c>
      <c r="F2405" s="197">
        <f t="shared" si="361"/>
        <v>-3.3807613819018E-3</v>
      </c>
      <c r="G2405" s="197">
        <f t="shared" si="366"/>
        <v>-1.4475477021720543E-2</v>
      </c>
      <c r="H2405" s="174">
        <v>2909.6</v>
      </c>
      <c r="I2405" s="197">
        <f t="shared" si="362"/>
        <v>9.4903418831898928E-4</v>
      </c>
      <c r="J2405" s="197">
        <f t="shared" si="367"/>
        <v>6.6962840910817284E-3</v>
      </c>
      <c r="K2405" s="174">
        <v>504.93</v>
      </c>
      <c r="L2405" s="197">
        <f t="shared" si="363"/>
        <v>-1.0049741711562648E-2</v>
      </c>
      <c r="M2405" s="197">
        <f t="shared" si="368"/>
        <v>0.10233043112699694</v>
      </c>
      <c r="N2405" s="199">
        <v>41453</v>
      </c>
      <c r="O2405" s="181">
        <v>1606.28</v>
      </c>
      <c r="P2405" s="200">
        <f t="shared" si="364"/>
        <v>-4.2988374872954703E-3</v>
      </c>
      <c r="Q2405" s="200">
        <f t="shared" si="369"/>
        <v>9.7360592411709773E-3</v>
      </c>
    </row>
    <row r="2406" spans="1:17">
      <c r="A2406" s="180">
        <v>41456</v>
      </c>
      <c r="B2406" s="174">
        <v>747.95</v>
      </c>
      <c r="C2406" s="197">
        <f t="shared" si="360"/>
        <v>3.6700729667556455E-3</v>
      </c>
      <c r="D2406" s="201">
        <f t="shared" si="365"/>
        <v>2.6818769221985027E-2</v>
      </c>
      <c r="E2406" s="174">
        <v>9167.89</v>
      </c>
      <c r="F2406" s="197">
        <f t="shared" si="361"/>
        <v>6.0381166778795377E-3</v>
      </c>
      <c r="G2406" s="197">
        <f t="shared" si="366"/>
        <v>-6.8994488084457035E-3</v>
      </c>
      <c r="H2406" s="174">
        <v>2927.35</v>
      </c>
      <c r="I2406" s="197">
        <f t="shared" si="362"/>
        <v>6.0819622284696258E-3</v>
      </c>
      <c r="J2406" s="197">
        <f t="shared" si="367"/>
        <v>1.2537018235935985E-2</v>
      </c>
      <c r="K2406" s="174">
        <v>493.76</v>
      </c>
      <c r="L2406" s="197">
        <f t="shared" si="363"/>
        <v>-2.237023663138854E-2</v>
      </c>
      <c r="M2406" s="197">
        <f t="shared" si="368"/>
        <v>8.3652023053215313E-2</v>
      </c>
      <c r="N2406" s="199">
        <v>41456</v>
      </c>
      <c r="O2406" s="181">
        <v>1614.96</v>
      </c>
      <c r="P2406" s="200">
        <f t="shared" si="364"/>
        <v>5.3892420362545825E-3</v>
      </c>
      <c r="Q2406" s="200">
        <f t="shared" si="369"/>
        <v>1.4788697172680606E-2</v>
      </c>
    </row>
    <row r="2407" spans="1:17">
      <c r="A2407" s="180">
        <v>41457</v>
      </c>
      <c r="B2407" s="174">
        <v>747.93</v>
      </c>
      <c r="C2407" s="197">
        <f t="shared" si="360"/>
        <v>-2.6740112845037203E-5</v>
      </c>
      <c r="D2407" s="201">
        <f t="shared" si="365"/>
        <v>1.9740325607048102E-2</v>
      </c>
      <c r="E2407" s="174">
        <v>9144.73</v>
      </c>
      <c r="F2407" s="197">
        <f t="shared" si="361"/>
        <v>-2.5294045688624743E-3</v>
      </c>
      <c r="G2407" s="197">
        <f t="shared" si="366"/>
        <v>-8.5628138645828418E-3</v>
      </c>
      <c r="H2407" s="174">
        <v>2929.63</v>
      </c>
      <c r="I2407" s="197">
        <f t="shared" si="362"/>
        <v>7.7855827240968123E-4</v>
      </c>
      <c r="J2407" s="197">
        <f t="shared" si="367"/>
        <v>5.5528198733975024E-3</v>
      </c>
      <c r="K2407" s="174">
        <v>490.13</v>
      </c>
      <c r="L2407" s="197">
        <f t="shared" si="363"/>
        <v>-7.3789071351205195E-3</v>
      </c>
      <c r="M2407" s="197">
        <f t="shared" si="368"/>
        <v>4.8933969064920119E-2</v>
      </c>
      <c r="N2407" s="199">
        <v>41457</v>
      </c>
      <c r="O2407" s="181">
        <v>1614.08</v>
      </c>
      <c r="P2407" s="200">
        <f t="shared" si="364"/>
        <v>-5.4505365172693261E-4</v>
      </c>
      <c r="Q2407" s="200">
        <f t="shared" si="369"/>
        <v>1.0813944855241045E-2</v>
      </c>
    </row>
    <row r="2408" spans="1:17">
      <c r="A2408" s="180">
        <v>41458</v>
      </c>
      <c r="B2408" s="174">
        <v>750.86</v>
      </c>
      <c r="C2408" s="197">
        <f t="shared" si="360"/>
        <v>3.9098255693066396E-3</v>
      </c>
      <c r="D2408" s="201">
        <f t="shared" si="365"/>
        <v>7.2326494279449051E-3</v>
      </c>
      <c r="E2408" s="174">
        <v>9135.09</v>
      </c>
      <c r="F2408" s="197">
        <f t="shared" si="361"/>
        <v>-1.05471507855624E-3</v>
      </c>
      <c r="G2408" s="197">
        <f t="shared" si="366"/>
        <v>-2.1178815097082981E-2</v>
      </c>
      <c r="H2408" s="174">
        <v>2941.41</v>
      </c>
      <c r="I2408" s="197">
        <f t="shared" si="362"/>
        <v>4.0129230283952114E-3</v>
      </c>
      <c r="J2408" s="197">
        <f t="shared" si="367"/>
        <v>-5.0934532048814707E-3</v>
      </c>
      <c r="K2408" s="174">
        <v>483.3</v>
      </c>
      <c r="L2408" s="197">
        <f t="shared" si="363"/>
        <v>-1.4033083188637097E-2</v>
      </c>
      <c r="M2408" s="197">
        <f t="shared" si="368"/>
        <v>3.5004611881775879E-2</v>
      </c>
      <c r="N2408" s="199">
        <v>41458</v>
      </c>
      <c r="O2408" s="181">
        <v>1615.41</v>
      </c>
      <c r="P2408" s="200">
        <f t="shared" si="364"/>
        <v>8.236595098241727E-4</v>
      </c>
      <c r="Q2408" s="200">
        <f t="shared" si="369"/>
        <v>-2.1062412963068202E-4</v>
      </c>
    </row>
    <row r="2409" spans="1:17">
      <c r="A2409" s="180">
        <v>41460</v>
      </c>
      <c r="B2409" s="174">
        <v>757.1</v>
      </c>
      <c r="C2409" s="197">
        <f t="shared" si="360"/>
        <v>8.2761288323293398E-3</v>
      </c>
      <c r="D2409" s="201">
        <f t="shared" si="365"/>
        <v>6.4668067810681549E-3</v>
      </c>
      <c r="E2409" s="174">
        <v>9214.18</v>
      </c>
      <c r="F2409" s="197">
        <f t="shared" si="361"/>
        <v>8.6205598141964618E-3</v>
      </c>
      <c r="G2409" s="197">
        <f t="shared" si="366"/>
        <v>-2.3135647322627538E-2</v>
      </c>
      <c r="H2409" s="174">
        <v>2963.22</v>
      </c>
      <c r="I2409" s="197">
        <f t="shared" si="362"/>
        <v>7.3874566870720023E-3</v>
      </c>
      <c r="J2409" s="197">
        <f t="shared" si="367"/>
        <v>-4.7314126289556471E-3</v>
      </c>
      <c r="K2409" s="174">
        <v>486.68</v>
      </c>
      <c r="L2409" s="197">
        <f t="shared" si="363"/>
        <v>6.9692440682100213E-3</v>
      </c>
      <c r="M2409" s="197">
        <f t="shared" si="368"/>
        <v>1.970455637592913E-2</v>
      </c>
      <c r="N2409" s="199">
        <v>41460</v>
      </c>
      <c r="O2409" s="181">
        <v>1631.89</v>
      </c>
      <c r="P2409" s="200">
        <f t="shared" si="364"/>
        <v>1.0150057885384197E-2</v>
      </c>
      <c r="Q2409" s="200">
        <f t="shared" si="369"/>
        <v>-1.2929529687857168E-3</v>
      </c>
    </row>
    <row r="2410" spans="1:17">
      <c r="A2410" s="180">
        <v>41463</v>
      </c>
      <c r="B2410" s="174">
        <v>757.02</v>
      </c>
      <c r="C2410" s="197">
        <f t="shared" si="360"/>
        <v>-1.0567194155615582E-4</v>
      </c>
      <c r="D2410" s="201">
        <f t="shared" si="365"/>
        <v>1.6231939396384992E-2</v>
      </c>
      <c r="E2410" s="174">
        <v>9266.2999999999993</v>
      </c>
      <c r="F2410" s="197">
        <f t="shared" si="361"/>
        <v>5.6405610879276518E-3</v>
      </c>
      <c r="G2410" s="197">
        <f t="shared" si="366"/>
        <v>-2.0924139023882085E-2</v>
      </c>
      <c r="H2410" s="174">
        <v>2966.13</v>
      </c>
      <c r="I2410" s="197">
        <f t="shared" si="362"/>
        <v>9.8155792241582437E-4</v>
      </c>
      <c r="J2410" s="197">
        <f t="shared" si="367"/>
        <v>3.4955496115984461E-3</v>
      </c>
      <c r="K2410" s="174">
        <v>489.23</v>
      </c>
      <c r="L2410" s="197">
        <f t="shared" si="363"/>
        <v>5.2259036251027027E-3</v>
      </c>
      <c r="M2410" s="197">
        <f t="shared" si="368"/>
        <v>2.6589392670133102E-2</v>
      </c>
      <c r="N2410" s="199">
        <v>41463</v>
      </c>
      <c r="O2410" s="181">
        <v>1640.46</v>
      </c>
      <c r="P2410" s="200">
        <f t="shared" si="364"/>
        <v>5.2378380021182091E-3</v>
      </c>
      <c r="Q2410" s="200">
        <f t="shared" si="369"/>
        <v>3.6404417324915834E-3</v>
      </c>
    </row>
    <row r="2411" spans="1:17">
      <c r="A2411" s="180">
        <v>41464</v>
      </c>
      <c r="B2411" s="174">
        <v>763.13</v>
      </c>
      <c r="C2411" s="197">
        <f t="shared" si="360"/>
        <v>8.0387236823518862E-3</v>
      </c>
      <c r="D2411" s="201">
        <f t="shared" si="365"/>
        <v>8.0905517115431955E-3</v>
      </c>
      <c r="E2411" s="174">
        <v>9341.41</v>
      </c>
      <c r="F2411" s="197">
        <f t="shared" si="361"/>
        <v>8.0730415440142065E-3</v>
      </c>
      <c r="G2411" s="197">
        <f t="shared" si="366"/>
        <v>-2.1039109968654858E-2</v>
      </c>
      <c r="H2411" s="174">
        <v>2984.32</v>
      </c>
      <c r="I2411" s="197">
        <f t="shared" si="362"/>
        <v>6.1138423683597008E-3</v>
      </c>
      <c r="J2411" s="197">
        <f t="shared" si="367"/>
        <v>-7.1111174022339772E-4</v>
      </c>
      <c r="K2411" s="174">
        <v>491.23</v>
      </c>
      <c r="L2411" s="197">
        <f t="shared" si="363"/>
        <v>4.0797233421517119E-3</v>
      </c>
      <c r="M2411" s="197">
        <f t="shared" si="368"/>
        <v>1.5511212908176149E-2</v>
      </c>
      <c r="N2411" s="199">
        <v>41464</v>
      </c>
      <c r="O2411" s="181">
        <v>1652.32</v>
      </c>
      <c r="P2411" s="200">
        <f t="shared" si="364"/>
        <v>7.2036706293219874E-3</v>
      </c>
      <c r="Q2411" s="200">
        <f t="shared" si="369"/>
        <v>4.747729004321701E-3</v>
      </c>
    </row>
    <row r="2412" spans="1:17">
      <c r="A2412" s="180">
        <v>41465</v>
      </c>
      <c r="B2412" s="174">
        <v>768.71</v>
      </c>
      <c r="C2412" s="197">
        <f t="shared" si="360"/>
        <v>7.2853883966070895E-3</v>
      </c>
      <c r="D2412" s="201">
        <f t="shared" si="365"/>
        <v>1.7381857341928819E-2</v>
      </c>
      <c r="E2412" s="174">
        <v>9340.69</v>
      </c>
      <c r="F2412" s="197">
        <f t="shared" si="361"/>
        <v>-7.7079129258070933E-5</v>
      </c>
      <c r="G2412" s="197">
        <f t="shared" si="366"/>
        <v>-7.2339179621625296E-3</v>
      </c>
      <c r="H2412" s="174">
        <v>3000.66</v>
      </c>
      <c r="I2412" s="197">
        <f t="shared" si="362"/>
        <v>5.4603492738940747E-3</v>
      </c>
      <c r="J2412" s="197">
        <f t="shared" si="367"/>
        <v>7.804340050463399E-3</v>
      </c>
      <c r="K2412" s="174">
        <v>489.23</v>
      </c>
      <c r="L2412" s="197">
        <f t="shared" si="363"/>
        <v>-4.0797233421516624E-3</v>
      </c>
      <c r="M2412" s="197">
        <f t="shared" si="368"/>
        <v>7.8888616771456317E-3</v>
      </c>
      <c r="N2412" s="199">
        <v>41465</v>
      </c>
      <c r="O2412" s="181">
        <v>1652.62</v>
      </c>
      <c r="P2412" s="200">
        <f t="shared" si="364"/>
        <v>1.8154641283901302E-4</v>
      </c>
      <c r="Q2412" s="200">
        <f t="shared" si="369"/>
        <v>1.5645380565782817E-2</v>
      </c>
    </row>
    <row r="2413" spans="1:17">
      <c r="A2413" s="180">
        <v>41466</v>
      </c>
      <c r="B2413" s="174">
        <v>782.37</v>
      </c>
      <c r="C2413" s="197">
        <f t="shared" si="360"/>
        <v>1.7613989180528408E-2</v>
      </c>
      <c r="D2413" s="201">
        <f t="shared" si="365"/>
        <v>1.5826206351097896E-2</v>
      </c>
      <c r="E2413" s="174">
        <v>9493.26</v>
      </c>
      <c r="F2413" s="197">
        <f t="shared" si="361"/>
        <v>1.6201947811661958E-2</v>
      </c>
      <c r="G2413" s="197">
        <f t="shared" si="366"/>
        <v>-1.0868184991076861E-2</v>
      </c>
      <c r="H2413" s="174">
        <v>3059.46</v>
      </c>
      <c r="I2413" s="197">
        <f t="shared" si="362"/>
        <v>1.9406165331629397E-2</v>
      </c>
      <c r="J2413" s="197">
        <f t="shared" si="367"/>
        <v>6.566740640229757E-3</v>
      </c>
      <c r="K2413" s="174">
        <v>492.52</v>
      </c>
      <c r="L2413" s="197">
        <f t="shared" si="363"/>
        <v>6.7023423803196812E-3</v>
      </c>
      <c r="M2413" s="197">
        <f t="shared" si="368"/>
        <v>1.1802094388156506E-2</v>
      </c>
      <c r="N2413" s="199">
        <v>41466</v>
      </c>
      <c r="O2413" s="181">
        <v>1675.02</v>
      </c>
      <c r="P2413" s="200">
        <f t="shared" si="364"/>
        <v>1.3463198150456835E-2</v>
      </c>
      <c r="Q2413" s="200">
        <f t="shared" si="369"/>
        <v>1.15145263034704E-2</v>
      </c>
    </row>
    <row r="2414" spans="1:17">
      <c r="A2414" s="180">
        <v>41467</v>
      </c>
      <c r="B2414" s="174">
        <v>787.02</v>
      </c>
      <c r="C2414" s="197">
        <f t="shared" si="360"/>
        <v>5.9258866279168886E-3</v>
      </c>
      <c r="D2414" s="201">
        <f t="shared" si="365"/>
        <v>3.6219482382664661E-2</v>
      </c>
      <c r="E2414" s="174">
        <v>9498.51</v>
      </c>
      <c r="F2414" s="197">
        <f t="shared" si="361"/>
        <v>5.5287107349435061E-4</v>
      </c>
      <c r="G2414" s="197">
        <f t="shared" si="366"/>
        <v>5.9248664112185791E-3</v>
      </c>
      <c r="H2414" s="174">
        <v>3079.07</v>
      </c>
      <c r="I2414" s="197">
        <f t="shared" si="362"/>
        <v>6.3891735347558556E-3</v>
      </c>
      <c r="J2414" s="197">
        <f t="shared" si="367"/>
        <v>2.5614032829661994E-2</v>
      </c>
      <c r="K2414" s="174">
        <v>493.19</v>
      </c>
      <c r="L2414" s="197">
        <f t="shared" si="363"/>
        <v>1.3594264097600162E-3</v>
      </c>
      <c r="M2414" s="197">
        <f t="shared" si="368"/>
        <v>4.3136843026693643E-3</v>
      </c>
      <c r="N2414" s="199">
        <v>41467</v>
      </c>
      <c r="O2414" s="181">
        <v>1680.19</v>
      </c>
      <c r="P2414" s="200">
        <f t="shared" si="364"/>
        <v>3.0817767542262128E-3</v>
      </c>
      <c r="Q2414" s="200">
        <f t="shared" si="369"/>
        <v>2.493487784783089E-2</v>
      </c>
    </row>
    <row r="2415" spans="1:17">
      <c r="A2415" s="180">
        <v>41470</v>
      </c>
      <c r="B2415" s="174">
        <v>788.27</v>
      </c>
      <c r="C2415" s="197">
        <f t="shared" si="360"/>
        <v>1.5870097091381882E-3</v>
      </c>
      <c r="D2415" s="201">
        <f t="shared" si="365"/>
        <v>3.7174575348219038E-2</v>
      </c>
      <c r="E2415" s="174">
        <v>9520.9599999999991</v>
      </c>
      <c r="F2415" s="197">
        <f t="shared" si="361"/>
        <v>2.3607398551405527E-3</v>
      </c>
      <c r="G2415" s="197">
        <f t="shared" si="366"/>
        <v>-1.8249360683726596E-3</v>
      </c>
      <c r="H2415" s="174">
        <v>3079.85</v>
      </c>
      <c r="I2415" s="197">
        <f t="shared" si="362"/>
        <v>2.532911627914059E-4</v>
      </c>
      <c r="J2415" s="197">
        <f t="shared" si="367"/>
        <v>2.7332848903771197E-2</v>
      </c>
      <c r="K2415" s="174">
        <v>495.97</v>
      </c>
      <c r="L2415" s="197">
        <f t="shared" si="363"/>
        <v>5.6209456903060376E-3</v>
      </c>
      <c r="M2415" s="197">
        <f t="shared" si="368"/>
        <v>-5.2377846067168691E-3</v>
      </c>
      <c r="N2415" s="199">
        <v>41470</v>
      </c>
      <c r="O2415" s="181">
        <v>1682.5</v>
      </c>
      <c r="P2415" s="200">
        <f t="shared" si="364"/>
        <v>1.3739002782673193E-3</v>
      </c>
      <c r="Q2415" s="200">
        <f t="shared" si="369"/>
        <v>1.792555496750001E-2</v>
      </c>
    </row>
    <row r="2416" spans="1:17">
      <c r="A2416" s="180">
        <v>41471</v>
      </c>
      <c r="B2416" s="174">
        <v>788.31</v>
      </c>
      <c r="C2416" s="197">
        <f t="shared" si="360"/>
        <v>5.0742746969454311E-5</v>
      </c>
      <c r="D2416" s="201">
        <f t="shared" si="365"/>
        <v>3.4366667657867965E-2</v>
      </c>
      <c r="E2416" s="174">
        <v>9489.01</v>
      </c>
      <c r="F2416" s="197">
        <f t="shared" si="361"/>
        <v>-3.361397212468773E-3</v>
      </c>
      <c r="G2416" s="197">
        <f t="shared" si="366"/>
        <v>-3.1941504833261454E-3</v>
      </c>
      <c r="H2416" s="174">
        <v>3077.47</v>
      </c>
      <c r="I2416" s="197">
        <f t="shared" si="362"/>
        <v>-7.7306364409499419E-4</v>
      </c>
      <c r="J2416" s="197">
        <f t="shared" si="367"/>
        <v>2.5395653633059536E-2</v>
      </c>
      <c r="K2416" s="174">
        <v>499.46</v>
      </c>
      <c r="L2416" s="197">
        <f t="shared" si="363"/>
        <v>7.0120737772106584E-3</v>
      </c>
      <c r="M2416" s="197">
        <f t="shared" si="368"/>
        <v>-5.6496757463145942E-3</v>
      </c>
      <c r="N2416" s="199">
        <v>41471</v>
      </c>
      <c r="O2416" s="181">
        <v>1676.26</v>
      </c>
      <c r="P2416" s="200">
        <f t="shared" si="364"/>
        <v>-3.7156612435484218E-3</v>
      </c>
      <c r="Q2416" s="200">
        <f t="shared" si="369"/>
        <v>1.4198390127951141E-2</v>
      </c>
    </row>
    <row r="2417" spans="1:17">
      <c r="A2417" s="180">
        <v>41472</v>
      </c>
      <c r="B2417" s="174">
        <v>788.88</v>
      </c>
      <c r="C2417" s="197">
        <f t="shared" si="360"/>
        <v>7.228045128568005E-4</v>
      </c>
      <c r="D2417" s="201">
        <f t="shared" si="365"/>
        <v>2.9518970989049924E-2</v>
      </c>
      <c r="E2417" s="174">
        <v>9523.7999999999993</v>
      </c>
      <c r="F2417" s="197">
        <f t="shared" si="361"/>
        <v>3.659641981218948E-3</v>
      </c>
      <c r="G2417" s="197">
        <f t="shared" si="366"/>
        <v>-3.1615021774873599E-5</v>
      </c>
      <c r="H2417" s="174">
        <v>3085.28</v>
      </c>
      <c r="I2417" s="197">
        <f t="shared" si="362"/>
        <v>2.5345841324178743E-3</v>
      </c>
      <c r="J2417" s="197">
        <f t="shared" si="367"/>
        <v>2.5715566392180488E-2</v>
      </c>
      <c r="K2417" s="174">
        <v>498.28</v>
      </c>
      <c r="L2417" s="197">
        <f t="shared" si="363"/>
        <v>-2.3653467840553618E-3</v>
      </c>
      <c r="M2417" s="197">
        <f t="shared" si="368"/>
        <v>3.7108771158867737E-3</v>
      </c>
      <c r="N2417" s="199">
        <v>41472</v>
      </c>
      <c r="O2417" s="181">
        <v>1680.91</v>
      </c>
      <c r="P2417" s="200">
        <f t="shared" si="364"/>
        <v>2.7701921402020061E-3</v>
      </c>
      <c r="Q2417" s="200">
        <f t="shared" si="369"/>
        <v>1.5505025457487628E-2</v>
      </c>
    </row>
    <row r="2418" spans="1:17">
      <c r="A2418" s="180">
        <v>41473</v>
      </c>
      <c r="B2418" s="174">
        <v>784.08</v>
      </c>
      <c r="C2418" s="197">
        <f t="shared" si="360"/>
        <v>-6.1031620631491418E-3</v>
      </c>
      <c r="D2418" s="201">
        <f t="shared" si="365"/>
        <v>1.9404166990176254E-2</v>
      </c>
      <c r="E2418" s="174">
        <v>9587.2000000000007</v>
      </c>
      <c r="F2418" s="197">
        <f t="shared" si="361"/>
        <v>6.6349466365404281E-3</v>
      </c>
      <c r="G2418" s="197">
        <f t="shared" si="366"/>
        <v>-5.5098981188750097E-3</v>
      </c>
      <c r="H2418" s="174">
        <v>3077.82</v>
      </c>
      <c r="I2418" s="197">
        <f t="shared" si="362"/>
        <v>-2.4208608146286141E-3</v>
      </c>
      <c r="J2418" s="197">
        <f t="shared" si="367"/>
        <v>1.8423088709695366E-2</v>
      </c>
      <c r="K2418" s="174">
        <v>500.51</v>
      </c>
      <c r="L2418" s="197">
        <f t="shared" si="363"/>
        <v>4.465410557765382E-3</v>
      </c>
      <c r="M2418" s="197">
        <f t="shared" si="368"/>
        <v>-6.3217911497636062E-3</v>
      </c>
      <c r="N2418" s="199">
        <v>41473</v>
      </c>
      <c r="O2418" s="181">
        <v>1689.37</v>
      </c>
      <c r="P2418" s="200">
        <f t="shared" si="364"/>
        <v>5.0203649363598224E-3</v>
      </c>
      <c r="Q2418" s="200">
        <f t="shared" si="369"/>
        <v>8.0278057920961446E-3</v>
      </c>
    </row>
    <row r="2419" spans="1:17">
      <c r="A2419" s="180">
        <v>41474</v>
      </c>
      <c r="B2419" s="174">
        <v>777.29</v>
      </c>
      <c r="C2419" s="197">
        <f t="shared" si="360"/>
        <v>-8.6975448531768449E-3</v>
      </c>
      <c r="D2419" s="201">
        <f t="shared" si="365"/>
        <v>1.5384029039830924E-2</v>
      </c>
      <c r="E2419" s="174">
        <v>9618.51</v>
      </c>
      <c r="F2419" s="197">
        <f t="shared" si="361"/>
        <v>3.2604915660538192E-3</v>
      </c>
      <c r="G2419" s="197">
        <f t="shared" si="366"/>
        <v>-3.5463323104912951E-5</v>
      </c>
      <c r="H2419" s="174">
        <v>3044.93</v>
      </c>
      <c r="I2419" s="197">
        <f t="shared" si="362"/>
        <v>-1.0743641782655881E-2</v>
      </c>
      <c r="J2419" s="197">
        <f t="shared" si="367"/>
        <v>1.8643582305896099E-2</v>
      </c>
      <c r="K2419" s="174">
        <v>502.81</v>
      </c>
      <c r="L2419" s="197">
        <f t="shared" si="363"/>
        <v>4.5847865663662486E-3</v>
      </c>
      <c r="M2419" s="197">
        <f t="shared" si="368"/>
        <v>1.7597540886156809E-3</v>
      </c>
      <c r="N2419" s="199">
        <v>41474</v>
      </c>
      <c r="O2419" s="181">
        <v>1692.09</v>
      </c>
      <c r="P2419" s="200">
        <f t="shared" si="364"/>
        <v>1.6087728890168559E-3</v>
      </c>
      <c r="Q2419" s="200">
        <f t="shared" si="369"/>
        <v>1.3756080145617612E-2</v>
      </c>
    </row>
    <row r="2420" spans="1:17">
      <c r="A2420" s="180">
        <v>41477</v>
      </c>
      <c r="B2420" s="174">
        <v>776.2</v>
      </c>
      <c r="C2420" s="197">
        <f t="shared" si="360"/>
        <v>-1.4032921729416744E-3</v>
      </c>
      <c r="D2420" s="201">
        <f t="shared" si="365"/>
        <v>9.1243395636678142E-3</v>
      </c>
      <c r="E2420" s="174">
        <v>9650.59</v>
      </c>
      <c r="F2420" s="197">
        <f t="shared" si="361"/>
        <v>3.3296863515925165E-3</v>
      </c>
      <c r="G2420" s="197">
        <f t="shared" si="366"/>
        <v>2.1064931257232427E-3</v>
      </c>
      <c r="H2420" s="174">
        <v>3055.23</v>
      </c>
      <c r="I2420" s="197">
        <f t="shared" si="362"/>
        <v>3.3769638135172954E-3</v>
      </c>
      <c r="J2420" s="197">
        <f t="shared" si="367"/>
        <v>6.0875969122582852E-3</v>
      </c>
      <c r="K2420" s="174">
        <v>511.39</v>
      </c>
      <c r="L2420" s="197">
        <f t="shared" si="363"/>
        <v>1.6920143358840237E-2</v>
      </c>
      <c r="M2420" s="197">
        <f t="shared" si="368"/>
        <v>1.9509482219297785E-3</v>
      </c>
      <c r="N2420" s="199">
        <v>41477</v>
      </c>
      <c r="O2420" s="181">
        <v>1695.53</v>
      </c>
      <c r="P2420" s="200">
        <f t="shared" si="364"/>
        <v>2.0309250638510861E-3</v>
      </c>
      <c r="Q2420" s="200">
        <f t="shared" si="369"/>
        <v>1.3643945386012624E-2</v>
      </c>
    </row>
    <row r="2421" spans="1:17">
      <c r="A2421" s="180">
        <v>41478</v>
      </c>
      <c r="B2421" s="174">
        <v>775.54</v>
      </c>
      <c r="C2421" s="197">
        <f t="shared" si="360"/>
        <v>-8.5065802234793764E-4</v>
      </c>
      <c r="D2421" s="201">
        <f t="shared" si="365"/>
        <v>1.9960846459942415E-2</v>
      </c>
      <c r="E2421" s="174">
        <v>9659.6200000000008</v>
      </c>
      <c r="F2421" s="197">
        <f t="shared" si="361"/>
        <v>9.352565982674849E-4</v>
      </c>
      <c r="G2421" s="197">
        <f t="shared" si="366"/>
        <v>1.4880245164689009E-2</v>
      </c>
      <c r="H2421" s="174">
        <v>3031.4</v>
      </c>
      <c r="I2421" s="197">
        <f t="shared" si="362"/>
        <v>-7.8303171899711706E-3</v>
      </c>
      <c r="J2421" s="197">
        <f t="shared" si="367"/>
        <v>1.8532629595412672E-2</v>
      </c>
      <c r="K2421" s="174">
        <v>512.59</v>
      </c>
      <c r="L2421" s="197">
        <f t="shared" si="363"/>
        <v>2.3437968502086162E-3</v>
      </c>
      <c r="M2421" s="197">
        <f t="shared" si="368"/>
        <v>2.1664779666790403E-2</v>
      </c>
      <c r="N2421" s="199">
        <v>41478</v>
      </c>
      <c r="O2421" s="181">
        <v>1692.39</v>
      </c>
      <c r="P2421" s="200">
        <f t="shared" si="364"/>
        <v>-1.8536452449211241E-3</v>
      </c>
      <c r="Q2421" s="200">
        <f t="shared" si="369"/>
        <v>2.398290948988346E-2</v>
      </c>
    </row>
    <row r="2422" spans="1:17">
      <c r="A2422" s="180">
        <v>41479</v>
      </c>
      <c r="B2422" s="174">
        <v>775.31</v>
      </c>
      <c r="C2422" s="197">
        <f t="shared" si="360"/>
        <v>-2.966115377840984E-4</v>
      </c>
      <c r="D2422" s="201">
        <f t="shared" si="365"/>
        <v>1.4782369588329814E-2</v>
      </c>
      <c r="E2422" s="174">
        <v>9605.06</v>
      </c>
      <c r="F2422" s="197">
        <f t="shared" si="361"/>
        <v>-5.6642670290726269E-3</v>
      </c>
      <c r="G2422" s="197">
        <f t="shared" si="366"/>
        <v>2.0215130243615695E-2</v>
      </c>
      <c r="H2422" s="174">
        <v>3041.16</v>
      </c>
      <c r="I2422" s="197">
        <f t="shared" si="362"/>
        <v>3.2144625673469259E-3</v>
      </c>
      <c r="J2422" s="197">
        <f t="shared" si="367"/>
        <v>1.3266339330216606E-2</v>
      </c>
      <c r="K2422" s="174">
        <v>514.05999999999995</v>
      </c>
      <c r="L2422" s="197">
        <f t="shared" si="363"/>
        <v>2.8636848090085915E-3</v>
      </c>
      <c r="M2422" s="197">
        <f t="shared" si="368"/>
        <v>2.1932520276787066E-2</v>
      </c>
      <c r="N2422" s="199">
        <v>41479</v>
      </c>
      <c r="O2422" s="181">
        <v>1685.94</v>
      </c>
      <c r="P2422" s="200">
        <f t="shared" si="364"/>
        <v>-3.8184593198933806E-3</v>
      </c>
      <c r="Q2422" s="200">
        <f t="shared" si="369"/>
        <v>2.5057400014880563E-2</v>
      </c>
    </row>
    <row r="2423" spans="1:17">
      <c r="A2423" s="180">
        <v>41480</v>
      </c>
      <c r="B2423" s="174">
        <v>784.42</v>
      </c>
      <c r="C2423" s="197">
        <f t="shared" si="360"/>
        <v>1.168164181777792E-2</v>
      </c>
      <c r="D2423" s="201">
        <f t="shared" si="365"/>
        <v>2.0102423297825172E-2</v>
      </c>
      <c r="E2423" s="174">
        <v>9635.06</v>
      </c>
      <c r="F2423" s="197">
        <f t="shared" si="361"/>
        <v>3.1184861957604224E-3</v>
      </c>
      <c r="G2423" s="197">
        <f t="shared" si="366"/>
        <v>1.7097861874159407E-2</v>
      </c>
      <c r="H2423" s="174">
        <v>3061.67</v>
      </c>
      <c r="I2423" s="197">
        <f t="shared" si="362"/>
        <v>6.7214971472479099E-3</v>
      </c>
      <c r="J2423" s="197">
        <f t="shared" si="367"/>
        <v>1.6624555230464626E-2</v>
      </c>
      <c r="K2423" s="174">
        <v>514.15</v>
      </c>
      <c r="L2423" s="197">
        <f t="shared" si="363"/>
        <v>1.7506151511817165E-4</v>
      </c>
      <c r="M2423" s="197">
        <f t="shared" si="368"/>
        <v>2.2664751404871113E-2</v>
      </c>
      <c r="N2423" s="199">
        <v>41480</v>
      </c>
      <c r="O2423" s="181">
        <v>1690.25</v>
      </c>
      <c r="P2423" s="200">
        <f t="shared" si="364"/>
        <v>2.5531752308375314E-3</v>
      </c>
      <c r="Q2423" s="200">
        <f t="shared" si="369"/>
        <v>2.1790437477254891E-2</v>
      </c>
    </row>
    <row r="2424" spans="1:17">
      <c r="A2424" s="180">
        <v>41481</v>
      </c>
      <c r="B2424" s="174">
        <v>783.32</v>
      </c>
      <c r="C2424" s="197">
        <f t="shared" si="360"/>
        <v>-1.4032941438160127E-3</v>
      </c>
      <c r="D2424" s="201">
        <f t="shared" si="365"/>
        <v>2.4284751053707025E-2</v>
      </c>
      <c r="E2424" s="174">
        <v>9620.1299999999992</v>
      </c>
      <c r="F2424" s="197">
        <f t="shared" si="361"/>
        <v>-1.5507510434337943E-3</v>
      </c>
      <c r="G2424" s="197">
        <f t="shared" si="366"/>
        <v>1.473060312851697E-2</v>
      </c>
      <c r="H2424" s="174">
        <v>3076.23</v>
      </c>
      <c r="I2424" s="197">
        <f t="shared" si="362"/>
        <v>4.7443025497939167E-3</v>
      </c>
      <c r="J2424" s="197">
        <f t="shared" si="367"/>
        <v>1.6376129309504724E-2</v>
      </c>
      <c r="K2424" s="174">
        <v>514.84</v>
      </c>
      <c r="L2424" s="197">
        <f t="shared" si="363"/>
        <v>1.3411211059775254E-3</v>
      </c>
      <c r="M2424" s="197">
        <f t="shared" si="368"/>
        <v>1.5899334128730864E-2</v>
      </c>
      <c r="N2424" s="199">
        <v>41481</v>
      </c>
      <c r="O2424" s="181">
        <v>1691.65</v>
      </c>
      <c r="P2424" s="200">
        <f t="shared" si="364"/>
        <v>8.2793700580897325E-4</v>
      </c>
      <c r="Q2424" s="200">
        <f t="shared" si="369"/>
        <v>1.8022700695085235E-2</v>
      </c>
    </row>
    <row r="2425" spans="1:17">
      <c r="A2425" s="180">
        <v>41484</v>
      </c>
      <c r="B2425" s="174">
        <v>780.39</v>
      </c>
      <c r="C2425" s="197">
        <f t="shared" si="360"/>
        <v>-3.7475023233472897E-3</v>
      </c>
      <c r="D2425" s="201">
        <f t="shared" si="365"/>
        <v>2.4423920712918656E-2</v>
      </c>
      <c r="E2425" s="174">
        <v>9571.7900000000009</v>
      </c>
      <c r="F2425" s="197">
        <f t="shared" si="361"/>
        <v>-5.0375472830750867E-3</v>
      </c>
      <c r="G2425" s="197">
        <f t="shared" si="366"/>
        <v>2.0758393230698308E-2</v>
      </c>
      <c r="H2425" s="174">
        <v>3068.95</v>
      </c>
      <c r="I2425" s="197">
        <f t="shared" si="362"/>
        <v>-2.3693377267001944E-3</v>
      </c>
      <c r="J2425" s="197">
        <f t="shared" si="367"/>
        <v>2.6820691685428069E-2</v>
      </c>
      <c r="K2425" s="174">
        <v>513.39</v>
      </c>
      <c r="L2425" s="197">
        <f t="shared" si="363"/>
        <v>-2.8203825237069968E-3</v>
      </c>
      <c r="M2425" s="197">
        <f t="shared" si="368"/>
        <v>5.6292087603514339E-3</v>
      </c>
      <c r="N2425" s="199">
        <v>41484</v>
      </c>
      <c r="O2425" s="181">
        <v>1685.33</v>
      </c>
      <c r="P2425" s="200">
        <f t="shared" si="364"/>
        <v>-3.7429936680698351E-3</v>
      </c>
      <c r="Q2425" s="200">
        <f t="shared" si="369"/>
        <v>2.5923529761222929E-2</v>
      </c>
    </row>
    <row r="2426" spans="1:17">
      <c r="A2426" s="180">
        <v>41485</v>
      </c>
      <c r="B2426" s="174">
        <v>786.54</v>
      </c>
      <c r="C2426" s="197">
        <f t="shared" si="360"/>
        <v>7.8497847124844432E-3</v>
      </c>
      <c r="D2426" s="201">
        <f t="shared" si="365"/>
        <v>1.3766982372929931E-2</v>
      </c>
      <c r="E2426" s="174">
        <v>9556.17</v>
      </c>
      <c r="F2426" s="197">
        <f t="shared" si="361"/>
        <v>-1.6332116411829644E-3</v>
      </c>
      <c r="G2426" s="197">
        <f t="shared" si="366"/>
        <v>1.174150527835896E-2</v>
      </c>
      <c r="H2426" s="174">
        <v>3085.33</v>
      </c>
      <c r="I2426" s="197">
        <f t="shared" si="362"/>
        <v>5.3231372892802902E-3</v>
      </c>
      <c r="J2426" s="197">
        <f t="shared" si="367"/>
        <v>1.8787616111363221E-2</v>
      </c>
      <c r="K2426" s="174">
        <v>503.35</v>
      </c>
      <c r="L2426" s="197">
        <f t="shared" si="363"/>
        <v>-1.975003708203768E-2</v>
      </c>
      <c r="M2426" s="197">
        <f t="shared" si="368"/>
        <v>2.5549274237222329E-3</v>
      </c>
      <c r="N2426" s="199">
        <v>41485</v>
      </c>
      <c r="O2426" s="181">
        <v>1685.96</v>
      </c>
      <c r="P2426" s="200">
        <f t="shared" si="364"/>
        <v>3.7374417942905253E-4</v>
      </c>
      <c r="Q2426" s="200">
        <f t="shared" si="369"/>
        <v>1.8516940525257371E-2</v>
      </c>
    </row>
    <row r="2427" spans="1:17">
      <c r="A2427" s="180">
        <v>41486</v>
      </c>
      <c r="B2427" s="174">
        <v>783.96</v>
      </c>
      <c r="C2427" s="197">
        <f t="shared" si="360"/>
        <v>-3.2855807971135216E-3</v>
      </c>
      <c r="D2427" s="201">
        <f t="shared" si="365"/>
        <v>3.2668624210947836E-2</v>
      </c>
      <c r="E2427" s="174">
        <v>9558.83</v>
      </c>
      <c r="F2427" s="197">
        <f t="shared" si="361"/>
        <v>2.7831546086014622E-4</v>
      </c>
      <c r="G2427" s="197">
        <f t="shared" si="366"/>
        <v>2.6928562778994719E-2</v>
      </c>
      <c r="H2427" s="174">
        <v>3090.19</v>
      </c>
      <c r="I2427" s="197">
        <f t="shared" si="362"/>
        <v>1.5739568500541137E-3</v>
      </c>
      <c r="J2427" s="197">
        <f t="shared" si="367"/>
        <v>3.4144890636148194E-2</v>
      </c>
      <c r="K2427" s="174">
        <v>505.32</v>
      </c>
      <c r="L2427" s="197">
        <f t="shared" si="363"/>
        <v>3.9061387864043487E-3</v>
      </c>
      <c r="M2427" s="197">
        <f t="shared" si="368"/>
        <v>-1.5299078050128038E-2</v>
      </c>
      <c r="N2427" s="199">
        <v>41486</v>
      </c>
      <c r="O2427" s="181">
        <v>1685.73</v>
      </c>
      <c r="P2427" s="200">
        <f t="shared" si="364"/>
        <v>-1.3643009906418412E-4</v>
      </c>
      <c r="Q2427" s="200">
        <f t="shared" si="369"/>
        <v>3.3301234978337139E-2</v>
      </c>
    </row>
    <row r="2428" spans="1:17">
      <c r="A2428" s="180">
        <v>41487</v>
      </c>
      <c r="B2428" s="174">
        <v>794.8</v>
      </c>
      <c r="C2428" s="197">
        <f t="shared" si="360"/>
        <v>1.3732512037002324E-2</v>
      </c>
      <c r="D2428" s="201">
        <f t="shared" si="365"/>
        <v>2.6143675077106524E-2</v>
      </c>
      <c r="E2428" s="174">
        <v>9673.4</v>
      </c>
      <c r="F2428" s="197">
        <f t="shared" si="361"/>
        <v>1.19145159265192E-2</v>
      </c>
      <c r="G2428" s="197">
        <f t="shared" si="366"/>
        <v>2.1332058630345985E-2</v>
      </c>
      <c r="H2428" s="174">
        <v>3126.3</v>
      </c>
      <c r="I2428" s="197">
        <f t="shared" si="362"/>
        <v>1.1617618991912264E-2</v>
      </c>
      <c r="J2428" s="197">
        <f t="shared" si="367"/>
        <v>3.2695011141409033E-2</v>
      </c>
      <c r="K2428" s="174">
        <v>502.58</v>
      </c>
      <c r="L2428" s="197">
        <f t="shared" si="363"/>
        <v>-5.4370607201152145E-3</v>
      </c>
      <c r="M2428" s="197">
        <f t="shared" si="368"/>
        <v>-1.1668958930164492E-3</v>
      </c>
      <c r="N2428" s="199">
        <v>41487</v>
      </c>
      <c r="O2428" s="181">
        <v>1706.87</v>
      </c>
      <c r="P2428" s="200">
        <f t="shared" si="364"/>
        <v>1.2462579504871753E-2</v>
      </c>
      <c r="Q2428" s="200">
        <f t="shared" si="369"/>
        <v>2.7246397797054744E-2</v>
      </c>
    </row>
    <row r="2429" spans="1:17">
      <c r="A2429" s="180">
        <v>41488</v>
      </c>
      <c r="B2429" s="174">
        <v>797.52</v>
      </c>
      <c r="C2429" s="197">
        <f t="shared" si="360"/>
        <v>3.4164020367868056E-3</v>
      </c>
      <c r="D2429" s="201">
        <f t="shared" si="365"/>
        <v>4.4232749176688589E-2</v>
      </c>
      <c r="E2429" s="174">
        <v>9690.07</v>
      </c>
      <c r="F2429" s="197">
        <f t="shared" si="361"/>
        <v>1.7217992558476033E-3</v>
      </c>
      <c r="G2429" s="197">
        <f t="shared" si="366"/>
        <v>3.7207565259708079E-2</v>
      </c>
      <c r="H2429" s="174">
        <v>3143.52</v>
      </c>
      <c r="I2429" s="197">
        <f t="shared" si="362"/>
        <v>5.4929944713615845E-3</v>
      </c>
      <c r="J2429" s="197">
        <f t="shared" si="367"/>
        <v>5.0046590797640338E-2</v>
      </c>
      <c r="K2429" s="174">
        <v>506.92</v>
      </c>
      <c r="L2429" s="197">
        <f t="shared" si="363"/>
        <v>8.5983689721418812E-3</v>
      </c>
      <c r="M2429" s="197">
        <f t="shared" si="368"/>
        <v>-5.7536416487583E-3</v>
      </c>
      <c r="N2429" s="199">
        <v>41488</v>
      </c>
      <c r="O2429" s="181">
        <v>1709.67</v>
      </c>
      <c r="P2429" s="200">
        <f t="shared" si="364"/>
        <v>1.6390855232919159E-3</v>
      </c>
      <c r="Q2429" s="200">
        <f t="shared" si="369"/>
        <v>4.5235001511527165E-2</v>
      </c>
    </row>
    <row r="2430" spans="1:17">
      <c r="A2430" s="180">
        <v>41491</v>
      </c>
      <c r="B2430" s="174">
        <v>799.84</v>
      </c>
      <c r="C2430" s="197">
        <f t="shared" si="360"/>
        <v>2.9047949508117072E-3</v>
      </c>
      <c r="D2430" s="201">
        <f t="shared" si="365"/>
        <v>5.9968114022482089E-2</v>
      </c>
      <c r="E2430" s="174">
        <v>9671.6</v>
      </c>
      <c r="F2430" s="197">
        <f t="shared" si="361"/>
        <v>-1.907893854471905E-3</v>
      </c>
      <c r="G2430" s="197">
        <f t="shared" si="366"/>
        <v>5.4246573289344048E-2</v>
      </c>
      <c r="H2430" s="174">
        <v>3143.1869999999999</v>
      </c>
      <c r="I2430" s="197">
        <f t="shared" si="362"/>
        <v>-1.0593781460196883E-4</v>
      </c>
      <c r="J2430" s="197">
        <f t="shared" si="367"/>
        <v>6.7906872387184472E-2</v>
      </c>
      <c r="K2430" s="174">
        <v>507.13</v>
      </c>
      <c r="L2430" s="197">
        <f t="shared" si="363"/>
        <v>4.1418076623840703E-4</v>
      </c>
      <c r="M2430" s="197">
        <f t="shared" si="368"/>
        <v>3.6561666831312683E-3</v>
      </c>
      <c r="N2430" s="199">
        <v>41491</v>
      </c>
      <c r="O2430" s="181">
        <v>1707.14</v>
      </c>
      <c r="P2430" s="200">
        <f t="shared" si="364"/>
        <v>-1.480913754279429E-3</v>
      </c>
      <c r="Q2430" s="200">
        <f t="shared" si="369"/>
        <v>6.0749653760066212E-2</v>
      </c>
    </row>
    <row r="2431" spans="1:17">
      <c r="A2431" s="180">
        <v>41492</v>
      </c>
      <c r="B2431" s="174">
        <v>797.18</v>
      </c>
      <c r="C2431" s="197">
        <f t="shared" si="360"/>
        <v>-3.3312074486505907E-3</v>
      </c>
      <c r="D2431" s="201">
        <f t="shared" si="365"/>
        <v>5.7508545142762421E-2</v>
      </c>
      <c r="E2431" s="174">
        <v>9614.32</v>
      </c>
      <c r="F2431" s="197">
        <f t="shared" si="361"/>
        <v>-5.9401022534661917E-3</v>
      </c>
      <c r="G2431" s="197">
        <f t="shared" si="366"/>
        <v>4.34357130835996E-2</v>
      </c>
      <c r="H2431" s="174">
        <v>3122.1979999999999</v>
      </c>
      <c r="I2431" s="197">
        <f t="shared" si="362"/>
        <v>-6.700012374844428E-3</v>
      </c>
      <c r="J2431" s="197">
        <f t="shared" si="367"/>
        <v>6.3330393244709071E-2</v>
      </c>
      <c r="K2431" s="174">
        <v>507.76</v>
      </c>
      <c r="L2431" s="197">
        <f t="shared" si="363"/>
        <v>1.2415140181126925E-3</v>
      </c>
      <c r="M2431" s="197">
        <f t="shared" si="368"/>
        <v>-2.6585023682490919E-3</v>
      </c>
      <c r="N2431" s="199">
        <v>41492</v>
      </c>
      <c r="O2431" s="181">
        <v>1697.37</v>
      </c>
      <c r="P2431" s="200">
        <f t="shared" si="364"/>
        <v>-5.7394613731720544E-3</v>
      </c>
      <c r="Q2431" s="200">
        <f t="shared" si="369"/>
        <v>5.0814306799089833E-2</v>
      </c>
    </row>
    <row r="2432" spans="1:17">
      <c r="A2432" s="180">
        <v>41493</v>
      </c>
      <c r="B2432" s="174">
        <v>795.6</v>
      </c>
      <c r="C2432" s="197">
        <f t="shared" si="360"/>
        <v>-1.9839532367925288E-3</v>
      </c>
      <c r="D2432" s="201">
        <f t="shared" si="365"/>
        <v>4.2460356399675159E-2</v>
      </c>
      <c r="E2432" s="174">
        <v>9568.26</v>
      </c>
      <c r="F2432" s="197">
        <f t="shared" si="361"/>
        <v>-4.8022829587373011E-3</v>
      </c>
      <c r="G2432" s="197">
        <f t="shared" si="366"/>
        <v>2.7298868114595278E-2</v>
      </c>
      <c r="H2432" s="174">
        <v>3118.694</v>
      </c>
      <c r="I2432" s="197">
        <f t="shared" si="362"/>
        <v>-1.1229165216109416E-3</v>
      </c>
      <c r="J2432" s="197">
        <f t="shared" si="367"/>
        <v>4.29729259875411E-2</v>
      </c>
      <c r="K2432" s="174">
        <v>506.9</v>
      </c>
      <c r="L2432" s="197">
        <f t="shared" si="363"/>
        <v>-1.695149519910986E-3</v>
      </c>
      <c r="M2432" s="197">
        <f t="shared" si="368"/>
        <v>-6.3002049650453325E-4</v>
      </c>
      <c r="N2432" s="199">
        <v>41493</v>
      </c>
      <c r="O2432" s="181">
        <v>1690.91</v>
      </c>
      <c r="P2432" s="200">
        <f t="shared" si="364"/>
        <v>-3.81314875241731E-3</v>
      </c>
      <c r="Q2432" s="200">
        <f t="shared" si="369"/>
        <v>3.2324897758258191E-2</v>
      </c>
    </row>
    <row r="2433" spans="1:17">
      <c r="A2433" s="180">
        <v>41494</v>
      </c>
      <c r="B2433" s="174">
        <v>799.83</v>
      </c>
      <c r="C2433" s="197">
        <f t="shared" si="360"/>
        <v>5.3026581067860661E-3</v>
      </c>
      <c r="D2433" s="201">
        <f t="shared" si="365"/>
        <v>3.9351440651996618E-2</v>
      </c>
      <c r="E2433" s="174">
        <v>9634.7000000000007</v>
      </c>
      <c r="F2433" s="197">
        <f t="shared" si="361"/>
        <v>6.9197941478865146E-3</v>
      </c>
      <c r="G2433" s="197">
        <f t="shared" si="366"/>
        <v>2.2219778308090785E-2</v>
      </c>
      <c r="H2433" s="174">
        <v>3130.125</v>
      </c>
      <c r="I2433" s="197">
        <f t="shared" si="362"/>
        <v>3.6586154122146123E-3</v>
      </c>
      <c r="J2433" s="197">
        <f t="shared" si="367"/>
        <v>4.197707087019651E-2</v>
      </c>
      <c r="K2433" s="174">
        <v>510.66</v>
      </c>
      <c r="L2433" s="197">
        <f t="shared" si="363"/>
        <v>7.3902612386210391E-3</v>
      </c>
      <c r="M2433" s="197">
        <f t="shared" si="368"/>
        <v>-1.0557605079567186E-2</v>
      </c>
      <c r="N2433" s="199">
        <v>41494</v>
      </c>
      <c r="O2433" s="181">
        <v>1697.48</v>
      </c>
      <c r="P2433" s="200">
        <f t="shared" si="364"/>
        <v>3.8779527938558253E-3</v>
      </c>
      <c r="Q2433" s="200">
        <f t="shared" si="369"/>
        <v>2.8858655305060689E-2</v>
      </c>
    </row>
    <row r="2434" spans="1:17">
      <c r="A2434" s="180">
        <v>41495</v>
      </c>
      <c r="B2434" s="174">
        <v>798.33</v>
      </c>
      <c r="C2434" s="197">
        <f t="shared" si="360"/>
        <v>-1.877159283758655E-3</v>
      </c>
      <c r="D2434" s="201">
        <f t="shared" si="365"/>
        <v>5.9033362629385189E-2</v>
      </c>
      <c r="E2434" s="174">
        <v>9622.11</v>
      </c>
      <c r="F2434" s="197">
        <f t="shared" si="361"/>
        <v>-1.307589553394855E-3</v>
      </c>
      <c r="G2434" s="197">
        <f t="shared" si="366"/>
        <v>4.0155356362049976E-2</v>
      </c>
      <c r="H2434" s="174">
        <v>3118.5720000000001</v>
      </c>
      <c r="I2434" s="197">
        <f t="shared" si="362"/>
        <v>-3.6977351162693251E-3</v>
      </c>
      <c r="J2434" s="197">
        <f t="shared" si="367"/>
        <v>5.5937727035931868E-2</v>
      </c>
      <c r="K2434" s="174">
        <v>509.27</v>
      </c>
      <c r="L2434" s="197">
        <f t="shared" si="363"/>
        <v>-2.7256789398556959E-3</v>
      </c>
      <c r="M2434" s="197">
        <f t="shared" si="368"/>
        <v>5.2225591384428924E-3</v>
      </c>
      <c r="N2434" s="199">
        <v>41495</v>
      </c>
      <c r="O2434" s="181">
        <v>1691.42</v>
      </c>
      <c r="P2434" s="200">
        <f t="shared" si="364"/>
        <v>-3.5763855287662917E-3</v>
      </c>
      <c r="Q2434" s="200">
        <f t="shared" si="369"/>
        <v>4.2941839619673468E-2</v>
      </c>
    </row>
    <row r="2435" spans="1:17">
      <c r="A2435" s="180">
        <v>41498</v>
      </c>
      <c r="B2435" s="174">
        <v>799.86</v>
      </c>
      <c r="C2435" s="197">
        <f t="shared" si="360"/>
        <v>1.9146665507958891E-3</v>
      </c>
      <c r="D2435" s="201">
        <f t="shared" si="365"/>
        <v>6.2648859275155261E-2</v>
      </c>
      <c r="E2435" s="174">
        <v>9609.0300000000007</v>
      </c>
      <c r="F2435" s="197">
        <f t="shared" si="361"/>
        <v>-1.3602939832932899E-3</v>
      </c>
      <c r="G2435" s="197">
        <f t="shared" si="366"/>
        <v>4.6008576635454906E-2</v>
      </c>
      <c r="H2435" s="174">
        <v>3125.9250000000002</v>
      </c>
      <c r="I2435" s="197">
        <f t="shared" si="362"/>
        <v>2.355034648403689E-3</v>
      </c>
      <c r="J2435" s="197">
        <f t="shared" si="367"/>
        <v>6.3691056397345777E-2</v>
      </c>
      <c r="K2435" s="174">
        <v>515.28</v>
      </c>
      <c r="L2435" s="197">
        <f t="shared" si="363"/>
        <v>1.1732114461566254E-2</v>
      </c>
      <c r="M2435" s="197">
        <f t="shared" si="368"/>
        <v>-4.23239585455174E-3</v>
      </c>
      <c r="N2435" s="199">
        <v>41498</v>
      </c>
      <c r="O2435" s="181">
        <v>1689.47</v>
      </c>
      <c r="P2435" s="200">
        <f t="shared" si="364"/>
        <v>-1.1535425383448848E-3</v>
      </c>
      <c r="Q2435" s="200">
        <f t="shared" si="369"/>
        <v>4.7770240108491388E-2</v>
      </c>
    </row>
    <row r="2436" spans="1:17">
      <c r="A2436" s="180">
        <v>41499</v>
      </c>
      <c r="B2436" s="174">
        <v>801.78</v>
      </c>
      <c r="C2436" s="197">
        <f t="shared" ref="C2436:C2499" si="370">LN(B2436/B2435)</f>
        <v>2.3975436673839053E-3</v>
      </c>
      <c r="D2436" s="201">
        <f t="shared" si="365"/>
        <v>5.1526257021792234E-2</v>
      </c>
      <c r="E2436" s="174">
        <v>9630.57</v>
      </c>
      <c r="F2436" s="197">
        <f t="shared" ref="F2436:F2499" si="371">LN(E2436/E2435)</f>
        <v>2.2391327262123459E-3</v>
      </c>
      <c r="G2436" s="197">
        <f t="shared" si="366"/>
        <v>2.9321439127243571E-2</v>
      </c>
      <c r="H2436" s="174">
        <v>3141.0639999999999</v>
      </c>
      <c r="I2436" s="197">
        <f t="shared" ref="I2436:I2499" si="372">LN(H2436/H2435)</f>
        <v>4.8313566364566029E-3</v>
      </c>
      <c r="J2436" s="197">
        <f t="shared" si="367"/>
        <v>5.3561720945239998E-2</v>
      </c>
      <c r="K2436" s="174">
        <v>517.80999999999995</v>
      </c>
      <c r="L2436" s="197">
        <f t="shared" ref="L2436:L2499" si="373">LN(K2436/K2435)</f>
        <v>4.8979373681779593E-3</v>
      </c>
      <c r="M2436" s="197">
        <f t="shared" si="368"/>
        <v>1.4071526743915968E-2</v>
      </c>
      <c r="N2436" s="199">
        <v>41499</v>
      </c>
      <c r="O2436" s="181">
        <v>1694.16</v>
      </c>
      <c r="P2436" s="200">
        <f t="shared" ref="P2436:P2499" si="374">LN(O2436/O2435)</f>
        <v>2.7721724913956085E-3</v>
      </c>
      <c r="Q2436" s="200">
        <f t="shared" si="369"/>
        <v>3.194060740869157E-2</v>
      </c>
    </row>
    <row r="2437" spans="1:17">
      <c r="A2437" s="180">
        <v>41500</v>
      </c>
      <c r="B2437" s="174">
        <v>800.21</v>
      </c>
      <c r="C2437" s="197">
        <f t="shared" si="370"/>
        <v>-1.9600628001941135E-3</v>
      </c>
      <c r="D2437" s="201">
        <f t="shared" si="365"/>
        <v>6.0129751892828251E-2</v>
      </c>
      <c r="E2437" s="174">
        <v>9593.5</v>
      </c>
      <c r="F2437" s="197">
        <f t="shared" si="371"/>
        <v>-3.8566282735092447E-3</v>
      </c>
      <c r="G2437" s="197">
        <f t="shared" si="366"/>
        <v>3.8839956685792862E-2</v>
      </c>
      <c r="H2437" s="174">
        <v>3129.4459999999999</v>
      </c>
      <c r="I2437" s="197">
        <f t="shared" si="372"/>
        <v>-3.7056039442973374E-3</v>
      </c>
      <c r="J2437" s="197">
        <f t="shared" si="367"/>
        <v>6.4839950637404817E-2</v>
      </c>
      <c r="K2437" s="174">
        <v>518.77</v>
      </c>
      <c r="L2437" s="197">
        <f t="shared" si="373"/>
        <v>1.8522454117676974E-3</v>
      </c>
      <c r="M2437" s="197">
        <f t="shared" si="368"/>
        <v>2.9376126434400164E-2</v>
      </c>
      <c r="N2437" s="199">
        <v>41500</v>
      </c>
      <c r="O2437" s="181">
        <v>1685.39</v>
      </c>
      <c r="P2437" s="200">
        <f t="shared" si="374"/>
        <v>-5.1900517442756379E-3</v>
      </c>
      <c r="Q2437" s="200">
        <f t="shared" si="369"/>
        <v>4.0615177907939344E-2</v>
      </c>
    </row>
    <row r="2438" spans="1:17">
      <c r="A2438" s="180">
        <v>41501</v>
      </c>
      <c r="B2438" s="174">
        <v>785.47</v>
      </c>
      <c r="C2438" s="197">
        <f t="shared" si="370"/>
        <v>-1.8591928488742176E-2</v>
      </c>
      <c r="D2438" s="201">
        <f t="shared" si="365"/>
        <v>4.6044658208030352E-2</v>
      </c>
      <c r="E2438" s="174">
        <v>9489.2900000000009</v>
      </c>
      <c r="F2438" s="197">
        <f t="shared" si="371"/>
        <v>-1.0921991588369932E-2</v>
      </c>
      <c r="G2438" s="197">
        <f t="shared" si="366"/>
        <v>2.7005469161027671E-2</v>
      </c>
      <c r="H2438" s="174">
        <v>3076.2310000000002</v>
      </c>
      <c r="I2438" s="197">
        <f t="shared" si="372"/>
        <v>-1.7150845728188847E-2</v>
      </c>
      <c r="J2438" s="197">
        <f t="shared" si="367"/>
        <v>5.1869886807690023E-2</v>
      </c>
      <c r="K2438" s="174">
        <v>515.71</v>
      </c>
      <c r="L2438" s="197">
        <f t="shared" si="373"/>
        <v>-5.9160330308051694E-3</v>
      </c>
      <c r="M2438" s="197">
        <f t="shared" si="368"/>
        <v>3.0592163625575347E-2</v>
      </c>
      <c r="N2438" s="199">
        <v>41501</v>
      </c>
      <c r="O2438" s="181">
        <v>1661.32</v>
      </c>
      <c r="P2438" s="200">
        <f t="shared" si="374"/>
        <v>-1.4384523926260438E-2</v>
      </c>
      <c r="Q2438" s="200">
        <f t="shared" si="369"/>
        <v>2.7886286439945545E-2</v>
      </c>
    </row>
    <row r="2439" spans="1:17">
      <c r="A2439" s="180">
        <v>41502</v>
      </c>
      <c r="B2439" s="174">
        <v>787.63</v>
      </c>
      <c r="C2439" s="197">
        <f t="shared" si="370"/>
        <v>2.7461717086801171E-3</v>
      </c>
      <c r="D2439" s="201">
        <f t="shared" si="365"/>
        <v>1.7932631250075517E-2</v>
      </c>
      <c r="E2439" s="174">
        <v>9465.59</v>
      </c>
      <c r="F2439" s="197">
        <f t="shared" si="371"/>
        <v>-2.5006765909814433E-3</v>
      </c>
      <c r="G2439" s="197">
        <f t="shared" si="366"/>
        <v>9.4924035574112109E-3</v>
      </c>
      <c r="H2439" s="174">
        <v>3073.9140000000002</v>
      </c>
      <c r="I2439" s="197">
        <f t="shared" si="372"/>
        <v>-7.5347820567454068E-4</v>
      </c>
      <c r="J2439" s="197">
        <f t="shared" si="367"/>
        <v>2.6397041095794202E-2</v>
      </c>
      <c r="K2439" s="174">
        <v>514.25</v>
      </c>
      <c r="L2439" s="197">
        <f t="shared" si="373"/>
        <v>-2.8350634547090635E-3</v>
      </c>
      <c r="M2439" s="197">
        <f t="shared" si="368"/>
        <v>1.4099042375915707E-2</v>
      </c>
      <c r="N2439" s="199">
        <v>41502</v>
      </c>
      <c r="O2439" s="181">
        <v>1655.83</v>
      </c>
      <c r="P2439" s="200">
        <f t="shared" si="374"/>
        <v>-3.3100734140073594E-3</v>
      </c>
      <c r="Q2439" s="200">
        <f t="shared" si="369"/>
        <v>5.7408107248045123E-3</v>
      </c>
    </row>
    <row r="2440" spans="1:17">
      <c r="A2440" s="180">
        <v>41505</v>
      </c>
      <c r="B2440" s="174">
        <v>782.91</v>
      </c>
      <c r="C2440" s="197">
        <f t="shared" si="370"/>
        <v>-6.0106895850997695E-3</v>
      </c>
      <c r="D2440" s="201">
        <f t="shared" si="365"/>
        <v>2.9231037062682014E-2</v>
      </c>
      <c r="E2440" s="174">
        <v>9385.89</v>
      </c>
      <c r="F2440" s="197">
        <f t="shared" si="371"/>
        <v>-8.4556199154709969E-3</v>
      </c>
      <c r="G2440" s="197">
        <f t="shared" si="366"/>
        <v>2.2422459264638876E-2</v>
      </c>
      <c r="H2440" s="174">
        <v>3069.76</v>
      </c>
      <c r="I2440" s="197">
        <f t="shared" si="372"/>
        <v>-1.3522854998577554E-3</v>
      </c>
      <c r="J2440" s="197">
        <f t="shared" si="367"/>
        <v>3.7931332998661312E-2</v>
      </c>
      <c r="K2440" s="174">
        <v>516.07000000000005</v>
      </c>
      <c r="L2440" s="197">
        <f t="shared" si="373"/>
        <v>3.5328866623864927E-3</v>
      </c>
      <c r="M2440" s="197">
        <f t="shared" si="368"/>
        <v>1.089039338052061E-2</v>
      </c>
      <c r="N2440" s="199">
        <v>41505</v>
      </c>
      <c r="O2440" s="181">
        <v>1646.06</v>
      </c>
      <c r="P2440" s="200">
        <f t="shared" si="374"/>
        <v>-5.9178400932658947E-3</v>
      </c>
      <c r="Q2440" s="200">
        <f t="shared" si="369"/>
        <v>1.6379036139968099E-2</v>
      </c>
    </row>
    <row r="2441" spans="1:17">
      <c r="A2441" s="180">
        <v>41506</v>
      </c>
      <c r="B2441" s="174">
        <v>784.18</v>
      </c>
      <c r="C2441" s="197">
        <f t="shared" si="370"/>
        <v>1.6208389793014573E-3</v>
      </c>
      <c r="D2441" s="201">
        <f t="shared" si="365"/>
        <v>4.6243308616901103E-2</v>
      </c>
      <c r="E2441" s="174">
        <v>9421.56</v>
      </c>
      <c r="F2441" s="197">
        <f t="shared" si="371"/>
        <v>3.7931822516086467E-3</v>
      </c>
      <c r="G2441" s="197">
        <f t="shared" si="366"/>
        <v>4.2430798445159207E-2</v>
      </c>
      <c r="H2441" s="174">
        <v>3082.1689999999999</v>
      </c>
      <c r="I2441" s="197">
        <f t="shared" si="372"/>
        <v>4.0341872701577146E-3</v>
      </c>
      <c r="J2441" s="197">
        <f t="shared" si="367"/>
        <v>6.0228700190716696E-2</v>
      </c>
      <c r="K2441" s="174">
        <v>513.82000000000005</v>
      </c>
      <c r="L2441" s="197">
        <f t="shared" si="373"/>
        <v>-4.3694056252485914E-3</v>
      </c>
      <c r="M2441" s="197">
        <f t="shared" si="368"/>
        <v>2.5811303470472696E-2</v>
      </c>
      <c r="N2441" s="199">
        <v>41506</v>
      </c>
      <c r="O2441" s="181">
        <v>1652.35</v>
      </c>
      <c r="P2441" s="200">
        <f t="shared" si="374"/>
        <v>3.8139634700918462E-3</v>
      </c>
      <c r="Q2441" s="200">
        <f t="shared" si="369"/>
        <v>3.5789550572446767E-2</v>
      </c>
    </row>
    <row r="2442" spans="1:17">
      <c r="A2442" s="180">
        <v>41507</v>
      </c>
      <c r="B2442" s="174">
        <v>780.35</v>
      </c>
      <c r="C2442" s="197">
        <f t="shared" si="370"/>
        <v>-4.8960488464075049E-3</v>
      </c>
      <c r="D2442" s="201">
        <f t="shared" si="365"/>
        <v>5.2127231511903425E-2</v>
      </c>
      <c r="E2442" s="174">
        <v>9339.3799999999992</v>
      </c>
      <c r="F2442" s="197">
        <f t="shared" si="371"/>
        <v>-8.7608110916950963E-3</v>
      </c>
      <c r="G2442" s="197">
        <f t="shared" si="366"/>
        <v>4.371711270082667E-2</v>
      </c>
      <c r="H2442" s="174">
        <v>3071.4670000000001</v>
      </c>
      <c r="I2442" s="197">
        <f t="shared" si="372"/>
        <v>-3.4782722896624487E-3</v>
      </c>
      <c r="J2442" s="197">
        <f t="shared" si="367"/>
        <v>6.8558809480726318E-2</v>
      </c>
      <c r="K2442" s="174">
        <v>517.33000000000004</v>
      </c>
      <c r="L2442" s="197">
        <f t="shared" si="373"/>
        <v>6.8079591851227831E-3</v>
      </c>
      <c r="M2442" s="197">
        <f t="shared" si="368"/>
        <v>2.9407204220046276E-2</v>
      </c>
      <c r="N2442" s="199">
        <v>41507</v>
      </c>
      <c r="O2442" s="181">
        <v>1642.8</v>
      </c>
      <c r="P2442" s="200">
        <f t="shared" si="374"/>
        <v>-5.7964139652054766E-3</v>
      </c>
      <c r="Q2442" s="200">
        <f t="shared" si="369"/>
        <v>3.693736561134222E-2</v>
      </c>
    </row>
    <row r="2443" spans="1:17">
      <c r="A2443" s="180">
        <v>41508</v>
      </c>
      <c r="B2443" s="174">
        <v>782.67</v>
      </c>
      <c r="C2443" s="197">
        <f t="shared" si="370"/>
        <v>2.9686142260274585E-3</v>
      </c>
      <c r="D2443" s="201">
        <f t="shared" si="365"/>
        <v>6.3675178925052284E-2</v>
      </c>
      <c r="E2443" s="174">
        <v>9425.7800000000007</v>
      </c>
      <c r="F2443" s="197">
        <f t="shared" si="371"/>
        <v>9.2086196493507584E-3</v>
      </c>
      <c r="G2443" s="197">
        <f t="shared" si="366"/>
        <v>4.9084498965685654E-2</v>
      </c>
      <c r="H2443" s="174">
        <v>3101.819</v>
      </c>
      <c r="I2443" s="197">
        <f t="shared" si="372"/>
        <v>9.8334159720440267E-3</v>
      </c>
      <c r="J2443" s="197">
        <f t="shared" si="367"/>
        <v>7.5468081824751274E-2</v>
      </c>
      <c r="K2443" s="174">
        <v>521.34</v>
      </c>
      <c r="L2443" s="197">
        <f t="shared" si="373"/>
        <v>7.721451323842418E-3</v>
      </c>
      <c r="M2443" s="197">
        <f t="shared" si="368"/>
        <v>2.489511506736921E-2</v>
      </c>
      <c r="N2443" s="199">
        <v>41508</v>
      </c>
      <c r="O2443" s="181">
        <v>1656.96</v>
      </c>
      <c r="P2443" s="200">
        <f t="shared" si="374"/>
        <v>8.5824950407145766E-3</v>
      </c>
      <c r="Q2443" s="200">
        <f t="shared" si="369"/>
        <v>4.3360265149110115E-2</v>
      </c>
    </row>
    <row r="2444" spans="1:17">
      <c r="A2444" s="180">
        <v>41509</v>
      </c>
      <c r="B2444" s="174">
        <v>786.79</v>
      </c>
      <c r="C2444" s="197">
        <f t="shared" si="370"/>
        <v>5.2502255093263709E-3</v>
      </c>
      <c r="D2444" s="201">
        <f t="shared" si="365"/>
        <v>5.6520530059673502E-2</v>
      </c>
      <c r="E2444" s="174">
        <v>9474.82</v>
      </c>
      <c r="F2444" s="197">
        <f t="shared" si="371"/>
        <v>5.1892648961017994E-3</v>
      </c>
      <c r="G2444" s="197">
        <f t="shared" si="366"/>
        <v>4.7417957116755463E-2</v>
      </c>
      <c r="H2444" s="174">
        <v>3124.2669999999998</v>
      </c>
      <c r="I2444" s="197">
        <f t="shared" si="372"/>
        <v>7.2109820748804442E-3</v>
      </c>
      <c r="J2444" s="197">
        <f t="shared" si="367"/>
        <v>7.8896940233685098E-2</v>
      </c>
      <c r="K2444" s="174">
        <v>521.41</v>
      </c>
      <c r="L2444" s="197">
        <f t="shared" si="373"/>
        <v>1.3426036941764082E-4</v>
      </c>
      <c r="M2444" s="197">
        <f t="shared" si="368"/>
        <v>4.0395300743270635E-2</v>
      </c>
      <c r="N2444" s="199">
        <v>41509</v>
      </c>
      <c r="O2444" s="181">
        <v>1663.5</v>
      </c>
      <c r="P2444" s="200">
        <f t="shared" si="374"/>
        <v>3.9392183354132132E-3</v>
      </c>
      <c r="Q2444" s="200">
        <f t="shared" si="369"/>
        <v>4.2490343806825814E-2</v>
      </c>
    </row>
    <row r="2445" spans="1:17">
      <c r="A2445" s="180">
        <v>41512</v>
      </c>
      <c r="B2445" s="174">
        <v>784.57</v>
      </c>
      <c r="C2445" s="197">
        <f t="shared" si="370"/>
        <v>-2.8255797233242394E-3</v>
      </c>
      <c r="D2445" s="201">
        <f t="shared" si="365"/>
        <v>5.5463457031296862E-2</v>
      </c>
      <c r="E2445" s="174">
        <v>9432.51</v>
      </c>
      <c r="F2445" s="197">
        <f t="shared" si="371"/>
        <v>-4.4755204064682828E-3</v>
      </c>
      <c r="G2445" s="197">
        <f t="shared" si="366"/>
        <v>4.3966526889032867E-2</v>
      </c>
      <c r="H2445" s="174">
        <v>3122.6729999999998</v>
      </c>
      <c r="I2445" s="197">
        <f t="shared" si="372"/>
        <v>-5.1032986857393013E-4</v>
      </c>
      <c r="J2445" s="197">
        <f t="shared" si="367"/>
        <v>7.6611900184125059E-2</v>
      </c>
      <c r="K2445" s="174">
        <v>512.22</v>
      </c>
      <c r="L2445" s="197">
        <f t="shared" si="373"/>
        <v>-1.7782460198317196E-2</v>
      </c>
      <c r="M2445" s="197">
        <f t="shared" si="368"/>
        <v>2.9249304869322108E-2</v>
      </c>
      <c r="N2445" s="199">
        <v>41512</v>
      </c>
      <c r="O2445" s="181">
        <v>1656.78</v>
      </c>
      <c r="P2445" s="200">
        <f t="shared" si="374"/>
        <v>-4.047856913079035E-3</v>
      </c>
      <c r="Q2445" s="200">
        <f t="shared" si="369"/>
        <v>3.6884760118588857E-2</v>
      </c>
    </row>
    <row r="2446" spans="1:17">
      <c r="A2446" s="180">
        <v>41513</v>
      </c>
      <c r="B2446" s="174">
        <v>768.81</v>
      </c>
      <c r="C2446" s="197">
        <f t="shared" si="370"/>
        <v>-2.0291932145024293E-2</v>
      </c>
      <c r="D2446" s="201">
        <f t="shared" si="365"/>
        <v>4.52226032716012E-2</v>
      </c>
      <c r="E2446" s="174">
        <v>9288.11</v>
      </c>
      <c r="F2446" s="197">
        <f t="shared" si="371"/>
        <v>-1.5427145456044679E-2</v>
      </c>
      <c r="G2446" s="197">
        <f t="shared" si="366"/>
        <v>3.1112426670464991E-2</v>
      </c>
      <c r="H2446" s="174">
        <v>3059.578</v>
      </c>
      <c r="I2446" s="197">
        <f t="shared" si="372"/>
        <v>-2.0412367848985247E-2</v>
      </c>
      <c r="J2446" s="197">
        <f t="shared" si="367"/>
        <v>7.1622785303968678E-2</v>
      </c>
      <c r="K2446" s="174">
        <v>512.29</v>
      </c>
      <c r="L2446" s="197">
        <f t="shared" si="373"/>
        <v>1.3665069176259267E-4</v>
      </c>
      <c r="M2446" s="197">
        <f t="shared" si="368"/>
        <v>4.2846727325227818E-3</v>
      </c>
      <c r="N2446" s="199">
        <v>41513</v>
      </c>
      <c r="O2446" s="181">
        <v>1630.48</v>
      </c>
      <c r="P2446" s="200">
        <f t="shared" si="374"/>
        <v>-1.6001509567328324E-2</v>
      </c>
      <c r="Q2446" s="200">
        <f t="shared" si="369"/>
        <v>2.6656175546239433E-2</v>
      </c>
    </row>
    <row r="2447" spans="1:17">
      <c r="A2447" s="180">
        <v>41514</v>
      </c>
      <c r="B2447" s="174">
        <v>771.25</v>
      </c>
      <c r="C2447" s="197">
        <f t="shared" si="370"/>
        <v>3.1687103640297256E-3</v>
      </c>
      <c r="D2447" s="201">
        <f t="shared" si="365"/>
        <v>3.1177807001853203E-2</v>
      </c>
      <c r="E2447" s="174">
        <v>9309.07</v>
      </c>
      <c r="F2447" s="197">
        <f t="shared" si="371"/>
        <v>2.2541061467170583E-3</v>
      </c>
      <c r="G2447" s="197">
        <f t="shared" si="366"/>
        <v>1.9066042596322108E-2</v>
      </c>
      <c r="H2447" s="174">
        <v>3072.174</v>
      </c>
      <c r="I2447" s="197">
        <f t="shared" si="372"/>
        <v>4.1084563490998757E-3</v>
      </c>
      <c r="J2447" s="197">
        <f t="shared" si="367"/>
        <v>5.0261383266664447E-2</v>
      </c>
      <c r="K2447" s="174">
        <v>511.47</v>
      </c>
      <c r="L2447" s="197">
        <f t="shared" si="373"/>
        <v>-1.6019382967831799E-3</v>
      </c>
      <c r="M2447" s="197">
        <f t="shared" si="368"/>
        <v>1.4471065135848031E-2</v>
      </c>
      <c r="N2447" s="199">
        <v>41514</v>
      </c>
      <c r="O2447" s="181">
        <v>1634.96</v>
      </c>
      <c r="P2447" s="200">
        <f t="shared" si="374"/>
        <v>2.7438892221566106E-3</v>
      </c>
      <c r="Q2447" s="200">
        <f t="shared" si="369"/>
        <v>1.495350346620658E-2</v>
      </c>
    </row>
    <row r="2448" spans="1:17">
      <c r="A2448" s="180">
        <v>41515</v>
      </c>
      <c r="B2448" s="174">
        <v>773.99</v>
      </c>
      <c r="C2448" s="197">
        <f t="shared" si="370"/>
        <v>3.5463783900262038E-3</v>
      </c>
      <c r="D2448" s="201">
        <f t="shared" si="365"/>
        <v>3.0676444399127284E-2</v>
      </c>
      <c r="E2448" s="174">
        <v>9315.82</v>
      </c>
      <c r="F2448" s="197">
        <f t="shared" si="371"/>
        <v>7.2483652741375446E-4</v>
      </c>
      <c r="G2448" s="197">
        <f t="shared" si="366"/>
        <v>1.5282032065159643E-2</v>
      </c>
      <c r="H2448" s="174">
        <v>3093.36</v>
      </c>
      <c r="I2448" s="197">
        <f t="shared" si="372"/>
        <v>6.8724244760907643E-3</v>
      </c>
      <c r="J2448" s="197">
        <f t="shared" si="367"/>
        <v>4.8287877387294696E-2</v>
      </c>
      <c r="K2448" s="174">
        <v>511.46</v>
      </c>
      <c r="L2448" s="197">
        <f t="shared" si="373"/>
        <v>-1.9551679978764071E-5</v>
      </c>
      <c r="M2448" s="197">
        <f t="shared" si="368"/>
        <v>3.5239363470453387E-2</v>
      </c>
      <c r="N2448" s="199">
        <v>41515</v>
      </c>
      <c r="O2448" s="181">
        <v>1638.17</v>
      </c>
      <c r="P2448" s="200">
        <f t="shared" si="374"/>
        <v>1.9614259312179068E-3</v>
      </c>
      <c r="Q2448" s="200">
        <f t="shared" si="369"/>
        <v>1.2308150652108602E-2</v>
      </c>
    </row>
    <row r="2449" spans="1:17">
      <c r="A2449" s="180">
        <v>41516</v>
      </c>
      <c r="B2449" s="174">
        <v>772.38</v>
      </c>
      <c r="C2449" s="197">
        <f t="shared" si="370"/>
        <v>-2.0822967100257309E-3</v>
      </c>
      <c r="D2449" s="201">
        <f t="shared" si="365"/>
        <v>3.4249562901998522E-2</v>
      </c>
      <c r="E2449" s="174">
        <v>9270.66</v>
      </c>
      <c r="F2449" s="197">
        <f t="shared" si="371"/>
        <v>-4.8594557838263506E-3</v>
      </c>
      <c r="G2449" s="197">
        <f t="shared" si="366"/>
        <v>1.8536273161435867E-2</v>
      </c>
      <c r="H2449" s="174">
        <v>3073.8130000000001</v>
      </c>
      <c r="I2449" s="197">
        <f t="shared" si="372"/>
        <v>-6.339068307633507E-3</v>
      </c>
      <c r="J2449" s="197">
        <f t="shared" si="367"/>
        <v>5.4381743590975785E-2</v>
      </c>
      <c r="K2449" s="174">
        <v>511.06</v>
      </c>
      <c r="L2449" s="197">
        <f t="shared" si="373"/>
        <v>-7.8238082463713782E-4</v>
      </c>
      <c r="M2449" s="197">
        <f t="shared" si="368"/>
        <v>4.2598718925595136E-2</v>
      </c>
      <c r="N2449" s="199">
        <v>41516</v>
      </c>
      <c r="O2449" s="181">
        <v>1632.97</v>
      </c>
      <c r="P2449" s="200">
        <f t="shared" si="374"/>
        <v>-3.1793224259261555E-3</v>
      </c>
      <c r="Q2449" s="200">
        <f t="shared" si="369"/>
        <v>1.4814630235053448E-2</v>
      </c>
    </row>
    <row r="2450" spans="1:17">
      <c r="A2450" s="180">
        <v>41520</v>
      </c>
      <c r="B2450" s="174">
        <v>783.76</v>
      </c>
      <c r="C2450" s="197">
        <f t="shared" si="370"/>
        <v>1.462619413678872E-2</v>
      </c>
      <c r="D2450" s="201">
        <f t="shared" ref="D2450:D2513" si="375">SUM(C2409:C2449)</f>
        <v>2.825744062266616E-2</v>
      </c>
      <c r="E2450" s="174">
        <v>9333.49</v>
      </c>
      <c r="F2450" s="197">
        <f t="shared" si="371"/>
        <v>6.7544326261498259E-3</v>
      </c>
      <c r="G2450" s="197">
        <f t="shared" ref="G2450:G2513" si="376">SUM(F2409:F2449)</f>
        <v>1.4731532456165757E-2</v>
      </c>
      <c r="H2450" s="174">
        <v>3091.7579999999998</v>
      </c>
      <c r="I2450" s="197">
        <f t="shared" si="372"/>
        <v>5.8210506931518965E-3</v>
      </c>
      <c r="J2450" s="197">
        <f t="shared" ref="J2450:J2513" si="377">SUM(I2409:I2449)</f>
        <v>4.4029752254947034E-2</v>
      </c>
      <c r="K2450" s="174">
        <v>513.45000000000005</v>
      </c>
      <c r="L2450" s="197">
        <f t="shared" si="373"/>
        <v>4.6656535036705936E-3</v>
      </c>
      <c r="M2450" s="197">
        <f t="shared" ref="M2450:M2513" si="378">SUM(L2409:L2449)</f>
        <v>5.5849421289595115E-2</v>
      </c>
      <c r="N2450" s="199">
        <v>41520</v>
      </c>
      <c r="O2450" s="181">
        <v>1639.77</v>
      </c>
      <c r="P2450" s="200">
        <f t="shared" si="374"/>
        <v>4.1555453751369511E-3</v>
      </c>
      <c r="Q2450" s="200">
        <f t="shared" ref="Q2450:Q2513" si="379">SUM(P2409:P2449)</f>
        <v>1.0811648299303119E-2</v>
      </c>
    </row>
    <row r="2451" spans="1:17">
      <c r="A2451" s="180">
        <v>41521</v>
      </c>
      <c r="B2451" s="174">
        <v>792.74</v>
      </c>
      <c r="C2451" s="197">
        <f t="shared" si="370"/>
        <v>1.1392447985258737E-2</v>
      </c>
      <c r="D2451" s="201">
        <f t="shared" si="375"/>
        <v>3.4607505927125554E-2</v>
      </c>
      <c r="E2451" s="174">
        <v>9400.24</v>
      </c>
      <c r="F2451" s="197">
        <f t="shared" si="371"/>
        <v>7.126213784416623E-3</v>
      </c>
      <c r="G2451" s="197">
        <f t="shared" si="376"/>
        <v>1.2865405268119114E-2</v>
      </c>
      <c r="H2451" s="174">
        <v>3124.54</v>
      </c>
      <c r="I2451" s="197">
        <f t="shared" si="372"/>
        <v>1.0547211185366362E-2</v>
      </c>
      <c r="J2451" s="197">
        <f t="shared" si="377"/>
        <v>4.2463346261026935E-2</v>
      </c>
      <c r="K2451" s="174">
        <v>516.72</v>
      </c>
      <c r="L2451" s="197">
        <f t="shared" si="373"/>
        <v>6.3484880799131119E-3</v>
      </c>
      <c r="M2451" s="197">
        <f t="shared" si="378"/>
        <v>5.3545830725055671E-2</v>
      </c>
      <c r="N2451" s="199">
        <v>41521</v>
      </c>
      <c r="O2451" s="181">
        <v>1653.08</v>
      </c>
      <c r="P2451" s="200">
        <f t="shared" si="374"/>
        <v>8.0842264234291927E-3</v>
      </c>
      <c r="Q2451" s="200">
        <f t="shared" si="379"/>
        <v>4.8171357890558677E-3</v>
      </c>
    </row>
    <row r="2452" spans="1:17">
      <c r="A2452" s="180">
        <v>41522</v>
      </c>
      <c r="B2452" s="174">
        <v>795.75</v>
      </c>
      <c r="C2452" s="197">
        <f t="shared" si="370"/>
        <v>3.7897671405567089E-3</v>
      </c>
      <c r="D2452" s="201">
        <f t="shared" si="375"/>
        <v>4.6105625853940457E-2</v>
      </c>
      <c r="E2452" s="174">
        <v>9420.35</v>
      </c>
      <c r="F2452" s="197">
        <f t="shared" si="371"/>
        <v>2.1370220225085321E-3</v>
      </c>
      <c r="G2452" s="197">
        <f t="shared" si="376"/>
        <v>1.4351057964608087E-2</v>
      </c>
      <c r="H2452" s="174">
        <v>3129.9380000000001</v>
      </c>
      <c r="I2452" s="197">
        <f t="shared" si="372"/>
        <v>1.7261236957839888E-3</v>
      </c>
      <c r="J2452" s="197">
        <f t="shared" si="377"/>
        <v>5.2028999523977479E-2</v>
      </c>
      <c r="K2452" s="174">
        <v>514.82000000000005</v>
      </c>
      <c r="L2452" s="197">
        <f t="shared" si="373"/>
        <v>-3.6838167180387751E-3</v>
      </c>
      <c r="M2452" s="197">
        <f t="shared" si="378"/>
        <v>5.4668415179866085E-2</v>
      </c>
      <c r="N2452" s="199">
        <v>41522</v>
      </c>
      <c r="O2452" s="181">
        <v>1655.08</v>
      </c>
      <c r="P2452" s="200">
        <f t="shared" si="374"/>
        <v>1.2091315073432651E-3</v>
      </c>
      <c r="Q2452" s="200">
        <f t="shared" si="379"/>
        <v>7.6635242103668504E-3</v>
      </c>
    </row>
    <row r="2453" spans="1:17">
      <c r="A2453" s="180">
        <v>41523</v>
      </c>
      <c r="B2453" s="174">
        <v>797.92</v>
      </c>
      <c r="C2453" s="197">
        <f t="shared" si="370"/>
        <v>2.7232756356101936E-3</v>
      </c>
      <c r="D2453" s="201">
        <f t="shared" si="375"/>
        <v>4.1856669312145281E-2</v>
      </c>
      <c r="E2453" s="174">
        <v>9439.69</v>
      </c>
      <c r="F2453" s="197">
        <f t="shared" si="371"/>
        <v>2.0508977477209154E-3</v>
      </c>
      <c r="G2453" s="197">
        <f t="shared" si="376"/>
        <v>8.4150384431024104E-3</v>
      </c>
      <c r="H2453" s="174">
        <v>3133.3760000000002</v>
      </c>
      <c r="I2453" s="197">
        <f t="shared" si="372"/>
        <v>1.0978214872489225E-3</v>
      </c>
      <c r="J2453" s="197">
        <f t="shared" si="377"/>
        <v>4.7641280851401763E-2</v>
      </c>
      <c r="K2453" s="174">
        <v>504.3</v>
      </c>
      <c r="L2453" s="197">
        <f t="shared" si="373"/>
        <v>-2.0645995923498868E-2</v>
      </c>
      <c r="M2453" s="197">
        <f t="shared" si="378"/>
        <v>4.6904875119675594E-2</v>
      </c>
      <c r="N2453" s="199">
        <v>41523</v>
      </c>
      <c r="O2453" s="181">
        <v>1655.17</v>
      </c>
      <c r="P2453" s="200">
        <f t="shared" si="374"/>
        <v>5.4376557675273835E-5</v>
      </c>
      <c r="Q2453" s="200">
        <f t="shared" si="379"/>
        <v>1.6689850883881349E-3</v>
      </c>
    </row>
    <row r="2454" spans="1:17">
      <c r="A2454" s="180">
        <v>41526</v>
      </c>
      <c r="B2454" s="174">
        <v>807.88</v>
      </c>
      <c r="C2454" s="197">
        <f t="shared" si="370"/>
        <v>1.2405190842375333E-2</v>
      </c>
      <c r="D2454" s="201">
        <f t="shared" si="375"/>
        <v>3.729455655114839E-2</v>
      </c>
      <c r="E2454" s="174">
        <v>9539.93</v>
      </c>
      <c r="F2454" s="197">
        <f t="shared" si="371"/>
        <v>1.0563007271922654E-2</v>
      </c>
      <c r="G2454" s="197">
        <f t="shared" si="376"/>
        <v>1.0543015320081396E-2</v>
      </c>
      <c r="H2454" s="174">
        <v>3169.9279999999999</v>
      </c>
      <c r="I2454" s="197">
        <f t="shared" si="372"/>
        <v>1.1597857161078267E-2</v>
      </c>
      <c r="J2454" s="197">
        <f t="shared" si="377"/>
        <v>4.3278753064756599E-2</v>
      </c>
      <c r="K2454" s="174">
        <v>505.35</v>
      </c>
      <c r="L2454" s="197">
        <f t="shared" si="373"/>
        <v>2.0799294379920271E-3</v>
      </c>
      <c r="M2454" s="197">
        <f t="shared" si="378"/>
        <v>3.0338602538328388E-2</v>
      </c>
      <c r="N2454" s="199">
        <v>41526</v>
      </c>
      <c r="O2454" s="181">
        <v>1671.71</v>
      </c>
      <c r="P2454" s="200">
        <f t="shared" si="374"/>
        <v>9.9433320560937486E-3</v>
      </c>
      <c r="Q2454" s="200">
        <f t="shared" si="379"/>
        <v>1.5418152332243912E-3</v>
      </c>
    </row>
    <row r="2455" spans="1:17">
      <c r="A2455" s="180">
        <v>41527</v>
      </c>
      <c r="B2455" s="174">
        <v>814.8</v>
      </c>
      <c r="C2455" s="197">
        <f t="shared" si="370"/>
        <v>8.5291517124630803E-3</v>
      </c>
      <c r="D2455" s="201">
        <f t="shared" si="375"/>
        <v>3.208575821299528E-2</v>
      </c>
      <c r="E2455" s="174">
        <v>9620.7099999999991</v>
      </c>
      <c r="F2455" s="197">
        <f t="shared" si="371"/>
        <v>8.4319186209261092E-3</v>
      </c>
      <c r="G2455" s="197">
        <f t="shared" si="376"/>
        <v>4.9040747803420891E-3</v>
      </c>
      <c r="H2455" s="174">
        <v>3185.069</v>
      </c>
      <c r="I2455" s="197">
        <f t="shared" si="372"/>
        <v>4.7650781422072849E-3</v>
      </c>
      <c r="J2455" s="197">
        <f t="shared" si="377"/>
        <v>3.5470444894205477E-2</v>
      </c>
      <c r="K2455" s="174">
        <v>507.66</v>
      </c>
      <c r="L2455" s="197">
        <f t="shared" si="373"/>
        <v>4.5606736437929065E-3</v>
      </c>
      <c r="M2455" s="197">
        <f t="shared" si="378"/>
        <v>2.5716189596000735E-2</v>
      </c>
      <c r="N2455" s="199">
        <v>41527</v>
      </c>
      <c r="O2455" s="181">
        <v>1683.99</v>
      </c>
      <c r="P2455" s="200">
        <f t="shared" si="374"/>
        <v>7.3189229171092005E-3</v>
      </c>
      <c r="Q2455" s="200">
        <f t="shared" si="379"/>
        <v>-1.9780508611386867E-3</v>
      </c>
    </row>
    <row r="2456" spans="1:17">
      <c r="A2456" s="180">
        <v>41528</v>
      </c>
      <c r="B2456" s="174">
        <v>818</v>
      </c>
      <c r="C2456" s="197">
        <f t="shared" si="370"/>
        <v>3.9196522500962875E-3</v>
      </c>
      <c r="D2456" s="201">
        <f t="shared" si="375"/>
        <v>3.4689023297541477E-2</v>
      </c>
      <c r="E2456" s="174">
        <v>9655.3799999999992</v>
      </c>
      <c r="F2456" s="197">
        <f t="shared" si="371"/>
        <v>3.597206423657837E-3</v>
      </c>
      <c r="G2456" s="197">
        <f t="shared" si="376"/>
        <v>1.2783122327773845E-2</v>
      </c>
      <c r="H2456" s="174">
        <v>3179.8629999999998</v>
      </c>
      <c r="I2456" s="197">
        <f t="shared" si="372"/>
        <v>-1.635838736666594E-3</v>
      </c>
      <c r="J2456" s="197">
        <f t="shared" si="377"/>
        <v>3.3846349501656901E-2</v>
      </c>
      <c r="K2456" s="174">
        <v>504.98</v>
      </c>
      <c r="L2456" s="197">
        <f t="shared" si="373"/>
        <v>-5.2931076337583132E-3</v>
      </c>
      <c r="M2456" s="197">
        <f t="shared" si="378"/>
        <v>2.8917436830033626E-2</v>
      </c>
      <c r="N2456" s="199">
        <v>41528</v>
      </c>
      <c r="O2456" s="181">
        <v>1689.13</v>
      </c>
      <c r="P2456" s="200">
        <f t="shared" si="374"/>
        <v>3.0476259239930587E-3</v>
      </c>
      <c r="Q2456" s="200">
        <f t="shared" si="379"/>
        <v>2.2590953017443049E-3</v>
      </c>
    </row>
    <row r="2457" spans="1:17">
      <c r="A2457" s="180">
        <v>41529</v>
      </c>
      <c r="B2457" s="174">
        <v>817.05</v>
      </c>
      <c r="C2457" s="197">
        <f t="shared" si="370"/>
        <v>-1.1620441049539829E-3</v>
      </c>
      <c r="D2457" s="201">
        <f t="shared" si="375"/>
        <v>3.7021665838499584E-2</v>
      </c>
      <c r="E2457" s="174">
        <v>9607.32</v>
      </c>
      <c r="F2457" s="197">
        <f t="shared" si="371"/>
        <v>-4.9899650332986953E-3</v>
      </c>
      <c r="G2457" s="197">
        <f t="shared" si="376"/>
        <v>1.4019588896291126E-2</v>
      </c>
      <c r="H2457" s="174">
        <v>3175.5659999999998</v>
      </c>
      <c r="I2457" s="197">
        <f t="shared" si="372"/>
        <v>-1.3522299296442348E-3</v>
      </c>
      <c r="J2457" s="197">
        <f t="shared" si="377"/>
        <v>3.1957219602198897E-2</v>
      </c>
      <c r="K2457" s="174">
        <v>506.63</v>
      </c>
      <c r="L2457" s="197">
        <f t="shared" si="373"/>
        <v>3.2621296017328995E-3</v>
      </c>
      <c r="M2457" s="197">
        <f t="shared" si="378"/>
        <v>1.8003383505969278E-2</v>
      </c>
      <c r="N2457" s="199">
        <v>41529</v>
      </c>
      <c r="O2457" s="181">
        <v>1683.42</v>
      </c>
      <c r="P2457" s="200">
        <f t="shared" si="374"/>
        <v>-3.3861650418574234E-3</v>
      </c>
      <c r="Q2457" s="200">
        <f t="shared" si="379"/>
        <v>3.93282094747004E-3</v>
      </c>
    </row>
    <row r="2458" spans="1:17">
      <c r="A2458" s="180">
        <v>41530</v>
      </c>
      <c r="B2458" s="174">
        <v>817.86</v>
      </c>
      <c r="C2458" s="197">
        <f t="shared" si="370"/>
        <v>9.9088031301366769E-4</v>
      </c>
      <c r="D2458" s="201">
        <f t="shared" si="375"/>
        <v>3.5808878986576149E-2</v>
      </c>
      <c r="E2458" s="174">
        <v>9635.08</v>
      </c>
      <c r="F2458" s="197">
        <f t="shared" si="371"/>
        <v>2.8852969752583249E-3</v>
      </c>
      <c r="G2458" s="197">
        <f t="shared" si="376"/>
        <v>1.2391021075461205E-2</v>
      </c>
      <c r="H2458" s="174">
        <v>3178.2750000000001</v>
      </c>
      <c r="I2458" s="197">
        <f t="shared" si="372"/>
        <v>8.5271260774294835E-4</v>
      </c>
      <c r="J2458" s="197">
        <f t="shared" si="377"/>
        <v>3.1378053316649654E-2</v>
      </c>
      <c r="K2458" s="174">
        <v>511.11</v>
      </c>
      <c r="L2458" s="197">
        <f t="shared" si="373"/>
        <v>8.8038770931213178E-3</v>
      </c>
      <c r="M2458" s="197">
        <f t="shared" si="378"/>
        <v>1.4253439330491523E-2</v>
      </c>
      <c r="N2458" s="199">
        <v>41530</v>
      </c>
      <c r="O2458" s="181">
        <v>1687.99</v>
      </c>
      <c r="P2458" s="200">
        <f t="shared" si="374"/>
        <v>2.7110335432424617E-3</v>
      </c>
      <c r="Q2458" s="200">
        <f t="shared" si="379"/>
        <v>4.262317149161041E-3</v>
      </c>
    </row>
    <row r="2459" spans="1:17">
      <c r="A2459" s="180">
        <v>41533</v>
      </c>
      <c r="B2459" s="174">
        <v>816.44</v>
      </c>
      <c r="C2459" s="197">
        <f t="shared" si="370"/>
        <v>-1.7377474849647994E-3</v>
      </c>
      <c r="D2459" s="201">
        <f t="shared" si="375"/>
        <v>3.6076954786733013E-2</v>
      </c>
      <c r="E2459" s="174">
        <v>9704.4699999999993</v>
      </c>
      <c r="F2459" s="197">
        <f t="shared" si="371"/>
        <v>7.1759992108790015E-3</v>
      </c>
      <c r="G2459" s="197">
        <f t="shared" si="376"/>
        <v>1.1616676069500578E-2</v>
      </c>
      <c r="H2459" s="174">
        <v>3168.6880000000001</v>
      </c>
      <c r="I2459" s="197">
        <f t="shared" si="372"/>
        <v>-3.0209746901447565E-3</v>
      </c>
      <c r="J2459" s="197">
        <f t="shared" si="377"/>
        <v>2.9696181791974734E-2</v>
      </c>
      <c r="K2459" s="174">
        <v>512</v>
      </c>
      <c r="L2459" s="197">
        <f t="shared" si="373"/>
        <v>1.7397938139471203E-3</v>
      </c>
      <c r="M2459" s="197">
        <f t="shared" si="378"/>
        <v>2.54226632076682E-2</v>
      </c>
      <c r="N2459" s="199">
        <v>41533</v>
      </c>
      <c r="O2459" s="181">
        <v>1697.6</v>
      </c>
      <c r="P2459" s="200">
        <f t="shared" si="374"/>
        <v>5.6770168919803715E-3</v>
      </c>
      <c r="Q2459" s="200">
        <f t="shared" si="379"/>
        <v>4.2031585522014974E-3</v>
      </c>
    </row>
    <row r="2460" spans="1:17">
      <c r="A2460" s="180">
        <v>41534</v>
      </c>
      <c r="B2460" s="174">
        <v>822.45</v>
      </c>
      <c r="C2460" s="197">
        <f t="shared" si="370"/>
        <v>7.3342651923253011E-3</v>
      </c>
      <c r="D2460" s="201">
        <f t="shared" si="375"/>
        <v>4.0442369364917345E-2</v>
      </c>
      <c r="E2460" s="174">
        <v>9738.93</v>
      </c>
      <c r="F2460" s="197">
        <f t="shared" si="371"/>
        <v>3.5446512524763287E-3</v>
      </c>
      <c r="G2460" s="197">
        <f t="shared" si="376"/>
        <v>1.2157728643839159E-2</v>
      </c>
      <c r="H2460" s="174">
        <v>3190.8310000000001</v>
      </c>
      <c r="I2460" s="197">
        <f t="shared" si="372"/>
        <v>6.9637623485220637E-3</v>
      </c>
      <c r="J2460" s="197">
        <f t="shared" si="377"/>
        <v>2.9096067916458593E-2</v>
      </c>
      <c r="K2460" s="174">
        <v>512.61</v>
      </c>
      <c r="L2460" s="197">
        <f t="shared" si="373"/>
        <v>1.1906970887839395E-3</v>
      </c>
      <c r="M2460" s="197">
        <f t="shared" si="378"/>
        <v>2.269704646384995E-2</v>
      </c>
      <c r="N2460" s="199">
        <v>41534</v>
      </c>
      <c r="O2460" s="181">
        <v>1704.76</v>
      </c>
      <c r="P2460" s="200">
        <f t="shared" si="374"/>
        <v>4.2088494865901299E-3</v>
      </c>
      <c r="Q2460" s="200">
        <f t="shared" si="379"/>
        <v>4.8598105078220474E-3</v>
      </c>
    </row>
    <row r="2461" spans="1:17">
      <c r="A2461" s="180">
        <v>41535</v>
      </c>
      <c r="B2461" s="174">
        <v>835.27</v>
      </c>
      <c r="C2461" s="197">
        <f t="shared" si="370"/>
        <v>1.5467335358692134E-2</v>
      </c>
      <c r="D2461" s="201">
        <f t="shared" si="375"/>
        <v>5.6474179410419503E-2</v>
      </c>
      <c r="E2461" s="174">
        <v>9887.8799999999992</v>
      </c>
      <c r="F2461" s="197">
        <f t="shared" si="371"/>
        <v>1.5178509362394968E-2</v>
      </c>
      <c r="G2461" s="197">
        <f t="shared" si="376"/>
        <v>1.2441888330261669E-2</v>
      </c>
      <c r="H2461" s="174">
        <v>3231.308</v>
      </c>
      <c r="I2461" s="197">
        <f t="shared" si="372"/>
        <v>1.260562438386323E-2</v>
      </c>
      <c r="J2461" s="197">
        <f t="shared" si="377"/>
        <v>4.6803472047636546E-2</v>
      </c>
      <c r="K2461" s="174">
        <v>519.20000000000005</v>
      </c>
      <c r="L2461" s="197">
        <f t="shared" si="373"/>
        <v>1.2773843261588569E-2</v>
      </c>
      <c r="M2461" s="197">
        <f t="shared" si="378"/>
        <v>1.9302956986267637E-2</v>
      </c>
      <c r="N2461" s="199">
        <v>41535</v>
      </c>
      <c r="O2461" s="181">
        <v>1725.52</v>
      </c>
      <c r="P2461" s="200">
        <f t="shared" si="374"/>
        <v>1.2104115967809937E-2</v>
      </c>
      <c r="Q2461" s="200">
        <f t="shared" si="379"/>
        <v>7.4598871053953228E-3</v>
      </c>
    </row>
    <row r="2462" spans="1:17">
      <c r="A2462" s="180">
        <v>41536</v>
      </c>
      <c r="B2462" s="174">
        <v>833.82</v>
      </c>
      <c r="C2462" s="197">
        <f t="shared" si="370"/>
        <v>-1.7374741503136714E-3</v>
      </c>
      <c r="D2462" s="201">
        <f t="shared" si="375"/>
        <v>7.3344806942053295E-2</v>
      </c>
      <c r="E2462" s="174">
        <v>9854.76</v>
      </c>
      <c r="F2462" s="197">
        <f t="shared" si="371"/>
        <v>-3.3551775314658921E-3</v>
      </c>
      <c r="G2462" s="197">
        <f t="shared" si="376"/>
        <v>2.4290711341064121E-2</v>
      </c>
      <c r="H2462" s="174">
        <v>3237.6109999999999</v>
      </c>
      <c r="I2462" s="197">
        <f t="shared" si="372"/>
        <v>1.9487033288274936E-3</v>
      </c>
      <c r="J2462" s="197">
        <f t="shared" si="377"/>
        <v>5.6032132617982476E-2</v>
      </c>
      <c r="K2462" s="174">
        <v>522.14</v>
      </c>
      <c r="L2462" s="197">
        <f t="shared" si="373"/>
        <v>5.646585767489656E-3</v>
      </c>
      <c r="M2462" s="197">
        <f t="shared" si="378"/>
        <v>1.5156656889015959E-2</v>
      </c>
      <c r="N2462" s="199">
        <v>41536</v>
      </c>
      <c r="O2462" s="181">
        <v>1722.34</v>
      </c>
      <c r="P2462" s="200">
        <f t="shared" si="374"/>
        <v>-1.8446229845168335E-3</v>
      </c>
      <c r="Q2462" s="200">
        <f t="shared" si="379"/>
        <v>1.7533078009354164E-2</v>
      </c>
    </row>
    <row r="2463" spans="1:17">
      <c r="A2463" s="180">
        <v>41537</v>
      </c>
      <c r="B2463" s="174">
        <v>829.63</v>
      </c>
      <c r="C2463" s="197">
        <f t="shared" si="370"/>
        <v>-5.0377334592717621E-3</v>
      </c>
      <c r="D2463" s="201">
        <f t="shared" si="375"/>
        <v>7.2457990814087575E-2</v>
      </c>
      <c r="E2463" s="174">
        <v>9769.73</v>
      </c>
      <c r="F2463" s="197">
        <f t="shared" si="371"/>
        <v>-8.6657571343199263E-3</v>
      </c>
      <c r="G2463" s="197">
        <f t="shared" si="376"/>
        <v>2.0000277211330741E-2</v>
      </c>
      <c r="H2463" s="174">
        <v>3224.7330000000002</v>
      </c>
      <c r="I2463" s="197">
        <f t="shared" si="372"/>
        <v>-3.9855560294777157E-3</v>
      </c>
      <c r="J2463" s="197">
        <f t="shared" si="377"/>
        <v>6.5811153136781139E-2</v>
      </c>
      <c r="K2463" s="174">
        <v>519.41</v>
      </c>
      <c r="L2463" s="197">
        <f t="shared" si="373"/>
        <v>-5.2421991298457048E-3</v>
      </c>
      <c r="M2463" s="197">
        <f t="shared" si="378"/>
        <v>1.8459445806297006E-2</v>
      </c>
      <c r="N2463" s="199">
        <v>41537</v>
      </c>
      <c r="O2463" s="181">
        <v>1709.91</v>
      </c>
      <c r="P2463" s="200">
        <f t="shared" si="374"/>
        <v>-7.2430937969337897E-3</v>
      </c>
      <c r="Q2463" s="200">
        <f t="shared" si="379"/>
        <v>1.7542100269758457E-2</v>
      </c>
    </row>
    <row r="2464" spans="1:17">
      <c r="A2464" s="180">
        <v>41540</v>
      </c>
      <c r="B2464" s="174">
        <v>825.73</v>
      </c>
      <c r="C2464" s="197">
        <f t="shared" si="370"/>
        <v>-4.7119746953853984E-3</v>
      </c>
      <c r="D2464" s="201">
        <f t="shared" si="375"/>
        <v>6.771686889259991E-2</v>
      </c>
      <c r="E2464" s="174">
        <v>9733.0300000000007</v>
      </c>
      <c r="F2464" s="197">
        <f t="shared" si="371"/>
        <v>-3.7635743166327226E-3</v>
      </c>
      <c r="G2464" s="197">
        <f t="shared" si="376"/>
        <v>1.6998787106083438E-2</v>
      </c>
      <c r="H2464" s="174">
        <v>3219.3420000000001</v>
      </c>
      <c r="I2464" s="197">
        <f t="shared" si="372"/>
        <v>-1.6731652743543386E-3</v>
      </c>
      <c r="J2464" s="197">
        <f t="shared" si="377"/>
        <v>5.8611134539956505E-2</v>
      </c>
      <c r="K2464" s="174">
        <v>519.04999999999995</v>
      </c>
      <c r="L2464" s="197">
        <f t="shared" si="373"/>
        <v>-6.9333438826989636E-4</v>
      </c>
      <c r="M2464" s="197">
        <f t="shared" si="378"/>
        <v>1.0353561867442702E-2</v>
      </c>
      <c r="N2464" s="199">
        <v>41540</v>
      </c>
      <c r="O2464" s="181">
        <v>1701.84</v>
      </c>
      <c r="P2464" s="200">
        <f t="shared" si="374"/>
        <v>-4.7307188688171364E-3</v>
      </c>
      <c r="Q2464" s="200">
        <f t="shared" si="379"/>
        <v>1.4117465792718054E-2</v>
      </c>
    </row>
    <row r="2465" spans="1:17">
      <c r="A2465" s="180">
        <v>41541</v>
      </c>
      <c r="B2465" s="174">
        <v>826.7</v>
      </c>
      <c r="C2465" s="197">
        <f t="shared" si="370"/>
        <v>1.174028686741537E-3</v>
      </c>
      <c r="D2465" s="201">
        <f t="shared" si="375"/>
        <v>5.1323252379436586E-2</v>
      </c>
      <c r="E2465" s="174">
        <v>9715.2099999999991</v>
      </c>
      <c r="F2465" s="197">
        <f t="shared" si="371"/>
        <v>-1.8325570835228087E-3</v>
      </c>
      <c r="G2465" s="197">
        <f t="shared" si="376"/>
        <v>1.0116726593690291E-2</v>
      </c>
      <c r="H2465" s="174">
        <v>3218.6579999999999</v>
      </c>
      <c r="I2465" s="197">
        <f t="shared" si="372"/>
        <v>-2.1248835121892413E-4</v>
      </c>
      <c r="J2465" s="197">
        <f t="shared" si="377"/>
        <v>5.0216472118354255E-2</v>
      </c>
      <c r="K2465" s="174">
        <v>519.22</v>
      </c>
      <c r="L2465" s="197">
        <f t="shared" si="373"/>
        <v>3.2746780995155549E-4</v>
      </c>
      <c r="M2465" s="197">
        <f t="shared" si="378"/>
        <v>9.4851659640546385E-3</v>
      </c>
      <c r="N2465" s="199">
        <v>41541</v>
      </c>
      <c r="O2465" s="181">
        <v>1697.42</v>
      </c>
      <c r="P2465" s="200">
        <f t="shared" si="374"/>
        <v>-2.6005674711671984E-3</v>
      </c>
      <c r="Q2465" s="200">
        <f t="shared" si="379"/>
        <v>6.8335716930633828E-3</v>
      </c>
    </row>
    <row r="2466" spans="1:17">
      <c r="A2466" s="180">
        <v>41542</v>
      </c>
      <c r="B2466" s="174">
        <v>829.67</v>
      </c>
      <c r="C2466" s="197">
        <f t="shared" si="370"/>
        <v>3.5861591105637567E-3</v>
      </c>
      <c r="D2466" s="201">
        <f t="shared" si="375"/>
        <v>5.3900575209994139E-2</v>
      </c>
      <c r="E2466" s="174">
        <v>9698.9599999999991</v>
      </c>
      <c r="F2466" s="197">
        <f t="shared" si="371"/>
        <v>-1.6740353870301065E-3</v>
      </c>
      <c r="G2466" s="197">
        <f t="shared" si="376"/>
        <v>9.8349205536012799E-3</v>
      </c>
      <c r="H2466" s="174">
        <v>3208.549</v>
      </c>
      <c r="I2466" s="197">
        <f t="shared" si="372"/>
        <v>-3.1456924714055078E-3</v>
      </c>
      <c r="J2466" s="197">
        <f t="shared" si="377"/>
        <v>4.5259681217341419E-2</v>
      </c>
      <c r="K2466" s="174">
        <v>517.59</v>
      </c>
      <c r="L2466" s="197">
        <f t="shared" si="373"/>
        <v>-3.1442623873236962E-3</v>
      </c>
      <c r="M2466" s="197">
        <f t="shared" si="378"/>
        <v>8.4715126680286676E-3</v>
      </c>
      <c r="N2466" s="199">
        <v>41542</v>
      </c>
      <c r="O2466" s="181">
        <v>1692.77</v>
      </c>
      <c r="P2466" s="200">
        <f t="shared" si="374"/>
        <v>-2.7432108029442847E-3</v>
      </c>
      <c r="Q2466" s="200">
        <f t="shared" si="379"/>
        <v>3.4050672160872053E-3</v>
      </c>
    </row>
    <row r="2467" spans="1:17">
      <c r="A2467" s="180">
        <v>41543</v>
      </c>
      <c r="B2467" s="174">
        <v>831.34</v>
      </c>
      <c r="C2467" s="197">
        <f t="shared" si="370"/>
        <v>2.0108254167153072E-3</v>
      </c>
      <c r="D2467" s="201">
        <f t="shared" si="375"/>
        <v>6.1234236643905197E-2</v>
      </c>
      <c r="E2467" s="174">
        <v>9726.26</v>
      </c>
      <c r="F2467" s="197">
        <f t="shared" si="371"/>
        <v>2.81078082756456E-3</v>
      </c>
      <c r="G2467" s="197">
        <f t="shared" si="376"/>
        <v>1.3198432449646261E-2</v>
      </c>
      <c r="H2467" s="174">
        <v>3234.0360000000001</v>
      </c>
      <c r="I2467" s="197">
        <f t="shared" si="372"/>
        <v>7.9120827926316018E-3</v>
      </c>
      <c r="J2467" s="197">
        <f t="shared" si="377"/>
        <v>4.4483326472636094E-2</v>
      </c>
      <c r="K2467" s="174">
        <v>520.66999999999996</v>
      </c>
      <c r="L2467" s="197">
        <f t="shared" si="373"/>
        <v>5.9330206978018664E-3</v>
      </c>
      <c r="M2467" s="197">
        <f t="shared" si="378"/>
        <v>8.1476328044119677E-3</v>
      </c>
      <c r="N2467" s="199">
        <v>41543</v>
      </c>
      <c r="O2467" s="181">
        <v>1698.67</v>
      </c>
      <c r="P2467" s="200">
        <f t="shared" si="374"/>
        <v>3.4793515156158698E-3</v>
      </c>
      <c r="Q2467" s="200">
        <f t="shared" si="379"/>
        <v>4.4048500812127554E-3</v>
      </c>
    </row>
    <row r="2468" spans="1:17">
      <c r="A2468" s="180">
        <v>41544</v>
      </c>
      <c r="B2468" s="174">
        <v>826.03</v>
      </c>
      <c r="C2468" s="197">
        <f t="shared" si="370"/>
        <v>-6.4077643118812828E-3</v>
      </c>
      <c r="D2468" s="201">
        <f t="shared" si="375"/>
        <v>5.5395277348136068E-2</v>
      </c>
      <c r="E2468" s="174">
        <v>9684.19</v>
      </c>
      <c r="F2468" s="197">
        <f t="shared" si="371"/>
        <v>-4.3347852188753535E-3</v>
      </c>
      <c r="G2468" s="197">
        <f t="shared" si="376"/>
        <v>1.7642424918393785E-2</v>
      </c>
      <c r="H2468" s="174">
        <v>3230.3049999999998</v>
      </c>
      <c r="I2468" s="197">
        <f t="shared" si="372"/>
        <v>-1.1543327971997896E-3</v>
      </c>
      <c r="J2468" s="197">
        <f t="shared" si="377"/>
        <v>4.7072271975987394E-2</v>
      </c>
      <c r="K2468" s="174">
        <v>527.78</v>
      </c>
      <c r="L2468" s="197">
        <f t="shared" si="373"/>
        <v>1.35630864502349E-2</v>
      </c>
      <c r="M2468" s="197">
        <f t="shared" si="378"/>
        <v>3.3830690584251519E-2</v>
      </c>
      <c r="N2468" s="199">
        <v>41544</v>
      </c>
      <c r="O2468" s="181">
        <v>1691.75</v>
      </c>
      <c r="P2468" s="200">
        <f t="shared" si="374"/>
        <v>-4.0820957930202389E-3</v>
      </c>
      <c r="Q2468" s="200">
        <f t="shared" si="379"/>
        <v>7.5104574173995749E-3</v>
      </c>
    </row>
    <row r="2469" spans="1:17">
      <c r="A2469" s="180">
        <v>41547</v>
      </c>
      <c r="B2469" s="174">
        <v>820.98</v>
      </c>
      <c r="C2469" s="197">
        <f t="shared" si="370"/>
        <v>-6.1323438542538779E-3</v>
      </c>
      <c r="D2469" s="201">
        <f t="shared" si="375"/>
        <v>5.2273093833368298E-2</v>
      </c>
      <c r="E2469" s="174">
        <v>9621.25</v>
      </c>
      <c r="F2469" s="197">
        <f t="shared" si="371"/>
        <v>-6.5204650086914482E-3</v>
      </c>
      <c r="G2469" s="197">
        <f t="shared" si="376"/>
        <v>1.3029324238658289E-2</v>
      </c>
      <c r="H2469" s="174">
        <v>3218.1979999999999</v>
      </c>
      <c r="I2469" s="197">
        <f t="shared" si="372"/>
        <v>-3.7549844438713896E-3</v>
      </c>
      <c r="J2469" s="197">
        <f t="shared" si="377"/>
        <v>4.4343982328733496E-2</v>
      </c>
      <c r="K2469" s="174">
        <v>528.58000000000004</v>
      </c>
      <c r="L2469" s="197">
        <f t="shared" si="373"/>
        <v>1.514635451818485E-3</v>
      </c>
      <c r="M2469" s="197">
        <f t="shared" si="378"/>
        <v>4.3487638248082064E-2</v>
      </c>
      <c r="N2469" s="199">
        <v>41547</v>
      </c>
      <c r="O2469" s="181">
        <v>1681.55</v>
      </c>
      <c r="P2469" s="200">
        <f t="shared" si="374"/>
        <v>-6.0475090187600816E-3</v>
      </c>
      <c r="Q2469" s="200">
        <f t="shared" si="379"/>
        <v>3.5647917234435163E-3</v>
      </c>
    </row>
    <row r="2470" spans="1:17">
      <c r="A2470" s="180">
        <v>41548</v>
      </c>
      <c r="B2470" s="174">
        <v>829.06</v>
      </c>
      <c r="C2470" s="197">
        <f t="shared" si="370"/>
        <v>9.7937802535357291E-3</v>
      </c>
      <c r="D2470" s="201">
        <f t="shared" si="375"/>
        <v>3.2408237942112103E-2</v>
      </c>
      <c r="E2470" s="174">
        <v>9693.2800000000007</v>
      </c>
      <c r="F2470" s="197">
        <f t="shared" si="371"/>
        <v>7.458668052408763E-3</v>
      </c>
      <c r="G2470" s="197">
        <f t="shared" si="376"/>
        <v>-5.4056566965523661E-3</v>
      </c>
      <c r="H2470" s="174">
        <v>3253.0450000000001</v>
      </c>
      <c r="I2470" s="197">
        <f t="shared" si="372"/>
        <v>1.0769905202797928E-2</v>
      </c>
      <c r="J2470" s="197">
        <f t="shared" si="377"/>
        <v>2.8971378892949855E-2</v>
      </c>
      <c r="K2470" s="174">
        <v>525</v>
      </c>
      <c r="L2470" s="197">
        <f t="shared" si="373"/>
        <v>-6.7959030701136517E-3</v>
      </c>
      <c r="M2470" s="197">
        <f t="shared" si="378"/>
        <v>5.0439334420015774E-2</v>
      </c>
      <c r="N2470" s="199">
        <v>41548</v>
      </c>
      <c r="O2470" s="181">
        <v>1695</v>
      </c>
      <c r="P2470" s="200">
        <f t="shared" si="374"/>
        <v>7.9667537209757739E-3</v>
      </c>
      <c r="Q2470" s="200">
        <f t="shared" si="379"/>
        <v>-1.494529680018832E-2</v>
      </c>
    </row>
    <row r="2471" spans="1:17">
      <c r="A2471" s="180">
        <v>41549</v>
      </c>
      <c r="B2471" s="174">
        <v>830.95</v>
      </c>
      <c r="C2471" s="197">
        <f t="shared" si="370"/>
        <v>2.2770957002229554E-3</v>
      </c>
      <c r="D2471" s="201">
        <f t="shared" si="375"/>
        <v>3.8785616158861017E-2</v>
      </c>
      <c r="E2471" s="174">
        <v>9689.2999999999993</v>
      </c>
      <c r="F2471" s="197">
        <f t="shared" si="371"/>
        <v>-4.1067804760144621E-4</v>
      </c>
      <c r="G2471" s="197">
        <f t="shared" si="376"/>
        <v>3.3121210000879378E-4</v>
      </c>
      <c r="H2471" s="174">
        <v>3253.2550000000001</v>
      </c>
      <c r="I2471" s="197">
        <f t="shared" si="372"/>
        <v>6.4552818060265363E-5</v>
      </c>
      <c r="J2471" s="197">
        <f t="shared" si="377"/>
        <v>3.424828962438619E-2</v>
      </c>
      <c r="K2471" s="174">
        <v>526.51</v>
      </c>
      <c r="L2471" s="197">
        <f t="shared" si="373"/>
        <v>2.8720621543617004E-3</v>
      </c>
      <c r="M2471" s="197">
        <f t="shared" si="378"/>
        <v>3.5045062377760235E-2</v>
      </c>
      <c r="N2471" s="199">
        <v>41549</v>
      </c>
      <c r="O2471" s="181">
        <v>1693.87</v>
      </c>
      <c r="P2471" s="200">
        <f t="shared" si="374"/>
        <v>-6.6688898770376765E-4</v>
      </c>
      <c r="Q2471" s="200">
        <f t="shared" si="379"/>
        <v>-8.6176286025044565E-3</v>
      </c>
    </row>
    <row r="2472" spans="1:17">
      <c r="A2472" s="180">
        <v>41550</v>
      </c>
      <c r="B2472" s="174">
        <v>822.38</v>
      </c>
      <c r="C2472" s="197">
        <f t="shared" si="370"/>
        <v>-1.0367049234492763E-2</v>
      </c>
      <c r="D2472" s="201">
        <f t="shared" si="375"/>
        <v>3.8157916908272263E-2</v>
      </c>
      <c r="E2472" s="174">
        <v>9619.2000000000007</v>
      </c>
      <c r="F2472" s="197">
        <f t="shared" si="371"/>
        <v>-7.2610827347337602E-3</v>
      </c>
      <c r="G2472" s="197">
        <f t="shared" si="376"/>
        <v>1.8284279068792513E-3</v>
      </c>
      <c r="H2472" s="174">
        <v>3213.8330000000001</v>
      </c>
      <c r="I2472" s="197">
        <f t="shared" si="372"/>
        <v>-1.2191727807055882E-2</v>
      </c>
      <c r="J2472" s="197">
        <f t="shared" si="377"/>
        <v>3.4418780257048427E-2</v>
      </c>
      <c r="K2472" s="174">
        <v>525.05999999999995</v>
      </c>
      <c r="L2472" s="197">
        <f t="shared" si="373"/>
        <v>-2.7577829701907757E-3</v>
      </c>
      <c r="M2472" s="197">
        <f t="shared" si="378"/>
        <v>3.750294376588352E-2</v>
      </c>
      <c r="N2472" s="199">
        <v>41550</v>
      </c>
      <c r="O2472" s="181">
        <v>1678.66</v>
      </c>
      <c r="P2472" s="200">
        <f t="shared" si="374"/>
        <v>-9.0199957444824265E-3</v>
      </c>
      <c r="Q2472" s="200">
        <f t="shared" si="379"/>
        <v>-7.8036038359287916E-3</v>
      </c>
    </row>
    <row r="2473" spans="1:17">
      <c r="A2473" s="180">
        <v>41551</v>
      </c>
      <c r="B2473" s="174">
        <v>829.7</v>
      </c>
      <c r="C2473" s="197">
        <f t="shared" si="370"/>
        <v>8.8616143312001787E-3</v>
      </c>
      <c r="D2473" s="201">
        <f t="shared" si="375"/>
        <v>3.1122075122430093E-2</v>
      </c>
      <c r="E2473" s="174">
        <v>9675.7099999999991</v>
      </c>
      <c r="F2473" s="197">
        <f t="shared" si="371"/>
        <v>5.8575200997533642E-3</v>
      </c>
      <c r="G2473" s="197">
        <f t="shared" si="376"/>
        <v>5.0744742561168593E-4</v>
      </c>
      <c r="H2473" s="174">
        <v>3242.5740000000001</v>
      </c>
      <c r="I2473" s="197">
        <f t="shared" si="372"/>
        <v>8.9031530536244838E-3</v>
      </c>
      <c r="J2473" s="197">
        <f t="shared" si="377"/>
        <v>2.8927064824836979E-2</v>
      </c>
      <c r="K2473" s="174">
        <v>523.71</v>
      </c>
      <c r="L2473" s="197">
        <f t="shared" si="373"/>
        <v>-2.574445770996595E-3</v>
      </c>
      <c r="M2473" s="197">
        <f t="shared" si="378"/>
        <v>3.3503646777580054E-2</v>
      </c>
      <c r="N2473" s="199">
        <v>41551</v>
      </c>
      <c r="O2473" s="181">
        <v>1690.5</v>
      </c>
      <c r="P2473" s="200">
        <f t="shared" si="374"/>
        <v>7.0284870655762189E-3</v>
      </c>
      <c r="Q2473" s="200">
        <f t="shared" si="379"/>
        <v>-1.1084138207239171E-2</v>
      </c>
    </row>
    <row r="2474" spans="1:17">
      <c r="A2474" s="180">
        <v>41554</v>
      </c>
      <c r="B2474" s="174">
        <v>822.45</v>
      </c>
      <c r="C2474" s="197">
        <f t="shared" si="370"/>
        <v>-8.7764991520724971E-3</v>
      </c>
      <c r="D2474" s="201">
        <f t="shared" si="375"/>
        <v>4.1967642690422802E-2</v>
      </c>
      <c r="E2474" s="174">
        <v>9597.5499999999993</v>
      </c>
      <c r="F2474" s="197">
        <f t="shared" si="371"/>
        <v>-8.1107636669483056E-3</v>
      </c>
      <c r="G2474" s="197">
        <f t="shared" si="376"/>
        <v>1.1167250484102352E-2</v>
      </c>
      <c r="H2474" s="174">
        <v>3215.694</v>
      </c>
      <c r="I2474" s="197">
        <f t="shared" si="372"/>
        <v>-8.3242613087199224E-3</v>
      </c>
      <c r="J2474" s="197">
        <f t="shared" si="377"/>
        <v>3.8953134400072413E-2</v>
      </c>
      <c r="K2474" s="174">
        <v>525.29</v>
      </c>
      <c r="L2474" s="197">
        <f t="shared" si="373"/>
        <v>3.0123950330067152E-3</v>
      </c>
      <c r="M2474" s="197">
        <f t="shared" si="378"/>
        <v>3.2624350526494449E-2</v>
      </c>
      <c r="N2474" s="199">
        <v>41554</v>
      </c>
      <c r="O2474" s="181">
        <v>1676.12</v>
      </c>
      <c r="P2474" s="200">
        <f t="shared" si="374"/>
        <v>-8.5427446236556424E-3</v>
      </c>
      <c r="Q2474" s="200">
        <f t="shared" si="379"/>
        <v>-2.4250238924563867E-4</v>
      </c>
    </row>
    <row r="2475" spans="1:17">
      <c r="A2475" s="180">
        <v>41555</v>
      </c>
      <c r="B2475" s="174">
        <v>806.36</v>
      </c>
      <c r="C2475" s="197">
        <f t="shared" si="370"/>
        <v>-1.9757397605944388E-2</v>
      </c>
      <c r="D2475" s="201">
        <f t="shared" si="375"/>
        <v>2.7888485431564237E-2</v>
      </c>
      <c r="E2475" s="174">
        <v>9483.17</v>
      </c>
      <c r="F2475" s="197">
        <f t="shared" si="371"/>
        <v>-1.1989209011953444E-2</v>
      </c>
      <c r="G2475" s="197">
        <f t="shared" si="376"/>
        <v>-3.8633073307324673E-3</v>
      </c>
      <c r="H2475" s="174">
        <v>3153.8690000000001</v>
      </c>
      <c r="I2475" s="197">
        <f t="shared" si="372"/>
        <v>-1.9413244417038008E-2</v>
      </c>
      <c r="J2475" s="197">
        <f t="shared" si="377"/>
        <v>2.6970257679137861E-2</v>
      </c>
      <c r="K2475" s="174">
        <v>522.17999999999995</v>
      </c>
      <c r="L2475" s="197">
        <f t="shared" si="373"/>
        <v>-5.9381350083274912E-3</v>
      </c>
      <c r="M2475" s="197">
        <f t="shared" si="378"/>
        <v>2.824648432088013E-2</v>
      </c>
      <c r="N2475" s="199">
        <v>41555</v>
      </c>
      <c r="O2475" s="181">
        <v>1655.45</v>
      </c>
      <c r="P2475" s="200">
        <f t="shared" si="374"/>
        <v>-1.2408723348868085E-2</v>
      </c>
      <c r="Q2475" s="200">
        <f t="shared" si="379"/>
        <v>-1.2663199806757102E-2</v>
      </c>
    </row>
    <row r="2476" spans="1:17">
      <c r="A2476" s="180">
        <v>41556</v>
      </c>
      <c r="B2476" s="174">
        <v>806.11</v>
      </c>
      <c r="C2476" s="197">
        <f t="shared" si="370"/>
        <v>-3.1008329085579751E-4</v>
      </c>
      <c r="D2476" s="201">
        <f t="shared" si="375"/>
        <v>1.0008247109378508E-2</v>
      </c>
      <c r="E2476" s="174">
        <v>9497.02</v>
      </c>
      <c r="F2476" s="197">
        <f t="shared" si="371"/>
        <v>1.4594166294706864E-3</v>
      </c>
      <c r="G2476" s="197">
        <f t="shared" si="376"/>
        <v>-1.4544926789291052E-2</v>
      </c>
      <c r="H2476" s="174">
        <v>3142.5349999999999</v>
      </c>
      <c r="I2476" s="197">
        <f t="shared" si="372"/>
        <v>-3.6001540694547002E-3</v>
      </c>
      <c r="J2476" s="197">
        <f t="shared" si="377"/>
        <v>1.1254748378369189E-2</v>
      </c>
      <c r="K2476" s="174">
        <v>519.26</v>
      </c>
      <c r="L2476" s="197">
        <f t="shared" si="373"/>
        <v>-5.6076349127192459E-3</v>
      </c>
      <c r="M2476" s="197">
        <f t="shared" si="378"/>
        <v>2.5034028252408334E-2</v>
      </c>
      <c r="N2476" s="199">
        <v>41556</v>
      </c>
      <c r="O2476" s="181">
        <v>1656.4</v>
      </c>
      <c r="P2476" s="200">
        <f t="shared" si="374"/>
        <v>5.7369749599523064E-4</v>
      </c>
      <c r="Q2476" s="200">
        <f t="shared" si="379"/>
        <v>-2.14955376268589E-2</v>
      </c>
    </row>
    <row r="2477" spans="1:17">
      <c r="A2477" s="180">
        <v>41557</v>
      </c>
      <c r="B2477" s="174">
        <v>820.16</v>
      </c>
      <c r="C2477" s="197">
        <f t="shared" si="370"/>
        <v>1.727923355433918E-2</v>
      </c>
      <c r="D2477" s="201">
        <f t="shared" si="375"/>
        <v>7.7834972677268193E-3</v>
      </c>
      <c r="E2477" s="174">
        <v>9693.9699999999993</v>
      </c>
      <c r="F2477" s="197">
        <f t="shared" si="371"/>
        <v>2.0525977533858531E-2</v>
      </c>
      <c r="G2477" s="197">
        <f t="shared" si="376"/>
        <v>-1.1725216176527085E-2</v>
      </c>
      <c r="H2477" s="174">
        <v>3210.8429999999998</v>
      </c>
      <c r="I2477" s="197">
        <f t="shared" si="372"/>
        <v>2.1503720437074339E-2</v>
      </c>
      <c r="J2477" s="197">
        <f t="shared" si="377"/>
        <v>5.2995596605108046E-3</v>
      </c>
      <c r="K2477" s="174">
        <v>524.21</v>
      </c>
      <c r="L2477" s="197">
        <f t="shared" si="373"/>
        <v>9.4876462788772084E-3</v>
      </c>
      <c r="M2477" s="197">
        <f t="shared" si="378"/>
        <v>7.6942788781228285E-3</v>
      </c>
      <c r="N2477" s="199">
        <v>41557</v>
      </c>
      <c r="O2477" s="181">
        <v>1692.56</v>
      </c>
      <c r="P2477" s="200">
        <f t="shared" si="374"/>
        <v>2.1595603003649867E-2</v>
      </c>
      <c r="Q2477" s="200">
        <f t="shared" si="379"/>
        <v>-1.9768297592518785E-2</v>
      </c>
    </row>
    <row r="2478" spans="1:17">
      <c r="A2478" s="180">
        <v>41558</v>
      </c>
      <c r="B2478" s="174">
        <v>825.74</v>
      </c>
      <c r="C2478" s="197">
        <f t="shared" si="370"/>
        <v>6.7805108190178006E-3</v>
      </c>
      <c r="D2478" s="201">
        <f t="shared" si="375"/>
        <v>2.26651871546821E-2</v>
      </c>
      <c r="E2478" s="174">
        <v>9761.76</v>
      </c>
      <c r="F2478" s="197">
        <f t="shared" si="371"/>
        <v>6.9686693160934355E-3</v>
      </c>
      <c r="G2478" s="197">
        <f t="shared" si="376"/>
        <v>6.5616286311191013E-3</v>
      </c>
      <c r="H2478" s="174">
        <v>3233.826</v>
      </c>
      <c r="I2478" s="197">
        <f t="shared" si="372"/>
        <v>7.1324368813531413E-3</v>
      </c>
      <c r="J2478" s="197">
        <f t="shared" si="377"/>
        <v>2.1971923461128518E-2</v>
      </c>
      <c r="K2478" s="174">
        <v>524.66999999999996</v>
      </c>
      <c r="L2478" s="197">
        <f t="shared" si="373"/>
        <v>8.7712613357428812E-4</v>
      </c>
      <c r="M2478" s="197">
        <f t="shared" si="378"/>
        <v>1.2283987788822082E-2</v>
      </c>
      <c r="N2478" s="199">
        <v>41558</v>
      </c>
      <c r="O2478" s="181">
        <v>1703.2</v>
      </c>
      <c r="P2478" s="200">
        <f t="shared" si="374"/>
        <v>6.2666589042077387E-3</v>
      </c>
      <c r="Q2478" s="200">
        <f t="shared" si="379"/>
        <v>-9.4486708026452274E-4</v>
      </c>
    </row>
    <row r="2479" spans="1:17">
      <c r="A2479" s="180">
        <v>41561</v>
      </c>
      <c r="B2479" s="174">
        <v>829.07</v>
      </c>
      <c r="C2479" s="197">
        <f t="shared" si="370"/>
        <v>4.0246366590250358E-3</v>
      </c>
      <c r="D2479" s="201">
        <f t="shared" si="375"/>
        <v>3.1405760773894016E-2</v>
      </c>
      <c r="E2479" s="174">
        <v>9797.18</v>
      </c>
      <c r="F2479" s="197">
        <f t="shared" si="371"/>
        <v>3.6218771283041962E-3</v>
      </c>
      <c r="G2479" s="197">
        <f t="shared" si="376"/>
        <v>1.7386926220721789E-2</v>
      </c>
      <c r="H2479" s="174">
        <v>3256.0210000000002</v>
      </c>
      <c r="I2479" s="197">
        <f t="shared" si="372"/>
        <v>6.8399413829988622E-3</v>
      </c>
      <c r="J2479" s="197">
        <f t="shared" si="377"/>
        <v>3.2809964286779E-2</v>
      </c>
      <c r="K2479" s="174">
        <v>519.27</v>
      </c>
      <c r="L2479" s="197">
        <f t="shared" si="373"/>
        <v>-1.0345514422792395E-2</v>
      </c>
      <c r="M2479" s="197">
        <f t="shared" si="378"/>
        <v>1.1308868510628669E-2</v>
      </c>
      <c r="N2479" s="199">
        <v>41561</v>
      </c>
      <c r="O2479" s="181">
        <v>1710.14</v>
      </c>
      <c r="P2479" s="200">
        <f t="shared" si="374"/>
        <v>4.0664039111895159E-3</v>
      </c>
      <c r="Q2479" s="200">
        <f t="shared" si="379"/>
        <v>1.0511843568218854E-2</v>
      </c>
    </row>
    <row r="2480" spans="1:17">
      <c r="A2480" s="180">
        <v>41562</v>
      </c>
      <c r="B2480" s="174">
        <v>824.06</v>
      </c>
      <c r="C2480" s="197">
        <f t="shared" si="370"/>
        <v>-6.0612478612192527E-3</v>
      </c>
      <c r="D2480" s="201">
        <f t="shared" si="375"/>
        <v>5.4022325921661216E-2</v>
      </c>
      <c r="E2480" s="174">
        <v>9726.6200000000008</v>
      </c>
      <c r="F2480" s="197">
        <f t="shared" si="371"/>
        <v>-7.2281325567384487E-3</v>
      </c>
      <c r="G2480" s="197">
        <f t="shared" si="376"/>
        <v>3.1930794937395909E-2</v>
      </c>
      <c r="H2480" s="174">
        <v>3244.663</v>
      </c>
      <c r="I2480" s="197">
        <f t="shared" si="372"/>
        <v>-3.4944050680153567E-3</v>
      </c>
      <c r="J2480" s="197">
        <f t="shared" si="377"/>
        <v>5.6800751397966726E-2</v>
      </c>
      <c r="K2480" s="174">
        <v>521.80999999999995</v>
      </c>
      <c r="L2480" s="197">
        <f t="shared" si="373"/>
        <v>4.879557843391928E-3</v>
      </c>
      <c r="M2480" s="197">
        <f t="shared" si="378"/>
        <v>6.879387118641455E-3</v>
      </c>
      <c r="N2480" s="199">
        <v>41562</v>
      </c>
      <c r="O2480" s="181">
        <v>1698.06</v>
      </c>
      <c r="P2480" s="200">
        <f t="shared" si="374"/>
        <v>-7.0888155544114413E-3</v>
      </c>
      <c r="Q2480" s="200">
        <f t="shared" si="379"/>
        <v>2.8962771405668813E-2</v>
      </c>
    </row>
    <row r="2481" spans="1:17">
      <c r="A2481" s="180">
        <v>41563</v>
      </c>
      <c r="B2481" s="174">
        <v>834.65</v>
      </c>
      <c r="C2481" s="197">
        <f t="shared" si="370"/>
        <v>1.2769132508867081E-2</v>
      </c>
      <c r="D2481" s="201">
        <f t="shared" si="375"/>
        <v>4.5214906351761855E-2</v>
      </c>
      <c r="E2481" s="174">
        <v>9845</v>
      </c>
      <c r="F2481" s="197">
        <f t="shared" si="371"/>
        <v>1.2097255482785278E-2</v>
      </c>
      <c r="G2481" s="197">
        <f t="shared" si="376"/>
        <v>2.7203338971638912E-2</v>
      </c>
      <c r="H2481" s="174">
        <v>3281.6680000000001</v>
      </c>
      <c r="I2481" s="197">
        <f t="shared" si="372"/>
        <v>1.1340337037580384E-2</v>
      </c>
      <c r="J2481" s="197">
        <f t="shared" si="377"/>
        <v>5.4059824535625904E-2</v>
      </c>
      <c r="K2481" s="174">
        <v>518.29999999999995</v>
      </c>
      <c r="L2481" s="197">
        <f t="shared" si="373"/>
        <v>-6.7493117541482092E-3</v>
      </c>
      <c r="M2481" s="197">
        <f t="shared" si="378"/>
        <v>1.4594008416742438E-2</v>
      </c>
      <c r="N2481" s="199">
        <v>41563</v>
      </c>
      <c r="O2481" s="181">
        <v>1721.54</v>
      </c>
      <c r="P2481" s="200">
        <f t="shared" si="374"/>
        <v>1.3732816122981576E-2</v>
      </c>
      <c r="Q2481" s="200">
        <f t="shared" si="379"/>
        <v>2.5184029265264727E-2</v>
      </c>
    </row>
    <row r="2482" spans="1:17">
      <c r="A2482" s="180">
        <v>41564</v>
      </c>
      <c r="B2482" s="174">
        <v>835.02</v>
      </c>
      <c r="C2482" s="197">
        <f t="shared" si="370"/>
        <v>4.4320135841986665E-4</v>
      </c>
      <c r="D2482" s="201">
        <f t="shared" si="375"/>
        <v>6.3994728445728691E-2</v>
      </c>
      <c r="E2482" s="174">
        <v>9934.84</v>
      </c>
      <c r="F2482" s="197">
        <f t="shared" si="371"/>
        <v>9.0840591025867969E-3</v>
      </c>
      <c r="G2482" s="197">
        <f t="shared" si="376"/>
        <v>4.7756214369895168E-2</v>
      </c>
      <c r="H2482" s="174">
        <v>3301.2779999999998</v>
      </c>
      <c r="I2482" s="197">
        <f t="shared" si="372"/>
        <v>5.9578365084703476E-3</v>
      </c>
      <c r="J2482" s="197">
        <f t="shared" si="377"/>
        <v>6.6752447073064047E-2</v>
      </c>
      <c r="K2482" s="174">
        <v>509.96</v>
      </c>
      <c r="L2482" s="197">
        <f t="shared" si="373"/>
        <v>-1.6221933925739316E-2</v>
      </c>
      <c r="M2482" s="197">
        <f t="shared" si="378"/>
        <v>4.3118100002077367E-3</v>
      </c>
      <c r="N2482" s="199">
        <v>41564</v>
      </c>
      <c r="O2482" s="181">
        <v>1733.15</v>
      </c>
      <c r="P2482" s="200">
        <f t="shared" si="374"/>
        <v>6.7213230176509332E-3</v>
      </c>
      <c r="Q2482" s="200">
        <f t="shared" si="379"/>
        <v>4.483468548151219E-2</v>
      </c>
    </row>
    <row r="2483" spans="1:17">
      <c r="A2483" s="180">
        <v>41565</v>
      </c>
      <c r="B2483" s="174">
        <v>847.08</v>
      </c>
      <c r="C2483" s="197">
        <f t="shared" si="370"/>
        <v>1.4339464535564238E-2</v>
      </c>
      <c r="D2483" s="201">
        <f t="shared" si="375"/>
        <v>6.2817090824847099E-2</v>
      </c>
      <c r="E2483" s="174">
        <v>9984.6299999999992</v>
      </c>
      <c r="F2483" s="197">
        <f t="shared" si="371"/>
        <v>4.9991394041525722E-3</v>
      </c>
      <c r="G2483" s="197">
        <f t="shared" si="376"/>
        <v>5.3047091220873324E-2</v>
      </c>
      <c r="H2483" s="174">
        <v>3353.8760000000002</v>
      </c>
      <c r="I2483" s="197">
        <f t="shared" si="372"/>
        <v>1.580702570744421E-2</v>
      </c>
      <c r="J2483" s="197">
        <f t="shared" si="377"/>
        <v>6.8676096311376666E-2</v>
      </c>
      <c r="K2483" s="174">
        <v>511.64</v>
      </c>
      <c r="L2483" s="197">
        <f t="shared" si="373"/>
        <v>3.2889614612709541E-3</v>
      </c>
      <c r="M2483" s="197">
        <f t="shared" si="378"/>
        <v>-7.5407183002829913E-3</v>
      </c>
      <c r="N2483" s="199">
        <v>41565</v>
      </c>
      <c r="O2483" s="181">
        <v>1744.5</v>
      </c>
      <c r="P2483" s="200">
        <f t="shared" si="374"/>
        <v>6.5274195501484516E-3</v>
      </c>
      <c r="Q2483" s="200">
        <f t="shared" si="379"/>
        <v>4.774204502907127E-2</v>
      </c>
    </row>
    <row r="2484" spans="1:17">
      <c r="A2484" s="180">
        <v>41568</v>
      </c>
      <c r="B2484" s="174">
        <v>851.84</v>
      </c>
      <c r="C2484" s="197">
        <f t="shared" si="370"/>
        <v>5.6035745713108962E-3</v>
      </c>
      <c r="D2484" s="201">
        <f t="shared" si="375"/>
        <v>8.2052604206818841E-2</v>
      </c>
      <c r="E2484" s="174">
        <v>9982.69</v>
      </c>
      <c r="F2484" s="197">
        <f t="shared" si="371"/>
        <v>-1.9431751543050926E-4</v>
      </c>
      <c r="G2484" s="197">
        <f t="shared" si="376"/>
        <v>6.6807041716720986E-2</v>
      </c>
      <c r="H2484" s="174">
        <v>3361.1790000000001</v>
      </c>
      <c r="I2484" s="197">
        <f t="shared" si="372"/>
        <v>2.1751133473305834E-3</v>
      </c>
      <c r="J2484" s="197">
        <f t="shared" si="377"/>
        <v>8.7961394308483321E-2</v>
      </c>
      <c r="K2484" s="174">
        <v>520.59</v>
      </c>
      <c r="L2484" s="197">
        <f t="shared" si="373"/>
        <v>1.7341531039329856E-2</v>
      </c>
      <c r="M2484" s="197">
        <f t="shared" si="378"/>
        <v>-1.1059716024134818E-2</v>
      </c>
      <c r="N2484" s="199">
        <v>41568</v>
      </c>
      <c r="O2484" s="181">
        <v>1744.66</v>
      </c>
      <c r="P2484" s="200">
        <f t="shared" si="374"/>
        <v>9.1712618574313345E-5</v>
      </c>
      <c r="Q2484" s="200">
        <f t="shared" si="379"/>
        <v>6.0065878544425202E-2</v>
      </c>
    </row>
    <row r="2485" spans="1:17">
      <c r="A2485" s="180">
        <v>41569</v>
      </c>
      <c r="B2485" s="174">
        <v>850.76</v>
      </c>
      <c r="C2485" s="197">
        <f t="shared" si="370"/>
        <v>-1.268648120347878E-3</v>
      </c>
      <c r="D2485" s="201">
        <f t="shared" si="375"/>
        <v>8.4687564552102287E-2</v>
      </c>
      <c r="E2485" s="174">
        <v>10056.6</v>
      </c>
      <c r="F2485" s="197">
        <f t="shared" si="371"/>
        <v>7.3765422967329072E-3</v>
      </c>
      <c r="G2485" s="197">
        <f t="shared" si="376"/>
        <v>5.7404104551939734E-2</v>
      </c>
      <c r="H2485" s="174">
        <v>3366.9290000000001</v>
      </c>
      <c r="I2485" s="197">
        <f t="shared" si="372"/>
        <v>1.7092476517613423E-3</v>
      </c>
      <c r="J2485" s="197">
        <f t="shared" si="377"/>
        <v>8.0303091683769895E-2</v>
      </c>
      <c r="K2485" s="174">
        <v>524.75</v>
      </c>
      <c r="L2485" s="197">
        <f t="shared" si="373"/>
        <v>7.9591749302200775E-3</v>
      </c>
      <c r="M2485" s="197">
        <f t="shared" si="378"/>
        <v>-1.4396363086473761E-3</v>
      </c>
      <c r="N2485" s="199">
        <v>41569</v>
      </c>
      <c r="O2485" s="181">
        <v>1754.67</v>
      </c>
      <c r="P2485" s="200">
        <f t="shared" si="374"/>
        <v>5.7211107858845976E-3</v>
      </c>
      <c r="Q2485" s="200">
        <f t="shared" si="379"/>
        <v>5.1575096122284933E-2</v>
      </c>
    </row>
    <row r="2486" spans="1:17">
      <c r="A2486" s="180">
        <v>41570</v>
      </c>
      <c r="B2486" s="174">
        <v>842.64</v>
      </c>
      <c r="C2486" s="197">
        <f t="shared" si="370"/>
        <v>-9.5902471180578184E-3</v>
      </c>
      <c r="D2486" s="201">
        <f t="shared" si="375"/>
        <v>7.816869092242805E-2</v>
      </c>
      <c r="E2486" s="174">
        <v>9990.33</v>
      </c>
      <c r="F2486" s="197">
        <f t="shared" si="371"/>
        <v>-6.6115102312142562E-3</v>
      </c>
      <c r="G2486" s="197">
        <f t="shared" si="376"/>
        <v>5.9591381952570834E-2</v>
      </c>
      <c r="H2486" s="174">
        <v>3346.05</v>
      </c>
      <c r="I2486" s="197">
        <f t="shared" si="372"/>
        <v>-6.2205072667525074E-3</v>
      </c>
      <c r="J2486" s="197">
        <f t="shared" si="377"/>
        <v>7.4801357260650791E-2</v>
      </c>
      <c r="K2486" s="174">
        <v>527.6</v>
      </c>
      <c r="L2486" s="197">
        <f t="shared" si="373"/>
        <v>5.4164621424172511E-3</v>
      </c>
      <c r="M2486" s="197">
        <f t="shared" si="378"/>
        <v>6.385278252155055E-3</v>
      </c>
      <c r="N2486" s="199">
        <v>41570</v>
      </c>
      <c r="O2486" s="181">
        <v>1746.38</v>
      </c>
      <c r="P2486" s="200">
        <f t="shared" si="374"/>
        <v>-4.7357309912257808E-3</v>
      </c>
      <c r="Q2486" s="200">
        <f t="shared" si="379"/>
        <v>5.335698857275633E-2</v>
      </c>
    </row>
    <row r="2487" spans="1:17">
      <c r="A2487" s="180">
        <v>41571</v>
      </c>
      <c r="B2487" s="174">
        <v>844.53</v>
      </c>
      <c r="C2487" s="197">
        <f t="shared" si="370"/>
        <v>2.2404390672923712E-3</v>
      </c>
      <c r="D2487" s="201">
        <f t="shared" si="375"/>
        <v>7.1404023527694455E-2</v>
      </c>
      <c r="E2487" s="174">
        <v>10029.19</v>
      </c>
      <c r="F2487" s="197">
        <f t="shared" si="371"/>
        <v>3.882215838027385E-3</v>
      </c>
      <c r="G2487" s="197">
        <f t="shared" si="376"/>
        <v>5.7455392127824856E-2</v>
      </c>
      <c r="H2487" s="174">
        <v>3362.375</v>
      </c>
      <c r="I2487" s="197">
        <f t="shared" si="372"/>
        <v>4.8670238470072524E-3</v>
      </c>
      <c r="J2487" s="197">
        <f t="shared" si="377"/>
        <v>6.9091179862472221E-2</v>
      </c>
      <c r="K2487" s="174">
        <v>524.62</v>
      </c>
      <c r="L2487" s="197">
        <f t="shared" si="373"/>
        <v>-5.6642298519287574E-3</v>
      </c>
      <c r="M2487" s="197">
        <f t="shared" si="378"/>
        <v>2.958420059288951E-2</v>
      </c>
      <c r="N2487" s="199">
        <v>41571</v>
      </c>
      <c r="O2487" s="181">
        <v>1752.07</v>
      </c>
      <c r="P2487" s="200">
        <f t="shared" si="374"/>
        <v>3.2528719960210105E-3</v>
      </c>
      <c r="Q2487" s="200">
        <f t="shared" si="379"/>
        <v>5.2669114494609572E-2</v>
      </c>
    </row>
    <row r="2488" spans="1:17">
      <c r="A2488" s="180">
        <v>41572</v>
      </c>
      <c r="B2488" s="174">
        <v>846.07</v>
      </c>
      <c r="C2488" s="197">
        <f t="shared" si="370"/>
        <v>1.8218389044728275E-3</v>
      </c>
      <c r="D2488" s="201">
        <f t="shared" si="375"/>
        <v>9.3936394740011128E-2</v>
      </c>
      <c r="E2488" s="174">
        <v>10053.86</v>
      </c>
      <c r="F2488" s="197">
        <f t="shared" si="371"/>
        <v>2.4567993814413728E-3</v>
      </c>
      <c r="G2488" s="197">
        <f t="shared" si="376"/>
        <v>7.6764753421896925E-2</v>
      </c>
      <c r="H2488" s="174">
        <v>3383.8270000000002</v>
      </c>
      <c r="I2488" s="197">
        <f t="shared" si="372"/>
        <v>6.3597479899423623E-3</v>
      </c>
      <c r="J2488" s="197">
        <f t="shared" si="377"/>
        <v>9.4370571558464705E-2</v>
      </c>
      <c r="K2488" s="174">
        <v>529.16999999999996</v>
      </c>
      <c r="L2488" s="197">
        <f t="shared" si="373"/>
        <v>8.6355503002644423E-3</v>
      </c>
      <c r="M2488" s="197">
        <f t="shared" si="378"/>
        <v>2.378332004919816E-2</v>
      </c>
      <c r="N2488" s="199">
        <v>41572</v>
      </c>
      <c r="O2488" s="181">
        <v>1759.77</v>
      </c>
      <c r="P2488" s="200">
        <f t="shared" si="374"/>
        <v>4.3851726383198801E-3</v>
      </c>
      <c r="Q2488" s="200">
        <f t="shared" si="379"/>
        <v>7.1923496057958905E-2</v>
      </c>
    </row>
    <row r="2489" spans="1:17">
      <c r="A2489" s="180">
        <v>41575</v>
      </c>
      <c r="B2489" s="174">
        <v>844.87</v>
      </c>
      <c r="C2489" s="197">
        <f t="shared" si="370"/>
        <v>-1.4193291322572709E-3</v>
      </c>
      <c r="D2489" s="201">
        <f t="shared" si="375"/>
        <v>9.2589523280454236E-2</v>
      </c>
      <c r="E2489" s="174">
        <v>10058.540000000001</v>
      </c>
      <c r="F2489" s="197">
        <f t="shared" si="371"/>
        <v>4.6538454729093545E-4</v>
      </c>
      <c r="G2489" s="197">
        <f t="shared" si="376"/>
        <v>7.6967446656621238E-2</v>
      </c>
      <c r="H2489" s="174">
        <v>3382.6759999999999</v>
      </c>
      <c r="I2489" s="197">
        <f t="shared" si="372"/>
        <v>-3.4020527622661813E-4</v>
      </c>
      <c r="J2489" s="197">
        <f t="shared" si="377"/>
        <v>9.6621863199307198E-2</v>
      </c>
      <c r="K2489" s="174">
        <v>528.15</v>
      </c>
      <c r="L2489" s="197">
        <f t="shared" si="373"/>
        <v>-1.9294070223242418E-3</v>
      </c>
      <c r="M2489" s="197">
        <f t="shared" si="378"/>
        <v>3.4020808646245779E-2</v>
      </c>
      <c r="N2489" s="199">
        <v>41575</v>
      </c>
      <c r="O2489" s="181">
        <v>1762.11</v>
      </c>
      <c r="P2489" s="200">
        <f t="shared" si="374"/>
        <v>1.328835930998072E-3</v>
      </c>
      <c r="Q2489" s="200">
        <f t="shared" si="379"/>
        <v>7.3564779474122169E-2</v>
      </c>
    </row>
    <row r="2490" spans="1:17">
      <c r="A2490" s="180">
        <v>41576</v>
      </c>
      <c r="B2490" s="174">
        <v>851.94</v>
      </c>
      <c r="C2490" s="197">
        <f t="shared" si="370"/>
        <v>8.3333324465271578E-3</v>
      </c>
      <c r="D2490" s="201">
        <f t="shared" si="375"/>
        <v>8.7623815758170742E-2</v>
      </c>
      <c r="E2490" s="174">
        <v>10108.41</v>
      </c>
      <c r="F2490" s="197">
        <f t="shared" si="371"/>
        <v>4.9457257198022905E-3</v>
      </c>
      <c r="G2490" s="197">
        <f t="shared" si="376"/>
        <v>7.6707994676498414E-2</v>
      </c>
      <c r="H2490" s="174">
        <v>3391.7469999999998</v>
      </c>
      <c r="I2490" s="197">
        <f t="shared" si="372"/>
        <v>2.6780156542507345E-3</v>
      </c>
      <c r="J2490" s="197">
        <f t="shared" si="377"/>
        <v>8.9409233446989811E-2</v>
      </c>
      <c r="K2490" s="174">
        <v>537.47</v>
      </c>
      <c r="L2490" s="197">
        <f t="shared" si="373"/>
        <v>1.7492610221501666E-2</v>
      </c>
      <c r="M2490" s="197">
        <f t="shared" si="378"/>
        <v>3.2110953303900312E-2</v>
      </c>
      <c r="N2490" s="199">
        <v>41576</v>
      </c>
      <c r="O2490" s="181">
        <v>1771.95</v>
      </c>
      <c r="P2490" s="200">
        <f t="shared" si="374"/>
        <v>5.568680457237637E-3</v>
      </c>
      <c r="Q2490" s="200">
        <f t="shared" si="379"/>
        <v>7.2932189473902329E-2</v>
      </c>
    </row>
    <row r="2491" spans="1:17">
      <c r="A2491" s="180">
        <v>41577</v>
      </c>
      <c r="B2491" s="174">
        <v>845.92</v>
      </c>
      <c r="C2491" s="197">
        <f t="shared" si="370"/>
        <v>-7.091309327181299E-3</v>
      </c>
      <c r="D2491" s="201">
        <f t="shared" si="375"/>
        <v>9.8039444914723647E-2</v>
      </c>
      <c r="E2491" s="174">
        <v>10054.379999999999</v>
      </c>
      <c r="F2491" s="197">
        <f t="shared" si="371"/>
        <v>-5.3593901762137479E-3</v>
      </c>
      <c r="G2491" s="197">
        <f t="shared" si="376"/>
        <v>8.6513176180127049E-2</v>
      </c>
      <c r="H2491" s="174">
        <v>3385.3780000000002</v>
      </c>
      <c r="I2491" s="197">
        <f t="shared" si="372"/>
        <v>-1.87955862552387E-3</v>
      </c>
      <c r="J2491" s="197">
        <f t="shared" si="377"/>
        <v>9.8426317408874045E-2</v>
      </c>
      <c r="K2491" s="174">
        <v>540.23</v>
      </c>
      <c r="L2491" s="197">
        <f t="shared" si="373"/>
        <v>5.1220303128738012E-3</v>
      </c>
      <c r="M2491" s="197">
        <f t="shared" si="378"/>
        <v>5.0385944350039111E-2</v>
      </c>
      <c r="N2491" s="199">
        <v>41577</v>
      </c>
      <c r="O2491" s="181">
        <v>1763.31</v>
      </c>
      <c r="P2491" s="200">
        <f t="shared" si="374"/>
        <v>-4.8879104801314577E-3</v>
      </c>
      <c r="Q2491" s="200">
        <f t="shared" si="379"/>
        <v>8.1680192357066125E-2</v>
      </c>
    </row>
    <row r="2492" spans="1:17">
      <c r="A2492" s="180">
        <v>41578</v>
      </c>
      <c r="B2492" s="174">
        <v>845.08</v>
      </c>
      <c r="C2492" s="197">
        <f t="shared" si="370"/>
        <v>-9.9349505510609357E-4</v>
      </c>
      <c r="D2492" s="201">
        <f t="shared" si="375"/>
        <v>7.6321941450753619E-2</v>
      </c>
      <c r="E2492" s="174">
        <v>10009.65</v>
      </c>
      <c r="F2492" s="197">
        <f t="shared" si="371"/>
        <v>-4.4587327773917673E-3</v>
      </c>
      <c r="G2492" s="197">
        <f t="shared" si="376"/>
        <v>7.4399353377763502E-2</v>
      </c>
      <c r="H2492" s="174">
        <v>3377.7310000000002</v>
      </c>
      <c r="I2492" s="197">
        <f t="shared" si="372"/>
        <v>-2.2613869623612807E-3</v>
      </c>
      <c r="J2492" s="197">
        <f t="shared" si="377"/>
        <v>9.0725708090198254E-2</v>
      </c>
      <c r="K2492" s="174">
        <v>539.35</v>
      </c>
      <c r="L2492" s="197">
        <f t="shared" si="373"/>
        <v>-1.6302639821086562E-3</v>
      </c>
      <c r="M2492" s="197">
        <f t="shared" si="378"/>
        <v>5.0842321159242317E-2</v>
      </c>
      <c r="N2492" s="199">
        <v>41578</v>
      </c>
      <c r="O2492" s="181">
        <v>1756.54</v>
      </c>
      <c r="P2492" s="200">
        <f t="shared" si="374"/>
        <v>-3.846759576849974E-3</v>
      </c>
      <c r="Q2492" s="200">
        <f t="shared" si="379"/>
        <v>7.2636736501797722E-2</v>
      </c>
    </row>
    <row r="2493" spans="1:17">
      <c r="A2493" s="180">
        <v>41579</v>
      </c>
      <c r="B2493" s="174">
        <v>845.27</v>
      </c>
      <c r="C2493" s="197">
        <f t="shared" si="370"/>
        <v>2.2480551459771802E-4</v>
      </c>
      <c r="D2493" s="201">
        <f t="shared" si="375"/>
        <v>6.3935998410388786E-2</v>
      </c>
      <c r="E2493" s="174">
        <v>10018.16</v>
      </c>
      <c r="F2493" s="197">
        <f t="shared" si="371"/>
        <v>8.4981837875966546E-4</v>
      </c>
      <c r="G2493" s="197">
        <f t="shared" si="376"/>
        <v>6.2814406815955098E-2</v>
      </c>
      <c r="H2493" s="174">
        <v>3379.7640000000001</v>
      </c>
      <c r="I2493" s="197">
        <f t="shared" si="372"/>
        <v>6.0170227616500609E-4</v>
      </c>
      <c r="J2493" s="197">
        <f t="shared" si="377"/>
        <v>7.7917109942470641E-2</v>
      </c>
      <c r="K2493" s="174">
        <v>536.75</v>
      </c>
      <c r="L2493" s="197">
        <f t="shared" si="373"/>
        <v>-4.8322740625476529E-3</v>
      </c>
      <c r="M2493" s="197">
        <f t="shared" si="378"/>
        <v>4.2863569097220541E-2</v>
      </c>
      <c r="N2493" s="199">
        <v>41579</v>
      </c>
      <c r="O2493" s="181">
        <v>1761.64</v>
      </c>
      <c r="P2493" s="200">
        <f t="shared" si="374"/>
        <v>2.8992283353028092E-3</v>
      </c>
      <c r="Q2493" s="200">
        <f t="shared" si="379"/>
        <v>6.0705750501518566E-2</v>
      </c>
    </row>
    <row r="2494" spans="1:17">
      <c r="A2494" s="180">
        <v>41582</v>
      </c>
      <c r="B2494" s="174">
        <v>846.32</v>
      </c>
      <c r="C2494" s="197">
        <f t="shared" si="370"/>
        <v>1.2414357318874967E-3</v>
      </c>
      <c r="D2494" s="201">
        <f t="shared" si="375"/>
        <v>6.0371036784429809E-2</v>
      </c>
      <c r="E2494" s="174">
        <v>10064.11</v>
      </c>
      <c r="F2494" s="197">
        <f t="shared" si="371"/>
        <v>4.5761838864141514E-3</v>
      </c>
      <c r="G2494" s="197">
        <f t="shared" si="376"/>
        <v>6.1527203172206224E-2</v>
      </c>
      <c r="H2494" s="174">
        <v>3384.7460000000001</v>
      </c>
      <c r="I2494" s="197">
        <f t="shared" si="372"/>
        <v>1.4729820491883366E-3</v>
      </c>
      <c r="J2494" s="197">
        <f t="shared" si="377"/>
        <v>7.6792688522851663E-2</v>
      </c>
      <c r="K2494" s="174">
        <v>539.28</v>
      </c>
      <c r="L2494" s="197">
        <f t="shared" si="373"/>
        <v>4.7024797862929638E-3</v>
      </c>
      <c r="M2494" s="197">
        <f t="shared" si="378"/>
        <v>4.1715111752711663E-2</v>
      </c>
      <c r="N2494" s="199">
        <v>41582</v>
      </c>
      <c r="O2494" s="181">
        <v>1767.93</v>
      </c>
      <c r="P2494" s="200">
        <f t="shared" si="374"/>
        <v>3.5641773126337483E-3</v>
      </c>
      <c r="Q2494" s="200">
        <f t="shared" si="379"/>
        <v>6.2395847329478109E-2</v>
      </c>
    </row>
    <row r="2495" spans="1:17">
      <c r="A2495" s="180">
        <v>41583</v>
      </c>
      <c r="B2495" s="174">
        <v>844.94</v>
      </c>
      <c r="C2495" s="197">
        <f t="shared" si="370"/>
        <v>-1.6319197595444925E-3</v>
      </c>
      <c r="D2495" s="201">
        <f t="shared" si="375"/>
        <v>5.8889196880707102E-2</v>
      </c>
      <c r="E2495" s="174">
        <v>10011.92</v>
      </c>
      <c r="F2495" s="197">
        <f t="shared" si="371"/>
        <v>-5.1992468199489059E-3</v>
      </c>
      <c r="G2495" s="197">
        <f t="shared" si="376"/>
        <v>6.4052489310899449E-2</v>
      </c>
      <c r="H2495" s="174">
        <v>3388.8229999999999</v>
      </c>
      <c r="I2495" s="197">
        <f t="shared" si="372"/>
        <v>1.2037968439801261E-3</v>
      </c>
      <c r="J2495" s="197">
        <f t="shared" si="377"/>
        <v>7.716784908479106E-2</v>
      </c>
      <c r="K2495" s="174">
        <v>541.52</v>
      </c>
      <c r="L2495" s="197">
        <f t="shared" si="373"/>
        <v>4.1450836551688436E-3</v>
      </c>
      <c r="M2495" s="197">
        <f t="shared" si="378"/>
        <v>6.7063587462503502E-2</v>
      </c>
      <c r="N2495" s="199">
        <v>41583</v>
      </c>
      <c r="O2495" s="181">
        <v>1762.97</v>
      </c>
      <c r="P2495" s="200">
        <f t="shared" si="374"/>
        <v>-2.8094838497391963E-3</v>
      </c>
      <c r="Q2495" s="200">
        <f t="shared" si="379"/>
        <v>6.5905648084436594E-2</v>
      </c>
    </row>
    <row r="2496" spans="1:17">
      <c r="A2496" s="180">
        <v>41584</v>
      </c>
      <c r="B2496" s="174">
        <v>850.53</v>
      </c>
      <c r="C2496" s="197">
        <f t="shared" si="370"/>
        <v>6.5940656634578647E-3</v>
      </c>
      <c r="D2496" s="201">
        <f t="shared" si="375"/>
        <v>4.4852086278787277E-2</v>
      </c>
      <c r="E2496" s="174">
        <v>10059.459999999999</v>
      </c>
      <c r="F2496" s="197">
        <f t="shared" si="371"/>
        <v>4.7371021723775263E-3</v>
      </c>
      <c r="G2496" s="197">
        <f t="shared" si="376"/>
        <v>4.8290235219027908E-2</v>
      </c>
      <c r="H2496" s="174">
        <v>3385.3789999999999</v>
      </c>
      <c r="I2496" s="197">
        <f t="shared" si="372"/>
        <v>-1.0167988190264831E-3</v>
      </c>
      <c r="J2496" s="197">
        <f t="shared" si="377"/>
        <v>6.677378876769291E-2</v>
      </c>
      <c r="K2496" s="174">
        <v>542.98</v>
      </c>
      <c r="L2496" s="197">
        <f t="shared" si="373"/>
        <v>2.6924866427304101E-3</v>
      </c>
      <c r="M2496" s="197">
        <f t="shared" si="378"/>
        <v>6.9128741679680319E-2</v>
      </c>
      <c r="N2496" s="199">
        <v>41584</v>
      </c>
      <c r="O2496" s="181">
        <v>1770.49</v>
      </c>
      <c r="P2496" s="200">
        <f t="shared" si="374"/>
        <v>4.2564576101536706E-3</v>
      </c>
      <c r="Q2496" s="200">
        <f t="shared" si="379"/>
        <v>5.3152832178603629E-2</v>
      </c>
    </row>
    <row r="2497" spans="1:17">
      <c r="A2497" s="180">
        <v>41585</v>
      </c>
      <c r="B2497" s="174">
        <v>836.85</v>
      </c>
      <c r="C2497" s="197">
        <f t="shared" si="370"/>
        <v>-1.6214841622785432E-2</v>
      </c>
      <c r="D2497" s="201">
        <f t="shared" si="375"/>
        <v>4.2917000229782065E-2</v>
      </c>
      <c r="E2497" s="174">
        <v>9924.3700000000008</v>
      </c>
      <c r="F2497" s="197">
        <f t="shared" si="371"/>
        <v>-1.352013681044156E-2</v>
      </c>
      <c r="G2497" s="197">
        <f t="shared" si="376"/>
        <v>4.4595418770479338E-2</v>
      </c>
      <c r="H2497" s="174">
        <v>3321.4110000000001</v>
      </c>
      <c r="I2497" s="197">
        <f t="shared" si="372"/>
        <v>-1.9076172004681358E-2</v>
      </c>
      <c r="J2497" s="197">
        <f t="shared" si="377"/>
        <v>6.0991911806459152E-2</v>
      </c>
      <c r="K2497" s="174">
        <v>545.92999999999995</v>
      </c>
      <c r="L2497" s="197">
        <f t="shared" si="373"/>
        <v>5.4182755546373154E-3</v>
      </c>
      <c r="M2497" s="197">
        <f t="shared" si="378"/>
        <v>6.7260554678617815E-2</v>
      </c>
      <c r="N2497" s="199">
        <v>41585</v>
      </c>
      <c r="O2497" s="181">
        <v>1747.15</v>
      </c>
      <c r="P2497" s="200">
        <f t="shared" si="374"/>
        <v>-1.327045548901987E-2</v>
      </c>
      <c r="Q2497" s="200">
        <f t="shared" si="379"/>
        <v>5.0090366871648098E-2</v>
      </c>
    </row>
    <row r="2498" spans="1:17">
      <c r="A2498" s="180">
        <v>41586</v>
      </c>
      <c r="B2498" s="174">
        <v>847.93</v>
      </c>
      <c r="C2498" s="197">
        <f t="shared" si="370"/>
        <v>1.3153242255239461E-2</v>
      </c>
      <c r="D2498" s="201">
        <f t="shared" si="375"/>
        <v>2.2782506356900347E-2</v>
      </c>
      <c r="E2498" s="174">
        <v>10032.14</v>
      </c>
      <c r="F2498" s="197">
        <f t="shared" si="371"/>
        <v>1.080059064805854E-2</v>
      </c>
      <c r="G2498" s="197">
        <f t="shared" si="376"/>
        <v>2.7478075536379942E-2</v>
      </c>
      <c r="H2498" s="174">
        <v>3366.8409999999999</v>
      </c>
      <c r="I2498" s="197">
        <f t="shared" si="372"/>
        <v>1.3585223375193686E-2</v>
      </c>
      <c r="J2498" s="197">
        <f t="shared" si="377"/>
        <v>4.355157853844438E-2</v>
      </c>
      <c r="K2498" s="174">
        <v>544.61</v>
      </c>
      <c r="L2498" s="197">
        <f t="shared" si="373"/>
        <v>-2.4208202260175889E-3</v>
      </c>
      <c r="M2498" s="197">
        <f t="shared" si="378"/>
        <v>7.7971937867013452E-2</v>
      </c>
      <c r="N2498" s="199">
        <v>41586</v>
      </c>
      <c r="O2498" s="181">
        <v>1770.61</v>
      </c>
      <c r="P2498" s="200">
        <f t="shared" si="374"/>
        <v>1.333823103901602E-2</v>
      </c>
      <c r="Q2498" s="200">
        <f t="shared" si="379"/>
        <v>3.3772285458635184E-2</v>
      </c>
    </row>
    <row r="2499" spans="1:17">
      <c r="A2499" s="180">
        <v>41589</v>
      </c>
      <c r="B2499" s="174">
        <v>849.57</v>
      </c>
      <c r="C2499" s="197">
        <f t="shared" si="370"/>
        <v>1.9322539148859022E-3</v>
      </c>
      <c r="D2499" s="201">
        <f t="shared" si="375"/>
        <v>3.7097792717093785E-2</v>
      </c>
      <c r="E2499" s="174">
        <v>10042.950000000001</v>
      </c>
      <c r="F2499" s="197">
        <f t="shared" si="371"/>
        <v>1.0769566706620693E-3</v>
      </c>
      <c r="G2499" s="197">
        <f t="shared" si="376"/>
        <v>4.3268631217737177E-2</v>
      </c>
      <c r="H2499" s="174">
        <v>3362.9749999999999</v>
      </c>
      <c r="I2499" s="197">
        <f t="shared" si="372"/>
        <v>-1.1489171250041654E-3</v>
      </c>
      <c r="J2499" s="197">
        <f t="shared" si="377"/>
        <v>5.8489031843282302E-2</v>
      </c>
      <c r="K2499" s="174">
        <v>542.63</v>
      </c>
      <c r="L2499" s="197">
        <f t="shared" si="373"/>
        <v>-3.642254127684878E-3</v>
      </c>
      <c r="M2499" s="197">
        <f t="shared" si="378"/>
        <v>7.2288988039262952E-2</v>
      </c>
      <c r="N2499" s="199">
        <v>41589</v>
      </c>
      <c r="O2499" s="181">
        <v>1771.89</v>
      </c>
      <c r="P2499" s="200">
        <f t="shared" si="374"/>
        <v>7.2265352474504111E-4</v>
      </c>
      <c r="Q2499" s="200">
        <f t="shared" si="379"/>
        <v>5.049668153950862E-2</v>
      </c>
    </row>
    <row r="2500" spans="1:17">
      <c r="A2500" s="180">
        <v>41590</v>
      </c>
      <c r="B2500" s="174">
        <v>852.08</v>
      </c>
      <c r="C2500" s="197">
        <f t="shared" ref="C2500:C2563" si="380">LN(B2500/B2499)</f>
        <v>2.9500800051378492E-3</v>
      </c>
      <c r="D2500" s="201">
        <f t="shared" si="375"/>
        <v>3.803916631896602E-2</v>
      </c>
      <c r="E2500" s="174">
        <v>10009.84</v>
      </c>
      <c r="F2500" s="197">
        <f t="shared" ref="F2500:F2563" si="381">LN(E2500/E2499)</f>
        <v>-3.3022866233551164E-3</v>
      </c>
      <c r="G2500" s="197">
        <f t="shared" si="376"/>
        <v>4.1460290913140921E-2</v>
      </c>
      <c r="H2500" s="174">
        <v>3365.2249999999999</v>
      </c>
      <c r="I2500" s="197">
        <f t="shared" ref="I2500:I2563" si="382">LN(H2500/H2499)</f>
        <v>6.6882675422081002E-4</v>
      </c>
      <c r="J2500" s="197">
        <f t="shared" si="377"/>
        <v>5.6487402110535177E-2</v>
      </c>
      <c r="K2500" s="174">
        <v>543.46</v>
      </c>
      <c r="L2500" s="197">
        <f t="shared" ref="L2500:L2563" si="383">LN(K2500/K2499)</f>
        <v>1.5284187527328198E-3</v>
      </c>
      <c r="M2500" s="197">
        <f t="shared" si="378"/>
        <v>5.9842856818456767E-2</v>
      </c>
      <c r="N2500" s="199">
        <v>41590</v>
      </c>
      <c r="O2500" s="181">
        <v>1767.69</v>
      </c>
      <c r="P2500" s="200">
        <f t="shared" ref="P2500:P2563" si="384">LN(O2500/O2499)</f>
        <v>-2.3731640314203425E-3</v>
      </c>
      <c r="Q2500" s="200">
        <f t="shared" si="379"/>
        <v>4.8508301521011196E-2</v>
      </c>
    </row>
    <row r="2501" spans="1:17">
      <c r="A2501" s="180">
        <v>41591</v>
      </c>
      <c r="B2501" s="174">
        <v>864.19</v>
      </c>
      <c r="C2501" s="197">
        <f t="shared" si="380"/>
        <v>1.4112232900463158E-2</v>
      </c>
      <c r="D2501" s="201">
        <f t="shared" si="375"/>
        <v>4.2726993809068671E-2</v>
      </c>
      <c r="E2501" s="174">
        <v>10079.89</v>
      </c>
      <c r="F2501" s="197">
        <f t="shared" si="381"/>
        <v>6.9737407018663515E-3</v>
      </c>
      <c r="G2501" s="197">
        <f t="shared" si="376"/>
        <v>3.0982005078906794E-2</v>
      </c>
      <c r="H2501" s="174">
        <v>3405.5639999999999</v>
      </c>
      <c r="I2501" s="197">
        <f t="shared" si="382"/>
        <v>1.191573900552175E-2</v>
      </c>
      <c r="J2501" s="197">
        <f t="shared" si="377"/>
        <v>6.0177203554900742E-2</v>
      </c>
      <c r="K2501" s="174">
        <v>545.25</v>
      </c>
      <c r="L2501" s="197">
        <f t="shared" si="383"/>
        <v>3.2882982849881553E-3</v>
      </c>
      <c r="M2501" s="197">
        <f t="shared" si="378"/>
        <v>5.9631481757242456E-2</v>
      </c>
      <c r="N2501" s="199">
        <v>41591</v>
      </c>
      <c r="O2501" s="181">
        <v>1782</v>
      </c>
      <c r="P2501" s="200">
        <f t="shared" si="384"/>
        <v>8.0627195734255634E-3</v>
      </c>
      <c r="Q2501" s="200">
        <f t="shared" si="379"/>
        <v>4.0458120597610489E-2</v>
      </c>
    </row>
    <row r="2502" spans="1:17">
      <c r="A2502" s="180">
        <v>41592</v>
      </c>
      <c r="B2502" s="174">
        <v>860.18</v>
      </c>
      <c r="C2502" s="197">
        <f t="shared" si="380"/>
        <v>-4.6509823629145792E-3</v>
      </c>
      <c r="D2502" s="201">
        <f t="shared" si="375"/>
        <v>4.9504961517206542E-2</v>
      </c>
      <c r="E2502" s="174">
        <v>10130.52</v>
      </c>
      <c r="F2502" s="197">
        <f t="shared" si="381"/>
        <v>5.010299733071568E-3</v>
      </c>
      <c r="G2502" s="197">
        <f t="shared" si="376"/>
        <v>3.4411094528296812E-2</v>
      </c>
      <c r="H2502" s="174">
        <v>3415.1370000000002</v>
      </c>
      <c r="I2502" s="197">
        <f t="shared" si="382"/>
        <v>2.8070446969807521E-3</v>
      </c>
      <c r="J2502" s="197">
        <f t="shared" si="377"/>
        <v>6.512918021190045E-2</v>
      </c>
      <c r="K2502" s="174">
        <v>545.02</v>
      </c>
      <c r="L2502" s="197">
        <f t="shared" si="383"/>
        <v>-4.2191384411552943E-4</v>
      </c>
      <c r="M2502" s="197">
        <f t="shared" si="378"/>
        <v>6.172908295344668E-2</v>
      </c>
      <c r="N2502" s="199">
        <v>41592</v>
      </c>
      <c r="O2502" s="181">
        <v>1790.62</v>
      </c>
      <c r="P2502" s="200">
        <f t="shared" si="384"/>
        <v>4.8255995473341796E-3</v>
      </c>
      <c r="Q2502" s="200">
        <f t="shared" si="379"/>
        <v>4.4311990684445926E-2</v>
      </c>
    </row>
    <row r="2503" spans="1:17">
      <c r="A2503" s="180">
        <v>41593</v>
      </c>
      <c r="B2503" s="174">
        <v>866.5</v>
      </c>
      <c r="C2503" s="197">
        <f t="shared" si="380"/>
        <v>7.320439483201803E-3</v>
      </c>
      <c r="D2503" s="201">
        <f t="shared" si="375"/>
        <v>2.9386643795599805E-2</v>
      </c>
      <c r="E2503" s="174">
        <v>10189.799999999999</v>
      </c>
      <c r="F2503" s="197">
        <f t="shared" si="381"/>
        <v>5.8345703383043106E-3</v>
      </c>
      <c r="G2503" s="197">
        <f t="shared" si="376"/>
        <v>2.4242884898973426E-2</v>
      </c>
      <c r="H2503" s="174">
        <v>3422.5790000000002</v>
      </c>
      <c r="I2503" s="197">
        <f t="shared" si="382"/>
        <v>2.1767511076802673E-3</v>
      </c>
      <c r="J2503" s="197">
        <f t="shared" si="377"/>
        <v>5.5330600525017981E-2</v>
      </c>
      <c r="K2503" s="174">
        <v>549.45000000000005</v>
      </c>
      <c r="L2503" s="197">
        <f t="shared" si="383"/>
        <v>8.0952866553102801E-3</v>
      </c>
      <c r="M2503" s="197">
        <f t="shared" si="378"/>
        <v>4.8533325847742573E-2</v>
      </c>
      <c r="N2503" s="199">
        <v>41593</v>
      </c>
      <c r="O2503" s="181">
        <v>1798.18</v>
      </c>
      <c r="P2503" s="200">
        <f t="shared" si="384"/>
        <v>4.2131136773868576E-3</v>
      </c>
      <c r="Q2503" s="200">
        <f t="shared" si="379"/>
        <v>3.7033474263970162E-2</v>
      </c>
    </row>
    <row r="2504" spans="1:17">
      <c r="A2504" s="180">
        <v>41596</v>
      </c>
      <c r="B2504" s="174">
        <v>856.43</v>
      </c>
      <c r="C2504" s="197">
        <f t="shared" si="380"/>
        <v>-1.1689522694036785E-2</v>
      </c>
      <c r="D2504" s="201">
        <f t="shared" si="375"/>
        <v>3.8444557429115289E-2</v>
      </c>
      <c r="E2504" s="174">
        <v>10167.16</v>
      </c>
      <c r="F2504" s="197">
        <f t="shared" si="381"/>
        <v>-2.2243015985014955E-3</v>
      </c>
      <c r="G2504" s="197">
        <f t="shared" si="376"/>
        <v>3.3432632768743635E-2</v>
      </c>
      <c r="H2504" s="174">
        <v>3388.8710000000001</v>
      </c>
      <c r="I2504" s="197">
        <f t="shared" si="382"/>
        <v>-9.8975328813809983E-3</v>
      </c>
      <c r="J2504" s="197">
        <f t="shared" si="377"/>
        <v>5.5558648303870743E-2</v>
      </c>
      <c r="K2504" s="174">
        <v>542.69000000000005</v>
      </c>
      <c r="L2504" s="197">
        <f t="shared" si="383"/>
        <v>-1.2379523379927459E-2</v>
      </c>
      <c r="M2504" s="197">
        <f t="shared" si="378"/>
        <v>5.0982026735563193E-2</v>
      </c>
      <c r="N2504" s="199">
        <v>41596</v>
      </c>
      <c r="O2504" s="181">
        <v>1791.53</v>
      </c>
      <c r="P2504" s="200">
        <f t="shared" si="384"/>
        <v>-3.7050389068854113E-3</v>
      </c>
      <c r="Q2504" s="200">
        <f t="shared" si="379"/>
        <v>4.3091210925873855E-2</v>
      </c>
    </row>
    <row r="2505" spans="1:17">
      <c r="A2505" s="180">
        <v>41597</v>
      </c>
      <c r="B2505" s="174">
        <v>850.77</v>
      </c>
      <c r="C2505" s="197">
        <f t="shared" si="380"/>
        <v>-6.6307646881117012E-3</v>
      </c>
      <c r="D2505" s="201">
        <f t="shared" si="375"/>
        <v>3.1792768194350264E-2</v>
      </c>
      <c r="E2505" s="174">
        <v>10135.65</v>
      </c>
      <c r="F2505" s="197">
        <f t="shared" si="381"/>
        <v>-3.1040063222302502E-3</v>
      </c>
      <c r="G2505" s="197">
        <f t="shared" si="376"/>
        <v>3.9874088304562044E-2</v>
      </c>
      <c r="H2505" s="174">
        <v>3378.1329999999998</v>
      </c>
      <c r="I2505" s="197">
        <f t="shared" si="382"/>
        <v>-3.1736375544444417E-3</v>
      </c>
      <c r="J2505" s="197">
        <f t="shared" si="377"/>
        <v>4.9646671451967474E-2</v>
      </c>
      <c r="K2505" s="174">
        <v>548.53</v>
      </c>
      <c r="L2505" s="197">
        <f t="shared" si="383"/>
        <v>1.0703718328278461E-2</v>
      </c>
      <c r="M2505" s="197">
        <f t="shared" si="378"/>
        <v>4.3844702485481432E-2</v>
      </c>
      <c r="N2505" s="199">
        <v>41597</v>
      </c>
      <c r="O2505" s="181">
        <v>1787.87</v>
      </c>
      <c r="P2505" s="200">
        <f t="shared" si="384"/>
        <v>-2.0450361935312332E-3</v>
      </c>
      <c r="Q2505" s="200">
        <f t="shared" si="379"/>
        <v>4.6629265815922236E-2</v>
      </c>
    </row>
    <row r="2506" spans="1:17">
      <c r="A2506" s="180">
        <v>41598</v>
      </c>
      <c r="B2506" s="174">
        <v>849.3</v>
      </c>
      <c r="C2506" s="197">
        <f t="shared" si="380"/>
        <v>-1.7293409875486936E-3</v>
      </c>
      <c r="D2506" s="201">
        <f t="shared" si="375"/>
        <v>2.987397820162396E-2</v>
      </c>
      <c r="E2506" s="174">
        <v>10096.44</v>
      </c>
      <c r="F2506" s="197">
        <f t="shared" si="381"/>
        <v>-3.8760255702219751E-3</v>
      </c>
      <c r="G2506" s="197">
        <f t="shared" si="376"/>
        <v>4.0533656298964535E-2</v>
      </c>
      <c r="H2506" s="174">
        <v>3367.1669999999999</v>
      </c>
      <c r="I2506" s="197">
        <f t="shared" si="382"/>
        <v>-3.251452021700952E-3</v>
      </c>
      <c r="J2506" s="197">
        <f t="shared" si="377"/>
        <v>4.8146199171877367E-2</v>
      </c>
      <c r="K2506" s="174">
        <v>549.14</v>
      </c>
      <c r="L2506" s="197">
        <f t="shared" si="383"/>
        <v>1.1114452664187913E-3</v>
      </c>
      <c r="M2506" s="197">
        <f t="shared" si="378"/>
        <v>5.5241755202029785E-2</v>
      </c>
      <c r="N2506" s="199">
        <v>41598</v>
      </c>
      <c r="O2506" s="181">
        <v>1781.37</v>
      </c>
      <c r="P2506" s="200">
        <f t="shared" si="384"/>
        <v>-3.642235986195912E-3</v>
      </c>
      <c r="Q2506" s="200">
        <f t="shared" si="379"/>
        <v>4.9314948491208141E-2</v>
      </c>
    </row>
    <row r="2507" spans="1:17">
      <c r="A2507" s="180">
        <v>41599</v>
      </c>
      <c r="B2507" s="174">
        <v>857.81</v>
      </c>
      <c r="C2507" s="197">
        <f t="shared" si="380"/>
        <v>9.9701489579401351E-3</v>
      </c>
      <c r="D2507" s="201">
        <f t="shared" si="375"/>
        <v>2.6970608527333725E-2</v>
      </c>
      <c r="E2507" s="174">
        <v>10162.4</v>
      </c>
      <c r="F2507" s="197">
        <f t="shared" si="381"/>
        <v>6.5117482614256853E-3</v>
      </c>
      <c r="G2507" s="197">
        <f t="shared" si="376"/>
        <v>3.8490187812265361E-2</v>
      </c>
      <c r="H2507" s="174">
        <v>3402.7350000000001</v>
      </c>
      <c r="I2507" s="197">
        <f t="shared" si="382"/>
        <v>1.0507782022534868E-2</v>
      </c>
      <c r="J2507" s="197">
        <f t="shared" si="377"/>
        <v>4.5107235501395351E-2</v>
      </c>
      <c r="K2507" s="174">
        <v>550.9</v>
      </c>
      <c r="L2507" s="197">
        <f t="shared" si="383"/>
        <v>3.1998863709678288E-3</v>
      </c>
      <c r="M2507" s="197">
        <f t="shared" si="378"/>
        <v>5.6025732658497029E-2</v>
      </c>
      <c r="N2507" s="199">
        <v>41599</v>
      </c>
      <c r="O2507" s="181">
        <v>1795.85</v>
      </c>
      <c r="P2507" s="200">
        <f t="shared" si="384"/>
        <v>8.0957162744240488E-3</v>
      </c>
      <c r="Q2507" s="200">
        <f t="shared" si="379"/>
        <v>4.8273279976179431E-2</v>
      </c>
    </row>
    <row r="2508" spans="1:17">
      <c r="A2508" s="180">
        <v>41600</v>
      </c>
      <c r="B2508" s="174">
        <v>858.8</v>
      </c>
      <c r="C2508" s="197">
        <f t="shared" si="380"/>
        <v>1.1534362607223531E-3</v>
      </c>
      <c r="D2508" s="201">
        <f t="shared" si="375"/>
        <v>3.3354598374710109E-2</v>
      </c>
      <c r="E2508" s="174">
        <v>10205.719999999999</v>
      </c>
      <c r="F2508" s="197">
        <f t="shared" si="381"/>
        <v>4.2537126960740228E-3</v>
      </c>
      <c r="G2508" s="197">
        <f t="shared" si="376"/>
        <v>4.6675971460721152E-2</v>
      </c>
      <c r="H2508" s="174">
        <v>3422.0160000000001</v>
      </c>
      <c r="I2508" s="197">
        <f t="shared" si="382"/>
        <v>5.650331066279447E-3</v>
      </c>
      <c r="J2508" s="197">
        <f t="shared" si="377"/>
        <v>5.8760709995335725E-2</v>
      </c>
      <c r="K2508" s="174">
        <v>556.51</v>
      </c>
      <c r="L2508" s="197">
        <f t="shared" si="383"/>
        <v>1.013183552741178E-2</v>
      </c>
      <c r="M2508" s="197">
        <f t="shared" si="378"/>
        <v>6.2369881416788557E-2</v>
      </c>
      <c r="N2508" s="199">
        <v>41600</v>
      </c>
      <c r="O2508" s="181">
        <v>1804.76</v>
      </c>
      <c r="P2508" s="200">
        <f t="shared" si="384"/>
        <v>4.9491714942796741E-3</v>
      </c>
      <c r="Q2508" s="200">
        <f t="shared" si="379"/>
        <v>5.9112207053547756E-2</v>
      </c>
    </row>
    <row r="2509" spans="1:17">
      <c r="A2509" s="180">
        <v>41603</v>
      </c>
      <c r="B2509" s="174">
        <v>855.63</v>
      </c>
      <c r="C2509" s="197">
        <f t="shared" si="380"/>
        <v>-3.6980262974674683E-3</v>
      </c>
      <c r="D2509" s="201">
        <f t="shared" si="375"/>
        <v>3.2497209218717155E-2</v>
      </c>
      <c r="E2509" s="174">
        <v>10176.200000000001</v>
      </c>
      <c r="F2509" s="197">
        <f t="shared" si="381"/>
        <v>-2.8966869305101966E-3</v>
      </c>
      <c r="G2509" s="197">
        <f t="shared" si="376"/>
        <v>4.811890332923062E-2</v>
      </c>
      <c r="H2509" s="174">
        <v>3427.489</v>
      </c>
      <c r="I2509" s="197">
        <f t="shared" si="382"/>
        <v>1.5980720255729869E-3</v>
      </c>
      <c r="J2509" s="197">
        <f t="shared" si="377"/>
        <v>5.649895826898356E-2</v>
      </c>
      <c r="K2509" s="174">
        <v>554.07000000000005</v>
      </c>
      <c r="L2509" s="197">
        <f t="shared" si="383"/>
        <v>-4.3941074501527497E-3</v>
      </c>
      <c r="M2509" s="197">
        <f t="shared" si="378"/>
        <v>6.6568696246398468E-2</v>
      </c>
      <c r="N2509" s="199">
        <v>41603</v>
      </c>
      <c r="O2509" s="181">
        <v>1802.48</v>
      </c>
      <c r="P2509" s="200">
        <f t="shared" si="384"/>
        <v>-1.2641245404365169E-3</v>
      </c>
      <c r="Q2509" s="200">
        <f t="shared" si="379"/>
        <v>6.058202703221157E-2</v>
      </c>
    </row>
    <row r="2510" spans="1:17">
      <c r="A2510" s="180">
        <v>41604</v>
      </c>
      <c r="B2510" s="174">
        <v>858.18</v>
      </c>
      <c r="C2510" s="197">
        <f t="shared" si="380"/>
        <v>2.9758279877051437E-3</v>
      </c>
      <c r="D2510" s="201">
        <f t="shared" si="375"/>
        <v>3.5206947233130968E-2</v>
      </c>
      <c r="E2510" s="174">
        <v>10167.9</v>
      </c>
      <c r="F2510" s="197">
        <f t="shared" si="381"/>
        <v>-8.1596142965359821E-4</v>
      </c>
      <c r="G2510" s="197">
        <f t="shared" si="376"/>
        <v>4.9557001617595776E-2</v>
      </c>
      <c r="H2510" s="174">
        <v>3445.7640000000001</v>
      </c>
      <c r="I2510" s="197">
        <f t="shared" si="382"/>
        <v>5.3177274473556971E-3</v>
      </c>
      <c r="J2510" s="197">
        <f t="shared" si="377"/>
        <v>5.9251363091756333E-2</v>
      </c>
      <c r="K2510" s="174">
        <v>555.54</v>
      </c>
      <c r="L2510" s="197">
        <f t="shared" si="383"/>
        <v>2.6495811320807992E-3</v>
      </c>
      <c r="M2510" s="197">
        <f t="shared" si="378"/>
        <v>4.8611502346010832E-2</v>
      </c>
      <c r="N2510" s="199">
        <v>41604</v>
      </c>
      <c r="O2510" s="181">
        <v>1802.75</v>
      </c>
      <c r="P2510" s="200">
        <f t="shared" si="384"/>
        <v>1.4978239973848013E-4</v>
      </c>
      <c r="Q2510" s="200">
        <f t="shared" si="379"/>
        <v>6.3399998284795284E-2</v>
      </c>
    </row>
    <row r="2511" spans="1:17">
      <c r="A2511" s="180">
        <v>41605</v>
      </c>
      <c r="B2511" s="174">
        <v>865.61</v>
      </c>
      <c r="C2511" s="197">
        <f t="shared" si="380"/>
        <v>8.6205930108435979E-3</v>
      </c>
      <c r="D2511" s="201">
        <f t="shared" si="375"/>
        <v>4.4315119075090004E-2</v>
      </c>
      <c r="E2511" s="174">
        <v>10182.99</v>
      </c>
      <c r="F2511" s="197">
        <f t="shared" si="381"/>
        <v>1.4829820971504659E-3</v>
      </c>
      <c r="G2511" s="197">
        <f t="shared" si="376"/>
        <v>5.5261505196633628E-2</v>
      </c>
      <c r="H2511" s="174">
        <v>3470.4769999999999</v>
      </c>
      <c r="I2511" s="197">
        <f t="shared" si="382"/>
        <v>7.1463979281188991E-3</v>
      </c>
      <c r="J2511" s="197">
        <f t="shared" si="377"/>
        <v>6.8324074982983429E-2</v>
      </c>
      <c r="K2511" s="174">
        <v>551.80999999999995</v>
      </c>
      <c r="L2511" s="197">
        <f t="shared" si="383"/>
        <v>-6.7368295608806082E-3</v>
      </c>
      <c r="M2511" s="197">
        <f t="shared" si="378"/>
        <v>4.9746448026273149E-2</v>
      </c>
      <c r="N2511" s="199">
        <v>41605</v>
      </c>
      <c r="O2511" s="181">
        <v>1807.23</v>
      </c>
      <c r="P2511" s="200">
        <f t="shared" si="384"/>
        <v>2.4820094847459511E-3</v>
      </c>
      <c r="Q2511" s="200">
        <f t="shared" si="379"/>
        <v>6.9597289703293833E-2</v>
      </c>
    </row>
    <row r="2512" spans="1:17">
      <c r="A2512" s="180">
        <v>41607</v>
      </c>
      <c r="B2512" s="174">
        <v>867.78</v>
      </c>
      <c r="C2512" s="197">
        <f t="shared" si="380"/>
        <v>2.5037656079883517E-3</v>
      </c>
      <c r="D2512" s="201">
        <f t="shared" si="375"/>
        <v>4.3141931832397867E-2</v>
      </c>
      <c r="E2512" s="174">
        <v>10183.23</v>
      </c>
      <c r="F2512" s="197">
        <f t="shared" si="381"/>
        <v>2.3568438326967854E-5</v>
      </c>
      <c r="G2512" s="197">
        <f t="shared" si="376"/>
        <v>4.9285819241375324E-2</v>
      </c>
      <c r="H2512" s="174">
        <v>3487.82</v>
      </c>
      <c r="I2512" s="197">
        <f t="shared" si="382"/>
        <v>4.9848507221297977E-3</v>
      </c>
      <c r="J2512" s="197">
        <f t="shared" si="377"/>
        <v>6.4700567708304402E-2</v>
      </c>
      <c r="K2512" s="174">
        <v>549.41999999999996</v>
      </c>
      <c r="L2512" s="197">
        <f t="shared" si="383"/>
        <v>-4.3406077794343294E-3</v>
      </c>
      <c r="M2512" s="197">
        <f t="shared" si="378"/>
        <v>4.9805521535506186E-2</v>
      </c>
      <c r="N2512" s="199">
        <v>41607</v>
      </c>
      <c r="O2512" s="181">
        <v>1805.81</v>
      </c>
      <c r="P2512" s="200">
        <f t="shared" si="384"/>
        <v>-7.8604171175170024E-4</v>
      </c>
      <c r="Q2512" s="200">
        <f t="shared" si="379"/>
        <v>6.4112545467064019E-2</v>
      </c>
    </row>
    <row r="2513" spans="1:17">
      <c r="A2513" s="180">
        <v>41610</v>
      </c>
      <c r="B2513" s="174">
        <v>864.21</v>
      </c>
      <c r="C2513" s="197">
        <f t="shared" si="380"/>
        <v>-4.1224314873004866E-3</v>
      </c>
      <c r="D2513" s="201">
        <f t="shared" si="375"/>
        <v>4.3368601740163264E-2</v>
      </c>
      <c r="E2513" s="174">
        <v>10137.02</v>
      </c>
      <c r="F2513" s="197">
        <f t="shared" si="381"/>
        <v>-4.548180229878236E-3</v>
      </c>
      <c r="G2513" s="197">
        <f t="shared" si="376"/>
        <v>4.9720065727303739E-2</v>
      </c>
      <c r="H2513" s="174">
        <v>3481.15</v>
      </c>
      <c r="I2513" s="197">
        <f t="shared" si="382"/>
        <v>-1.9142002438419722E-3</v>
      </c>
      <c r="J2513" s="197">
        <f t="shared" si="377"/>
        <v>6.9620865612373933E-2</v>
      </c>
      <c r="K2513" s="174">
        <v>547.82000000000005</v>
      </c>
      <c r="L2513" s="197">
        <f t="shared" si="383"/>
        <v>-2.9164105101158817E-3</v>
      </c>
      <c r="M2513" s="197">
        <f t="shared" si="378"/>
        <v>4.2592851601710169E-2</v>
      </c>
      <c r="N2513" s="199">
        <v>41610</v>
      </c>
      <c r="O2513" s="181">
        <v>1800.9</v>
      </c>
      <c r="P2513" s="200">
        <f t="shared" si="384"/>
        <v>-2.7227046439559808E-3</v>
      </c>
      <c r="Q2513" s="200">
        <f t="shared" si="379"/>
        <v>6.3993392743016089E-2</v>
      </c>
    </row>
    <row r="2514" spans="1:17">
      <c r="A2514" s="180">
        <v>41611</v>
      </c>
      <c r="B2514" s="174">
        <v>862.73</v>
      </c>
      <c r="C2514" s="197">
        <f t="shared" si="380"/>
        <v>-1.714014803449396E-3</v>
      </c>
      <c r="D2514" s="201">
        <f t="shared" ref="D2514:D2577" si="385">SUM(C2473:C2513)</f>
        <v>4.9613219487355552E-2</v>
      </c>
      <c r="E2514" s="174">
        <v>10086.73</v>
      </c>
      <c r="F2514" s="197">
        <f t="shared" si="381"/>
        <v>-4.9733707801745434E-3</v>
      </c>
      <c r="G2514" s="197">
        <f t="shared" ref="G2514:G2577" si="386">SUM(F2473:F2513)</f>
        <v>5.2432968232159267E-2</v>
      </c>
      <c r="H2514" s="174">
        <v>3479.3359999999998</v>
      </c>
      <c r="I2514" s="197">
        <f t="shared" si="382"/>
        <v>-5.2122798352554679E-4</v>
      </c>
      <c r="J2514" s="197">
        <f t="shared" ref="J2514:J2577" si="387">SUM(I2473:I2513)</f>
        <v>7.9898393175587862E-2</v>
      </c>
      <c r="K2514" s="174">
        <v>553.5</v>
      </c>
      <c r="L2514" s="197">
        <f t="shared" si="383"/>
        <v>1.0314986311111706E-2</v>
      </c>
      <c r="M2514" s="197">
        <f t="shared" ref="M2514:M2577" si="388">SUM(L2473:L2513)</f>
        <v>4.2434224061785049E-2</v>
      </c>
      <c r="N2514" s="199">
        <v>41611</v>
      </c>
      <c r="O2514" s="181">
        <v>1795.15</v>
      </c>
      <c r="P2514" s="200">
        <f t="shared" si="384"/>
        <v>-3.1979560353162999E-3</v>
      </c>
      <c r="Q2514" s="200">
        <f t="shared" ref="Q2514:Q2577" si="389">SUM(P2473:P2513)</f>
        <v>7.0290683843542534E-2</v>
      </c>
    </row>
    <row r="2515" spans="1:17">
      <c r="A2515" s="180">
        <v>41612</v>
      </c>
      <c r="B2515" s="174">
        <v>865.81</v>
      </c>
      <c r="C2515" s="197">
        <f t="shared" si="380"/>
        <v>3.563704929783603E-3</v>
      </c>
      <c r="D2515" s="201">
        <f t="shared" si="385"/>
        <v>3.9037590352705959E-2</v>
      </c>
      <c r="E2515" s="174">
        <v>10064.870000000001</v>
      </c>
      <c r="F2515" s="197">
        <f t="shared" si="381"/>
        <v>-2.1695556258095171E-3</v>
      </c>
      <c r="G2515" s="197">
        <f t="shared" si="386"/>
        <v>4.1602077352231363E-2</v>
      </c>
      <c r="H2515" s="174">
        <v>3483.0059999999999</v>
      </c>
      <c r="I2515" s="197">
        <f t="shared" si="382"/>
        <v>1.0542430520970819E-3</v>
      </c>
      <c r="J2515" s="197">
        <f t="shared" si="387"/>
        <v>7.0474012138437792E-2</v>
      </c>
      <c r="K2515" s="174">
        <v>552.53</v>
      </c>
      <c r="L2515" s="197">
        <f t="shared" si="383"/>
        <v>-1.7540215883677388E-3</v>
      </c>
      <c r="M2515" s="197">
        <f t="shared" si="388"/>
        <v>5.5323656143893347E-2</v>
      </c>
      <c r="N2515" s="199">
        <v>41612</v>
      </c>
      <c r="O2515" s="181">
        <v>1792.81</v>
      </c>
      <c r="P2515" s="200">
        <f t="shared" si="384"/>
        <v>-1.3043625524062031E-3</v>
      </c>
      <c r="Q2515" s="200">
        <f t="shared" si="389"/>
        <v>6.0064240742649995E-2</v>
      </c>
    </row>
    <row r="2516" spans="1:17">
      <c r="A2516" s="180">
        <v>41613</v>
      </c>
      <c r="B2516" s="174">
        <v>863.46</v>
      </c>
      <c r="C2516" s="197">
        <f t="shared" si="380"/>
        <v>-2.7179115425919479E-3</v>
      </c>
      <c r="D2516" s="201">
        <f t="shared" si="385"/>
        <v>5.1377794434562078E-2</v>
      </c>
      <c r="E2516" s="174">
        <v>10016.74</v>
      </c>
      <c r="F2516" s="197">
        <f t="shared" si="381"/>
        <v>-4.793449544884058E-3</v>
      </c>
      <c r="G2516" s="197">
        <f t="shared" si="386"/>
        <v>4.7543285393370154E-2</v>
      </c>
      <c r="H2516" s="174">
        <v>3477.7269999999999</v>
      </c>
      <c r="I2516" s="197">
        <f t="shared" si="382"/>
        <v>-1.5167945709456932E-3</v>
      </c>
      <c r="J2516" s="197">
        <f t="shared" si="387"/>
        <v>7.9852516499254816E-2</v>
      </c>
      <c r="K2516" s="174">
        <v>552.14</v>
      </c>
      <c r="L2516" s="197">
        <f t="shared" si="383"/>
        <v>-7.060932517465936E-4</v>
      </c>
      <c r="M2516" s="197">
        <f t="shared" si="388"/>
        <v>5.0557239522518886E-2</v>
      </c>
      <c r="N2516" s="199">
        <v>41613</v>
      </c>
      <c r="O2516" s="181">
        <v>1785.03</v>
      </c>
      <c r="P2516" s="200">
        <f t="shared" si="384"/>
        <v>-4.3489995429874546E-3</v>
      </c>
      <c r="Q2516" s="200">
        <f t="shared" si="389"/>
        <v>6.730262281389944E-2</v>
      </c>
    </row>
    <row r="2517" spans="1:17">
      <c r="A2517" s="180">
        <v>41614</v>
      </c>
      <c r="B2517" s="174">
        <v>874.07</v>
      </c>
      <c r="C2517" s="197">
        <f t="shared" si="380"/>
        <v>1.2212890571423361E-2</v>
      </c>
      <c r="D2517" s="201">
        <f t="shared" si="385"/>
        <v>6.8417280497914484E-2</v>
      </c>
      <c r="E2517" s="174">
        <v>10131.219999999999</v>
      </c>
      <c r="F2517" s="197">
        <f t="shared" si="381"/>
        <v>1.1364051944608048E-2</v>
      </c>
      <c r="G2517" s="197">
        <f t="shared" si="386"/>
        <v>5.473904486043954E-2</v>
      </c>
      <c r="H2517" s="174">
        <v>3504.2579999999998</v>
      </c>
      <c r="I2517" s="197">
        <f t="shared" si="382"/>
        <v>7.5998810362456924E-3</v>
      </c>
      <c r="J2517" s="197">
        <f t="shared" si="387"/>
        <v>9.7748966345347132E-2</v>
      </c>
      <c r="K2517" s="174">
        <v>554.41</v>
      </c>
      <c r="L2517" s="197">
        <f t="shared" si="383"/>
        <v>4.1028479224796471E-3</v>
      </c>
      <c r="M2517" s="197">
        <f t="shared" si="388"/>
        <v>5.5789281279099781E-2</v>
      </c>
      <c r="N2517" s="199">
        <v>41614</v>
      </c>
      <c r="O2517" s="181">
        <v>1805.09</v>
      </c>
      <c r="P2517" s="200">
        <f t="shared" si="384"/>
        <v>1.1175230224585924E-2</v>
      </c>
      <c r="Q2517" s="200">
        <f t="shared" si="389"/>
        <v>7.5362346619780099E-2</v>
      </c>
    </row>
    <row r="2518" spans="1:17">
      <c r="A2518" s="180">
        <v>41617</v>
      </c>
      <c r="B2518" s="174">
        <v>873.22</v>
      </c>
      <c r="C2518" s="197">
        <f t="shared" si="380"/>
        <v>-9.7293530787802762E-4</v>
      </c>
      <c r="D2518" s="201">
        <f t="shared" si="385"/>
        <v>8.0940254360193642E-2</v>
      </c>
      <c r="E2518" s="174">
        <v>10146.26</v>
      </c>
      <c r="F2518" s="197">
        <f t="shared" si="381"/>
        <v>1.4834193162070954E-3</v>
      </c>
      <c r="G2518" s="197">
        <f t="shared" si="386"/>
        <v>6.4643680175576895E-2</v>
      </c>
      <c r="H2518" s="174">
        <v>3516.172</v>
      </c>
      <c r="I2518" s="197">
        <f t="shared" si="382"/>
        <v>3.3940973522520019E-3</v>
      </c>
      <c r="J2518" s="197">
        <f t="shared" si="387"/>
        <v>0.10894900145104751</v>
      </c>
      <c r="K2518" s="174">
        <v>559.85</v>
      </c>
      <c r="L2518" s="197">
        <f t="shared" si="383"/>
        <v>9.7644054751490714E-3</v>
      </c>
      <c r="M2518" s="197">
        <f t="shared" si="388"/>
        <v>6.5499764114298684E-2</v>
      </c>
      <c r="N2518" s="199">
        <v>41617</v>
      </c>
      <c r="O2518" s="181">
        <v>1808.37</v>
      </c>
      <c r="P2518" s="200">
        <f t="shared" si="384"/>
        <v>1.8154350128978636E-3</v>
      </c>
      <c r="Q2518" s="200">
        <f t="shared" si="389"/>
        <v>8.5963879348370797E-2</v>
      </c>
    </row>
    <row r="2519" spans="1:17">
      <c r="A2519" s="180">
        <v>41618</v>
      </c>
      <c r="B2519" s="174">
        <v>873.54</v>
      </c>
      <c r="C2519" s="197">
        <f t="shared" si="380"/>
        <v>3.663926396066953E-4</v>
      </c>
      <c r="D2519" s="201">
        <f t="shared" si="385"/>
        <v>6.268808549797647E-2</v>
      </c>
      <c r="E2519" s="174">
        <v>10114.67</v>
      </c>
      <c r="F2519" s="197">
        <f t="shared" si="381"/>
        <v>-3.1183194056940964E-3</v>
      </c>
      <c r="G2519" s="197">
        <f t="shared" si="386"/>
        <v>4.5601121957925463E-2</v>
      </c>
      <c r="H2519" s="174">
        <v>3514.2040000000002</v>
      </c>
      <c r="I2519" s="197">
        <f t="shared" si="382"/>
        <v>-5.598562726669762E-4</v>
      </c>
      <c r="J2519" s="197">
        <f t="shared" si="387"/>
        <v>9.0839378366225187E-2</v>
      </c>
      <c r="K2519" s="174">
        <v>562.36</v>
      </c>
      <c r="L2519" s="197">
        <f t="shared" si="383"/>
        <v>4.4733235055006582E-3</v>
      </c>
      <c r="M2519" s="197">
        <f t="shared" si="388"/>
        <v>6.5776523310570545E-2</v>
      </c>
      <c r="N2519" s="199">
        <v>41618</v>
      </c>
      <c r="O2519" s="181">
        <v>1802.62</v>
      </c>
      <c r="P2519" s="200">
        <f t="shared" si="384"/>
        <v>-3.1847248870443094E-3</v>
      </c>
      <c r="Q2519" s="200">
        <f t="shared" si="389"/>
        <v>6.6183711357618774E-2</v>
      </c>
    </row>
    <row r="2520" spans="1:17">
      <c r="A2520" s="180">
        <v>41619</v>
      </c>
      <c r="B2520" s="174">
        <v>862.14</v>
      </c>
      <c r="C2520" s="197">
        <f t="shared" si="380"/>
        <v>-1.3136250844119282E-2</v>
      </c>
      <c r="D2520" s="201">
        <f t="shared" si="385"/>
        <v>5.6273967318565342E-2</v>
      </c>
      <c r="E2520" s="174">
        <v>9991.4500000000007</v>
      </c>
      <c r="F2520" s="197">
        <f t="shared" si="381"/>
        <v>-1.2257117999806251E-2</v>
      </c>
      <c r="G2520" s="197">
        <f t="shared" si="386"/>
        <v>3.5514133236137925E-2</v>
      </c>
      <c r="H2520" s="174">
        <v>3468.9940000000001</v>
      </c>
      <c r="I2520" s="197">
        <f t="shared" si="382"/>
        <v>-1.2948403199107415E-2</v>
      </c>
      <c r="J2520" s="197">
        <f t="shared" si="387"/>
        <v>8.3147085212205069E-2</v>
      </c>
      <c r="K2520" s="174">
        <v>560.61</v>
      </c>
      <c r="L2520" s="197">
        <f t="shared" si="383"/>
        <v>-3.1167376094331117E-3</v>
      </c>
      <c r="M2520" s="197">
        <f t="shared" si="388"/>
        <v>6.9372720682496905E-2</v>
      </c>
      <c r="N2520" s="199">
        <v>41619</v>
      </c>
      <c r="O2520" s="181">
        <v>1782.22</v>
      </c>
      <c r="P2520" s="200">
        <f t="shared" si="384"/>
        <v>-1.1381383944921048E-2</v>
      </c>
      <c r="Q2520" s="200">
        <f t="shared" si="389"/>
        <v>5.6732327566366744E-2</v>
      </c>
    </row>
    <row r="2521" spans="1:17">
      <c r="A2521" s="180">
        <v>41620</v>
      </c>
      <c r="B2521" s="174">
        <v>858.03</v>
      </c>
      <c r="C2521" s="197">
        <f t="shared" si="380"/>
        <v>-4.7786065575055299E-3</v>
      </c>
      <c r="D2521" s="201">
        <f t="shared" si="385"/>
        <v>3.9113079815421031E-2</v>
      </c>
      <c r="E2521" s="174">
        <v>9949.58</v>
      </c>
      <c r="F2521" s="197">
        <f t="shared" si="381"/>
        <v>-4.1993880487566203E-3</v>
      </c>
      <c r="G2521" s="197">
        <f t="shared" si="386"/>
        <v>1.9635138108027479E-2</v>
      </c>
      <c r="H2521" s="174">
        <v>3460.2919999999999</v>
      </c>
      <c r="I2521" s="197">
        <f t="shared" si="382"/>
        <v>-2.5116598087209386E-3</v>
      </c>
      <c r="J2521" s="197">
        <f t="shared" si="387"/>
        <v>6.3358740630098775E-2</v>
      </c>
      <c r="K2521" s="174">
        <v>562.69000000000005</v>
      </c>
      <c r="L2521" s="197">
        <f t="shared" si="383"/>
        <v>3.703378220008849E-3</v>
      </c>
      <c r="M2521" s="197">
        <f t="shared" si="388"/>
        <v>7.6601497495856208E-2</v>
      </c>
      <c r="N2521" s="199">
        <v>41620</v>
      </c>
      <c r="O2521" s="181">
        <v>1775.5</v>
      </c>
      <c r="P2521" s="200">
        <f t="shared" si="384"/>
        <v>-3.777704817573199E-3</v>
      </c>
      <c r="Q2521" s="200">
        <f t="shared" si="389"/>
        <v>4.1284539710256189E-2</v>
      </c>
    </row>
    <row r="2522" spans="1:17">
      <c r="A2522" s="180">
        <v>41621</v>
      </c>
      <c r="B2522" s="174">
        <v>856.68</v>
      </c>
      <c r="C2522" s="197">
        <f t="shared" si="380"/>
        <v>-1.5746106092953205E-3</v>
      </c>
      <c r="D2522" s="201">
        <f t="shared" si="385"/>
        <v>4.0395721119134739E-2</v>
      </c>
      <c r="E2522" s="174">
        <v>9954.8700000000008</v>
      </c>
      <c r="F2522" s="197">
        <f t="shared" si="381"/>
        <v>5.3153944213985168E-4</v>
      </c>
      <c r="G2522" s="197">
        <f t="shared" si="386"/>
        <v>2.2663882616009316E-2</v>
      </c>
      <c r="H2522" s="174">
        <v>3456.4009999999998</v>
      </c>
      <c r="I2522" s="197">
        <f t="shared" si="382"/>
        <v>-1.1251042688911899E-3</v>
      </c>
      <c r="J2522" s="197">
        <f t="shared" si="387"/>
        <v>6.4341485889393216E-2</v>
      </c>
      <c r="K2522" s="174">
        <v>563.64</v>
      </c>
      <c r="L2522" s="197">
        <f t="shared" si="383"/>
        <v>1.6868950046216853E-3</v>
      </c>
      <c r="M2522" s="197">
        <f t="shared" si="388"/>
        <v>7.5425317872473113E-2</v>
      </c>
      <c r="N2522" s="199">
        <v>41621</v>
      </c>
      <c r="O2522" s="181">
        <v>1775.32</v>
      </c>
      <c r="P2522" s="200">
        <f t="shared" si="384"/>
        <v>-1.0138503227667498E-4</v>
      </c>
      <c r="Q2522" s="200">
        <f t="shared" si="389"/>
        <v>4.4595650447094425E-2</v>
      </c>
    </row>
    <row r="2523" spans="1:17">
      <c r="A2523" s="180">
        <v>41624</v>
      </c>
      <c r="B2523" s="174">
        <v>864.22</v>
      </c>
      <c r="C2523" s="197">
        <f t="shared" si="380"/>
        <v>8.7629127186937845E-3</v>
      </c>
      <c r="D2523" s="201">
        <f t="shared" si="385"/>
        <v>2.6051978000972347E-2</v>
      </c>
      <c r="E2523" s="174">
        <v>10024.98</v>
      </c>
      <c r="F2523" s="197">
        <f t="shared" si="381"/>
        <v>7.018099511720592E-3</v>
      </c>
      <c r="G2523" s="197">
        <f t="shared" si="386"/>
        <v>1.1098166575363879E-2</v>
      </c>
      <c r="H2523" s="174">
        <v>3475.7939999999999</v>
      </c>
      <c r="I2523" s="197">
        <f t="shared" si="382"/>
        <v>5.5950678222736602E-3</v>
      </c>
      <c r="J2523" s="197">
        <f t="shared" si="387"/>
        <v>5.1876044582921645E-2</v>
      </c>
      <c r="K2523" s="174">
        <v>562.16999999999996</v>
      </c>
      <c r="L2523" s="197">
        <f t="shared" si="383"/>
        <v>-2.6114545712199923E-3</v>
      </c>
      <c r="M2523" s="197">
        <f t="shared" si="388"/>
        <v>8.3861524631243023E-2</v>
      </c>
      <c r="N2523" s="199">
        <v>41624</v>
      </c>
      <c r="O2523" s="181">
        <v>1786.54</v>
      </c>
      <c r="P2523" s="200">
        <f t="shared" si="384"/>
        <v>6.3001000102775595E-3</v>
      </c>
      <c r="Q2523" s="200">
        <f t="shared" si="389"/>
        <v>3.0761449291836183E-2</v>
      </c>
    </row>
    <row r="2524" spans="1:17">
      <c r="A2524" s="180">
        <v>41625</v>
      </c>
      <c r="B2524" s="174">
        <v>866</v>
      </c>
      <c r="C2524" s="197">
        <f t="shared" si="380"/>
        <v>2.0575425413719524E-3</v>
      </c>
      <c r="D2524" s="201">
        <f t="shared" si="385"/>
        <v>3.4371689361246266E-2</v>
      </c>
      <c r="E2524" s="174">
        <v>9989.08</v>
      </c>
      <c r="F2524" s="197">
        <f t="shared" si="381"/>
        <v>-3.5874818505409567E-3</v>
      </c>
      <c r="G2524" s="197">
        <f t="shared" si="386"/>
        <v>9.0322069844976718E-3</v>
      </c>
      <c r="H2524" s="174">
        <v>3469.319</v>
      </c>
      <c r="I2524" s="197">
        <f t="shared" si="382"/>
        <v>-1.8646210295006791E-3</v>
      </c>
      <c r="J2524" s="197">
        <f t="shared" si="387"/>
        <v>5.1513275896724948E-2</v>
      </c>
      <c r="K2524" s="174">
        <v>566.47</v>
      </c>
      <c r="L2524" s="197">
        <f t="shared" si="383"/>
        <v>7.6198270581328562E-3</v>
      </c>
      <c r="M2524" s="197">
        <f t="shared" si="388"/>
        <v>9.7472003985762362E-2</v>
      </c>
      <c r="N2524" s="199">
        <v>41625</v>
      </c>
      <c r="O2524" s="181">
        <v>1781</v>
      </c>
      <c r="P2524" s="200">
        <f t="shared" si="384"/>
        <v>-3.1057840714818681E-3</v>
      </c>
      <c r="Q2524" s="200">
        <f t="shared" si="389"/>
        <v>3.0340226284462805E-2</v>
      </c>
    </row>
    <row r="2525" spans="1:17">
      <c r="A2525" s="180">
        <v>41626</v>
      </c>
      <c r="B2525" s="174">
        <v>875</v>
      </c>
      <c r="C2525" s="197">
        <f t="shared" si="380"/>
        <v>1.0338977795179293E-2</v>
      </c>
      <c r="D2525" s="201">
        <f t="shared" si="385"/>
        <v>2.2089767367053984E-2</v>
      </c>
      <c r="E2525" s="174">
        <v>10154.200000000001</v>
      </c>
      <c r="F2525" s="197">
        <f t="shared" si="381"/>
        <v>1.6394916674855396E-2</v>
      </c>
      <c r="G2525" s="197">
        <f t="shared" si="386"/>
        <v>4.4558572980413864E-4</v>
      </c>
      <c r="H2525" s="174">
        <v>3509.627</v>
      </c>
      <c r="I2525" s="197">
        <f t="shared" si="382"/>
        <v>1.1551442928479049E-2</v>
      </c>
      <c r="J2525" s="197">
        <f t="shared" si="387"/>
        <v>3.3841629159780055E-2</v>
      </c>
      <c r="K2525" s="174">
        <v>567.89</v>
      </c>
      <c r="L2525" s="197">
        <f t="shared" si="383"/>
        <v>2.5036156806023595E-3</v>
      </c>
      <c r="M2525" s="197">
        <f t="shared" si="388"/>
        <v>0.10180286958262427</v>
      </c>
      <c r="N2525" s="199">
        <v>41626</v>
      </c>
      <c r="O2525" s="181">
        <v>1810.65</v>
      </c>
      <c r="P2525" s="200">
        <f t="shared" si="384"/>
        <v>1.6510892525584176E-2</v>
      </c>
      <c r="Q2525" s="200">
        <f t="shared" si="389"/>
        <v>2.0707022662832475E-2</v>
      </c>
    </row>
    <row r="2526" spans="1:17">
      <c r="A2526" s="180">
        <v>41627</v>
      </c>
      <c r="B2526" s="174">
        <v>878.21</v>
      </c>
      <c r="C2526" s="197">
        <f t="shared" si="380"/>
        <v>3.6618586329790963E-3</v>
      </c>
      <c r="D2526" s="201">
        <f t="shared" si="385"/>
        <v>2.6825170590922376E-2</v>
      </c>
      <c r="E2526" s="174">
        <v>10151.530000000001</v>
      </c>
      <c r="F2526" s="197">
        <f t="shared" si="381"/>
        <v>-2.6297995840463787E-4</v>
      </c>
      <c r="G2526" s="197">
        <f t="shared" si="386"/>
        <v>1.7034819920090045E-2</v>
      </c>
      <c r="H2526" s="174">
        <v>3498.6260000000002</v>
      </c>
      <c r="I2526" s="197">
        <f t="shared" si="382"/>
        <v>-3.1394440342225613E-3</v>
      </c>
      <c r="J2526" s="197">
        <f t="shared" si="387"/>
        <v>4.3217958740928528E-2</v>
      </c>
      <c r="K2526" s="174">
        <v>566.62</v>
      </c>
      <c r="L2526" s="197">
        <f t="shared" si="383"/>
        <v>-2.2388529505875695E-3</v>
      </c>
      <c r="M2526" s="197">
        <f t="shared" si="388"/>
        <v>8.6964954223896732E-2</v>
      </c>
      <c r="N2526" s="199">
        <v>41627</v>
      </c>
      <c r="O2526" s="181">
        <v>1809.6</v>
      </c>
      <c r="P2526" s="200">
        <f t="shared" si="384"/>
        <v>-5.8007045338986994E-4</v>
      </c>
      <c r="Q2526" s="200">
        <f t="shared" si="389"/>
        <v>3.7126202569842337E-2</v>
      </c>
    </row>
    <row r="2527" spans="1:17">
      <c r="A2527" s="180">
        <v>41628</v>
      </c>
      <c r="B2527" s="174">
        <v>887.08</v>
      </c>
      <c r="C2527" s="197">
        <f t="shared" si="380"/>
        <v>1.0049424909234805E-2</v>
      </c>
      <c r="D2527" s="201">
        <f t="shared" si="385"/>
        <v>3.1755677344249347E-2</v>
      </c>
      <c r="E2527" s="174">
        <v>10196.08</v>
      </c>
      <c r="F2527" s="197">
        <f t="shared" si="381"/>
        <v>4.3788996532056453E-3</v>
      </c>
      <c r="G2527" s="197">
        <f t="shared" si="386"/>
        <v>9.3952976649525032E-3</v>
      </c>
      <c r="H2527" s="174">
        <v>3531.1889999999999</v>
      </c>
      <c r="I2527" s="197">
        <f t="shared" si="382"/>
        <v>9.2643214366669412E-3</v>
      </c>
      <c r="J2527" s="197">
        <f t="shared" si="387"/>
        <v>3.8369267054944617E-2</v>
      </c>
      <c r="K2527" s="174">
        <v>561.83000000000004</v>
      </c>
      <c r="L2527" s="197">
        <f t="shared" si="383"/>
        <v>-8.4895720130053233E-3</v>
      </c>
      <c r="M2527" s="197">
        <f t="shared" si="388"/>
        <v>7.6766926343089098E-2</v>
      </c>
      <c r="N2527" s="199">
        <v>41628</v>
      </c>
      <c r="O2527" s="181">
        <v>1818.32</v>
      </c>
      <c r="P2527" s="200">
        <f t="shared" si="384"/>
        <v>4.8071714880478693E-3</v>
      </c>
      <c r="Q2527" s="200">
        <f t="shared" si="389"/>
        <v>3.0825021330567866E-2</v>
      </c>
    </row>
    <row r="2528" spans="1:17">
      <c r="A2528" s="180">
        <v>41631</v>
      </c>
      <c r="B2528" s="174">
        <v>896.16</v>
      </c>
      <c r="C2528" s="197">
        <f t="shared" si="380"/>
        <v>1.0183798561693956E-2</v>
      </c>
      <c r="D2528" s="201">
        <f t="shared" si="385"/>
        <v>5.1395349371541971E-2</v>
      </c>
      <c r="E2528" s="174">
        <v>10246.68</v>
      </c>
      <c r="F2528" s="197">
        <f t="shared" si="381"/>
        <v>4.9504179803786597E-3</v>
      </c>
      <c r="G2528" s="197">
        <f t="shared" si="386"/>
        <v>2.0385707549372401E-2</v>
      </c>
      <c r="H2528" s="174">
        <v>3569.3960000000002</v>
      </c>
      <c r="I2528" s="197">
        <f t="shared" si="382"/>
        <v>1.0761752375500692E-2</v>
      </c>
      <c r="J2528" s="197">
        <f t="shared" si="387"/>
        <v>5.3854095758364071E-2</v>
      </c>
      <c r="K2528" s="174">
        <v>557.92999999999995</v>
      </c>
      <c r="L2528" s="197">
        <f t="shared" si="383"/>
        <v>-6.9658065474513938E-3</v>
      </c>
      <c r="M2528" s="197">
        <f t="shared" si="388"/>
        <v>6.2860892187666537E-2</v>
      </c>
      <c r="N2528" s="199">
        <v>41631</v>
      </c>
      <c r="O2528" s="181">
        <v>1827.99</v>
      </c>
      <c r="P2528" s="200">
        <f t="shared" si="384"/>
        <v>5.3040046897099881E-3</v>
      </c>
      <c r="Q2528" s="200">
        <f t="shared" si="389"/>
        <v>4.036792380984152E-2</v>
      </c>
    </row>
    <row r="2529" spans="1:17">
      <c r="A2529" s="180">
        <v>41632</v>
      </c>
      <c r="B2529" s="174">
        <v>898.09</v>
      </c>
      <c r="C2529" s="197">
        <f t="shared" si="380"/>
        <v>2.1513175358657852E-3</v>
      </c>
      <c r="D2529" s="201">
        <f t="shared" si="385"/>
        <v>5.9338708865943557E-2</v>
      </c>
      <c r="E2529" s="174">
        <v>10284.4</v>
      </c>
      <c r="F2529" s="197">
        <f t="shared" si="381"/>
        <v>3.674433341020644E-3</v>
      </c>
      <c r="G2529" s="197">
        <f t="shared" si="386"/>
        <v>2.1453909691723679E-2</v>
      </c>
      <c r="H2529" s="174">
        <v>3572.7950000000001</v>
      </c>
      <c r="I2529" s="197">
        <f t="shared" si="382"/>
        <v>9.5180883754236712E-4</v>
      </c>
      <c r="J2529" s="197">
        <f t="shared" si="387"/>
        <v>5.9748824286857509E-2</v>
      </c>
      <c r="K2529" s="174">
        <v>556.38</v>
      </c>
      <c r="L2529" s="197">
        <f t="shared" si="383"/>
        <v>-2.7819924431852668E-3</v>
      </c>
      <c r="M2529" s="197">
        <f t="shared" si="388"/>
        <v>6.1559315492143885E-2</v>
      </c>
      <c r="N2529" s="199">
        <v>41632</v>
      </c>
      <c r="O2529" s="181">
        <v>1833.32</v>
      </c>
      <c r="P2529" s="200">
        <f t="shared" si="384"/>
        <v>2.9115282591196121E-3</v>
      </c>
      <c r="Q2529" s="200">
        <f t="shared" si="389"/>
        <v>4.2419056503530492E-2</v>
      </c>
    </row>
    <row r="2530" spans="1:17">
      <c r="A2530" s="180">
        <v>41634</v>
      </c>
      <c r="B2530" s="174">
        <v>900.69</v>
      </c>
      <c r="C2530" s="197">
        <f t="shared" si="380"/>
        <v>2.8908502548243031E-3</v>
      </c>
      <c r="D2530" s="201">
        <f t="shared" si="385"/>
        <v>5.9668187497336517E-2</v>
      </c>
      <c r="E2530" s="174">
        <v>10331.68</v>
      </c>
      <c r="F2530" s="197">
        <f t="shared" si="381"/>
        <v>4.5867189969825192E-3</v>
      </c>
      <c r="G2530" s="197">
        <f t="shared" si="386"/>
        <v>2.2671543651302951E-2</v>
      </c>
      <c r="H2530" s="174">
        <v>3584.576</v>
      </c>
      <c r="I2530" s="197">
        <f t="shared" si="382"/>
        <v>3.2919938450703089E-3</v>
      </c>
      <c r="J2530" s="197">
        <f t="shared" si="387"/>
        <v>5.4340885134457513E-2</v>
      </c>
      <c r="K2530" s="174">
        <v>561.77</v>
      </c>
      <c r="L2530" s="197">
        <f t="shared" si="383"/>
        <v>9.6409994177333296E-3</v>
      </c>
      <c r="M2530" s="197">
        <f t="shared" si="388"/>
        <v>5.0141772748694205E-2</v>
      </c>
      <c r="N2530" s="199">
        <v>41634</v>
      </c>
      <c r="O2530" s="181">
        <v>1842.02</v>
      </c>
      <c r="P2530" s="200">
        <f t="shared" si="384"/>
        <v>4.7342647208743665E-3</v>
      </c>
      <c r="Q2530" s="200">
        <f t="shared" si="389"/>
        <v>4.0945412124330227E-2</v>
      </c>
    </row>
    <row r="2531" spans="1:17">
      <c r="A2531" s="180">
        <v>41635</v>
      </c>
      <c r="B2531" s="174">
        <v>898.31</v>
      </c>
      <c r="C2531" s="197">
        <f t="shared" si="380"/>
        <v>-2.6459159405292634E-3</v>
      </c>
      <c r="D2531" s="201">
        <f t="shared" si="385"/>
        <v>6.3978366884418089E-2</v>
      </c>
      <c r="E2531" s="174">
        <v>10353.23</v>
      </c>
      <c r="F2531" s="197">
        <f t="shared" si="381"/>
        <v>2.0836453044029337E-3</v>
      </c>
      <c r="G2531" s="197">
        <f t="shared" si="386"/>
        <v>2.6792878100994531E-2</v>
      </c>
      <c r="H2531" s="174">
        <v>3574.02</v>
      </c>
      <c r="I2531" s="197">
        <f t="shared" si="382"/>
        <v>-2.9491837927611763E-3</v>
      </c>
      <c r="J2531" s="197">
        <f t="shared" si="387"/>
        <v>5.797308425575444E-2</v>
      </c>
      <c r="K2531" s="174">
        <v>561.92999999999995</v>
      </c>
      <c r="L2531" s="197">
        <f t="shared" si="383"/>
        <v>2.8477351798752038E-4</v>
      </c>
      <c r="M2531" s="197">
        <f t="shared" si="388"/>
        <v>6.171217918875177E-2</v>
      </c>
      <c r="N2531" s="199">
        <v>41635</v>
      </c>
      <c r="O2531" s="181">
        <v>1841.4</v>
      </c>
      <c r="P2531" s="200">
        <f t="shared" si="384"/>
        <v>-3.3664366586225631E-4</v>
      </c>
      <c r="Q2531" s="200">
        <f t="shared" si="389"/>
        <v>4.4350840914206525E-2</v>
      </c>
    </row>
    <row r="2532" spans="1:17">
      <c r="A2532" s="180">
        <v>41638</v>
      </c>
      <c r="B2532" s="174">
        <v>898.59</v>
      </c>
      <c r="C2532" s="197">
        <f t="shared" si="380"/>
        <v>3.1164784046562008E-4</v>
      </c>
      <c r="D2532" s="201">
        <f t="shared" si="385"/>
        <v>5.2999118497361664E-2</v>
      </c>
      <c r="E2532" s="174">
        <v>10357.84</v>
      </c>
      <c r="F2532" s="197">
        <f t="shared" si="381"/>
        <v>4.4517256482985154E-4</v>
      </c>
      <c r="G2532" s="197">
        <f t="shared" si="386"/>
        <v>2.3930797685595182E-2</v>
      </c>
      <c r="H2532" s="174">
        <v>3570.08</v>
      </c>
      <c r="I2532" s="197">
        <f t="shared" si="382"/>
        <v>-1.1030081884237551E-3</v>
      </c>
      <c r="J2532" s="197">
        <f t="shared" si="387"/>
        <v>5.2345884808742534E-2</v>
      </c>
      <c r="K2532" s="174">
        <v>566.19000000000005</v>
      </c>
      <c r="L2532" s="197">
        <f t="shared" si="383"/>
        <v>7.5524239422472047E-3</v>
      </c>
      <c r="M2532" s="197">
        <f t="shared" si="388"/>
        <v>4.4504342485237623E-2</v>
      </c>
      <c r="N2532" s="199">
        <v>41638</v>
      </c>
      <c r="O2532" s="181">
        <v>1841.07</v>
      </c>
      <c r="P2532" s="200">
        <f t="shared" si="384"/>
        <v>-1.7922752982837381E-4</v>
      </c>
      <c r="Q2532" s="200">
        <f t="shared" si="389"/>
        <v>3.8445516791106631E-2</v>
      </c>
    </row>
    <row r="2533" spans="1:17">
      <c r="A2533" s="180">
        <v>41639</v>
      </c>
      <c r="B2533" s="174">
        <v>903.78</v>
      </c>
      <c r="C2533" s="197">
        <f t="shared" si="380"/>
        <v>5.7590997906302142E-3</v>
      </c>
      <c r="D2533" s="201">
        <f t="shared" si="385"/>
        <v>6.0402075665008582E-2</v>
      </c>
      <c r="E2533" s="174">
        <v>10400.33</v>
      </c>
      <c r="F2533" s="197">
        <f t="shared" si="381"/>
        <v>4.0938155282436673E-3</v>
      </c>
      <c r="G2533" s="197">
        <f t="shared" si="386"/>
        <v>2.9735360426638775E-2</v>
      </c>
      <c r="H2533" s="174">
        <v>3591.9960000000001</v>
      </c>
      <c r="I2533" s="197">
        <f t="shared" si="382"/>
        <v>6.1200323495309572E-3</v>
      </c>
      <c r="J2533" s="197">
        <f t="shared" si="387"/>
        <v>5.3122435245842647E-2</v>
      </c>
      <c r="K2533" s="174">
        <v>567.1</v>
      </c>
      <c r="L2533" s="197">
        <f t="shared" si="383"/>
        <v>1.6059441018246186E-3</v>
      </c>
      <c r="M2533" s="197">
        <f t="shared" si="388"/>
        <v>4.6934736114611013E-2</v>
      </c>
      <c r="N2533" s="199">
        <v>41639</v>
      </c>
      <c r="O2533" s="181">
        <v>1848.36</v>
      </c>
      <c r="P2533" s="200">
        <f t="shared" si="384"/>
        <v>3.9518351004493735E-3</v>
      </c>
      <c r="Q2533" s="200">
        <f t="shared" si="389"/>
        <v>4.3154199741409709E-2</v>
      </c>
    </row>
    <row r="2534" spans="1:17">
      <c r="A2534" s="180">
        <v>41641</v>
      </c>
      <c r="B2534" s="174">
        <v>891.59</v>
      </c>
      <c r="C2534" s="197">
        <f t="shared" si="380"/>
        <v>-1.3579582285797349E-2</v>
      </c>
      <c r="D2534" s="201">
        <f t="shared" si="385"/>
        <v>6.715467051074489E-2</v>
      </c>
      <c r="E2534" s="174">
        <v>10283.42</v>
      </c>
      <c r="F2534" s="197">
        <f t="shared" si="381"/>
        <v>-1.1304646888551441E-2</v>
      </c>
      <c r="G2534" s="197">
        <f t="shared" si="386"/>
        <v>3.8287908732274209E-2</v>
      </c>
      <c r="H2534" s="174">
        <v>3563.5659999999998</v>
      </c>
      <c r="I2534" s="197">
        <f t="shared" si="382"/>
        <v>-7.9463079484330557E-3</v>
      </c>
      <c r="J2534" s="197">
        <f t="shared" si="387"/>
        <v>6.1503854557734883E-2</v>
      </c>
      <c r="K2534" s="174">
        <v>571.79999999999995</v>
      </c>
      <c r="L2534" s="197">
        <f t="shared" si="383"/>
        <v>8.2536248682290331E-3</v>
      </c>
      <c r="M2534" s="197">
        <f t="shared" si="388"/>
        <v>5.0170944198544294E-2</v>
      </c>
      <c r="N2534" s="199">
        <v>41641</v>
      </c>
      <c r="O2534" s="181">
        <v>1831.98</v>
      </c>
      <c r="P2534" s="200">
        <f t="shared" si="384"/>
        <v>-8.9014102804498407E-3</v>
      </c>
      <c r="Q2534" s="200">
        <f t="shared" si="389"/>
        <v>5.0952794418709056E-2</v>
      </c>
    </row>
    <row r="2535" spans="1:17">
      <c r="A2535" s="180">
        <v>41642</v>
      </c>
      <c r="B2535" s="174">
        <v>891.65</v>
      </c>
      <c r="C2535" s="197">
        <f t="shared" si="380"/>
        <v>6.7293241540693934E-5</v>
      </c>
      <c r="D2535" s="201">
        <f t="shared" si="385"/>
        <v>5.335028271034982E-2</v>
      </c>
      <c r="E2535" s="174">
        <v>10296.77</v>
      </c>
      <c r="F2535" s="197">
        <f t="shared" si="381"/>
        <v>1.2973642976580172E-3</v>
      </c>
      <c r="G2535" s="197">
        <f t="shared" si="386"/>
        <v>2.6133443464963102E-2</v>
      </c>
      <c r="H2535" s="174">
        <v>3538.7310000000002</v>
      </c>
      <c r="I2535" s="197">
        <f t="shared" si="382"/>
        <v>-6.9935406031122116E-3</v>
      </c>
      <c r="J2535" s="197">
        <f t="shared" si="387"/>
        <v>5.2955844333136826E-2</v>
      </c>
      <c r="K2535" s="174">
        <v>580.13</v>
      </c>
      <c r="L2535" s="197">
        <f t="shared" si="383"/>
        <v>1.4462936468134908E-2</v>
      </c>
      <c r="M2535" s="197">
        <f t="shared" si="388"/>
        <v>6.3256843129320978E-2</v>
      </c>
      <c r="N2535" s="199">
        <v>41642</v>
      </c>
      <c r="O2535" s="181">
        <v>1831.37</v>
      </c>
      <c r="P2535" s="200">
        <f t="shared" si="384"/>
        <v>-3.3302851523223272E-4</v>
      </c>
      <c r="Q2535" s="200">
        <f t="shared" si="389"/>
        <v>3.9152155802956411E-2</v>
      </c>
    </row>
    <row r="2536" spans="1:17">
      <c r="A2536" s="180">
        <v>41645</v>
      </c>
      <c r="B2536" s="174">
        <v>887.57</v>
      </c>
      <c r="C2536" s="197">
        <f t="shared" si="380"/>
        <v>-4.5862874198450629E-3</v>
      </c>
      <c r="D2536" s="201">
        <f t="shared" si="385"/>
        <v>5.2176140220003019E-2</v>
      </c>
      <c r="E2536" s="174">
        <v>10270.06</v>
      </c>
      <c r="F2536" s="197">
        <f t="shared" si="381"/>
        <v>-2.5973876398463899E-3</v>
      </c>
      <c r="G2536" s="197">
        <f t="shared" si="386"/>
        <v>2.2854623876206966E-2</v>
      </c>
      <c r="H2536" s="174">
        <v>3526.9580000000001</v>
      </c>
      <c r="I2536" s="197">
        <f t="shared" si="382"/>
        <v>-3.3324452562562999E-3</v>
      </c>
      <c r="J2536" s="197">
        <f t="shared" si="387"/>
        <v>4.4489321680836268E-2</v>
      </c>
      <c r="K2536" s="174">
        <v>581.32000000000005</v>
      </c>
      <c r="L2536" s="197">
        <f t="shared" si="383"/>
        <v>2.0491634016237036E-3</v>
      </c>
      <c r="M2536" s="197">
        <f t="shared" si="388"/>
        <v>7.3017299811162922E-2</v>
      </c>
      <c r="N2536" s="199">
        <v>41645</v>
      </c>
      <c r="O2536" s="181">
        <v>1826.77</v>
      </c>
      <c r="P2536" s="200">
        <f t="shared" si="384"/>
        <v>-2.514940611652187E-3</v>
      </c>
      <c r="Q2536" s="200">
        <f t="shared" si="389"/>
        <v>3.5254949975090426E-2</v>
      </c>
    </row>
    <row r="2537" spans="1:17">
      <c r="A2537" s="180">
        <v>41646</v>
      </c>
      <c r="B2537" s="174">
        <v>896.61</v>
      </c>
      <c r="C2537" s="197">
        <f t="shared" si="380"/>
        <v>1.0133593426059588E-2</v>
      </c>
      <c r="D2537" s="201">
        <f t="shared" si="385"/>
        <v>4.9221772559702448E-2</v>
      </c>
      <c r="E2537" s="174">
        <v>10327.33</v>
      </c>
      <c r="F2537" s="197">
        <f t="shared" si="381"/>
        <v>5.560913065542932E-3</v>
      </c>
      <c r="G2537" s="197">
        <f t="shared" si="386"/>
        <v>2.545648305630948E-2</v>
      </c>
      <c r="H2537" s="174">
        <v>3557.8539999999998</v>
      </c>
      <c r="I2537" s="197">
        <f t="shared" si="382"/>
        <v>8.7218110670021273E-3</v>
      </c>
      <c r="J2537" s="197">
        <f t="shared" si="387"/>
        <v>3.9953079580599855E-2</v>
      </c>
      <c r="K2537" s="174">
        <v>583.08000000000004</v>
      </c>
      <c r="L2537" s="197">
        <f t="shared" si="383"/>
        <v>3.0230184478422387E-3</v>
      </c>
      <c r="M2537" s="197">
        <f t="shared" si="388"/>
        <v>7.0921379557617778E-2</v>
      </c>
      <c r="N2537" s="199">
        <v>41646</v>
      </c>
      <c r="O2537" s="181">
        <v>1837.88</v>
      </c>
      <c r="P2537" s="200">
        <f t="shared" si="384"/>
        <v>6.0633534103130306E-3</v>
      </c>
      <c r="Q2537" s="200">
        <f t="shared" si="389"/>
        <v>3.5549493213177429E-2</v>
      </c>
    </row>
    <row r="2538" spans="1:17">
      <c r="A2538" s="180">
        <v>41647</v>
      </c>
      <c r="B2538" s="174">
        <v>899.65</v>
      </c>
      <c r="C2538" s="197">
        <f t="shared" si="380"/>
        <v>3.3848138937910689E-3</v>
      </c>
      <c r="D2538" s="201">
        <f t="shared" si="385"/>
        <v>5.2761300322304167E-2</v>
      </c>
      <c r="E2538" s="174">
        <v>10320.92</v>
      </c>
      <c r="F2538" s="197">
        <f t="shared" si="381"/>
        <v>-6.2087588109540216E-4</v>
      </c>
      <c r="G2538" s="197">
        <f t="shared" si="386"/>
        <v>2.6280293949474891E-2</v>
      </c>
      <c r="H2538" s="174">
        <v>3567.5360000000001</v>
      </c>
      <c r="I2538" s="197">
        <f t="shared" si="382"/>
        <v>2.7176073053622992E-3</v>
      </c>
      <c r="J2538" s="197">
        <f t="shared" si="387"/>
        <v>4.9691689466628455E-2</v>
      </c>
      <c r="K2538" s="174">
        <v>581.94000000000005</v>
      </c>
      <c r="L2538" s="197">
        <f t="shared" si="383"/>
        <v>-1.9570485723054785E-3</v>
      </c>
      <c r="M2538" s="197">
        <f t="shared" si="388"/>
        <v>7.1251911362729597E-2</v>
      </c>
      <c r="N2538" s="199">
        <v>41647</v>
      </c>
      <c r="O2538" s="181">
        <v>1837.49</v>
      </c>
      <c r="P2538" s="200">
        <f t="shared" si="384"/>
        <v>-2.1222353203285233E-4</v>
      </c>
      <c r="Q2538" s="200">
        <f t="shared" si="389"/>
        <v>3.7356389013336794E-2</v>
      </c>
    </row>
    <row r="2539" spans="1:17">
      <c r="A2539" s="180">
        <v>41648</v>
      </c>
      <c r="B2539" s="174">
        <v>896.21</v>
      </c>
      <c r="C2539" s="197">
        <f t="shared" si="380"/>
        <v>-3.8310382851266651E-3</v>
      </c>
      <c r="D2539" s="201">
        <f t="shared" si="385"/>
        <v>7.2360955838880678E-2</v>
      </c>
      <c r="E2539" s="174">
        <v>10325.74</v>
      </c>
      <c r="F2539" s="197">
        <f t="shared" si="381"/>
        <v>4.6690361419841821E-4</v>
      </c>
      <c r="G2539" s="197">
        <f t="shared" si="386"/>
        <v>3.9179554878821042E-2</v>
      </c>
      <c r="H2539" s="174">
        <v>3552.5749999999998</v>
      </c>
      <c r="I2539" s="197">
        <f t="shared" si="382"/>
        <v>-4.2024687588510228E-3</v>
      </c>
      <c r="J2539" s="197">
        <f t="shared" si="387"/>
        <v>7.1485468776672154E-2</v>
      </c>
      <c r="K2539" s="174">
        <v>581.26</v>
      </c>
      <c r="L2539" s="197">
        <f t="shared" si="383"/>
        <v>-1.1691885788574616E-3</v>
      </c>
      <c r="M2539" s="197">
        <f t="shared" si="388"/>
        <v>6.3876587235786791E-2</v>
      </c>
      <c r="N2539" s="199">
        <v>41648</v>
      </c>
      <c r="O2539" s="181">
        <v>1838.13</v>
      </c>
      <c r="P2539" s="200">
        <f t="shared" si="384"/>
        <v>3.4824057245738698E-4</v>
      </c>
      <c r="Q2539" s="200">
        <f t="shared" si="389"/>
        <v>5.0414620970323822E-2</v>
      </c>
    </row>
    <row r="2540" spans="1:17">
      <c r="A2540" s="180">
        <v>41649</v>
      </c>
      <c r="B2540" s="174">
        <v>899.23</v>
      </c>
      <c r="C2540" s="197">
        <f t="shared" si="380"/>
        <v>3.3640810588174658E-3</v>
      </c>
      <c r="D2540" s="201">
        <f t="shared" si="385"/>
        <v>5.5376675298514547E-2</v>
      </c>
      <c r="E2540" s="174">
        <v>10371.129999999999</v>
      </c>
      <c r="F2540" s="197">
        <f t="shared" si="381"/>
        <v>4.3861775012167658E-3</v>
      </c>
      <c r="G2540" s="197">
        <f t="shared" si="386"/>
        <v>2.8845867844960928E-2</v>
      </c>
      <c r="H2540" s="174">
        <v>3565.0810000000001</v>
      </c>
      <c r="I2540" s="197">
        <f t="shared" si="382"/>
        <v>3.5140818464606217E-3</v>
      </c>
      <c r="J2540" s="197">
        <f t="shared" si="387"/>
        <v>5.3697776642627398E-2</v>
      </c>
      <c r="K2540" s="174">
        <v>585.48</v>
      </c>
      <c r="L2540" s="197">
        <f t="shared" si="383"/>
        <v>7.233862561097165E-3</v>
      </c>
      <c r="M2540" s="197">
        <f t="shared" si="388"/>
        <v>6.5128218882946926E-2</v>
      </c>
      <c r="N2540" s="199">
        <v>41649</v>
      </c>
      <c r="O2540" s="181">
        <v>1842.37</v>
      </c>
      <c r="P2540" s="200">
        <f t="shared" si="384"/>
        <v>2.3040357971461523E-3</v>
      </c>
      <c r="Q2540" s="200">
        <f t="shared" si="389"/>
        <v>3.7424630503765176E-2</v>
      </c>
    </row>
    <row r="2541" spans="1:17">
      <c r="A2541" s="180">
        <v>41652</v>
      </c>
      <c r="B2541" s="174">
        <v>892.51</v>
      </c>
      <c r="C2541" s="197">
        <f t="shared" si="380"/>
        <v>-7.5011234994012367E-3</v>
      </c>
      <c r="D2541" s="201">
        <f t="shared" si="385"/>
        <v>5.6808502442446111E-2</v>
      </c>
      <c r="E2541" s="174">
        <v>10256.15</v>
      </c>
      <c r="F2541" s="197">
        <f t="shared" si="381"/>
        <v>-1.114845882588549E-2</v>
      </c>
      <c r="G2541" s="197">
        <f t="shared" si="386"/>
        <v>3.2155088675515621E-2</v>
      </c>
      <c r="H2541" s="174">
        <v>3512.7959999999998</v>
      </c>
      <c r="I2541" s="197">
        <f t="shared" si="382"/>
        <v>-1.4774472933817702E-2</v>
      </c>
      <c r="J2541" s="197">
        <f t="shared" si="387"/>
        <v>5.836077561409219E-2</v>
      </c>
      <c r="K2541" s="174">
        <v>579.24</v>
      </c>
      <c r="L2541" s="197">
        <f t="shared" si="383"/>
        <v>-1.0715124155344286E-2</v>
      </c>
      <c r="M2541" s="197">
        <f t="shared" si="388"/>
        <v>7.6004335571728962E-2</v>
      </c>
      <c r="N2541" s="199">
        <v>41652</v>
      </c>
      <c r="O2541" s="181">
        <v>1819.2</v>
      </c>
      <c r="P2541" s="200">
        <f t="shared" si="384"/>
        <v>-1.2655942268644282E-2</v>
      </c>
      <c r="Q2541" s="200">
        <f t="shared" si="389"/>
        <v>3.9006012776166284E-2</v>
      </c>
    </row>
    <row r="2542" spans="1:17">
      <c r="A2542" s="180">
        <v>41653</v>
      </c>
      <c r="B2542" s="174">
        <v>907.99</v>
      </c>
      <c r="C2542" s="197">
        <f t="shared" si="380"/>
        <v>1.7195647251971344E-2</v>
      </c>
      <c r="D2542" s="201">
        <f t="shared" si="385"/>
        <v>4.6357298937907021E-2</v>
      </c>
      <c r="E2542" s="174">
        <v>10343.09</v>
      </c>
      <c r="F2542" s="197">
        <f t="shared" si="381"/>
        <v>8.441138238695153E-3</v>
      </c>
      <c r="G2542" s="197">
        <f t="shared" si="386"/>
        <v>2.4308916472985248E-2</v>
      </c>
      <c r="H2542" s="174">
        <v>3580.6460000000002</v>
      </c>
      <c r="I2542" s="197">
        <f t="shared" si="382"/>
        <v>1.9130929489453219E-2</v>
      </c>
      <c r="J2542" s="197">
        <f t="shared" si="387"/>
        <v>4.2917475926053682E-2</v>
      </c>
      <c r="K2542" s="174">
        <v>576.47</v>
      </c>
      <c r="L2542" s="197">
        <f t="shared" si="383"/>
        <v>-4.7935992666384829E-3</v>
      </c>
      <c r="M2542" s="197">
        <f t="shared" si="388"/>
        <v>6.3760792663651852E-2</v>
      </c>
      <c r="N2542" s="199">
        <v>41653</v>
      </c>
      <c r="O2542" s="181">
        <v>1838.88</v>
      </c>
      <c r="P2542" s="200">
        <f t="shared" si="384"/>
        <v>1.075984662417709E-2</v>
      </c>
      <c r="Q2542" s="200">
        <f t="shared" si="389"/>
        <v>2.8723234538942349E-2</v>
      </c>
    </row>
    <row r="2543" spans="1:17">
      <c r="A2543" s="180">
        <v>41654</v>
      </c>
      <c r="B2543" s="174">
        <v>918.3</v>
      </c>
      <c r="C2543" s="197">
        <f t="shared" si="380"/>
        <v>1.1290769294688028E-2</v>
      </c>
      <c r="D2543" s="201">
        <f t="shared" si="385"/>
        <v>4.9440713289415197E-2</v>
      </c>
      <c r="E2543" s="174">
        <v>10385.39</v>
      </c>
      <c r="F2543" s="197">
        <f t="shared" si="381"/>
        <v>4.0813468925160372E-3</v>
      </c>
      <c r="G2543" s="197">
        <f t="shared" si="386"/>
        <v>2.5776314009814054E-2</v>
      </c>
      <c r="H2543" s="174">
        <v>3609.84</v>
      </c>
      <c r="I2543" s="197">
        <f t="shared" si="382"/>
        <v>8.1202189715357757E-3</v>
      </c>
      <c r="J2543" s="197">
        <f t="shared" si="387"/>
        <v>5.0132666409985156E-2</v>
      </c>
      <c r="K2543" s="174">
        <v>575.11</v>
      </c>
      <c r="L2543" s="197">
        <f t="shared" si="383"/>
        <v>-2.3619733449301147E-3</v>
      </c>
      <c r="M2543" s="197">
        <f t="shared" si="388"/>
        <v>5.5678895112025215E-2</v>
      </c>
      <c r="N2543" s="199">
        <v>41654</v>
      </c>
      <c r="O2543" s="181">
        <v>1848.38</v>
      </c>
      <c r="P2543" s="200">
        <f t="shared" si="384"/>
        <v>5.1528891483296332E-3</v>
      </c>
      <c r="Q2543" s="200">
        <f t="shared" si="389"/>
        <v>3.1420361589693871E-2</v>
      </c>
    </row>
    <row r="2544" spans="1:17">
      <c r="A2544" s="180">
        <v>41655</v>
      </c>
      <c r="B2544" s="174">
        <v>919.62</v>
      </c>
      <c r="C2544" s="197">
        <f t="shared" si="380"/>
        <v>1.4364066193948361E-3</v>
      </c>
      <c r="D2544" s="201">
        <f t="shared" si="385"/>
        <v>6.5382464947017813E-2</v>
      </c>
      <c r="E2544" s="174">
        <v>10376.23</v>
      </c>
      <c r="F2544" s="197">
        <f t="shared" si="381"/>
        <v>-8.8239748096246174E-4</v>
      </c>
      <c r="G2544" s="197">
        <f t="shared" si="386"/>
        <v>2.4847361169258526E-2</v>
      </c>
      <c r="H2544" s="174">
        <v>3611.2869999999998</v>
      </c>
      <c r="I2544" s="197">
        <f t="shared" si="382"/>
        <v>4.0076847266836232E-4</v>
      </c>
      <c r="J2544" s="197">
        <f t="shared" si="387"/>
        <v>5.5445840684540171E-2</v>
      </c>
      <c r="K2544" s="174">
        <v>580.39</v>
      </c>
      <c r="L2544" s="197">
        <f t="shared" si="383"/>
        <v>9.1389645158713659E-3</v>
      </c>
      <c r="M2544" s="197">
        <f t="shared" si="388"/>
        <v>5.3738835611210636E-2</v>
      </c>
      <c r="N2544" s="199">
        <v>41655</v>
      </c>
      <c r="O2544" s="181">
        <v>1845.89</v>
      </c>
      <c r="P2544" s="200">
        <f t="shared" si="384"/>
        <v>-1.3480337804588889E-3</v>
      </c>
      <c r="Q2544" s="200">
        <f t="shared" si="389"/>
        <v>3.1747651190689334E-2</v>
      </c>
    </row>
    <row r="2545" spans="1:17">
      <c r="A2545" s="180">
        <v>41656</v>
      </c>
      <c r="B2545" s="174">
        <v>918.22</v>
      </c>
      <c r="C2545" s="197">
        <f t="shared" si="380"/>
        <v>-1.5235279140722541E-3</v>
      </c>
      <c r="D2545" s="201">
        <f t="shared" si="385"/>
        <v>5.9498432083210838E-2</v>
      </c>
      <c r="E2545" s="174">
        <v>10343.469999999999</v>
      </c>
      <c r="F2545" s="197">
        <f t="shared" si="381"/>
        <v>-3.1622105820873058E-3</v>
      </c>
      <c r="G2545" s="197">
        <f t="shared" si="386"/>
        <v>1.8130393349991752E-2</v>
      </c>
      <c r="H2545" s="174">
        <v>3591.2460000000001</v>
      </c>
      <c r="I2545" s="197">
        <f t="shared" si="382"/>
        <v>-5.5650010131653056E-3</v>
      </c>
      <c r="J2545" s="197">
        <f t="shared" si="387"/>
        <v>5.3669858049528257E-2</v>
      </c>
      <c r="K2545" s="174">
        <v>580.86</v>
      </c>
      <c r="L2545" s="197">
        <f t="shared" si="383"/>
        <v>8.0947259533052597E-4</v>
      </c>
      <c r="M2545" s="197">
        <f t="shared" si="388"/>
        <v>5.4782513471771717E-2</v>
      </c>
      <c r="N2545" s="199">
        <v>41656</v>
      </c>
      <c r="O2545" s="181">
        <v>1838.7</v>
      </c>
      <c r="P2545" s="200">
        <f t="shared" si="384"/>
        <v>-3.9027458285236156E-3</v>
      </c>
      <c r="Q2545" s="200">
        <f t="shared" si="389"/>
        <v>2.6186503732843588E-2</v>
      </c>
    </row>
    <row r="2546" spans="1:17">
      <c r="A2546" s="180">
        <v>41660</v>
      </c>
      <c r="B2546" s="174">
        <v>921.5</v>
      </c>
      <c r="C2546" s="197">
        <f t="shared" si="380"/>
        <v>3.5657637850790777E-3</v>
      </c>
      <c r="D2546" s="201">
        <f t="shared" si="385"/>
        <v>6.966442686317538E-2</v>
      </c>
      <c r="E2546" s="174">
        <v>10366.01</v>
      </c>
      <c r="F2546" s="197">
        <f t="shared" si="381"/>
        <v>2.1767817347664552E-3</v>
      </c>
      <c r="G2546" s="197">
        <f t="shared" si="386"/>
        <v>1.7192484366405941E-2</v>
      </c>
      <c r="H2546" s="174">
        <v>3617.703</v>
      </c>
      <c r="I2546" s="197">
        <f t="shared" si="382"/>
        <v>7.3400765588992004E-3</v>
      </c>
      <c r="J2546" s="197">
        <f t="shared" si="387"/>
        <v>5.8002389917743966E-2</v>
      </c>
      <c r="K2546" s="174">
        <v>577.61</v>
      </c>
      <c r="L2546" s="197">
        <f t="shared" si="383"/>
        <v>-5.6108635118966394E-3</v>
      </c>
      <c r="M2546" s="197">
        <f t="shared" si="388"/>
        <v>6.7971509447029718E-2</v>
      </c>
      <c r="N2546" s="199">
        <v>41660</v>
      </c>
      <c r="O2546" s="181">
        <v>1843.8</v>
      </c>
      <c r="P2546" s="200">
        <f t="shared" si="384"/>
        <v>2.7698592046981876E-3</v>
      </c>
      <c r="Q2546" s="200">
        <f t="shared" si="389"/>
        <v>2.5988796811205379E-2</v>
      </c>
    </row>
    <row r="2547" spans="1:17">
      <c r="A2547" s="180">
        <v>41661</v>
      </c>
      <c r="B2547" s="174">
        <v>921.6</v>
      </c>
      <c r="C2547" s="197">
        <f t="shared" si="380"/>
        <v>1.0851283174885491E-4</v>
      </c>
      <c r="D2547" s="201">
        <f t="shared" si="385"/>
        <v>7.9860955336366168E-2</v>
      </c>
      <c r="E2547" s="174">
        <v>10368.89</v>
      </c>
      <c r="F2547" s="197">
        <f t="shared" si="381"/>
        <v>2.7779251585678102E-4</v>
      </c>
      <c r="G2547" s="197">
        <f t="shared" si="386"/>
        <v>2.2473272423402645E-2</v>
      </c>
      <c r="H2547" s="174">
        <v>3627.72</v>
      </c>
      <c r="I2547" s="197">
        <f t="shared" si="382"/>
        <v>2.765057714951192E-3</v>
      </c>
      <c r="J2547" s="197">
        <f t="shared" si="387"/>
        <v>6.8516104031087613E-2</v>
      </c>
      <c r="K2547" s="174">
        <v>578.77</v>
      </c>
      <c r="L2547" s="197">
        <f t="shared" si="383"/>
        <v>2.0062615906389224E-3</v>
      </c>
      <c r="M2547" s="197">
        <f t="shared" si="388"/>
        <v>5.1656927606854613E-2</v>
      </c>
      <c r="N2547" s="199">
        <v>41661</v>
      </c>
      <c r="O2547" s="181">
        <v>1844.86</v>
      </c>
      <c r="P2547" s="200">
        <f t="shared" si="384"/>
        <v>5.747344722354488E-4</v>
      </c>
      <c r="Q2547" s="200">
        <f t="shared" si="389"/>
        <v>3.0803692209434796E-2</v>
      </c>
    </row>
    <row r="2548" spans="1:17">
      <c r="A2548" s="180">
        <v>41662</v>
      </c>
      <c r="B2548" s="174">
        <v>918.93</v>
      </c>
      <c r="C2548" s="197">
        <f t="shared" si="380"/>
        <v>-2.9013402367304413E-3</v>
      </c>
      <c r="D2548" s="201">
        <f t="shared" si="385"/>
        <v>8.1698809155663701E-2</v>
      </c>
      <c r="E2548" s="174">
        <v>10269.39</v>
      </c>
      <c r="F2548" s="197">
        <f t="shared" si="381"/>
        <v>-9.6423510986353936E-3</v>
      </c>
      <c r="G2548" s="197">
        <f t="shared" si="386"/>
        <v>2.6627090509481404E-2</v>
      </c>
      <c r="H2548" s="174">
        <v>3613.7550000000001</v>
      </c>
      <c r="I2548" s="197">
        <f t="shared" si="382"/>
        <v>-3.8569538145331876E-3</v>
      </c>
      <c r="J2548" s="197">
        <f t="shared" si="387"/>
        <v>7.4532613767739758E-2</v>
      </c>
      <c r="K2548" s="174">
        <v>572.91999999999996</v>
      </c>
      <c r="L2548" s="197">
        <f t="shared" si="383"/>
        <v>-1.0159071127113161E-2</v>
      </c>
      <c r="M2548" s="197">
        <f t="shared" si="388"/>
        <v>5.2551743931074743E-2</v>
      </c>
      <c r="N2548" s="199">
        <v>41662</v>
      </c>
      <c r="O2548" s="181">
        <v>1828.46</v>
      </c>
      <c r="P2548" s="200">
        <f t="shared" si="384"/>
        <v>-8.9293113410991373E-3</v>
      </c>
      <c r="Q2548" s="200">
        <f t="shared" si="389"/>
        <v>3.5020662667866152E-2</v>
      </c>
    </row>
    <row r="2549" spans="1:17">
      <c r="A2549" s="180">
        <v>41663</v>
      </c>
      <c r="B2549" s="174">
        <v>899.39</v>
      </c>
      <c r="C2549" s="197">
        <f t="shared" si="380"/>
        <v>-2.1493193953560627E-2</v>
      </c>
      <c r="D2549" s="201">
        <f t="shared" si="385"/>
        <v>6.882731996099313E-2</v>
      </c>
      <c r="E2549" s="174">
        <v>10034.42</v>
      </c>
      <c r="F2549" s="197">
        <f t="shared" si="381"/>
        <v>-2.3146443006606465E-2</v>
      </c>
      <c r="G2549" s="197">
        <f t="shared" si="386"/>
        <v>1.0472991149420326E-2</v>
      </c>
      <c r="H2549" s="174">
        <v>3541.4810000000002</v>
      </c>
      <c r="I2549" s="197">
        <f t="shared" si="382"/>
        <v>-2.0202396712952885E-2</v>
      </c>
      <c r="J2549" s="197">
        <f t="shared" si="387"/>
        <v>6.0167877930671687E-2</v>
      </c>
      <c r="K2549" s="174">
        <v>583.82000000000005</v>
      </c>
      <c r="L2549" s="197">
        <f t="shared" si="383"/>
        <v>1.8846625229187293E-2</v>
      </c>
      <c r="M2549" s="197">
        <f t="shared" si="388"/>
        <v>3.9192786432993759E-2</v>
      </c>
      <c r="N2549" s="199">
        <v>41663</v>
      </c>
      <c r="O2549" s="181">
        <v>1790.29</v>
      </c>
      <c r="P2549" s="200">
        <f t="shared" si="384"/>
        <v>-2.109646461003822E-2</v>
      </c>
      <c r="Q2549" s="200">
        <f t="shared" si="389"/>
        <v>1.7995635052342973E-2</v>
      </c>
    </row>
    <row r="2550" spans="1:17">
      <c r="A2550" s="180">
        <v>41666</v>
      </c>
      <c r="B2550" s="174">
        <v>889.51</v>
      </c>
      <c r="C2550" s="197">
        <f t="shared" si="380"/>
        <v>-1.1046006437700973E-2</v>
      </c>
      <c r="D2550" s="201">
        <f t="shared" si="385"/>
        <v>4.6180689746710135E-2</v>
      </c>
      <c r="E2550" s="174">
        <v>9981.35</v>
      </c>
      <c r="F2550" s="197">
        <f t="shared" si="381"/>
        <v>-5.3028311537075129E-3</v>
      </c>
      <c r="G2550" s="197">
        <f t="shared" si="386"/>
        <v>-1.6927164553260161E-2</v>
      </c>
      <c r="H2550" s="174">
        <v>3509.02</v>
      </c>
      <c r="I2550" s="197">
        <f t="shared" si="382"/>
        <v>-9.2082050244385958E-3</v>
      </c>
      <c r="J2550" s="197">
        <f t="shared" si="387"/>
        <v>3.431515015143935E-2</v>
      </c>
      <c r="K2550" s="174">
        <v>590.6</v>
      </c>
      <c r="L2550" s="197">
        <f t="shared" si="383"/>
        <v>1.1546253168970578E-2</v>
      </c>
      <c r="M2550" s="197">
        <f t="shared" si="388"/>
        <v>4.7907576134769286E-2</v>
      </c>
      <c r="N2550" s="199">
        <v>41666</v>
      </c>
      <c r="O2550" s="181">
        <v>1781.56</v>
      </c>
      <c r="P2550" s="200">
        <f t="shared" si="384"/>
        <v>-4.8882329232613157E-3</v>
      </c>
      <c r="Q2550" s="200">
        <f t="shared" si="389"/>
        <v>-8.050001051974915E-3</v>
      </c>
    </row>
    <row r="2551" spans="1:17">
      <c r="A2551" s="180">
        <v>41667</v>
      </c>
      <c r="B2551" s="174">
        <v>891.6</v>
      </c>
      <c r="C2551" s="197">
        <f t="shared" si="380"/>
        <v>2.3468521980791004E-3</v>
      </c>
      <c r="D2551" s="201">
        <f t="shared" si="385"/>
        <v>3.8832709606476654E-2</v>
      </c>
      <c r="E2551" s="174">
        <v>10066.85</v>
      </c>
      <c r="F2551" s="197">
        <f t="shared" si="381"/>
        <v>8.5294957511889685E-3</v>
      </c>
      <c r="G2551" s="197">
        <f t="shared" si="386"/>
        <v>-1.9333308776457475E-2</v>
      </c>
      <c r="H2551" s="174">
        <v>3505.7159999999999</v>
      </c>
      <c r="I2551" s="197">
        <f t="shared" si="382"/>
        <v>-9.4201698947185921E-4</v>
      </c>
      <c r="J2551" s="197">
        <f t="shared" si="387"/>
        <v>2.3508873101427762E-2</v>
      </c>
      <c r="K2551" s="174">
        <v>590.17999999999995</v>
      </c>
      <c r="L2551" s="197">
        <f t="shared" si="383"/>
        <v>-7.1139419318230258E-4</v>
      </c>
      <c r="M2551" s="197">
        <f t="shared" si="388"/>
        <v>6.3847936753892609E-2</v>
      </c>
      <c r="N2551" s="199">
        <v>41667</v>
      </c>
      <c r="O2551" s="181">
        <v>1792.5</v>
      </c>
      <c r="P2551" s="200">
        <f t="shared" si="384"/>
        <v>6.121908511444599E-3</v>
      </c>
      <c r="Q2551" s="200">
        <f t="shared" si="389"/>
        <v>-1.1674109434799717E-2</v>
      </c>
    </row>
    <row r="2552" spans="1:17">
      <c r="A2552" s="180">
        <v>41668</v>
      </c>
      <c r="B2552" s="174">
        <v>881.81</v>
      </c>
      <c r="C2552" s="197">
        <f t="shared" si="380"/>
        <v>-1.1040988212169863E-2</v>
      </c>
      <c r="D2552" s="201">
        <f t="shared" si="385"/>
        <v>3.8203733816850598E-2</v>
      </c>
      <c r="E2552" s="174">
        <v>9962.92</v>
      </c>
      <c r="F2552" s="197">
        <f t="shared" si="381"/>
        <v>-1.0377646146854923E-2</v>
      </c>
      <c r="G2552" s="197">
        <f t="shared" si="386"/>
        <v>-9.9878515956149123E-3</v>
      </c>
      <c r="H2552" s="174">
        <v>3467.819</v>
      </c>
      <c r="I2552" s="197">
        <f t="shared" si="382"/>
        <v>-1.0868913133435168E-2</v>
      </c>
      <c r="J2552" s="197">
        <f t="shared" si="387"/>
        <v>1.7249128664600214E-2</v>
      </c>
      <c r="K2552" s="174">
        <v>586.94000000000005</v>
      </c>
      <c r="L2552" s="197">
        <f t="shared" si="383"/>
        <v>-5.504975163583419E-3</v>
      </c>
      <c r="M2552" s="197">
        <f t="shared" si="388"/>
        <v>6.0486961428629513E-2</v>
      </c>
      <c r="N2552" s="199">
        <v>41668</v>
      </c>
      <c r="O2552" s="181">
        <v>1774.2</v>
      </c>
      <c r="P2552" s="200">
        <f t="shared" si="384"/>
        <v>-1.0261676387288874E-2</v>
      </c>
      <c r="Q2552" s="200">
        <f t="shared" si="389"/>
        <v>-5.7019833230935978E-3</v>
      </c>
    </row>
    <row r="2553" spans="1:17">
      <c r="A2553" s="180">
        <v>41669</v>
      </c>
      <c r="B2553" s="174">
        <v>898.55</v>
      </c>
      <c r="C2553" s="197">
        <f t="shared" si="380"/>
        <v>1.8805739678487053E-2</v>
      </c>
      <c r="D2553" s="201">
        <f t="shared" si="385"/>
        <v>1.8542152593837149E-2</v>
      </c>
      <c r="E2553" s="174">
        <v>10048.69</v>
      </c>
      <c r="F2553" s="197">
        <f t="shared" si="381"/>
        <v>8.5720764297515552E-3</v>
      </c>
      <c r="G2553" s="197">
        <f t="shared" si="386"/>
        <v>-2.1848479839620297E-2</v>
      </c>
      <c r="H2553" s="174">
        <v>3532.4090000000001</v>
      </c>
      <c r="I2553" s="197">
        <f t="shared" si="382"/>
        <v>1.8454208360638397E-2</v>
      </c>
      <c r="J2553" s="197">
        <f t="shared" si="387"/>
        <v>-7.661823969538524E-4</v>
      </c>
      <c r="K2553" s="174">
        <v>589.86</v>
      </c>
      <c r="L2553" s="197">
        <f t="shared" si="383"/>
        <v>4.9626206538313788E-3</v>
      </c>
      <c r="M2553" s="197">
        <f t="shared" si="388"/>
        <v>6.1718815825926684E-2</v>
      </c>
      <c r="N2553" s="199">
        <v>41669</v>
      </c>
      <c r="O2553" s="181">
        <v>1794.19</v>
      </c>
      <c r="P2553" s="200">
        <f t="shared" si="384"/>
        <v>1.1204049508506285E-2</v>
      </c>
      <c r="Q2553" s="200">
        <f t="shared" si="389"/>
        <v>-1.8445669195128418E-2</v>
      </c>
    </row>
    <row r="2554" spans="1:17">
      <c r="A2554" s="180">
        <v>41670</v>
      </c>
      <c r="B2554" s="174">
        <v>890.81</v>
      </c>
      <c r="C2554" s="197">
        <f t="shared" si="380"/>
        <v>-8.6511917934365933E-3</v>
      </c>
      <c r="D2554" s="201">
        <f t="shared" si="385"/>
        <v>3.4844126664335839E-2</v>
      </c>
      <c r="E2554" s="174">
        <v>9967.65</v>
      </c>
      <c r="F2554" s="197">
        <f t="shared" si="381"/>
        <v>-8.0974286812123316E-3</v>
      </c>
      <c r="G2554" s="197">
        <f t="shared" si="386"/>
        <v>-1.3299971848195709E-2</v>
      </c>
      <c r="H2554" s="174">
        <v>3521.922</v>
      </c>
      <c r="I2554" s="197">
        <f t="shared" si="382"/>
        <v>-2.9732111309800336E-3</v>
      </c>
      <c r="J2554" s="197">
        <f t="shared" si="387"/>
        <v>1.2703175241554746E-2</v>
      </c>
      <c r="K2554" s="174">
        <v>589.82000000000005</v>
      </c>
      <c r="L2554" s="197">
        <f t="shared" si="383"/>
        <v>-6.7815000704130141E-5</v>
      </c>
      <c r="M2554" s="197">
        <f t="shared" si="388"/>
        <v>7.1022044259192382E-2</v>
      </c>
      <c r="N2554" s="199">
        <v>41670</v>
      </c>
      <c r="O2554" s="181">
        <v>1782.59</v>
      </c>
      <c r="P2554" s="200">
        <f t="shared" si="384"/>
        <v>-6.4863036975730442E-3</v>
      </c>
      <c r="Q2554" s="200">
        <f t="shared" si="389"/>
        <v>-6.4555779748704332E-3</v>
      </c>
    </row>
    <row r="2555" spans="1:17">
      <c r="A2555" s="180">
        <v>41673</v>
      </c>
      <c r="B2555" s="174">
        <v>871.98</v>
      </c>
      <c r="C2555" s="197">
        <f t="shared" si="380"/>
        <v>-2.1364673318460405E-2</v>
      </c>
      <c r="D2555" s="201">
        <f t="shared" si="385"/>
        <v>3.031536635819972E-2</v>
      </c>
      <c r="E2555" s="174">
        <v>9741.58</v>
      </c>
      <c r="F2555" s="197">
        <f t="shared" si="381"/>
        <v>-2.2941526911373883E-2</v>
      </c>
      <c r="G2555" s="197">
        <f t="shared" si="386"/>
        <v>-1.6849220299529809E-2</v>
      </c>
      <c r="H2555" s="174">
        <v>3440.502</v>
      </c>
      <c r="I2555" s="197">
        <f t="shared" si="382"/>
        <v>-2.3389472350026336E-2</v>
      </c>
      <c r="J2555" s="197">
        <f t="shared" si="387"/>
        <v>1.1644164354416691E-2</v>
      </c>
      <c r="K2555" s="174">
        <v>587.70000000000005</v>
      </c>
      <c r="L2555" s="197">
        <f t="shared" si="383"/>
        <v>-3.6007919875790284E-3</v>
      </c>
      <c r="M2555" s="197">
        <f t="shared" si="388"/>
        <v>7.3870639768604154E-2</v>
      </c>
      <c r="N2555" s="199">
        <v>41673</v>
      </c>
      <c r="O2555" s="181">
        <v>1741.89</v>
      </c>
      <c r="P2555" s="200">
        <f t="shared" si="384"/>
        <v>-2.3096632288166549E-2</v>
      </c>
      <c r="Q2555" s="200">
        <f t="shared" si="389"/>
        <v>-1.0219177028487497E-2</v>
      </c>
    </row>
    <row r="2556" spans="1:17">
      <c r="A2556" s="180">
        <v>41674</v>
      </c>
      <c r="B2556" s="174">
        <v>877.37</v>
      </c>
      <c r="C2556" s="197">
        <f t="shared" si="380"/>
        <v>6.1623083507177925E-3</v>
      </c>
      <c r="D2556" s="201">
        <f t="shared" si="385"/>
        <v>1.066470784318873E-2</v>
      </c>
      <c r="E2556" s="174">
        <v>9816.9699999999993</v>
      </c>
      <c r="F2556" s="197">
        <f t="shared" si="381"/>
        <v>7.7091986245972719E-3</v>
      </c>
      <c r="G2556" s="197">
        <f t="shared" si="386"/>
        <v>-3.4817376430729151E-2</v>
      </c>
      <c r="H2556" s="174">
        <v>3470.2040000000002</v>
      </c>
      <c r="I2556" s="197">
        <f t="shared" si="382"/>
        <v>8.5959908850012246E-3</v>
      </c>
      <c r="J2556" s="197">
        <f t="shared" si="387"/>
        <v>-1.1224080012084107E-2</v>
      </c>
      <c r="K2556" s="174">
        <v>575.63</v>
      </c>
      <c r="L2556" s="197">
        <f t="shared" si="383"/>
        <v>-2.0751520436117898E-2</v>
      </c>
      <c r="M2556" s="197">
        <f t="shared" si="388"/>
        <v>5.9954861469913419E-2</v>
      </c>
      <c r="N2556" s="199">
        <v>41674</v>
      </c>
      <c r="O2556" s="181">
        <v>1755.2</v>
      </c>
      <c r="P2556" s="200">
        <f t="shared" si="384"/>
        <v>7.6120799117127824E-3</v>
      </c>
      <c r="Q2556" s="200">
        <f t="shared" si="389"/>
        <v>-3.0117853281337752E-2</v>
      </c>
    </row>
    <row r="2557" spans="1:17">
      <c r="A2557" s="180">
        <v>41675</v>
      </c>
      <c r="B2557" s="174">
        <v>876.94</v>
      </c>
      <c r="C2557" s="197">
        <f t="shared" si="380"/>
        <v>-4.9022123639636938E-4</v>
      </c>
      <c r="D2557" s="201">
        <f t="shared" si="385"/>
        <v>1.3263311264122914E-2</v>
      </c>
      <c r="E2557" s="174">
        <v>9809.0300000000007</v>
      </c>
      <c r="F2557" s="197">
        <f t="shared" si="381"/>
        <v>-8.0913078907441077E-4</v>
      </c>
      <c r="G2557" s="197">
        <f t="shared" si="386"/>
        <v>-2.4938622180322362E-2</v>
      </c>
      <c r="H2557" s="174">
        <v>3454.895</v>
      </c>
      <c r="I2557" s="197">
        <f t="shared" si="382"/>
        <v>-4.4213158363212166E-3</v>
      </c>
      <c r="J2557" s="197">
        <f t="shared" si="387"/>
        <v>-3.6823321791799625E-3</v>
      </c>
      <c r="K2557" s="174">
        <v>569.80999999999995</v>
      </c>
      <c r="L2557" s="197">
        <f t="shared" si="383"/>
        <v>-1.0162121255128885E-2</v>
      </c>
      <c r="M2557" s="197">
        <f t="shared" si="388"/>
        <v>4.0957362622163249E-2</v>
      </c>
      <c r="N2557" s="199">
        <v>41675</v>
      </c>
      <c r="O2557" s="181">
        <v>1751.64</v>
      </c>
      <c r="P2557" s="200">
        <f t="shared" si="384"/>
        <v>-2.0303185904787225E-3</v>
      </c>
      <c r="Q2557" s="200">
        <f t="shared" si="389"/>
        <v>-2.1201410817218762E-2</v>
      </c>
    </row>
    <row r="2558" spans="1:17">
      <c r="A2558" s="180">
        <v>41676</v>
      </c>
      <c r="B2558" s="174">
        <v>888.55</v>
      </c>
      <c r="C2558" s="197">
        <f t="shared" si="380"/>
        <v>1.3152345651039867E-2</v>
      </c>
      <c r="D2558" s="201">
        <f t="shared" si="385"/>
        <v>1.5491001570318491E-2</v>
      </c>
      <c r="E2558" s="174">
        <v>9940.2199999999993</v>
      </c>
      <c r="F2558" s="197">
        <f t="shared" si="381"/>
        <v>1.3285763227094176E-2</v>
      </c>
      <c r="G2558" s="197">
        <f t="shared" si="386"/>
        <v>-2.0954303424512721E-2</v>
      </c>
      <c r="H2558" s="174">
        <v>3497.5949999999998</v>
      </c>
      <c r="I2558" s="197">
        <f t="shared" si="382"/>
        <v>1.2283523427603291E-2</v>
      </c>
      <c r="J2558" s="197">
        <f t="shared" si="387"/>
        <v>-6.5868534445554907E-3</v>
      </c>
      <c r="K2558" s="174">
        <v>566.02</v>
      </c>
      <c r="L2558" s="197">
        <f t="shared" si="383"/>
        <v>-6.6735586594200398E-3</v>
      </c>
      <c r="M2558" s="197">
        <f t="shared" si="388"/>
        <v>3.1501334618780963E-2</v>
      </c>
      <c r="N2558" s="199">
        <v>41676</v>
      </c>
      <c r="O2558" s="181">
        <v>1773.43</v>
      </c>
      <c r="P2558" s="200">
        <f t="shared" si="384"/>
        <v>1.2363032529603139E-2</v>
      </c>
      <c r="Q2558" s="200">
        <f t="shared" si="389"/>
        <v>-1.888272986471003E-2</v>
      </c>
    </row>
    <row r="2559" spans="1:17">
      <c r="A2559" s="180">
        <v>41677</v>
      </c>
      <c r="B2559" s="174">
        <v>900.7</v>
      </c>
      <c r="C2559" s="197">
        <f t="shared" si="380"/>
        <v>1.3581318158201898E-2</v>
      </c>
      <c r="D2559" s="201">
        <f t="shared" si="385"/>
        <v>1.6430456649935019E-2</v>
      </c>
      <c r="E2559" s="174">
        <v>10055.379999999999</v>
      </c>
      <c r="F2559" s="197">
        <f t="shared" si="381"/>
        <v>1.1518661433386123E-2</v>
      </c>
      <c r="G2559" s="197">
        <f t="shared" si="386"/>
        <v>-1.9032592142026586E-2</v>
      </c>
      <c r="H2559" s="174">
        <v>3561.9070000000002</v>
      </c>
      <c r="I2559" s="197">
        <f t="shared" si="382"/>
        <v>1.8220486151689325E-2</v>
      </c>
      <c r="J2559" s="197">
        <f t="shared" si="387"/>
        <v>-1.9032110531978993E-3</v>
      </c>
      <c r="K2559" s="174">
        <v>560.71</v>
      </c>
      <c r="L2559" s="197">
        <f t="shared" si="383"/>
        <v>-9.4255754480546492E-3</v>
      </c>
      <c r="M2559" s="197">
        <f t="shared" si="388"/>
        <v>2.0724928036881283E-2</v>
      </c>
      <c r="N2559" s="199">
        <v>41677</v>
      </c>
      <c r="O2559" s="181">
        <v>1797.02</v>
      </c>
      <c r="P2559" s="200">
        <f t="shared" si="384"/>
        <v>1.3214212922079903E-2</v>
      </c>
      <c r="Q2559" s="200">
        <f t="shared" si="389"/>
        <v>-1.7694927559692812E-2</v>
      </c>
    </row>
    <row r="2560" spans="1:17">
      <c r="A2560" s="180">
        <v>41680</v>
      </c>
      <c r="B2560" s="174">
        <v>902.39</v>
      </c>
      <c r="C2560" s="197">
        <f t="shared" si="380"/>
        <v>1.8745603324126102E-3</v>
      </c>
      <c r="D2560" s="201">
        <f t="shared" si="385"/>
        <v>3.0984710116014939E-2</v>
      </c>
      <c r="E2560" s="174">
        <v>10050.4</v>
      </c>
      <c r="F2560" s="197">
        <f t="shared" si="381"/>
        <v>-4.953799456515318E-4</v>
      </c>
      <c r="G2560" s="197">
        <f t="shared" si="386"/>
        <v>-8.9973500248475575E-3</v>
      </c>
      <c r="H2560" s="174">
        <v>3582.1109999999999</v>
      </c>
      <c r="I2560" s="197">
        <f t="shared" si="382"/>
        <v>5.6562158340429762E-3</v>
      </c>
      <c r="J2560" s="197">
        <f t="shared" si="387"/>
        <v>1.2923177746239443E-2</v>
      </c>
      <c r="K2560" s="174">
        <v>569.03</v>
      </c>
      <c r="L2560" s="197">
        <f t="shared" si="383"/>
        <v>1.4729318993910827E-2</v>
      </c>
      <c r="M2560" s="197">
        <f t="shared" si="388"/>
        <v>1.5349471136775639E-3</v>
      </c>
      <c r="N2560" s="199">
        <v>41680</v>
      </c>
      <c r="O2560" s="181">
        <v>1799.84</v>
      </c>
      <c r="P2560" s="200">
        <f t="shared" si="384"/>
        <v>1.5680346623456046E-3</v>
      </c>
      <c r="Q2560" s="200">
        <f t="shared" si="389"/>
        <v>-6.2961496505107798E-3</v>
      </c>
    </row>
    <row r="2561" spans="1:17">
      <c r="A2561" s="180">
        <v>41681</v>
      </c>
      <c r="B2561" s="174">
        <v>910.61</v>
      </c>
      <c r="C2561" s="197">
        <f t="shared" si="380"/>
        <v>9.0679054885340997E-3</v>
      </c>
      <c r="D2561" s="201">
        <f t="shared" si="385"/>
        <v>3.2492877808820854E-2</v>
      </c>
      <c r="E2561" s="174">
        <v>10170.370000000001</v>
      </c>
      <c r="F2561" s="197">
        <f t="shared" si="381"/>
        <v>1.1866156204864135E-2</v>
      </c>
      <c r="G2561" s="197">
        <f t="shared" si="386"/>
        <v>-6.3744105648049949E-3</v>
      </c>
      <c r="H2561" s="174">
        <v>3621.7190000000001</v>
      </c>
      <c r="I2561" s="197">
        <f t="shared" si="382"/>
        <v>1.099648357181073E-2</v>
      </c>
      <c r="J2561" s="197">
        <f t="shared" si="387"/>
        <v>1.9139249852949385E-2</v>
      </c>
      <c r="K2561" s="174">
        <v>570.33000000000004</v>
      </c>
      <c r="L2561" s="197">
        <f t="shared" si="383"/>
        <v>2.2819838578508125E-3</v>
      </c>
      <c r="M2561" s="197">
        <f t="shared" si="388"/>
        <v>1.1790942602087726E-2</v>
      </c>
      <c r="N2561" s="199">
        <v>41681</v>
      </c>
      <c r="O2561" s="181">
        <v>1819.75</v>
      </c>
      <c r="P2561" s="200">
        <f t="shared" si="384"/>
        <v>1.1001356953851574E-2</v>
      </c>
      <c r="Q2561" s="200">
        <f t="shared" si="389"/>
        <v>-1.5433901011208588E-3</v>
      </c>
    </row>
    <row r="2562" spans="1:17">
      <c r="A2562" s="180">
        <v>41682</v>
      </c>
      <c r="B2562" s="174">
        <v>911.06</v>
      </c>
      <c r="C2562" s="197">
        <f t="shared" si="380"/>
        <v>4.9405217097845766E-4</v>
      </c>
      <c r="D2562" s="201">
        <f t="shared" si="385"/>
        <v>5.4697034141474213E-2</v>
      </c>
      <c r="E2562" s="174">
        <v>10173.77</v>
      </c>
      <c r="F2562" s="197">
        <f t="shared" si="381"/>
        <v>3.3424858771661403E-4</v>
      </c>
      <c r="G2562" s="197">
        <f t="shared" si="386"/>
        <v>1.7748863639865383E-2</v>
      </c>
      <c r="H2562" s="174">
        <v>3627.3580000000002</v>
      </c>
      <c r="I2562" s="197">
        <f t="shared" si="382"/>
        <v>1.5557845881392872E-3</v>
      </c>
      <c r="J2562" s="197">
        <f t="shared" si="387"/>
        <v>4.3084136623867529E-2</v>
      </c>
      <c r="K2562" s="174">
        <v>557.98</v>
      </c>
      <c r="L2562" s="197">
        <f t="shared" si="383"/>
        <v>-2.1892021226591288E-2</v>
      </c>
      <c r="M2562" s="197">
        <f t="shared" si="388"/>
        <v>1.7189664069371655E-2</v>
      </c>
      <c r="N2562" s="199">
        <v>41682</v>
      </c>
      <c r="O2562" s="181">
        <v>1819.26</v>
      </c>
      <c r="P2562" s="200">
        <f t="shared" si="384"/>
        <v>-2.6930401563143885E-4</v>
      </c>
      <c r="Q2562" s="200">
        <f t="shared" si="389"/>
        <v>2.083935079765175E-2</v>
      </c>
    </row>
    <row r="2563" spans="1:17">
      <c r="A2563" s="180">
        <v>41683</v>
      </c>
      <c r="B2563" s="174">
        <v>920.81</v>
      </c>
      <c r="C2563" s="197">
        <f t="shared" si="380"/>
        <v>1.0644960688713111E-2</v>
      </c>
      <c r="D2563" s="201">
        <f t="shared" si="385"/>
        <v>5.9969692869958201E-2</v>
      </c>
      <c r="E2563" s="174">
        <v>10228.58</v>
      </c>
      <c r="F2563" s="197">
        <f t="shared" si="381"/>
        <v>5.372923399110662E-3</v>
      </c>
      <c r="G2563" s="197">
        <f t="shared" si="386"/>
        <v>2.2282500276338622E-2</v>
      </c>
      <c r="H2563" s="174">
        <v>3659.5630000000001</v>
      </c>
      <c r="I2563" s="197">
        <f t="shared" si="382"/>
        <v>8.8391817845038263E-3</v>
      </c>
      <c r="J2563" s="197">
        <f t="shared" si="387"/>
        <v>4.7151581020727751E-2</v>
      </c>
      <c r="K2563" s="174">
        <v>560.89</v>
      </c>
      <c r="L2563" s="197">
        <f t="shared" si="383"/>
        <v>5.2016884203811157E-3</v>
      </c>
      <c r="M2563" s="197">
        <f t="shared" si="388"/>
        <v>-8.4057353772284855E-3</v>
      </c>
      <c r="N2563" s="199">
        <v>41683</v>
      </c>
      <c r="O2563" s="181">
        <v>1829.83</v>
      </c>
      <c r="P2563" s="200">
        <f t="shared" si="384"/>
        <v>5.7932413627504236E-3</v>
      </c>
      <c r="Q2563" s="200">
        <f t="shared" si="389"/>
        <v>2.4347751599593511E-2</v>
      </c>
    </row>
    <row r="2564" spans="1:17">
      <c r="A2564" s="180">
        <v>41684</v>
      </c>
      <c r="B2564" s="174">
        <v>922.82</v>
      </c>
      <c r="C2564" s="197">
        <f t="shared" ref="C2564:C2627" si="390">LN(B2564/B2563)</f>
        <v>2.1804817630206945E-3</v>
      </c>
      <c r="D2564" s="201">
        <f t="shared" si="385"/>
        <v>7.218926416796663E-2</v>
      </c>
      <c r="E2564" s="174">
        <v>10282.530000000001</v>
      </c>
      <c r="F2564" s="197">
        <f t="shared" ref="F2564:F2627" si="391">LN(E2564/E2563)</f>
        <v>5.2605757968336919E-3</v>
      </c>
      <c r="G2564" s="197">
        <f t="shared" si="386"/>
        <v>2.7123884233309435E-2</v>
      </c>
      <c r="H2564" s="174">
        <v>3663.8780000000002</v>
      </c>
      <c r="I2564" s="197">
        <f t="shared" ref="I2564:I2627" si="392">LN(H2564/H2563)</f>
        <v>1.1784079367428478E-3</v>
      </c>
      <c r="J2564" s="197">
        <f t="shared" si="387"/>
        <v>5.7115867074122778E-2</v>
      </c>
      <c r="K2564" s="174">
        <v>560.91999999999996</v>
      </c>
      <c r="L2564" s="197">
        <f t="shared" ref="L2564:L2627" si="393">LN(K2564/K2563)</f>
        <v>5.3484993015041246E-5</v>
      </c>
      <c r="M2564" s="197">
        <f t="shared" si="388"/>
        <v>-4.8909419614690487E-3</v>
      </c>
      <c r="N2564" s="199">
        <v>41684</v>
      </c>
      <c r="O2564" s="181">
        <v>1838.63</v>
      </c>
      <c r="P2564" s="200">
        <f t="shared" ref="P2564:P2627" si="394">LN(O2564/O2563)</f>
        <v>4.7976627138052634E-3</v>
      </c>
      <c r="Q2564" s="200">
        <f t="shared" si="389"/>
        <v>3.0242377994620612E-2</v>
      </c>
    </row>
    <row r="2565" spans="1:17">
      <c r="A2565" s="180">
        <v>41688</v>
      </c>
      <c r="B2565" s="174">
        <v>924.16</v>
      </c>
      <c r="C2565" s="197">
        <f t="shared" si="390"/>
        <v>1.4510175909957723E-3</v>
      </c>
      <c r="D2565" s="201">
        <f t="shared" si="385"/>
        <v>6.5606833212293547E-2</v>
      </c>
      <c r="E2565" s="174">
        <v>10319.120000000001</v>
      </c>
      <c r="F2565" s="197">
        <f t="shared" si="391"/>
        <v>3.5521464031858766E-3</v>
      </c>
      <c r="G2565" s="197">
        <f t="shared" si="386"/>
        <v>2.5366360518422528E-2</v>
      </c>
      <c r="H2565" s="174">
        <v>3679.4279999999999</v>
      </c>
      <c r="I2565" s="197">
        <f t="shared" si="392"/>
        <v>4.2351560026962247E-3</v>
      </c>
      <c r="J2565" s="197">
        <f t="shared" si="387"/>
        <v>5.2699207188591966E-2</v>
      </c>
      <c r="K2565" s="174">
        <v>567.6</v>
      </c>
      <c r="L2565" s="197">
        <f t="shared" si="393"/>
        <v>1.1838652427437589E-2</v>
      </c>
      <c r="M2565" s="197">
        <f t="shared" si="388"/>
        <v>-2.2260023972340273E-3</v>
      </c>
      <c r="N2565" s="199">
        <v>41688</v>
      </c>
      <c r="O2565" s="181">
        <v>1840.76</v>
      </c>
      <c r="P2565" s="200">
        <f t="shared" si="394"/>
        <v>1.1578007430249318E-3</v>
      </c>
      <c r="Q2565" s="200">
        <f t="shared" si="389"/>
        <v>2.8739940698148319E-2</v>
      </c>
    </row>
    <row r="2566" spans="1:17">
      <c r="A2566" s="180">
        <v>41689</v>
      </c>
      <c r="B2566" s="174">
        <v>919.03</v>
      </c>
      <c r="C2566" s="197">
        <f t="shared" si="390"/>
        <v>-5.5664508230197805E-3</v>
      </c>
      <c r="D2566" s="201">
        <f t="shared" si="385"/>
        <v>6.5000308261917369E-2</v>
      </c>
      <c r="E2566" s="174">
        <v>10254.24</v>
      </c>
      <c r="F2566" s="197">
        <f t="shared" si="391"/>
        <v>-6.307206511884848E-3</v>
      </c>
      <c r="G2566" s="197">
        <f t="shared" si="386"/>
        <v>3.2505988772149365E-2</v>
      </c>
      <c r="H2566" s="174">
        <v>3652.8449999999998</v>
      </c>
      <c r="I2566" s="197">
        <f t="shared" si="392"/>
        <v>-7.2509892827927322E-3</v>
      </c>
      <c r="J2566" s="197">
        <f t="shared" si="387"/>
        <v>5.8798984220788865E-2</v>
      </c>
      <c r="K2566" s="174">
        <v>575.87</v>
      </c>
      <c r="L2566" s="197">
        <f t="shared" si="393"/>
        <v>1.4464995492735316E-2</v>
      </c>
      <c r="M2566" s="197">
        <f t="shared" si="388"/>
        <v>1.9928229720707052E-3</v>
      </c>
      <c r="N2566" s="199">
        <v>41689</v>
      </c>
      <c r="O2566" s="181">
        <v>1828.75</v>
      </c>
      <c r="P2566" s="200">
        <f t="shared" si="394"/>
        <v>-6.5458564679824966E-3</v>
      </c>
      <c r="Q2566" s="200">
        <f t="shared" si="389"/>
        <v>3.3003525512655119E-2</v>
      </c>
    </row>
    <row r="2567" spans="1:17">
      <c r="A2567" s="180">
        <v>41690</v>
      </c>
      <c r="B2567" s="174">
        <v>924.4</v>
      </c>
      <c r="C2567" s="197">
        <f t="shared" si="390"/>
        <v>5.8261123988934526E-3</v>
      </c>
      <c r="D2567" s="201">
        <f t="shared" si="385"/>
        <v>4.9094879643718302E-2</v>
      </c>
      <c r="E2567" s="174">
        <v>10316.89</v>
      </c>
      <c r="F2567" s="197">
        <f t="shared" si="391"/>
        <v>6.0910794593506644E-3</v>
      </c>
      <c r="G2567" s="197">
        <f t="shared" si="386"/>
        <v>9.803865585409131E-3</v>
      </c>
      <c r="H2567" s="174">
        <v>3671.931</v>
      </c>
      <c r="I2567" s="197">
        <f t="shared" si="392"/>
        <v>5.2113656978201887E-3</v>
      </c>
      <c r="J2567" s="197">
        <f t="shared" si="387"/>
        <v>3.9996552009517079E-2</v>
      </c>
      <c r="K2567" s="174">
        <v>577.69000000000005</v>
      </c>
      <c r="L2567" s="197">
        <f t="shared" si="393"/>
        <v>3.155451836273946E-3</v>
      </c>
      <c r="M2567" s="197">
        <f t="shared" si="388"/>
        <v>1.3954202784203675E-2</v>
      </c>
      <c r="N2567" s="199">
        <v>41690</v>
      </c>
      <c r="O2567" s="181">
        <v>1839.78</v>
      </c>
      <c r="P2567" s="200">
        <f t="shared" si="394"/>
        <v>6.0133259028154577E-3</v>
      </c>
      <c r="Q2567" s="200">
        <f t="shared" si="389"/>
        <v>9.9467765190884364E-3</v>
      </c>
    </row>
    <row r="2568" spans="1:17">
      <c r="A2568" s="180">
        <v>41691</v>
      </c>
      <c r="B2568" s="174">
        <v>924.06</v>
      </c>
      <c r="C2568" s="197">
        <f t="shared" si="390"/>
        <v>-3.6787380179657445E-4</v>
      </c>
      <c r="D2568" s="201">
        <f t="shared" si="385"/>
        <v>5.1259133409632666E-2</v>
      </c>
      <c r="E2568" s="174">
        <v>10306.9</v>
      </c>
      <c r="F2568" s="197">
        <f t="shared" si="391"/>
        <v>-9.6878418383201047E-4</v>
      </c>
      <c r="G2568" s="197">
        <f t="shared" si="386"/>
        <v>1.6157925003164431E-2</v>
      </c>
      <c r="H2568" s="174">
        <v>3662.6039999999998</v>
      </c>
      <c r="I2568" s="197">
        <f t="shared" si="392"/>
        <v>-2.5433118875541551E-3</v>
      </c>
      <c r="J2568" s="197">
        <f t="shared" si="387"/>
        <v>4.8347361741559826E-2</v>
      </c>
      <c r="K2568" s="174">
        <v>584.33000000000004</v>
      </c>
      <c r="L2568" s="197">
        <f t="shared" si="393"/>
        <v>1.1428499115397157E-2</v>
      </c>
      <c r="M2568" s="197">
        <f t="shared" si="388"/>
        <v>1.9348507571065179E-2</v>
      </c>
      <c r="N2568" s="199">
        <v>41691</v>
      </c>
      <c r="O2568" s="181">
        <v>1836.25</v>
      </c>
      <c r="P2568" s="200">
        <f t="shared" si="394"/>
        <v>-1.9205507490625245E-3</v>
      </c>
      <c r="Q2568" s="200">
        <f t="shared" si="389"/>
        <v>1.6540172875293763E-2</v>
      </c>
    </row>
    <row r="2569" spans="1:17">
      <c r="A2569" s="180">
        <v>41694</v>
      </c>
      <c r="B2569" s="174">
        <v>930.98</v>
      </c>
      <c r="C2569" s="197">
        <f t="shared" si="390"/>
        <v>7.4607901707693033E-3</v>
      </c>
      <c r="D2569" s="201">
        <f t="shared" si="385"/>
        <v>4.0841834698601295E-2</v>
      </c>
      <c r="E2569" s="174">
        <v>10369.52</v>
      </c>
      <c r="F2569" s="197">
        <f t="shared" si="391"/>
        <v>6.0571599393211733E-3</v>
      </c>
      <c r="G2569" s="197">
        <f t="shared" si="386"/>
        <v>1.0810241166126772E-2</v>
      </c>
      <c r="H2569" s="174">
        <v>3685.8139999999999</v>
      </c>
      <c r="I2569" s="197">
        <f t="shared" si="392"/>
        <v>6.3170269253979179E-3</v>
      </c>
      <c r="J2569" s="197">
        <f t="shared" si="387"/>
        <v>3.6539728417338747E-2</v>
      </c>
      <c r="K2569" s="174">
        <v>586.08000000000004</v>
      </c>
      <c r="L2569" s="197">
        <f t="shared" si="393"/>
        <v>2.990407300210312E-3</v>
      </c>
      <c r="M2569" s="197">
        <f t="shared" si="388"/>
        <v>3.9266578699467661E-2</v>
      </c>
      <c r="N2569" s="199">
        <v>41694</v>
      </c>
      <c r="O2569" s="181">
        <v>1847.61</v>
      </c>
      <c r="P2569" s="200">
        <f t="shared" si="394"/>
        <v>6.167463480648212E-3</v>
      </c>
      <c r="Q2569" s="200">
        <f t="shared" si="389"/>
        <v>9.812450638183378E-3</v>
      </c>
    </row>
    <row r="2570" spans="1:17">
      <c r="A2570" s="180">
        <v>41695</v>
      </c>
      <c r="B2570" s="174">
        <v>930.66</v>
      </c>
      <c r="C2570" s="197">
        <f t="shared" si="390"/>
        <v>-3.4378290448389625E-4</v>
      </c>
      <c r="D2570" s="201">
        <f t="shared" si="385"/>
        <v>3.8118826307676629E-2</v>
      </c>
      <c r="E2570" s="174">
        <v>10353.780000000001</v>
      </c>
      <c r="F2570" s="197">
        <f t="shared" si="391"/>
        <v>-1.5190633756921622E-3</v>
      </c>
      <c r="G2570" s="197">
        <f t="shared" si="386"/>
        <v>1.1916983125069294E-2</v>
      </c>
      <c r="H2570" s="174">
        <v>3679.143</v>
      </c>
      <c r="I2570" s="197">
        <f t="shared" si="392"/>
        <v>-1.8115521446665226E-3</v>
      </c>
      <c r="J2570" s="197">
        <f t="shared" si="387"/>
        <v>3.2095002967235969E-2</v>
      </c>
      <c r="K2570" s="174">
        <v>591.33000000000004</v>
      </c>
      <c r="L2570" s="197">
        <f t="shared" si="393"/>
        <v>8.9179381764435302E-3</v>
      </c>
      <c r="M2570" s="197">
        <f t="shared" si="388"/>
        <v>4.9222792547129371E-2</v>
      </c>
      <c r="N2570" s="199">
        <v>41695</v>
      </c>
      <c r="O2570" s="181">
        <v>1845.12</v>
      </c>
      <c r="P2570" s="200">
        <f t="shared" si="394"/>
        <v>-1.3485959587527492E-3</v>
      </c>
      <c r="Q2570" s="200">
        <f t="shared" si="389"/>
        <v>1.0675909429121612E-2</v>
      </c>
    </row>
    <row r="2571" spans="1:17">
      <c r="A2571" s="180">
        <v>41696</v>
      </c>
      <c r="B2571" s="174">
        <v>934.13</v>
      </c>
      <c r="C2571" s="197">
        <f t="shared" si="390"/>
        <v>3.7216029741176742E-3</v>
      </c>
      <c r="D2571" s="201">
        <f t="shared" si="385"/>
        <v>3.5623725867326948E-2</v>
      </c>
      <c r="E2571" s="174">
        <v>10349.959999999999</v>
      </c>
      <c r="F2571" s="197">
        <f t="shared" si="391"/>
        <v>-3.6901545743419869E-4</v>
      </c>
      <c r="G2571" s="197">
        <f t="shared" si="386"/>
        <v>6.7234864083564848E-3</v>
      </c>
      <c r="H2571" s="174">
        <v>3676.6010000000001</v>
      </c>
      <c r="I2571" s="197">
        <f t="shared" si="392"/>
        <v>-6.9116056817457229E-4</v>
      </c>
      <c r="J2571" s="197">
        <f t="shared" si="387"/>
        <v>2.9331641985027076E-2</v>
      </c>
      <c r="K2571" s="174">
        <v>592.6</v>
      </c>
      <c r="L2571" s="197">
        <f t="shared" si="393"/>
        <v>2.1453979325169962E-3</v>
      </c>
      <c r="M2571" s="197">
        <f t="shared" si="388"/>
        <v>6.0922723166758161E-2</v>
      </c>
      <c r="N2571" s="199">
        <v>41696</v>
      </c>
      <c r="O2571" s="181">
        <v>1845.16</v>
      </c>
      <c r="P2571" s="200">
        <f t="shared" si="394"/>
        <v>2.1678571816661324E-5</v>
      </c>
      <c r="Q2571" s="200">
        <f t="shared" si="389"/>
        <v>6.4157852112492518E-3</v>
      </c>
    </row>
    <row r="2572" spans="1:17">
      <c r="A2572" s="180">
        <v>41697</v>
      </c>
      <c r="B2572" s="174">
        <v>939.35</v>
      </c>
      <c r="C2572" s="197">
        <f t="shared" si="390"/>
        <v>5.5725318744758836E-3</v>
      </c>
      <c r="D2572" s="201">
        <f t="shared" si="385"/>
        <v>3.6454478586620306E-2</v>
      </c>
      <c r="E2572" s="174">
        <v>10397.81</v>
      </c>
      <c r="F2572" s="197">
        <f t="shared" si="391"/>
        <v>4.6125520802063292E-3</v>
      </c>
      <c r="G2572" s="197">
        <f t="shared" si="386"/>
        <v>1.7677519539397661E-3</v>
      </c>
      <c r="H2572" s="174">
        <v>3699.8</v>
      </c>
      <c r="I2572" s="197">
        <f t="shared" si="392"/>
        <v>6.290080078128508E-3</v>
      </c>
      <c r="J2572" s="197">
        <f t="shared" si="387"/>
        <v>2.5348487571782197E-2</v>
      </c>
      <c r="K2572" s="174">
        <v>593.24</v>
      </c>
      <c r="L2572" s="197">
        <f t="shared" si="393"/>
        <v>1.0794037342968859E-3</v>
      </c>
      <c r="M2572" s="197">
        <f t="shared" si="388"/>
        <v>5.3427121681541824E-2</v>
      </c>
      <c r="N2572" s="199">
        <v>41697</v>
      </c>
      <c r="O2572" s="181">
        <v>1854.29</v>
      </c>
      <c r="P2572" s="200">
        <f t="shared" si="394"/>
        <v>4.9358788663713881E-3</v>
      </c>
      <c r="Q2572" s="200">
        <f t="shared" si="389"/>
        <v>1.7031990621915372E-3</v>
      </c>
    </row>
    <row r="2573" spans="1:17">
      <c r="A2573" s="180">
        <v>41698</v>
      </c>
      <c r="B2573" s="174">
        <v>934.46</v>
      </c>
      <c r="C2573" s="197">
        <f t="shared" si="390"/>
        <v>-5.2193243721015813E-3</v>
      </c>
      <c r="D2573" s="201">
        <f t="shared" si="385"/>
        <v>4.4672926401625471E-2</v>
      </c>
      <c r="E2573" s="174">
        <v>10425.86</v>
      </c>
      <c r="F2573" s="197">
        <f t="shared" si="391"/>
        <v>2.6940512374012838E-3</v>
      </c>
      <c r="G2573" s="197">
        <f t="shared" si="386"/>
        <v>4.296658729743167E-3</v>
      </c>
      <c r="H2573" s="174">
        <v>3696.098</v>
      </c>
      <c r="I2573" s="197">
        <f t="shared" si="392"/>
        <v>-1.0010955557192651E-3</v>
      </c>
      <c r="J2573" s="197">
        <f t="shared" si="387"/>
        <v>3.4587751442671885E-2</v>
      </c>
      <c r="K2573" s="174">
        <v>590.12</v>
      </c>
      <c r="L2573" s="197">
        <f t="shared" si="393"/>
        <v>-5.2731328243956618E-3</v>
      </c>
      <c r="M2573" s="197">
        <f t="shared" si="388"/>
        <v>5.4221751897851195E-2</v>
      </c>
      <c r="N2573" s="199">
        <v>41698</v>
      </c>
      <c r="O2573" s="181">
        <v>1859.45</v>
      </c>
      <c r="P2573" s="200">
        <f t="shared" si="394"/>
        <v>2.778871606797594E-3</v>
      </c>
      <c r="Q2573" s="200">
        <f t="shared" si="389"/>
        <v>6.9757215944251773E-3</v>
      </c>
    </row>
    <row r="2574" spans="1:17">
      <c r="A2574" s="180">
        <v>41701</v>
      </c>
      <c r="B2574" s="174">
        <v>925.35</v>
      </c>
      <c r="C2574" s="197">
        <f t="shared" si="390"/>
        <v>-9.7967780174490534E-3</v>
      </c>
      <c r="D2574" s="201">
        <f t="shared" si="385"/>
        <v>3.9141954189058262E-2</v>
      </c>
      <c r="E2574" s="174">
        <v>10329.799999999999</v>
      </c>
      <c r="F2574" s="197">
        <f t="shared" si="391"/>
        <v>-9.256336427319857E-3</v>
      </c>
      <c r="G2574" s="197">
        <f t="shared" si="386"/>
        <v>6.5455374023145937E-3</v>
      </c>
      <c r="H2574" s="174">
        <v>3668.3679999999999</v>
      </c>
      <c r="I2574" s="197">
        <f t="shared" si="392"/>
        <v>-7.5307920638840531E-3</v>
      </c>
      <c r="J2574" s="197">
        <f t="shared" si="387"/>
        <v>3.4689664075376374E-2</v>
      </c>
      <c r="K2574" s="174">
        <v>591.89</v>
      </c>
      <c r="L2574" s="197">
        <f t="shared" si="393"/>
        <v>2.9949007588612546E-3</v>
      </c>
      <c r="M2574" s="197">
        <f t="shared" si="388"/>
        <v>4.1396195131208319E-2</v>
      </c>
      <c r="N2574" s="199">
        <v>41701</v>
      </c>
      <c r="O2574" s="181">
        <v>1845.73</v>
      </c>
      <c r="P2574" s="200">
        <f t="shared" si="394"/>
        <v>-7.4058818780435871E-3</v>
      </c>
      <c r="Q2574" s="200">
        <f t="shared" si="389"/>
        <v>9.9338207310511375E-3</v>
      </c>
    </row>
    <row r="2575" spans="1:17">
      <c r="A2575" s="180">
        <v>41702</v>
      </c>
      <c r="B2575" s="174">
        <v>940.29</v>
      </c>
      <c r="C2575" s="197">
        <f t="shared" si="390"/>
        <v>1.601629399896861E-2</v>
      </c>
      <c r="D2575" s="201">
        <f t="shared" si="385"/>
        <v>2.3586076380978996E-2</v>
      </c>
      <c r="E2575" s="174">
        <v>10489.97</v>
      </c>
      <c r="F2575" s="197">
        <f t="shared" si="391"/>
        <v>1.5386640677678679E-2</v>
      </c>
      <c r="G2575" s="197">
        <f t="shared" si="386"/>
        <v>-6.804614553248935E-3</v>
      </c>
      <c r="H2575" s="174">
        <v>3719.9270000000001</v>
      </c>
      <c r="I2575" s="197">
        <f t="shared" si="392"/>
        <v>1.3957167921046327E-2</v>
      </c>
      <c r="J2575" s="197">
        <f t="shared" si="387"/>
        <v>2.1038839661961357E-2</v>
      </c>
      <c r="K2575" s="174">
        <v>589.9</v>
      </c>
      <c r="L2575" s="197">
        <f t="shared" si="393"/>
        <v>-3.3677757991978472E-3</v>
      </c>
      <c r="M2575" s="197">
        <f t="shared" si="388"/>
        <v>4.2785151788244956E-2</v>
      </c>
      <c r="N2575" s="199">
        <v>41702</v>
      </c>
      <c r="O2575" s="181">
        <v>1873.91</v>
      </c>
      <c r="P2575" s="200">
        <f t="shared" si="394"/>
        <v>1.5152293854515365E-2</v>
      </c>
      <c r="Q2575" s="200">
        <f t="shared" si="389"/>
        <v>-1.4238962474418214E-3</v>
      </c>
    </row>
    <row r="2576" spans="1:17">
      <c r="A2576" s="180">
        <v>41703</v>
      </c>
      <c r="B2576" s="174">
        <v>943.46</v>
      </c>
      <c r="C2576" s="197">
        <f t="shared" si="390"/>
        <v>3.3656302506582746E-3</v>
      </c>
      <c r="D2576" s="201">
        <f t="shared" si="385"/>
        <v>5.3181952665744964E-2</v>
      </c>
      <c r="E2576" s="174">
        <v>10482.84</v>
      </c>
      <c r="F2576" s="197">
        <f t="shared" si="391"/>
        <v>-6.7992799006750821E-4</v>
      </c>
      <c r="G2576" s="197">
        <f t="shared" si="386"/>
        <v>1.9886673012981193E-2</v>
      </c>
      <c r="H2576" s="174">
        <v>3727.1849999999999</v>
      </c>
      <c r="I2576" s="197">
        <f t="shared" si="392"/>
        <v>1.9492126069868107E-3</v>
      </c>
      <c r="J2576" s="197">
        <f t="shared" si="387"/>
        <v>4.2942315531440754E-2</v>
      </c>
      <c r="K2576" s="174">
        <v>592.95000000000005</v>
      </c>
      <c r="L2576" s="197">
        <f t="shared" si="393"/>
        <v>5.1570474017746644E-3</v>
      </c>
      <c r="M2576" s="197">
        <f t="shared" si="388"/>
        <v>3.1163751120818092E-2</v>
      </c>
      <c r="N2576" s="199">
        <v>41703</v>
      </c>
      <c r="O2576" s="181">
        <v>1873.81</v>
      </c>
      <c r="P2576" s="200">
        <f t="shared" si="394"/>
        <v>-5.3365779740162576E-5</v>
      </c>
      <c r="Q2576" s="200">
        <f t="shared" si="389"/>
        <v>2.2629807887523397E-2</v>
      </c>
    </row>
    <row r="2577" spans="1:17">
      <c r="A2577" s="180">
        <v>41704</v>
      </c>
      <c r="B2577" s="174">
        <v>943.02</v>
      </c>
      <c r="C2577" s="197">
        <f t="shared" si="390"/>
        <v>-4.6647725709125006E-4</v>
      </c>
      <c r="D2577" s="201">
        <f t="shared" si="385"/>
        <v>5.6480289674862537E-2</v>
      </c>
      <c r="E2577" s="174">
        <v>10525.52</v>
      </c>
      <c r="F2577" s="197">
        <f t="shared" si="391"/>
        <v>4.0631499762629926E-3</v>
      </c>
      <c r="G2577" s="197">
        <f t="shared" si="386"/>
        <v>1.7909380725255667E-2</v>
      </c>
      <c r="H2577" s="174">
        <v>3720.93</v>
      </c>
      <c r="I2577" s="197">
        <f t="shared" si="392"/>
        <v>-1.6796200033191591E-3</v>
      </c>
      <c r="J2577" s="197">
        <f t="shared" si="387"/>
        <v>5.188506874153978E-2</v>
      </c>
      <c r="K2577" s="174">
        <v>591</v>
      </c>
      <c r="L2577" s="197">
        <f t="shared" si="393"/>
        <v>-3.2940610047060611E-3</v>
      </c>
      <c r="M2577" s="197">
        <f t="shared" si="388"/>
        <v>2.1857862054457847E-2</v>
      </c>
      <c r="N2577" s="199">
        <v>41704</v>
      </c>
      <c r="O2577" s="181">
        <v>1877.03</v>
      </c>
      <c r="P2577" s="200">
        <f t="shared" si="394"/>
        <v>1.716949158601179E-3</v>
      </c>
      <c r="Q2577" s="200">
        <f t="shared" si="389"/>
        <v>2.2909470623015467E-2</v>
      </c>
    </row>
    <row r="2578" spans="1:17">
      <c r="A2578" s="180">
        <v>41705</v>
      </c>
      <c r="B2578" s="174">
        <v>938.74</v>
      </c>
      <c r="C2578" s="197">
        <f t="shared" si="390"/>
        <v>-4.5489407580686075E-3</v>
      </c>
      <c r="D2578" s="201">
        <f t="shared" ref="D2578:D2641" si="395">SUM(C2537:C2577)</f>
        <v>6.0600099837616356E-2</v>
      </c>
      <c r="E2578" s="174">
        <v>10511.91</v>
      </c>
      <c r="F2578" s="197">
        <f t="shared" si="391"/>
        <v>-1.2938844620042531E-3</v>
      </c>
      <c r="G2578" s="197">
        <f t="shared" ref="G2578:G2641" si="396">SUM(F2537:F2577)</f>
        <v>2.456991834136505E-2</v>
      </c>
      <c r="H2578" s="174">
        <v>3703.404</v>
      </c>
      <c r="I2578" s="197">
        <f t="shared" si="392"/>
        <v>-4.7212403307000834E-3</v>
      </c>
      <c r="J2578" s="197">
        <f t="shared" ref="J2578:J2641" si="397">SUM(I2537:I2577)</f>
        <v>5.3537893994476921E-2</v>
      </c>
      <c r="K2578" s="174">
        <v>591.72</v>
      </c>
      <c r="L2578" s="197">
        <f t="shared" si="393"/>
        <v>1.2175326179368051E-3</v>
      </c>
      <c r="M2578" s="197">
        <f t="shared" ref="M2578:M2641" si="398">SUM(L2537:L2577)</f>
        <v>1.6514637648128085E-2</v>
      </c>
      <c r="N2578" s="199">
        <v>41705</v>
      </c>
      <c r="O2578" s="181">
        <v>1878.04</v>
      </c>
      <c r="P2578" s="200">
        <f t="shared" si="394"/>
        <v>5.3793938560730995E-4</v>
      </c>
      <c r="Q2578" s="200">
        <f t="shared" ref="Q2578:Q2641" si="399">SUM(P2537:P2577)</f>
        <v>2.7141360393268834E-2</v>
      </c>
    </row>
    <row r="2579" spans="1:17">
      <c r="A2579" s="180">
        <v>41708</v>
      </c>
      <c r="B2579" s="174">
        <v>935.92</v>
      </c>
      <c r="C2579" s="197">
        <f t="shared" si="390"/>
        <v>-3.0085478188784584E-3</v>
      </c>
      <c r="D2579" s="201">
        <f t="shared" si="395"/>
        <v>4.5917565653488146E-2</v>
      </c>
      <c r="E2579" s="174">
        <v>10486.15</v>
      </c>
      <c r="F2579" s="197">
        <f t="shared" si="391"/>
        <v>-2.453561226403968E-3</v>
      </c>
      <c r="G2579" s="197">
        <f t="shared" si="396"/>
        <v>1.7715120813817865E-2</v>
      </c>
      <c r="H2579" s="174">
        <v>3706.3429999999998</v>
      </c>
      <c r="I2579" s="197">
        <f t="shared" si="392"/>
        <v>7.9327948825349257E-4</v>
      </c>
      <c r="J2579" s="197">
        <f t="shared" si="397"/>
        <v>4.0094842596774705E-2</v>
      </c>
      <c r="K2579" s="174">
        <v>595.78</v>
      </c>
      <c r="L2579" s="197">
        <f t="shared" si="393"/>
        <v>6.8379213802045279E-3</v>
      </c>
      <c r="M2579" s="197">
        <f t="shared" si="398"/>
        <v>1.4709151818222656E-2</v>
      </c>
      <c r="N2579" s="199">
        <v>41708</v>
      </c>
      <c r="O2579" s="181">
        <v>1877.17</v>
      </c>
      <c r="P2579" s="200">
        <f t="shared" si="394"/>
        <v>-4.633562520154853E-4</v>
      </c>
      <c r="Q2579" s="200">
        <f t="shared" si="399"/>
        <v>2.1615946368563111E-2</v>
      </c>
    </row>
    <row r="2580" spans="1:17">
      <c r="A2580" s="180">
        <v>41709</v>
      </c>
      <c r="B2580" s="174">
        <v>931.1</v>
      </c>
      <c r="C2580" s="197">
        <f t="shared" si="390"/>
        <v>-5.1633198448619282E-3</v>
      </c>
      <c r="D2580" s="201">
        <f t="shared" si="395"/>
        <v>3.9524203940818618E-2</v>
      </c>
      <c r="E2580" s="174">
        <v>10425.64</v>
      </c>
      <c r="F2580" s="197">
        <f t="shared" si="391"/>
        <v>-5.7871821475521034E-3</v>
      </c>
      <c r="G2580" s="197">
        <f t="shared" si="396"/>
        <v>1.5882435468509301E-2</v>
      </c>
      <c r="H2580" s="174">
        <v>3691.5</v>
      </c>
      <c r="I2580" s="197">
        <f t="shared" si="392"/>
        <v>-4.0127966807328051E-3</v>
      </c>
      <c r="J2580" s="197">
        <f t="shared" si="397"/>
        <v>3.8170514779665911E-2</v>
      </c>
      <c r="K2580" s="174">
        <v>595.09</v>
      </c>
      <c r="L2580" s="197">
        <f t="shared" si="393"/>
        <v>-1.1588167931246098E-3</v>
      </c>
      <c r="M2580" s="197">
        <f t="shared" si="398"/>
        <v>2.3504121770732651E-2</v>
      </c>
      <c r="N2580" s="199">
        <v>41709</v>
      </c>
      <c r="O2580" s="181">
        <v>1867.63</v>
      </c>
      <c r="P2580" s="200">
        <f t="shared" si="394"/>
        <v>-5.0950761792528144E-3</v>
      </c>
      <c r="Q2580" s="200">
        <f t="shared" si="399"/>
        <v>2.1364813648580484E-2</v>
      </c>
    </row>
    <row r="2581" spans="1:17">
      <c r="A2581" s="180">
        <v>41710</v>
      </c>
      <c r="B2581" s="174">
        <v>934.49</v>
      </c>
      <c r="C2581" s="197">
        <f t="shared" si="390"/>
        <v>3.6342430343009073E-3</v>
      </c>
      <c r="D2581" s="201">
        <f t="shared" si="395"/>
        <v>3.8191922381083356E-2</v>
      </c>
      <c r="E2581" s="174">
        <v>10418.99</v>
      </c>
      <c r="F2581" s="197">
        <f t="shared" si="391"/>
        <v>-6.3805404323400003E-4</v>
      </c>
      <c r="G2581" s="197">
        <f t="shared" si="396"/>
        <v>9.6283497067587778E-3</v>
      </c>
      <c r="H2581" s="174">
        <v>3707.0630000000001</v>
      </c>
      <c r="I2581" s="197">
        <f t="shared" si="392"/>
        <v>4.2070393816624396E-3</v>
      </c>
      <c r="J2581" s="197">
        <f t="shared" si="397"/>
        <v>3.8360186857784119E-2</v>
      </c>
      <c r="K2581" s="174">
        <v>589.9</v>
      </c>
      <c r="L2581" s="197">
        <f t="shared" si="393"/>
        <v>-8.7596236020853827E-3</v>
      </c>
      <c r="M2581" s="197">
        <f t="shared" si="398"/>
        <v>2.3514493556465503E-2</v>
      </c>
      <c r="N2581" s="199">
        <v>41710</v>
      </c>
      <c r="O2581" s="181">
        <v>1868.2</v>
      </c>
      <c r="P2581" s="200">
        <f t="shared" si="394"/>
        <v>3.0515307410829926E-4</v>
      </c>
      <c r="Q2581" s="200">
        <f t="shared" si="399"/>
        <v>1.5921496896870283E-2</v>
      </c>
    </row>
    <row r="2582" spans="1:17">
      <c r="A2582" s="180">
        <v>41711</v>
      </c>
      <c r="B2582" s="174">
        <v>917.58</v>
      </c>
      <c r="C2582" s="197">
        <f t="shared" si="390"/>
        <v>-1.8261156340698064E-2</v>
      </c>
      <c r="D2582" s="201">
        <f t="shared" si="395"/>
        <v>3.8462084356566791E-2</v>
      </c>
      <c r="E2582" s="174">
        <v>10297.74</v>
      </c>
      <c r="F2582" s="197">
        <f t="shared" si="391"/>
        <v>-1.170564896025204E-2</v>
      </c>
      <c r="G2582" s="197">
        <f t="shared" si="396"/>
        <v>4.6041181623079977E-3</v>
      </c>
      <c r="H2582" s="174">
        <v>3651.4940000000001</v>
      </c>
      <c r="I2582" s="197">
        <f t="shared" si="392"/>
        <v>-1.5103519982413299E-2</v>
      </c>
      <c r="J2582" s="197">
        <f t="shared" si="397"/>
        <v>3.9053144392985947E-2</v>
      </c>
      <c r="K2582" s="174">
        <v>599.01</v>
      </c>
      <c r="L2582" s="197">
        <f t="shared" si="393"/>
        <v>1.5325261457886281E-2</v>
      </c>
      <c r="M2582" s="197">
        <f t="shared" si="398"/>
        <v>7.5210073932829614E-3</v>
      </c>
      <c r="N2582" s="199">
        <v>41711</v>
      </c>
      <c r="O2582" s="181">
        <v>1846.34</v>
      </c>
      <c r="P2582" s="200">
        <f t="shared" si="394"/>
        <v>-1.1770099320208021E-2</v>
      </c>
      <c r="Q2582" s="200">
        <f t="shared" si="399"/>
        <v>1.3922614173832422E-2</v>
      </c>
    </row>
    <row r="2583" spans="1:17">
      <c r="A2583" s="180">
        <v>41712</v>
      </c>
      <c r="B2583" s="174">
        <v>913.21</v>
      </c>
      <c r="C2583" s="197">
        <f t="shared" si="390"/>
        <v>-4.7739044886797284E-3</v>
      </c>
      <c r="D2583" s="201">
        <f t="shared" si="395"/>
        <v>2.7702051515269967E-2</v>
      </c>
      <c r="E2583" s="174">
        <v>10285.08</v>
      </c>
      <c r="F2583" s="197">
        <f t="shared" si="391"/>
        <v>-1.2301522917174919E-3</v>
      </c>
      <c r="G2583" s="197">
        <f t="shared" si="396"/>
        <v>4.0469280279414634E-3</v>
      </c>
      <c r="H2583" s="174">
        <v>3627.87</v>
      </c>
      <c r="I2583" s="197">
        <f t="shared" si="392"/>
        <v>-6.4906997199919766E-3</v>
      </c>
      <c r="J2583" s="197">
        <f t="shared" si="397"/>
        <v>3.8724097344390335E-2</v>
      </c>
      <c r="K2583" s="174">
        <v>599.55999999999995</v>
      </c>
      <c r="L2583" s="197">
        <f t="shared" si="393"/>
        <v>9.1776039547894841E-4</v>
      </c>
      <c r="M2583" s="197">
        <f t="shared" si="398"/>
        <v>3.3561393006513521E-2</v>
      </c>
      <c r="N2583" s="199">
        <v>41712</v>
      </c>
      <c r="O2583" s="181">
        <v>1841.13</v>
      </c>
      <c r="P2583" s="200">
        <f t="shared" si="394"/>
        <v>-2.8257875816496739E-3</v>
      </c>
      <c r="Q2583" s="200">
        <f t="shared" si="399"/>
        <v>1.480845712226868E-2</v>
      </c>
    </row>
    <row r="2584" spans="1:17">
      <c r="A2584" s="180">
        <v>41715</v>
      </c>
      <c r="B2584" s="174">
        <v>925.35</v>
      </c>
      <c r="C2584" s="197">
        <f t="shared" si="390"/>
        <v>1.3206179224350058E-2</v>
      </c>
      <c r="D2584" s="201">
        <f t="shared" si="395"/>
        <v>5.7324997746189084E-3</v>
      </c>
      <c r="E2584" s="174">
        <v>10377.02</v>
      </c>
      <c r="F2584" s="197">
        <f t="shared" si="391"/>
        <v>8.8994445679838122E-3</v>
      </c>
      <c r="G2584" s="197">
        <f t="shared" si="396"/>
        <v>-5.6243625024711853E-3</v>
      </c>
      <c r="H2584" s="174">
        <v>3662.51</v>
      </c>
      <c r="I2584" s="197">
        <f t="shared" si="392"/>
        <v>9.5030055185444887E-3</v>
      </c>
      <c r="J2584" s="197">
        <f t="shared" si="397"/>
        <v>1.3102468134945146E-2</v>
      </c>
      <c r="K2584" s="174">
        <v>599.6</v>
      </c>
      <c r="L2584" s="197">
        <f t="shared" si="393"/>
        <v>6.6713366047693712E-5</v>
      </c>
      <c r="M2584" s="197">
        <f t="shared" si="398"/>
        <v>3.9272752668630957E-2</v>
      </c>
      <c r="N2584" s="199">
        <v>41715</v>
      </c>
      <c r="O2584" s="181">
        <v>1858.83</v>
      </c>
      <c r="P2584" s="200">
        <f t="shared" si="394"/>
        <v>9.567743988496134E-3</v>
      </c>
      <c r="Q2584" s="200">
        <f t="shared" si="399"/>
        <v>1.2228229164419247E-3</v>
      </c>
    </row>
    <row r="2585" spans="1:17">
      <c r="A2585" s="180">
        <v>41716</v>
      </c>
      <c r="B2585" s="174">
        <v>937.27</v>
      </c>
      <c r="C2585" s="197">
        <f t="shared" si="390"/>
        <v>1.2799350088329935E-2</v>
      </c>
      <c r="D2585" s="201">
        <f t="shared" si="395"/>
        <v>7.6479097042809223E-3</v>
      </c>
      <c r="E2585" s="174">
        <v>10441.48</v>
      </c>
      <c r="F2585" s="197">
        <f t="shared" si="391"/>
        <v>6.1925888986608963E-3</v>
      </c>
      <c r="G2585" s="197">
        <f t="shared" si="396"/>
        <v>-8.0626482700340424E-4</v>
      </c>
      <c r="H2585" s="174">
        <v>3706.6239999999998</v>
      </c>
      <c r="I2585" s="197">
        <f t="shared" si="392"/>
        <v>1.1972784581825192E-2</v>
      </c>
      <c r="J2585" s="197">
        <f t="shared" si="397"/>
        <v>1.4485254681953851E-2</v>
      </c>
      <c r="K2585" s="174">
        <v>597.83000000000004</v>
      </c>
      <c r="L2585" s="197">
        <f t="shared" si="393"/>
        <v>-2.9563336297508632E-3</v>
      </c>
      <c r="M2585" s="197">
        <f t="shared" si="398"/>
        <v>4.1701439379608768E-2</v>
      </c>
      <c r="N2585" s="199">
        <v>41716</v>
      </c>
      <c r="O2585" s="181">
        <v>1872.25</v>
      </c>
      <c r="P2585" s="200">
        <f t="shared" si="394"/>
        <v>7.1936586040894802E-3</v>
      </c>
      <c r="Q2585" s="200">
        <f t="shared" si="399"/>
        <v>5.6376777566084137E-3</v>
      </c>
    </row>
    <row r="2586" spans="1:17">
      <c r="A2586" s="180">
        <v>41717</v>
      </c>
      <c r="B2586" s="174">
        <v>932.87</v>
      </c>
      <c r="C2586" s="197">
        <f t="shared" si="390"/>
        <v>-4.7055387497889518E-3</v>
      </c>
      <c r="D2586" s="201">
        <f t="shared" si="395"/>
        <v>1.9010853173216043E-2</v>
      </c>
      <c r="E2586" s="174">
        <v>10359.5</v>
      </c>
      <c r="F2586" s="197">
        <f t="shared" si="391"/>
        <v>-7.8823617408528453E-3</v>
      </c>
      <c r="G2586" s="197">
        <f t="shared" si="396"/>
        <v>6.2687215526199356E-3</v>
      </c>
      <c r="H2586" s="174">
        <v>3682.7350000000001</v>
      </c>
      <c r="I2586" s="197">
        <f t="shared" si="392"/>
        <v>-6.4658066353363184E-3</v>
      </c>
      <c r="J2586" s="197">
        <f t="shared" si="397"/>
        <v>2.6057270791110677E-2</v>
      </c>
      <c r="K2586" s="174">
        <v>597.11</v>
      </c>
      <c r="L2586" s="197">
        <f t="shared" si="393"/>
        <v>-1.2050815725196127E-3</v>
      </c>
      <c r="M2586" s="197">
        <f t="shared" si="398"/>
        <v>2.9606141233986531E-2</v>
      </c>
      <c r="N2586" s="199">
        <v>41717</v>
      </c>
      <c r="O2586" s="181">
        <v>1860.77</v>
      </c>
      <c r="P2586" s="200">
        <f t="shared" si="394"/>
        <v>-6.1505355930613122E-3</v>
      </c>
      <c r="Q2586" s="200">
        <f t="shared" si="399"/>
        <v>1.4179370141156783E-2</v>
      </c>
    </row>
    <row r="2587" spans="1:17">
      <c r="A2587" s="180">
        <v>41718</v>
      </c>
      <c r="B2587" s="174">
        <v>941.03</v>
      </c>
      <c r="C2587" s="197">
        <f t="shared" si="390"/>
        <v>8.7091643925770248E-3</v>
      </c>
      <c r="D2587" s="201">
        <f t="shared" si="395"/>
        <v>1.5828842337499323E-2</v>
      </c>
      <c r="E2587" s="174">
        <v>10400.700000000001</v>
      </c>
      <c r="F2587" s="197">
        <f t="shared" si="391"/>
        <v>3.9691384561735456E-3</v>
      </c>
      <c r="G2587" s="197">
        <f t="shared" si="396"/>
        <v>1.54857039385441E-3</v>
      </c>
      <c r="H2587" s="174">
        <v>3693.9690000000001</v>
      </c>
      <c r="I2587" s="197">
        <f t="shared" si="392"/>
        <v>3.0458070934555825E-3</v>
      </c>
      <c r="J2587" s="197">
        <f t="shared" si="397"/>
        <v>2.5156465168939667E-2</v>
      </c>
      <c r="K2587" s="174">
        <v>596.04999999999995</v>
      </c>
      <c r="L2587" s="197">
        <f t="shared" si="393"/>
        <v>-1.7767948621616549E-3</v>
      </c>
      <c r="M2587" s="197">
        <f t="shared" si="398"/>
        <v>2.7591587066136392E-2</v>
      </c>
      <c r="N2587" s="199">
        <v>41718</v>
      </c>
      <c r="O2587" s="181">
        <v>1872.01</v>
      </c>
      <c r="P2587" s="200">
        <f t="shared" si="394"/>
        <v>6.022339367196353E-3</v>
      </c>
      <c r="Q2587" s="200">
        <f t="shared" si="399"/>
        <v>1.1931580376619092E-2</v>
      </c>
    </row>
    <row r="2588" spans="1:17">
      <c r="A2588" s="180">
        <v>41719</v>
      </c>
      <c r="B2588" s="174">
        <v>935.84</v>
      </c>
      <c r="C2588" s="197">
        <f t="shared" si="390"/>
        <v>-5.5304983601596287E-3</v>
      </c>
      <c r="D2588" s="201">
        <f t="shared" si="395"/>
        <v>2.0972242944997298E-2</v>
      </c>
      <c r="E2588" s="174">
        <v>10392.219999999999</v>
      </c>
      <c r="F2588" s="197">
        <f t="shared" si="391"/>
        <v>-8.1566229948941112E-4</v>
      </c>
      <c r="G2588" s="197">
        <f t="shared" si="396"/>
        <v>3.3409271152614987E-3</v>
      </c>
      <c r="H2588" s="174">
        <v>3653.069</v>
      </c>
      <c r="I2588" s="197">
        <f t="shared" si="392"/>
        <v>-1.1133853535346133E-2</v>
      </c>
      <c r="J2588" s="197">
        <f t="shared" si="397"/>
        <v>2.0862195703496046E-2</v>
      </c>
      <c r="K2588" s="174">
        <v>597.5</v>
      </c>
      <c r="L2588" s="197">
        <f t="shared" si="393"/>
        <v>2.4297276416551943E-3</v>
      </c>
      <c r="M2588" s="197">
        <f t="shared" si="398"/>
        <v>3.1425655715871387E-2</v>
      </c>
      <c r="N2588" s="199">
        <v>41719</v>
      </c>
      <c r="O2588" s="181">
        <v>1866.52</v>
      </c>
      <c r="P2588" s="200">
        <f t="shared" si="394"/>
        <v>-2.9369853639483641E-3</v>
      </c>
      <c r="Q2588" s="200">
        <f t="shared" si="399"/>
        <v>1.5184060539117259E-2</v>
      </c>
    </row>
    <row r="2589" spans="1:17">
      <c r="A2589" s="180">
        <v>41722</v>
      </c>
      <c r="B2589" s="174">
        <v>925.71</v>
      </c>
      <c r="C2589" s="197">
        <f t="shared" si="390"/>
        <v>-1.0883511044054961E-2</v>
      </c>
      <c r="D2589" s="201">
        <f t="shared" si="395"/>
        <v>1.5333231753088813E-2</v>
      </c>
      <c r="E2589" s="174">
        <v>10362.06</v>
      </c>
      <c r="F2589" s="197">
        <f t="shared" si="391"/>
        <v>-2.9063905112959852E-3</v>
      </c>
      <c r="G2589" s="197">
        <f t="shared" si="396"/>
        <v>2.2474722999153078E-3</v>
      </c>
      <c r="H2589" s="174">
        <v>3617.3910000000001</v>
      </c>
      <c r="I2589" s="197">
        <f t="shared" si="392"/>
        <v>-9.8145884560888932E-3</v>
      </c>
      <c r="J2589" s="197">
        <f t="shared" si="397"/>
        <v>6.9632844531987165E-3</v>
      </c>
      <c r="K2589" s="174">
        <v>588.16</v>
      </c>
      <c r="L2589" s="197">
        <f t="shared" si="393"/>
        <v>-1.5755264078398192E-2</v>
      </c>
      <c r="M2589" s="197">
        <f t="shared" si="398"/>
        <v>3.1849121766887659E-2</v>
      </c>
      <c r="N2589" s="199">
        <v>41722</v>
      </c>
      <c r="O2589" s="181">
        <v>1857.44</v>
      </c>
      <c r="P2589" s="200">
        <f t="shared" si="394"/>
        <v>-4.8765389499373611E-3</v>
      </c>
      <c r="Q2589" s="200">
        <f t="shared" si="399"/>
        <v>1.1672340702933442E-2</v>
      </c>
    </row>
    <row r="2590" spans="1:17">
      <c r="A2590" s="180">
        <v>41723</v>
      </c>
      <c r="B2590" s="174">
        <v>933.62</v>
      </c>
      <c r="C2590" s="197">
        <f t="shared" si="390"/>
        <v>8.5084925429565368E-3</v>
      </c>
      <c r="D2590" s="201">
        <f t="shared" si="395"/>
        <v>7.3510609457642737E-3</v>
      </c>
      <c r="E2590" s="174">
        <v>10417.06</v>
      </c>
      <c r="F2590" s="197">
        <f t="shared" si="391"/>
        <v>5.2937880376215879E-3</v>
      </c>
      <c r="G2590" s="197">
        <f t="shared" si="396"/>
        <v>8.9834328872547137E-3</v>
      </c>
      <c r="H2590" s="174">
        <v>3629.73</v>
      </c>
      <c r="I2590" s="197">
        <f t="shared" si="392"/>
        <v>3.405217581734156E-3</v>
      </c>
      <c r="J2590" s="197">
        <f t="shared" si="397"/>
        <v>1.0056498116430106E-3</v>
      </c>
      <c r="K2590" s="174">
        <v>584.21</v>
      </c>
      <c r="L2590" s="197">
        <f t="shared" si="393"/>
        <v>-6.7385124945890783E-3</v>
      </c>
      <c r="M2590" s="197">
        <f t="shared" si="398"/>
        <v>2.6252928815602625E-2</v>
      </c>
      <c r="N2590" s="199">
        <v>41723</v>
      </c>
      <c r="O2590" s="181">
        <v>1865.62</v>
      </c>
      <c r="P2590" s="200">
        <f t="shared" si="394"/>
        <v>4.3942419206480258E-3</v>
      </c>
      <c r="Q2590" s="200">
        <f t="shared" si="399"/>
        <v>1.5725113094095217E-2</v>
      </c>
    </row>
    <row r="2591" spans="1:17">
      <c r="A2591" s="180">
        <v>41724</v>
      </c>
      <c r="B2591" s="174">
        <v>922.23</v>
      </c>
      <c r="C2591" s="197">
        <f t="shared" si="390"/>
        <v>-1.2274853045771186E-2</v>
      </c>
      <c r="D2591" s="201">
        <f t="shared" si="395"/>
        <v>3.7352747442281439E-2</v>
      </c>
      <c r="E2591" s="174">
        <v>10359.36</v>
      </c>
      <c r="F2591" s="197">
        <f t="shared" si="391"/>
        <v>-5.5543879400684051E-3</v>
      </c>
      <c r="G2591" s="197">
        <f t="shared" si="396"/>
        <v>3.7423663931482748E-2</v>
      </c>
      <c r="H2591" s="174">
        <v>3582.8879999999999</v>
      </c>
      <c r="I2591" s="197">
        <f t="shared" si="392"/>
        <v>-1.2989086232617289E-2</v>
      </c>
      <c r="J2591" s="197">
        <f t="shared" si="397"/>
        <v>2.4613264106330073E-2</v>
      </c>
      <c r="K2591" s="174">
        <v>591.95000000000005</v>
      </c>
      <c r="L2591" s="197">
        <f t="shared" si="393"/>
        <v>1.3161664624966901E-2</v>
      </c>
      <c r="M2591" s="197">
        <f t="shared" si="398"/>
        <v>6.6779109182625758E-4</v>
      </c>
      <c r="N2591" s="199">
        <v>41724</v>
      </c>
      <c r="O2591" s="181">
        <v>1852.56</v>
      </c>
      <c r="P2591" s="200">
        <f t="shared" si="394"/>
        <v>-7.0249712006657423E-3</v>
      </c>
      <c r="Q2591" s="200">
        <f t="shared" si="399"/>
        <v>4.1215819624781463E-2</v>
      </c>
    </row>
    <row r="2592" spans="1:17">
      <c r="A2592" s="180">
        <v>41725</v>
      </c>
      <c r="B2592" s="174">
        <v>916.89</v>
      </c>
      <c r="C2592" s="197">
        <f t="shared" si="390"/>
        <v>-5.8071414662214001E-3</v>
      </c>
      <c r="D2592" s="201">
        <f t="shared" si="395"/>
        <v>3.6123900834211235E-2</v>
      </c>
      <c r="E2592" s="174">
        <v>10373.44</v>
      </c>
      <c r="F2592" s="197">
        <f t="shared" si="391"/>
        <v>1.3582345042219318E-3</v>
      </c>
      <c r="G2592" s="197">
        <f t="shared" si="396"/>
        <v>3.7172107145121855E-2</v>
      </c>
      <c r="H2592" s="174">
        <v>3563.134</v>
      </c>
      <c r="I2592" s="197">
        <f t="shared" si="392"/>
        <v>-5.5286844393379652E-3</v>
      </c>
      <c r="J2592" s="197">
        <f t="shared" si="397"/>
        <v>2.0832382898151369E-2</v>
      </c>
      <c r="K2592" s="174">
        <v>599.96</v>
      </c>
      <c r="L2592" s="197">
        <f t="shared" si="393"/>
        <v>1.3440814469513432E-2</v>
      </c>
      <c r="M2592" s="197">
        <f t="shared" si="398"/>
        <v>2.2832025478225805E-3</v>
      </c>
      <c r="N2592" s="199">
        <v>41725</v>
      </c>
      <c r="O2592" s="181">
        <v>1849.04</v>
      </c>
      <c r="P2592" s="200">
        <f t="shared" si="394"/>
        <v>-1.9018808412744233E-3</v>
      </c>
      <c r="Q2592" s="200">
        <f t="shared" si="399"/>
        <v>3.9079081347377045E-2</v>
      </c>
    </row>
    <row r="2593" spans="1:17">
      <c r="A2593" s="180">
        <v>41726</v>
      </c>
      <c r="B2593" s="174">
        <v>922.24</v>
      </c>
      <c r="C2593" s="197">
        <f t="shared" si="390"/>
        <v>5.8179846894780953E-3</v>
      </c>
      <c r="D2593" s="201">
        <f t="shared" si="395"/>
        <v>2.796990716991073E-2</v>
      </c>
      <c r="E2593" s="174">
        <v>10434.870000000001</v>
      </c>
      <c r="F2593" s="197">
        <f t="shared" si="391"/>
        <v>5.9043890122081168E-3</v>
      </c>
      <c r="G2593" s="197">
        <f t="shared" si="396"/>
        <v>3.0000845898154816E-2</v>
      </c>
      <c r="H2593" s="174">
        <v>3571.4850000000001</v>
      </c>
      <c r="I2593" s="197">
        <f t="shared" si="392"/>
        <v>2.3409810148955234E-3</v>
      </c>
      <c r="J2593" s="197">
        <f t="shared" si="397"/>
        <v>1.624571544828526E-2</v>
      </c>
      <c r="K2593" s="174">
        <v>596.83000000000004</v>
      </c>
      <c r="L2593" s="197">
        <f t="shared" si="393"/>
        <v>-5.2306706044912389E-3</v>
      </c>
      <c r="M2593" s="197">
        <f t="shared" si="398"/>
        <v>1.6435411210518308E-2</v>
      </c>
      <c r="N2593" s="199">
        <v>41726</v>
      </c>
      <c r="O2593" s="181">
        <v>1857.62</v>
      </c>
      <c r="P2593" s="200">
        <f t="shared" si="394"/>
        <v>4.6295129977681881E-3</v>
      </c>
      <c r="Q2593" s="200">
        <f t="shared" si="399"/>
        <v>3.1055291994658018E-2</v>
      </c>
    </row>
    <row r="2594" spans="1:17">
      <c r="A2594" s="180">
        <v>41729</v>
      </c>
      <c r="B2594" s="174">
        <v>929.64</v>
      </c>
      <c r="C2594" s="197">
        <f t="shared" si="390"/>
        <v>7.9919210607087825E-3</v>
      </c>
      <c r="D2594" s="201">
        <f t="shared" si="395"/>
        <v>4.4828880071558705E-2</v>
      </c>
      <c r="E2594" s="174">
        <v>10527.77</v>
      </c>
      <c r="F2594" s="197">
        <f t="shared" si="391"/>
        <v>8.8634454619923014E-3</v>
      </c>
      <c r="G2594" s="197">
        <f t="shared" si="396"/>
        <v>4.6282881057217888E-2</v>
      </c>
      <c r="H2594" s="174">
        <v>3595.7359999999999</v>
      </c>
      <c r="I2594" s="197">
        <f t="shared" si="392"/>
        <v>6.7672233208484556E-3</v>
      </c>
      <c r="J2594" s="197">
        <f t="shared" si="397"/>
        <v>2.9455609596615945E-2</v>
      </c>
      <c r="K2594" s="174">
        <v>600.71</v>
      </c>
      <c r="L2594" s="197">
        <f t="shared" si="393"/>
        <v>6.4799732397655451E-3</v>
      </c>
      <c r="M2594" s="197">
        <f t="shared" si="398"/>
        <v>1.670971576961049E-2</v>
      </c>
      <c r="N2594" s="199">
        <v>41729</v>
      </c>
      <c r="O2594" s="181">
        <v>1872.34</v>
      </c>
      <c r="P2594" s="200">
        <f t="shared" si="394"/>
        <v>7.8928870113299885E-3</v>
      </c>
      <c r="Q2594" s="200">
        <f t="shared" si="399"/>
        <v>4.594648137971509E-2</v>
      </c>
    </row>
    <row r="2595" spans="1:17">
      <c r="A2595" s="180">
        <v>41730</v>
      </c>
      <c r="B2595" s="174">
        <v>945.08</v>
      </c>
      <c r="C2595" s="197">
        <f t="shared" si="390"/>
        <v>1.6472165563463367E-2</v>
      </c>
      <c r="D2595" s="201">
        <f t="shared" si="395"/>
        <v>3.4015061453780415E-2</v>
      </c>
      <c r="E2595" s="174">
        <v>10584.31</v>
      </c>
      <c r="F2595" s="197">
        <f t="shared" si="391"/>
        <v>5.3561880375371813E-3</v>
      </c>
      <c r="G2595" s="197">
        <f t="shared" si="396"/>
        <v>4.6574250089458612E-2</v>
      </c>
      <c r="H2595" s="174">
        <v>3658.3960000000002</v>
      </c>
      <c r="I2595" s="197">
        <f t="shared" si="392"/>
        <v>1.7276100978040838E-2</v>
      </c>
      <c r="J2595" s="197">
        <f t="shared" si="397"/>
        <v>1.776862455682602E-2</v>
      </c>
      <c r="K2595" s="174">
        <v>598</v>
      </c>
      <c r="L2595" s="197">
        <f t="shared" si="393"/>
        <v>-4.5215350118011808E-3</v>
      </c>
      <c r="M2595" s="197">
        <f t="shared" si="398"/>
        <v>1.8227068355544655E-2</v>
      </c>
      <c r="N2595" s="199">
        <v>41730</v>
      </c>
      <c r="O2595" s="181">
        <v>1885.52</v>
      </c>
      <c r="P2595" s="200">
        <f t="shared" si="394"/>
        <v>7.0146594306005365E-3</v>
      </c>
      <c r="Q2595" s="200">
        <f t="shared" si="399"/>
        <v>4.2635318882538784E-2</v>
      </c>
    </row>
    <row r="2596" spans="1:17">
      <c r="A2596" s="180">
        <v>41731</v>
      </c>
      <c r="B2596" s="174">
        <v>944.26</v>
      </c>
      <c r="C2596" s="197">
        <f t="shared" si="390"/>
        <v>-8.6802804311274175E-4</v>
      </c>
      <c r="D2596" s="201">
        <f t="shared" si="395"/>
        <v>5.9138418810680382E-2</v>
      </c>
      <c r="E2596" s="174">
        <v>10616.87</v>
      </c>
      <c r="F2596" s="197">
        <f t="shared" si="391"/>
        <v>3.0715295656544308E-3</v>
      </c>
      <c r="G2596" s="197">
        <f t="shared" si="396"/>
        <v>6.0027866808208145E-2</v>
      </c>
      <c r="H2596" s="174">
        <v>3665.991</v>
      </c>
      <c r="I2596" s="197">
        <f t="shared" si="392"/>
        <v>2.0738944357249394E-3</v>
      </c>
      <c r="J2596" s="197">
        <f t="shared" si="397"/>
        <v>3.8017936665846894E-2</v>
      </c>
      <c r="K2596" s="174">
        <v>595.91</v>
      </c>
      <c r="L2596" s="197">
        <f t="shared" si="393"/>
        <v>-3.5011049993527899E-3</v>
      </c>
      <c r="M2596" s="197">
        <f t="shared" si="398"/>
        <v>1.3773348344447604E-2</v>
      </c>
      <c r="N2596" s="199">
        <v>41731</v>
      </c>
      <c r="O2596" s="181">
        <v>1890.9</v>
      </c>
      <c r="P2596" s="200">
        <f t="shared" si="394"/>
        <v>2.8492612790418292E-3</v>
      </c>
      <c r="Q2596" s="200">
        <f t="shared" si="399"/>
        <v>5.6136282010712364E-2</v>
      </c>
    </row>
    <row r="2597" spans="1:17">
      <c r="A2597" s="180">
        <v>41732</v>
      </c>
      <c r="B2597" s="174">
        <v>936.65</v>
      </c>
      <c r="C2597" s="197">
        <f t="shared" si="390"/>
        <v>-8.0918720450941437E-3</v>
      </c>
      <c r="D2597" s="201">
        <f t="shared" si="395"/>
        <v>7.9635064086028051E-2</v>
      </c>
      <c r="E2597" s="174">
        <v>10598.48</v>
      </c>
      <c r="F2597" s="197">
        <f t="shared" si="391"/>
        <v>-1.7336508335709312E-3</v>
      </c>
      <c r="G2597" s="197">
        <f t="shared" si="396"/>
        <v>8.6040923285236451E-2</v>
      </c>
      <c r="H2597" s="174">
        <v>3637.5770000000002</v>
      </c>
      <c r="I2597" s="197">
        <f t="shared" si="392"/>
        <v>-7.7808937642394752E-3</v>
      </c>
      <c r="J2597" s="197">
        <f t="shared" si="397"/>
        <v>6.3481303451598109E-2</v>
      </c>
      <c r="K2597" s="174">
        <v>600.22</v>
      </c>
      <c r="L2597" s="197">
        <f t="shared" si="393"/>
        <v>7.2066057257394577E-3</v>
      </c>
      <c r="M2597" s="197">
        <f t="shared" si="398"/>
        <v>1.3873035332673853E-2</v>
      </c>
      <c r="N2597" s="199">
        <v>41732</v>
      </c>
      <c r="O2597" s="181">
        <v>1888.77</v>
      </c>
      <c r="P2597" s="200">
        <f t="shared" si="394"/>
        <v>-1.1270826423899496E-3</v>
      </c>
      <c r="Q2597" s="200">
        <f t="shared" si="399"/>
        <v>8.2082175577920774E-2</v>
      </c>
    </row>
    <row r="2598" spans="1:17">
      <c r="A2598" s="180">
        <v>41733</v>
      </c>
      <c r="B2598" s="174">
        <v>915.35</v>
      </c>
      <c r="C2598" s="197">
        <f t="shared" si="390"/>
        <v>-2.3003174110044114E-2</v>
      </c>
      <c r="D2598" s="201">
        <f t="shared" si="395"/>
        <v>6.5380883690216107E-2</v>
      </c>
      <c r="E2598" s="174">
        <v>10517.05</v>
      </c>
      <c r="F2598" s="197">
        <f t="shared" si="391"/>
        <v>-7.7128448753207655E-3</v>
      </c>
      <c r="G2598" s="197">
        <f t="shared" si="396"/>
        <v>7.6598073827068236E-2</v>
      </c>
      <c r="H2598" s="174">
        <v>3539.3760000000002</v>
      </c>
      <c r="I2598" s="197">
        <f t="shared" si="392"/>
        <v>-2.7367360236792593E-2</v>
      </c>
      <c r="J2598" s="197">
        <f t="shared" si="397"/>
        <v>4.7104418802357426E-2</v>
      </c>
      <c r="K2598" s="174">
        <v>592.33000000000004</v>
      </c>
      <c r="L2598" s="197">
        <f t="shared" si="393"/>
        <v>-1.3232342668325544E-2</v>
      </c>
      <c r="M2598" s="197">
        <f t="shared" si="398"/>
        <v>4.1831161494531199E-2</v>
      </c>
      <c r="N2598" s="199">
        <v>41733</v>
      </c>
      <c r="O2598" s="181">
        <v>1865.09</v>
      </c>
      <c r="P2598" s="200">
        <f t="shared" si="394"/>
        <v>-1.2616514258563742E-2</v>
      </c>
      <c r="Q2598" s="200">
        <f t="shared" si="399"/>
        <v>7.3343013023818029E-2</v>
      </c>
    </row>
    <row r="2599" spans="1:17">
      <c r="A2599" s="180">
        <v>41736</v>
      </c>
      <c r="B2599" s="174">
        <v>907.03</v>
      </c>
      <c r="C2599" s="197">
        <f t="shared" si="390"/>
        <v>-9.1309801539160036E-3</v>
      </c>
      <c r="D2599" s="201">
        <f t="shared" si="395"/>
        <v>4.2867930816568353E-2</v>
      </c>
      <c r="E2599" s="174">
        <v>10407.42</v>
      </c>
      <c r="F2599" s="197">
        <f t="shared" si="391"/>
        <v>-1.0478736440966209E-2</v>
      </c>
      <c r="G2599" s="197">
        <f t="shared" si="396"/>
        <v>6.9694359740821873E-2</v>
      </c>
      <c r="H2599" s="174">
        <v>3507.7510000000002</v>
      </c>
      <c r="I2599" s="197">
        <f t="shared" si="392"/>
        <v>-8.9753490466928983E-3</v>
      </c>
      <c r="J2599" s="197">
        <f t="shared" si="397"/>
        <v>2.4158374401886083E-2</v>
      </c>
      <c r="K2599" s="174">
        <v>588.69000000000005</v>
      </c>
      <c r="L2599" s="197">
        <f t="shared" si="393"/>
        <v>-6.1641826993520249E-3</v>
      </c>
      <c r="M2599" s="197">
        <f t="shared" si="398"/>
        <v>3.8760940081334537E-2</v>
      </c>
      <c r="N2599" s="199">
        <v>41736</v>
      </c>
      <c r="O2599" s="181">
        <v>1845.04</v>
      </c>
      <c r="P2599" s="200">
        <f t="shared" si="394"/>
        <v>-1.0808351829803234E-2</v>
      </c>
      <c r="Q2599" s="200">
        <f t="shared" si="399"/>
        <v>6.2756817355733019E-2</v>
      </c>
    </row>
    <row r="2600" spans="1:17">
      <c r="A2600" s="180">
        <v>41737</v>
      </c>
      <c r="B2600" s="174">
        <v>918.09</v>
      </c>
      <c r="C2600" s="197">
        <f t="shared" si="390"/>
        <v>1.211989938753923E-2</v>
      </c>
      <c r="D2600" s="201">
        <f t="shared" si="395"/>
        <v>2.0584605011612502E-2</v>
      </c>
      <c r="E2600" s="174">
        <v>10452.01</v>
      </c>
      <c r="F2600" s="197">
        <f t="shared" si="391"/>
        <v>4.2752911194990631E-3</v>
      </c>
      <c r="G2600" s="197">
        <f t="shared" si="396"/>
        <v>4.5929860072761515E-2</v>
      </c>
      <c r="H2600" s="174">
        <v>3538.2260000000001</v>
      </c>
      <c r="I2600" s="197">
        <f t="shared" si="392"/>
        <v>8.6503802196464374E-3</v>
      </c>
      <c r="J2600" s="197">
        <f t="shared" si="397"/>
        <v>2.8995019275898943E-3</v>
      </c>
      <c r="K2600" s="174">
        <v>591.48</v>
      </c>
      <c r="L2600" s="197">
        <f t="shared" si="393"/>
        <v>4.7281411959458957E-3</v>
      </c>
      <c r="M2600" s="197">
        <f t="shared" si="398"/>
        <v>3.9270316041402555E-2</v>
      </c>
      <c r="N2600" s="199">
        <v>41737</v>
      </c>
      <c r="O2600" s="181">
        <v>1851.96</v>
      </c>
      <c r="P2600" s="200">
        <f t="shared" si="394"/>
        <v>3.7435802443231501E-3</v>
      </c>
      <c r="Q2600" s="200">
        <f t="shared" si="399"/>
        <v>3.9585432996326629E-2</v>
      </c>
    </row>
    <row r="2601" spans="1:17">
      <c r="A2601" s="180">
        <v>41738</v>
      </c>
      <c r="B2601" s="174">
        <v>930.62</v>
      </c>
      <c r="C2601" s="197">
        <f t="shared" si="390"/>
        <v>1.3555605659815255E-2</v>
      </c>
      <c r="D2601" s="201">
        <f t="shared" si="395"/>
        <v>1.9123186240949823E-2</v>
      </c>
      <c r="E2601" s="174">
        <v>10554.94</v>
      </c>
      <c r="F2601" s="197">
        <f t="shared" si="391"/>
        <v>9.7996923618194846E-3</v>
      </c>
      <c r="G2601" s="197">
        <f t="shared" si="396"/>
        <v>3.8686489758874426E-2</v>
      </c>
      <c r="H2601" s="174">
        <v>3600.4380000000001</v>
      </c>
      <c r="I2601" s="197">
        <f t="shared" si="392"/>
        <v>1.7430033133337831E-2</v>
      </c>
      <c r="J2601" s="197">
        <f t="shared" si="397"/>
        <v>-6.6706040044529936E-3</v>
      </c>
      <c r="K2601" s="174">
        <v>596.36</v>
      </c>
      <c r="L2601" s="197">
        <f t="shared" si="393"/>
        <v>8.2166410549116223E-3</v>
      </c>
      <c r="M2601" s="197">
        <f t="shared" si="398"/>
        <v>5.3424032685403085E-2</v>
      </c>
      <c r="N2601" s="199">
        <v>41738</v>
      </c>
      <c r="O2601" s="181">
        <v>1872.18</v>
      </c>
      <c r="P2601" s="200">
        <f t="shared" si="394"/>
        <v>1.085898956046606E-2</v>
      </c>
      <c r="Q2601" s="200">
        <f t="shared" si="399"/>
        <v>3.0114800318569855E-2</v>
      </c>
    </row>
    <row r="2602" spans="1:17">
      <c r="A2602" s="180">
        <v>41739</v>
      </c>
      <c r="B2602" s="174">
        <v>904.39</v>
      </c>
      <c r="C2602" s="197">
        <f t="shared" si="390"/>
        <v>-2.859034740217771E-2</v>
      </c>
      <c r="D2602" s="201">
        <f t="shared" si="395"/>
        <v>3.0804231568352471E-2</v>
      </c>
      <c r="E2602" s="174">
        <v>10366.82</v>
      </c>
      <c r="F2602" s="197">
        <f t="shared" si="391"/>
        <v>-1.7983675369938446E-2</v>
      </c>
      <c r="G2602" s="197">
        <f t="shared" si="396"/>
        <v>4.8981562066345449E-2</v>
      </c>
      <c r="H2602" s="174">
        <v>3487.7629999999999</v>
      </c>
      <c r="I2602" s="197">
        <f t="shared" si="392"/>
        <v>-3.1794948237434485E-2</v>
      </c>
      <c r="J2602" s="197">
        <f t="shared" si="397"/>
        <v>5.1032132948418667E-3</v>
      </c>
      <c r="K2602" s="174">
        <v>604.21</v>
      </c>
      <c r="L2602" s="197">
        <f t="shared" si="393"/>
        <v>1.30773080663998E-2</v>
      </c>
      <c r="M2602" s="197">
        <f t="shared" si="398"/>
        <v>4.6911354746403892E-2</v>
      </c>
      <c r="N2602" s="199">
        <v>41739</v>
      </c>
      <c r="O2602" s="181">
        <v>1833.08</v>
      </c>
      <c r="P2602" s="200">
        <f t="shared" si="394"/>
        <v>-2.1105915074922734E-2</v>
      </c>
      <c r="Q2602" s="200">
        <f t="shared" si="399"/>
        <v>3.9405755216690326E-2</v>
      </c>
    </row>
    <row r="2603" spans="1:17">
      <c r="A2603" s="180">
        <v>41740</v>
      </c>
      <c r="B2603" s="174">
        <v>891.74</v>
      </c>
      <c r="C2603" s="197">
        <f t="shared" si="390"/>
        <v>-1.4086073017402312E-2</v>
      </c>
      <c r="D2603" s="201">
        <f t="shared" si="395"/>
        <v>-6.8540213223593424E-3</v>
      </c>
      <c r="E2603" s="174">
        <v>10280.94</v>
      </c>
      <c r="F2603" s="197">
        <f t="shared" si="391"/>
        <v>-8.3186258690960638E-3</v>
      </c>
      <c r="G2603" s="197">
        <f t="shared" si="396"/>
        <v>1.9131730491542868E-2</v>
      </c>
      <c r="H2603" s="174">
        <v>3446.8449999999998</v>
      </c>
      <c r="I2603" s="197">
        <f t="shared" si="392"/>
        <v>-1.1801236604465182E-2</v>
      </c>
      <c r="J2603" s="197">
        <f t="shared" si="397"/>
        <v>-3.7688218514403363E-2</v>
      </c>
      <c r="K2603" s="174">
        <v>604.07000000000005</v>
      </c>
      <c r="L2603" s="197">
        <f t="shared" si="393"/>
        <v>-2.3173436724354367E-4</v>
      </c>
      <c r="M2603" s="197">
        <f t="shared" si="398"/>
        <v>5.7706678954952892E-2</v>
      </c>
      <c r="N2603" s="199">
        <v>41740</v>
      </c>
      <c r="O2603" s="181">
        <v>1815.69</v>
      </c>
      <c r="P2603" s="200">
        <f t="shared" si="394"/>
        <v>-9.5320514425906184E-3</v>
      </c>
      <c r="Q2603" s="200">
        <f t="shared" si="399"/>
        <v>7.2984831879160071E-3</v>
      </c>
    </row>
    <row r="2604" spans="1:17">
      <c r="A2604" s="180">
        <v>41743</v>
      </c>
      <c r="B2604" s="174">
        <v>901.39</v>
      </c>
      <c r="C2604" s="197">
        <f t="shared" si="390"/>
        <v>1.0763406070123665E-2</v>
      </c>
      <c r="D2604" s="201">
        <f t="shared" si="395"/>
        <v>-2.1434146510740118E-2</v>
      </c>
      <c r="E2604" s="174">
        <v>10359.44</v>
      </c>
      <c r="F2604" s="197">
        <f t="shared" si="391"/>
        <v>7.6064857809283407E-3</v>
      </c>
      <c r="G2604" s="197">
        <f t="shared" si="396"/>
        <v>1.0478856034730191E-2</v>
      </c>
      <c r="H2604" s="174">
        <v>3474.6320000000001</v>
      </c>
      <c r="I2604" s="197">
        <f t="shared" si="392"/>
        <v>8.0292542424124126E-3</v>
      </c>
      <c r="J2604" s="197">
        <f t="shared" si="397"/>
        <v>-5.1045239707007833E-2</v>
      </c>
      <c r="K2604" s="174">
        <v>600.6</v>
      </c>
      <c r="L2604" s="197">
        <f t="shared" si="393"/>
        <v>-5.7609297101247512E-3</v>
      </c>
      <c r="M2604" s="197">
        <f t="shared" si="398"/>
        <v>7.9366965814300611E-2</v>
      </c>
      <c r="N2604" s="199">
        <v>41743</v>
      </c>
      <c r="O2604" s="181">
        <v>1830.61</v>
      </c>
      <c r="P2604" s="200">
        <f t="shared" si="394"/>
        <v>8.1836838818938485E-3</v>
      </c>
      <c r="Q2604" s="200">
        <f t="shared" si="399"/>
        <v>-1.9642642390431727E-3</v>
      </c>
    </row>
    <row r="2605" spans="1:17">
      <c r="A2605" s="180">
        <v>41744</v>
      </c>
      <c r="B2605" s="174">
        <v>905.54</v>
      </c>
      <c r="C2605" s="197">
        <f t="shared" si="390"/>
        <v>4.5934344960306857E-3</v>
      </c>
      <c r="D2605" s="201">
        <f t="shared" si="395"/>
        <v>-2.1315701129329553E-2</v>
      </c>
      <c r="E2605" s="174">
        <v>10401.98</v>
      </c>
      <c r="F2605" s="197">
        <f t="shared" si="391"/>
        <v>4.0979913255506286E-3</v>
      </c>
      <c r="G2605" s="197">
        <f t="shared" si="396"/>
        <v>1.2712418416547876E-2</v>
      </c>
      <c r="H2605" s="174">
        <v>3487.8530000000001</v>
      </c>
      <c r="I2605" s="197">
        <f t="shared" si="392"/>
        <v>3.797786534760852E-3</v>
      </c>
      <c r="J2605" s="197">
        <f t="shared" si="397"/>
        <v>-5.1855167249099249E-2</v>
      </c>
      <c r="K2605" s="174">
        <v>587.17999999999995</v>
      </c>
      <c r="L2605" s="197">
        <f t="shared" si="393"/>
        <v>-2.2597738774481426E-2</v>
      </c>
      <c r="M2605" s="197">
        <f t="shared" si="398"/>
        <v>6.8404347683794747E-2</v>
      </c>
      <c r="N2605" s="199">
        <v>41744</v>
      </c>
      <c r="O2605" s="181">
        <v>1842.98</v>
      </c>
      <c r="P2605" s="200">
        <f t="shared" si="394"/>
        <v>6.7345821134063982E-3</v>
      </c>
      <c r="Q2605" s="200">
        <f t="shared" si="399"/>
        <v>4.2617828010025824E-4</v>
      </c>
    </row>
    <row r="2606" spans="1:17">
      <c r="A2606" s="180">
        <v>41745</v>
      </c>
      <c r="B2606" s="174">
        <v>912.96</v>
      </c>
      <c r="C2606" s="197">
        <f t="shared" si="390"/>
        <v>8.1606171880987469E-3</v>
      </c>
      <c r="D2606" s="201">
        <f t="shared" si="395"/>
        <v>-1.8902748396319568E-2</v>
      </c>
      <c r="E2606" s="174">
        <v>10505.79</v>
      </c>
      <c r="F2606" s="197">
        <f t="shared" si="391"/>
        <v>9.9303611121795508E-3</v>
      </c>
      <c r="G2606" s="197">
        <f t="shared" si="396"/>
        <v>1.1549833945264812E-2</v>
      </c>
      <c r="H2606" s="174">
        <v>3533.0859999999998</v>
      </c>
      <c r="I2606" s="197">
        <f t="shared" si="392"/>
        <v>1.2885349336581165E-2</v>
      </c>
      <c r="J2606" s="197">
        <f t="shared" si="397"/>
        <v>-4.923578865108124E-2</v>
      </c>
      <c r="K2606" s="174">
        <v>582.77</v>
      </c>
      <c r="L2606" s="197">
        <f t="shared" si="393"/>
        <v>-7.5388194134809105E-3</v>
      </c>
      <c r="M2606" s="197">
        <f t="shared" si="398"/>
        <v>4.5753123916298266E-2</v>
      </c>
      <c r="N2606" s="199">
        <v>41745</v>
      </c>
      <c r="O2606" s="181">
        <v>1862.31</v>
      </c>
      <c r="P2606" s="200">
        <f t="shared" si="394"/>
        <v>1.0433825888179194E-2</v>
      </c>
      <c r="Q2606" s="200">
        <f t="shared" si="399"/>
        <v>2.3630976797013974E-3</v>
      </c>
    </row>
    <row r="2607" spans="1:17">
      <c r="A2607" s="180">
        <v>41746</v>
      </c>
      <c r="B2607" s="174">
        <v>916.12</v>
      </c>
      <c r="C2607" s="197">
        <f t="shared" si="390"/>
        <v>3.4552924354845629E-3</v>
      </c>
      <c r="D2607" s="201">
        <f t="shared" si="395"/>
        <v>-1.2193148799216593E-2</v>
      </c>
      <c r="E2607" s="174">
        <v>10532.83</v>
      </c>
      <c r="F2607" s="197">
        <f t="shared" si="391"/>
        <v>2.5705122188595213E-3</v>
      </c>
      <c r="G2607" s="197">
        <f t="shared" si="396"/>
        <v>1.792804865425849E-2</v>
      </c>
      <c r="H2607" s="174">
        <v>3534.5320000000002</v>
      </c>
      <c r="I2607" s="197">
        <f t="shared" si="392"/>
        <v>4.0919020246317462E-4</v>
      </c>
      <c r="J2607" s="197">
        <f t="shared" si="397"/>
        <v>-4.0585595317196313E-2</v>
      </c>
      <c r="K2607" s="174">
        <v>587.70000000000005</v>
      </c>
      <c r="L2607" s="197">
        <f t="shared" si="393"/>
        <v>8.4240162573372499E-3</v>
      </c>
      <c r="M2607" s="197">
        <f t="shared" si="398"/>
        <v>2.6375652075379806E-2</v>
      </c>
      <c r="N2607" s="199">
        <v>41746</v>
      </c>
      <c r="O2607" s="181">
        <v>1864.85</v>
      </c>
      <c r="P2607" s="200">
        <f t="shared" si="394"/>
        <v>1.3629682617378818E-3</v>
      </c>
      <c r="Q2607" s="200">
        <f t="shared" si="399"/>
        <v>1.1639122824855668E-2</v>
      </c>
    </row>
    <row r="2608" spans="1:17">
      <c r="A2608" s="180">
        <v>41750</v>
      </c>
      <c r="B2608" s="174">
        <v>920.45</v>
      </c>
      <c r="C2608" s="197">
        <f t="shared" si="390"/>
        <v>4.7153204319514115E-3</v>
      </c>
      <c r="D2608" s="201">
        <f t="shared" si="395"/>
        <v>-3.1714055407122523E-3</v>
      </c>
      <c r="E2608" s="174">
        <v>10559.35</v>
      </c>
      <c r="F2608" s="197">
        <f t="shared" si="391"/>
        <v>2.5146773804472326E-3</v>
      </c>
      <c r="G2608" s="197">
        <f t="shared" si="396"/>
        <v>2.6805767385002854E-2</v>
      </c>
      <c r="H2608" s="174">
        <v>3559.9470000000001</v>
      </c>
      <c r="I2608" s="197">
        <f t="shared" si="392"/>
        <v>7.1647569104070835E-3</v>
      </c>
      <c r="J2608" s="197">
        <f t="shared" si="397"/>
        <v>-3.2925415831940391E-2</v>
      </c>
      <c r="K2608" s="174">
        <v>596.87</v>
      </c>
      <c r="L2608" s="197">
        <f t="shared" si="393"/>
        <v>1.5482720617952207E-2</v>
      </c>
      <c r="M2608" s="197">
        <f t="shared" si="398"/>
        <v>2.0334672839981735E-2</v>
      </c>
      <c r="N2608" s="199">
        <v>41750</v>
      </c>
      <c r="O2608" s="181">
        <v>1871.89</v>
      </c>
      <c r="P2608" s="200">
        <f t="shared" si="394"/>
        <v>3.767994738389568E-3</v>
      </c>
      <c r="Q2608" s="200">
        <f t="shared" si="399"/>
        <v>1.9547947554576027E-2</v>
      </c>
    </row>
    <row r="2609" spans="1:17">
      <c r="A2609" s="180">
        <v>41751</v>
      </c>
      <c r="B2609" s="174">
        <v>926.9</v>
      </c>
      <c r="C2609" s="197">
        <f t="shared" si="390"/>
        <v>6.9830039892157291E-3</v>
      </c>
      <c r="D2609" s="201">
        <f t="shared" si="395"/>
        <v>-4.2821975076542873E-3</v>
      </c>
      <c r="E2609" s="174">
        <v>10599.02</v>
      </c>
      <c r="F2609" s="197">
        <f t="shared" si="391"/>
        <v>3.7498206604595964E-3</v>
      </c>
      <c r="G2609" s="197">
        <f t="shared" si="396"/>
        <v>2.3229365306099425E-2</v>
      </c>
      <c r="H2609" s="174">
        <v>3588.8049999999998</v>
      </c>
      <c r="I2609" s="197">
        <f t="shared" si="392"/>
        <v>8.0736208935301458E-3</v>
      </c>
      <c r="J2609" s="197">
        <f t="shared" si="397"/>
        <v>-3.0972024619353507E-2</v>
      </c>
      <c r="K2609" s="174">
        <v>581.91999999999996</v>
      </c>
      <c r="L2609" s="197">
        <f t="shared" si="393"/>
        <v>-2.5366352997878181E-2</v>
      </c>
      <c r="M2609" s="197">
        <f t="shared" si="398"/>
        <v>3.2661941621660001E-2</v>
      </c>
      <c r="N2609" s="199">
        <v>41751</v>
      </c>
      <c r="O2609" s="181">
        <v>1879.55</v>
      </c>
      <c r="P2609" s="200">
        <f t="shared" si="394"/>
        <v>4.0837708429826225E-3</v>
      </c>
      <c r="Q2609" s="200">
        <f t="shared" si="399"/>
        <v>1.7302616390150152E-2</v>
      </c>
    </row>
    <row r="2610" spans="1:17">
      <c r="A2610" s="180">
        <v>41752</v>
      </c>
      <c r="B2610" s="174">
        <v>914.53</v>
      </c>
      <c r="C2610" s="197">
        <f t="shared" si="390"/>
        <v>-1.3435412777560322E-2</v>
      </c>
      <c r="D2610" s="201">
        <f t="shared" si="395"/>
        <v>3.0686802833580131E-3</v>
      </c>
      <c r="E2610" s="174">
        <v>10581.89</v>
      </c>
      <c r="F2610" s="197">
        <f t="shared" si="391"/>
        <v>-1.6174945962900453E-3</v>
      </c>
      <c r="G2610" s="197">
        <f t="shared" si="396"/>
        <v>2.7947970150391035E-2</v>
      </c>
      <c r="H2610" s="174">
        <v>3557.0360000000001</v>
      </c>
      <c r="I2610" s="197">
        <f t="shared" si="392"/>
        <v>-8.8916642027063487E-3</v>
      </c>
      <c r="J2610" s="197">
        <f t="shared" si="397"/>
        <v>-2.0355091838269199E-2</v>
      </c>
      <c r="K2610" s="174">
        <v>575.11</v>
      </c>
      <c r="L2610" s="197">
        <f t="shared" si="393"/>
        <v>-1.1771654389845584E-2</v>
      </c>
      <c r="M2610" s="197">
        <f t="shared" si="398"/>
        <v>-4.1329104916153596E-3</v>
      </c>
      <c r="N2610" s="199">
        <v>41752</v>
      </c>
      <c r="O2610" s="181">
        <v>1875.39</v>
      </c>
      <c r="P2610" s="200">
        <f t="shared" si="394"/>
        <v>-2.2157486947723798E-3</v>
      </c>
      <c r="Q2610" s="200">
        <f t="shared" si="399"/>
        <v>2.3306937982195297E-2</v>
      </c>
    </row>
    <row r="2611" spans="1:17">
      <c r="A2611" s="180">
        <v>41753</v>
      </c>
      <c r="B2611" s="174">
        <v>915.5</v>
      </c>
      <c r="C2611" s="197">
        <f t="shared" si="390"/>
        <v>1.0600920103388531E-3</v>
      </c>
      <c r="D2611" s="201">
        <f t="shared" si="395"/>
        <v>-1.7827522664971607E-2</v>
      </c>
      <c r="E2611" s="174">
        <v>10575.91</v>
      </c>
      <c r="F2611" s="197">
        <f t="shared" si="391"/>
        <v>-5.6527617798023762E-4</v>
      </c>
      <c r="G2611" s="197">
        <f t="shared" si="396"/>
        <v>2.0273315614779821E-2</v>
      </c>
      <c r="H2611" s="174">
        <v>3591.029</v>
      </c>
      <c r="I2611" s="197">
        <f t="shared" si="392"/>
        <v>9.5111771527636047E-3</v>
      </c>
      <c r="J2611" s="197">
        <f t="shared" si="397"/>
        <v>-3.5563782966373476E-2</v>
      </c>
      <c r="K2611" s="174">
        <v>581.14</v>
      </c>
      <c r="L2611" s="197">
        <f t="shared" si="393"/>
        <v>1.0430364831372685E-2</v>
      </c>
      <c r="M2611" s="197">
        <f t="shared" si="398"/>
        <v>-1.889497218167125E-2</v>
      </c>
      <c r="N2611" s="199">
        <v>41753</v>
      </c>
      <c r="O2611" s="181">
        <v>1878.61</v>
      </c>
      <c r="P2611" s="200">
        <f t="shared" si="394"/>
        <v>1.715503883693198E-3</v>
      </c>
      <c r="Q2611" s="200">
        <f t="shared" si="399"/>
        <v>1.4923725806774703E-2</v>
      </c>
    </row>
    <row r="2612" spans="1:17">
      <c r="A2612" s="180">
        <v>41754</v>
      </c>
      <c r="B2612" s="174">
        <v>892.9</v>
      </c>
      <c r="C2612" s="197">
        <f t="shared" si="390"/>
        <v>-2.4995771591394714E-2</v>
      </c>
      <c r="D2612" s="201">
        <f t="shared" si="395"/>
        <v>-1.6423647750148863E-2</v>
      </c>
      <c r="E2612" s="174">
        <v>10505.01</v>
      </c>
      <c r="F2612" s="197">
        <f t="shared" si="391"/>
        <v>-6.7264870153720176E-3</v>
      </c>
      <c r="G2612" s="197">
        <f t="shared" si="396"/>
        <v>2.1227102812491742E-2</v>
      </c>
      <c r="H2612" s="174">
        <v>3533.0949999999998</v>
      </c>
      <c r="I2612" s="197">
        <f t="shared" si="392"/>
        <v>-1.6264533611576457E-2</v>
      </c>
      <c r="J2612" s="197">
        <f t="shared" si="397"/>
        <v>-2.4241053668943351E-2</v>
      </c>
      <c r="K2612" s="174">
        <v>583.79999999999995</v>
      </c>
      <c r="L2612" s="197">
        <f t="shared" si="393"/>
        <v>4.5667667398082952E-3</v>
      </c>
      <c r="M2612" s="197">
        <f t="shared" si="398"/>
        <v>-1.7382545526742101E-2</v>
      </c>
      <c r="N2612" s="199">
        <v>41754</v>
      </c>
      <c r="O2612" s="181">
        <v>1863.4</v>
      </c>
      <c r="P2612" s="200">
        <f t="shared" si="394"/>
        <v>-8.1293656428790845E-3</v>
      </c>
      <c r="Q2612" s="200">
        <f t="shared" si="399"/>
        <v>1.7987825649220655E-2</v>
      </c>
    </row>
    <row r="2613" spans="1:17">
      <c r="A2613" s="180">
        <v>41757</v>
      </c>
      <c r="B2613" s="174">
        <v>889.85</v>
      </c>
      <c r="C2613" s="197">
        <f t="shared" si="390"/>
        <v>-3.4216833271760792E-3</v>
      </c>
      <c r="D2613" s="201">
        <f t="shared" si="395"/>
        <v>-4.5141022315661243E-2</v>
      </c>
      <c r="E2613" s="174">
        <v>10526.52</v>
      </c>
      <c r="F2613" s="197">
        <f t="shared" si="391"/>
        <v>2.0455009692545551E-3</v>
      </c>
      <c r="G2613" s="197">
        <f t="shared" si="396"/>
        <v>1.4869631254553919E-2</v>
      </c>
      <c r="H2613" s="174">
        <v>3545.0250000000001</v>
      </c>
      <c r="I2613" s="197">
        <f t="shared" si="392"/>
        <v>3.3709548007233516E-3</v>
      </c>
      <c r="J2613" s="197">
        <f t="shared" si="397"/>
        <v>-3.9814426712345238E-2</v>
      </c>
      <c r="K2613" s="174">
        <v>589.92999999999995</v>
      </c>
      <c r="L2613" s="197">
        <f t="shared" si="393"/>
        <v>1.0445427373190031E-2</v>
      </c>
      <c r="M2613" s="197">
        <f t="shared" si="398"/>
        <v>-1.4961176719450794E-2</v>
      </c>
      <c r="N2613" s="199">
        <v>41757</v>
      </c>
      <c r="O2613" s="181">
        <v>1869.43</v>
      </c>
      <c r="P2613" s="200">
        <f t="shared" si="394"/>
        <v>3.2307955332088844E-3</v>
      </c>
      <c r="Q2613" s="200">
        <f t="shared" si="399"/>
        <v>9.8367814345249101E-3</v>
      </c>
    </row>
    <row r="2614" spans="1:17">
      <c r="A2614" s="180">
        <v>41758</v>
      </c>
      <c r="B2614" s="174">
        <v>899.04</v>
      </c>
      <c r="C2614" s="197">
        <f t="shared" si="390"/>
        <v>1.0274618167893445E-2</v>
      </c>
      <c r="D2614" s="201">
        <f t="shared" si="395"/>
        <v>-5.4135237517313202E-2</v>
      </c>
      <c r="E2614" s="174">
        <v>10583.65</v>
      </c>
      <c r="F2614" s="197">
        <f t="shared" si="391"/>
        <v>5.4125702893827732E-3</v>
      </c>
      <c r="G2614" s="197">
        <f t="shared" si="396"/>
        <v>1.2302580143602148E-2</v>
      </c>
      <c r="H2614" s="174">
        <v>3573.99</v>
      </c>
      <c r="I2614" s="197">
        <f t="shared" si="392"/>
        <v>8.1374066024693173E-3</v>
      </c>
      <c r="J2614" s="197">
        <f t="shared" si="397"/>
        <v>-4.2733551989750394E-2</v>
      </c>
      <c r="K2614" s="174">
        <v>588.13</v>
      </c>
      <c r="L2614" s="197">
        <f t="shared" si="393"/>
        <v>-3.0558738956496657E-3</v>
      </c>
      <c r="M2614" s="197">
        <f t="shared" si="398"/>
        <v>-5.5951530805576494E-3</v>
      </c>
      <c r="N2614" s="199">
        <v>41758</v>
      </c>
      <c r="O2614" s="181">
        <v>1878.33</v>
      </c>
      <c r="P2614" s="200">
        <f t="shared" si="394"/>
        <v>4.7495126317660839E-3</v>
      </c>
      <c r="Q2614" s="200">
        <f t="shared" si="399"/>
        <v>8.1316981013624043E-3</v>
      </c>
    </row>
    <row r="2615" spans="1:17">
      <c r="A2615" s="180">
        <v>41759</v>
      </c>
      <c r="B2615" s="174">
        <v>902.52</v>
      </c>
      <c r="C2615" s="197">
        <f t="shared" si="390"/>
        <v>3.8633232624239052E-3</v>
      </c>
      <c r="D2615" s="201">
        <f t="shared" si="395"/>
        <v>-3.8641294977318177E-2</v>
      </c>
      <c r="E2615" s="174">
        <v>10627.18</v>
      </c>
      <c r="F2615" s="197">
        <f t="shared" si="391"/>
        <v>4.1045127524538443E-3</v>
      </c>
      <c r="G2615" s="197">
        <f t="shared" si="396"/>
        <v>1.5021099195583639E-2</v>
      </c>
      <c r="H2615" s="174">
        <v>3582.02</v>
      </c>
      <c r="I2615" s="197">
        <f t="shared" si="392"/>
        <v>2.2442683479812478E-3</v>
      </c>
      <c r="J2615" s="197">
        <f t="shared" si="397"/>
        <v>-3.3595049831561807E-2</v>
      </c>
      <c r="K2615" s="174">
        <v>590.69000000000005</v>
      </c>
      <c r="L2615" s="197">
        <f t="shared" si="393"/>
        <v>4.3433332051284251E-3</v>
      </c>
      <c r="M2615" s="197">
        <f t="shared" si="398"/>
        <v>-3.377894151811649E-3</v>
      </c>
      <c r="N2615" s="199">
        <v>41759</v>
      </c>
      <c r="O2615" s="181">
        <v>1883.95</v>
      </c>
      <c r="P2615" s="200">
        <f t="shared" si="394"/>
        <v>2.9875523247041838E-3</v>
      </c>
      <c r="Q2615" s="200">
        <f t="shared" si="399"/>
        <v>1.0102339126330892E-2</v>
      </c>
    </row>
    <row r="2616" spans="1:17">
      <c r="A2616" s="180">
        <v>41760</v>
      </c>
      <c r="B2616" s="174">
        <v>904.13</v>
      </c>
      <c r="C2616" s="197">
        <f t="shared" si="390"/>
        <v>1.7823047366066409E-3</v>
      </c>
      <c r="D2616" s="201">
        <f t="shared" si="395"/>
        <v>-2.4981193697445229E-2</v>
      </c>
      <c r="E2616" s="174">
        <v>10629.34</v>
      </c>
      <c r="F2616" s="197">
        <f t="shared" si="391"/>
        <v>2.0323176206029397E-4</v>
      </c>
      <c r="G2616" s="197">
        <f t="shared" si="396"/>
        <v>2.8381948375357333E-2</v>
      </c>
      <c r="H2616" s="174">
        <v>3594.3620000000001</v>
      </c>
      <c r="I2616" s="197">
        <f t="shared" si="392"/>
        <v>3.4396196211863394E-3</v>
      </c>
      <c r="J2616" s="197">
        <f t="shared" si="397"/>
        <v>-2.38199894196965E-2</v>
      </c>
      <c r="K2616" s="174">
        <v>593.19000000000005</v>
      </c>
      <c r="L2616" s="197">
        <f t="shared" si="393"/>
        <v>4.2234072981651308E-3</v>
      </c>
      <c r="M2616" s="197">
        <f t="shared" si="398"/>
        <v>-2.029461705544488E-3</v>
      </c>
      <c r="N2616" s="199">
        <v>41760</v>
      </c>
      <c r="O2616" s="181">
        <v>1883.68</v>
      </c>
      <c r="P2616" s="200">
        <f t="shared" si="394"/>
        <v>-1.4332617611718807E-4</v>
      </c>
      <c r="Q2616" s="200">
        <f t="shared" si="399"/>
        <v>2.0495773329078665E-2</v>
      </c>
    </row>
    <row r="2617" spans="1:17">
      <c r="A2617" s="180">
        <v>41761</v>
      </c>
      <c r="B2617" s="174">
        <v>903.51</v>
      </c>
      <c r="C2617" s="197">
        <f t="shared" si="390"/>
        <v>-6.8597732326402085E-4</v>
      </c>
      <c r="D2617" s="201">
        <f t="shared" si="395"/>
        <v>-3.92151829598072E-2</v>
      </c>
      <c r="E2617" s="174">
        <v>10629.99</v>
      </c>
      <c r="F2617" s="197">
        <f t="shared" si="391"/>
        <v>6.114962232609969E-5</v>
      </c>
      <c r="G2617" s="197">
        <f t="shared" si="396"/>
        <v>1.3198539459738949E-2</v>
      </c>
      <c r="H2617" s="174">
        <v>3587.6439999999998</v>
      </c>
      <c r="I2617" s="197">
        <f t="shared" si="392"/>
        <v>-1.8707870640402788E-3</v>
      </c>
      <c r="J2617" s="197">
        <f t="shared" si="397"/>
        <v>-3.4337537719556492E-2</v>
      </c>
      <c r="K2617" s="174">
        <v>587.83000000000004</v>
      </c>
      <c r="L2617" s="197">
        <f t="shared" si="393"/>
        <v>-9.0769619504652965E-3</v>
      </c>
      <c r="M2617" s="197">
        <f t="shared" si="398"/>
        <v>5.5617213918184964E-3</v>
      </c>
      <c r="N2617" s="199">
        <v>41761</v>
      </c>
      <c r="O2617" s="181">
        <v>1881.14</v>
      </c>
      <c r="P2617" s="200">
        <f t="shared" si="394"/>
        <v>-1.3493343030381874E-3</v>
      </c>
      <c r="Q2617" s="200">
        <f t="shared" si="399"/>
        <v>5.2001532984461089E-3</v>
      </c>
    </row>
    <row r="2618" spans="1:17">
      <c r="A2618" s="180">
        <v>41764</v>
      </c>
      <c r="B2618" s="174">
        <v>905.96</v>
      </c>
      <c r="C2618" s="197">
        <f t="shared" si="390"/>
        <v>2.7079769183047564E-3</v>
      </c>
      <c r="D2618" s="201">
        <f t="shared" si="395"/>
        <v>-4.3266790533729491E-2</v>
      </c>
      <c r="E2618" s="174">
        <v>10630.13</v>
      </c>
      <c r="F2618" s="197">
        <f t="shared" si="391"/>
        <v>1.3170198474979352E-5</v>
      </c>
      <c r="G2618" s="197">
        <f t="shared" si="396"/>
        <v>1.393961707213256E-2</v>
      </c>
      <c r="H2618" s="174">
        <v>3605.0920000000001</v>
      </c>
      <c r="I2618" s="197">
        <f t="shared" si="392"/>
        <v>4.8515708692381991E-3</v>
      </c>
      <c r="J2618" s="197">
        <f t="shared" si="397"/>
        <v>-3.8157537390583571E-2</v>
      </c>
      <c r="K2618" s="174">
        <v>594.08000000000004</v>
      </c>
      <c r="L2618" s="197">
        <f t="shared" si="393"/>
        <v>1.0576199978387345E-2</v>
      </c>
      <c r="M2618" s="197">
        <f t="shared" si="398"/>
        <v>-8.6722879604214636E-3</v>
      </c>
      <c r="N2618" s="199">
        <v>41764</v>
      </c>
      <c r="O2618" s="181">
        <v>1884.66</v>
      </c>
      <c r="P2618" s="200">
        <f t="shared" si="394"/>
        <v>1.8694572336087256E-3</v>
      </c>
      <c r="Q2618" s="200">
        <f t="shared" si="399"/>
        <v>3.9041847751480827E-3</v>
      </c>
    </row>
    <row r="2619" spans="1:17">
      <c r="A2619" s="180">
        <v>41765</v>
      </c>
      <c r="B2619" s="174">
        <v>893.45</v>
      </c>
      <c r="C2619" s="197">
        <f t="shared" si="390"/>
        <v>-1.3904781633288921E-2</v>
      </c>
      <c r="D2619" s="201">
        <f t="shared" si="395"/>
        <v>-4.0092336358333487E-2</v>
      </c>
      <c r="E2619" s="174">
        <v>10568.68</v>
      </c>
      <c r="F2619" s="197">
        <f t="shared" si="391"/>
        <v>-5.7975114751200318E-3</v>
      </c>
      <c r="G2619" s="197">
        <f t="shared" si="396"/>
        <v>9.8896372943445433E-3</v>
      </c>
      <c r="H2619" s="174">
        <v>3556.509</v>
      </c>
      <c r="I2619" s="197">
        <f t="shared" si="392"/>
        <v>-1.3567844756190746E-2</v>
      </c>
      <c r="J2619" s="197">
        <f t="shared" si="397"/>
        <v>-3.1626346518026226E-2</v>
      </c>
      <c r="K2619" s="174">
        <v>585.95000000000005</v>
      </c>
      <c r="L2619" s="197">
        <f t="shared" si="393"/>
        <v>-1.3779528724158581E-2</v>
      </c>
      <c r="M2619" s="197">
        <f t="shared" si="398"/>
        <v>5.1979730226719371E-3</v>
      </c>
      <c r="N2619" s="199">
        <v>41765</v>
      </c>
      <c r="O2619" s="181">
        <v>1867.72</v>
      </c>
      <c r="P2619" s="200">
        <f t="shared" si="394"/>
        <v>-9.0289976403566084E-3</v>
      </c>
      <c r="Q2619" s="200">
        <f t="shared" si="399"/>
        <v>4.0566928501556314E-3</v>
      </c>
    </row>
    <row r="2620" spans="1:17">
      <c r="A2620" s="180">
        <v>41766</v>
      </c>
      <c r="B2620" s="174">
        <v>890.29</v>
      </c>
      <c r="C2620" s="197">
        <f t="shared" si="390"/>
        <v>-3.5431209770580077E-3</v>
      </c>
      <c r="D2620" s="201">
        <f t="shared" si="395"/>
        <v>-4.9448177233553797E-2</v>
      </c>
      <c r="E2620" s="174">
        <v>10626.84</v>
      </c>
      <c r="F2620" s="197">
        <f t="shared" si="391"/>
        <v>5.4879659447580314E-3</v>
      </c>
      <c r="G2620" s="197">
        <f t="shared" si="396"/>
        <v>5.3860102812287678E-3</v>
      </c>
      <c r="H2620" s="174">
        <v>3546.473</v>
      </c>
      <c r="I2620" s="197">
        <f t="shared" si="392"/>
        <v>-2.8258572747371364E-3</v>
      </c>
      <c r="J2620" s="197">
        <f t="shared" si="397"/>
        <v>-4.0472950943516883E-2</v>
      </c>
      <c r="K2620" s="174">
        <v>591.42999999999995</v>
      </c>
      <c r="L2620" s="197">
        <f t="shared" si="393"/>
        <v>9.30887151545522E-3</v>
      </c>
      <c r="M2620" s="197">
        <f t="shared" si="398"/>
        <v>-9.7990883194234504E-3</v>
      </c>
      <c r="N2620" s="199">
        <v>41766</v>
      </c>
      <c r="O2620" s="181">
        <v>1878.21</v>
      </c>
      <c r="P2620" s="200">
        <f t="shared" si="394"/>
        <v>5.6007599828579776E-3</v>
      </c>
      <c r="Q2620" s="200">
        <f t="shared" si="399"/>
        <v>-5.5102441758082881E-3</v>
      </c>
    </row>
    <row r="2621" spans="1:17">
      <c r="A2621" s="180">
        <v>41767</v>
      </c>
      <c r="B2621" s="174">
        <v>891.44</v>
      </c>
      <c r="C2621" s="197">
        <f t="shared" si="390"/>
        <v>1.2908803911861114E-3</v>
      </c>
      <c r="D2621" s="201">
        <f t="shared" si="395"/>
        <v>-4.998275039173334E-2</v>
      </c>
      <c r="E2621" s="174">
        <v>10610.65</v>
      </c>
      <c r="F2621" s="197">
        <f t="shared" si="391"/>
        <v>-1.5246625788892724E-3</v>
      </c>
      <c r="G2621" s="197">
        <f t="shared" si="396"/>
        <v>1.3327537452390771E-2</v>
      </c>
      <c r="H2621" s="174">
        <v>3540.4189999999999</v>
      </c>
      <c r="I2621" s="197">
        <f t="shared" si="392"/>
        <v>-1.7085067678844694E-3</v>
      </c>
      <c r="J2621" s="197">
        <f t="shared" si="397"/>
        <v>-4.4092087706507507E-2</v>
      </c>
      <c r="K2621" s="174">
        <v>595.79999999999995</v>
      </c>
      <c r="L2621" s="197">
        <f t="shared" si="393"/>
        <v>7.361707059115181E-3</v>
      </c>
      <c r="M2621" s="197">
        <f t="shared" si="398"/>
        <v>-7.3281381841727548E-3</v>
      </c>
      <c r="N2621" s="199">
        <v>41767</v>
      </c>
      <c r="O2621" s="181">
        <v>1875.63</v>
      </c>
      <c r="P2621" s="200">
        <f t="shared" si="394"/>
        <v>-1.3745926338061829E-3</v>
      </c>
      <c r="Q2621" s="200">
        <f t="shared" si="399"/>
        <v>5.5387205906517242E-4</v>
      </c>
    </row>
    <row r="2622" spans="1:17">
      <c r="A2622" s="180">
        <v>41768</v>
      </c>
      <c r="B2622" s="174">
        <v>894.19</v>
      </c>
      <c r="C2622" s="197">
        <f t="shared" si="390"/>
        <v>3.0801478180530533E-3</v>
      </c>
      <c r="D2622" s="201">
        <f t="shared" si="395"/>
        <v>-4.3528550155685311E-2</v>
      </c>
      <c r="E2622" s="174">
        <v>10606.69</v>
      </c>
      <c r="F2622" s="197">
        <f t="shared" si="391"/>
        <v>-3.732795954611188E-4</v>
      </c>
      <c r="G2622" s="197">
        <f t="shared" si="396"/>
        <v>1.7590057021053603E-2</v>
      </c>
      <c r="H2622" s="174">
        <v>3555.6979999999999</v>
      </c>
      <c r="I2622" s="197">
        <f t="shared" si="392"/>
        <v>4.3063054376020751E-3</v>
      </c>
      <c r="J2622" s="197">
        <f t="shared" si="397"/>
        <v>-4.1787797793659182E-2</v>
      </c>
      <c r="K2622" s="174">
        <v>597.59</v>
      </c>
      <c r="L2622" s="197">
        <f t="shared" si="393"/>
        <v>2.9998597983464676E-3</v>
      </c>
      <c r="M2622" s="197">
        <f t="shared" si="398"/>
        <v>1.1923856680670338E-3</v>
      </c>
      <c r="N2622" s="199">
        <v>41768</v>
      </c>
      <c r="O2622" s="181">
        <v>1878.48</v>
      </c>
      <c r="P2622" s="200">
        <f t="shared" si="394"/>
        <v>1.5183361955399689E-3</v>
      </c>
      <c r="Q2622" s="200">
        <f t="shared" si="399"/>
        <v>4.2743556045118083E-3</v>
      </c>
    </row>
    <row r="2623" spans="1:17">
      <c r="A2623" s="180">
        <v>41771</v>
      </c>
      <c r="B2623" s="174">
        <v>909.76</v>
      </c>
      <c r="C2623" s="197">
        <f t="shared" si="390"/>
        <v>1.7262547905783455E-2</v>
      </c>
      <c r="D2623" s="201">
        <f t="shared" si="395"/>
        <v>-4.4082645371933168E-2</v>
      </c>
      <c r="E2623" s="174">
        <v>10703.5</v>
      </c>
      <c r="F2623" s="197">
        <f t="shared" si="391"/>
        <v>9.0858566717358126E-3</v>
      </c>
      <c r="G2623" s="197">
        <f t="shared" si="396"/>
        <v>1.7854831468826483E-2</v>
      </c>
      <c r="H2623" s="174">
        <v>3612.7260000000001</v>
      </c>
      <c r="I2623" s="197">
        <f t="shared" si="392"/>
        <v>1.5911224874327428E-2</v>
      </c>
      <c r="J2623" s="197">
        <f t="shared" si="397"/>
        <v>-4.1688531737719546E-2</v>
      </c>
      <c r="K2623" s="174">
        <v>597.47</v>
      </c>
      <c r="L2623" s="197">
        <f t="shared" si="393"/>
        <v>-2.0082673740789509E-4</v>
      </c>
      <c r="M2623" s="197">
        <f t="shared" si="398"/>
        <v>1.2951869068498887E-2</v>
      </c>
      <c r="N2623" s="199">
        <v>41771</v>
      </c>
      <c r="O2623" s="181">
        <v>1896.65</v>
      </c>
      <c r="P2623" s="200">
        <f t="shared" si="394"/>
        <v>9.6262329027441348E-3</v>
      </c>
      <c r="Q2623" s="200">
        <f t="shared" si="399"/>
        <v>5.4875387259434791E-3</v>
      </c>
    </row>
    <row r="2624" spans="1:17">
      <c r="A2624" s="180">
        <v>41772</v>
      </c>
      <c r="B2624" s="174">
        <v>909.55</v>
      </c>
      <c r="C2624" s="197">
        <f t="shared" si="390"/>
        <v>-2.3085675440986006E-4</v>
      </c>
      <c r="D2624" s="201">
        <f t="shared" si="395"/>
        <v>-8.5589411254516391E-3</v>
      </c>
      <c r="E2624" s="174">
        <v>10702.86</v>
      </c>
      <c r="F2624" s="197">
        <f t="shared" si="391"/>
        <v>-5.979531318635072E-5</v>
      </c>
      <c r="G2624" s="197">
        <f t="shared" si="396"/>
        <v>3.8646337100814332E-2</v>
      </c>
      <c r="H2624" s="174">
        <v>3611.1309999999999</v>
      </c>
      <c r="I2624" s="197">
        <f t="shared" si="392"/>
        <v>-4.4159235874114485E-4</v>
      </c>
      <c r="J2624" s="197">
        <f t="shared" si="397"/>
        <v>-1.0673786880978812E-2</v>
      </c>
      <c r="K2624" s="174">
        <v>596.13</v>
      </c>
      <c r="L2624" s="197">
        <f t="shared" si="393"/>
        <v>-2.2453092542858927E-3</v>
      </c>
      <c r="M2624" s="197">
        <f t="shared" si="398"/>
        <v>-2.5742191267952952E-3</v>
      </c>
      <c r="N2624" s="199">
        <v>41772</v>
      </c>
      <c r="O2624" s="181">
        <v>1897.45</v>
      </c>
      <c r="P2624" s="200">
        <f t="shared" si="394"/>
        <v>4.2170739403580638E-4</v>
      </c>
      <c r="Q2624" s="200">
        <f t="shared" si="399"/>
        <v>2.6883870948895626E-2</v>
      </c>
    </row>
    <row r="2625" spans="1:17">
      <c r="A2625" s="180">
        <v>41773</v>
      </c>
      <c r="B2625" s="174">
        <v>904.13</v>
      </c>
      <c r="C2625" s="197">
        <f t="shared" si="390"/>
        <v>-5.9768163453064209E-3</v>
      </c>
      <c r="D2625" s="201">
        <f t="shared" si="395"/>
        <v>-4.0158933911817749E-3</v>
      </c>
      <c r="E2625" s="174">
        <v>10656.12</v>
      </c>
      <c r="F2625" s="197">
        <f t="shared" si="391"/>
        <v>-4.3766204760666023E-3</v>
      </c>
      <c r="G2625" s="197">
        <f t="shared" si="396"/>
        <v>3.9816694079345474E-2</v>
      </c>
      <c r="H2625" s="174">
        <v>3593.2489999999998</v>
      </c>
      <c r="I2625" s="197">
        <f t="shared" si="392"/>
        <v>-4.9642125270369791E-3</v>
      </c>
      <c r="J2625" s="197">
        <f t="shared" si="397"/>
        <v>-4.6246795197279781E-3</v>
      </c>
      <c r="K2625" s="174">
        <v>598.5</v>
      </c>
      <c r="L2625" s="197">
        <f t="shared" si="393"/>
        <v>3.9677609121931273E-3</v>
      </c>
      <c r="M2625" s="197">
        <f t="shared" si="398"/>
        <v>-5.7372887765601323E-3</v>
      </c>
      <c r="N2625" s="199">
        <v>41773</v>
      </c>
      <c r="O2625" s="181">
        <v>1888.53</v>
      </c>
      <c r="P2625" s="200">
        <f t="shared" si="394"/>
        <v>-4.7121308116253539E-3</v>
      </c>
      <c r="Q2625" s="200">
        <f t="shared" si="399"/>
        <v>3.013136592458111E-2</v>
      </c>
    </row>
    <row r="2626" spans="1:17">
      <c r="A2626" s="180">
        <v>41774</v>
      </c>
      <c r="B2626" s="174">
        <v>897.82</v>
      </c>
      <c r="C2626" s="197">
        <f t="shared" si="390"/>
        <v>-7.0035525868884056E-3</v>
      </c>
      <c r="D2626" s="201">
        <f t="shared" si="395"/>
        <v>-2.3198888960838254E-2</v>
      </c>
      <c r="E2626" s="174">
        <v>10568.37</v>
      </c>
      <c r="F2626" s="197">
        <f t="shared" si="391"/>
        <v>-8.2687970337119651E-3</v>
      </c>
      <c r="G2626" s="197">
        <f t="shared" si="396"/>
        <v>2.6540629035295062E-2</v>
      </c>
      <c r="H2626" s="174">
        <v>3565.174</v>
      </c>
      <c r="I2626" s="197">
        <f t="shared" si="392"/>
        <v>-7.843946620243741E-3</v>
      </c>
      <c r="J2626" s="197">
        <f t="shared" si="397"/>
        <v>-1.9091897565309445E-2</v>
      </c>
      <c r="K2626" s="174">
        <v>591.44000000000005</v>
      </c>
      <c r="L2626" s="197">
        <f t="shared" si="393"/>
        <v>-1.1866283749183188E-2</v>
      </c>
      <c r="M2626" s="197">
        <f t="shared" si="398"/>
        <v>-1.8362412304147001E-3</v>
      </c>
      <c r="N2626" s="199">
        <v>41774</v>
      </c>
      <c r="O2626" s="181">
        <v>1870.85</v>
      </c>
      <c r="P2626" s="200">
        <f t="shared" si="394"/>
        <v>-9.4058756211604158E-3</v>
      </c>
      <c r="Q2626" s="200">
        <f t="shared" si="399"/>
        <v>1.5851491124459632E-2</v>
      </c>
    </row>
    <row r="2627" spans="1:17">
      <c r="A2627" s="180">
        <v>41775</v>
      </c>
      <c r="B2627" s="174">
        <v>904.34</v>
      </c>
      <c r="C2627" s="197">
        <f t="shared" si="390"/>
        <v>7.2357931006309393E-3</v>
      </c>
      <c r="D2627" s="201">
        <f t="shared" si="395"/>
        <v>-4.300179163605658E-2</v>
      </c>
      <c r="E2627" s="174">
        <v>10603.18</v>
      </c>
      <c r="F2627" s="197">
        <f t="shared" si="391"/>
        <v>3.2883781648443099E-3</v>
      </c>
      <c r="G2627" s="197">
        <f t="shared" si="396"/>
        <v>1.2079243102922202E-2</v>
      </c>
      <c r="H2627" s="174">
        <v>3587.1990000000001</v>
      </c>
      <c r="I2627" s="197">
        <f t="shared" si="392"/>
        <v>6.1588145973764871E-3</v>
      </c>
      <c r="J2627" s="197">
        <f t="shared" si="397"/>
        <v>-3.8908628767378391E-2</v>
      </c>
      <c r="K2627" s="174">
        <v>590.5</v>
      </c>
      <c r="L2627" s="197">
        <f t="shared" si="393"/>
        <v>-1.5906056114277261E-3</v>
      </c>
      <c r="M2627" s="197">
        <f t="shared" si="398"/>
        <v>-1.0746191349847027E-2</v>
      </c>
      <c r="N2627" s="199">
        <v>41775</v>
      </c>
      <c r="O2627" s="181">
        <v>1877.86</v>
      </c>
      <c r="P2627" s="200">
        <f t="shared" si="394"/>
        <v>3.7399575698852106E-3</v>
      </c>
      <c r="Q2627" s="200">
        <f t="shared" si="399"/>
        <v>-7.4804310079027575E-4</v>
      </c>
    </row>
    <row r="2628" spans="1:17">
      <c r="A2628" s="180">
        <v>41778</v>
      </c>
      <c r="B2628" s="174">
        <v>912.69</v>
      </c>
      <c r="C2628" s="197">
        <f t="shared" ref="C2628:C2691" si="400">LN(B2628/B2627)</f>
        <v>9.1908870834632572E-3</v>
      </c>
      <c r="D2628" s="201">
        <f t="shared" si="395"/>
        <v>-3.1060459785636707E-2</v>
      </c>
      <c r="E2628" s="174">
        <v>10618.64</v>
      </c>
      <c r="F2628" s="197">
        <f t="shared" ref="F2628:F2691" si="401">LN(E2628/E2627)</f>
        <v>1.4569912227042092E-3</v>
      </c>
      <c r="G2628" s="197">
        <f t="shared" si="396"/>
        <v>2.3249983008619354E-2</v>
      </c>
      <c r="H2628" s="174">
        <v>3615.6170000000002</v>
      </c>
      <c r="I2628" s="197">
        <f t="shared" ref="I2628:I2691" si="402">LN(H2628/H2627)</f>
        <v>7.8908436519061053E-3</v>
      </c>
      <c r="J2628" s="197">
        <f t="shared" si="397"/>
        <v>-2.6284007534665581E-2</v>
      </c>
      <c r="K2628" s="174">
        <v>590.83000000000004</v>
      </c>
      <c r="L2628" s="197">
        <f t="shared" ref="L2628:L2691" si="403">LN(K2628/K2627)</f>
        <v>5.5869233589911881E-4</v>
      </c>
      <c r="M2628" s="197">
        <f t="shared" si="398"/>
        <v>-1.1131715388755141E-2</v>
      </c>
      <c r="N2628" s="199">
        <v>41778</v>
      </c>
      <c r="O2628" s="181">
        <v>1885.08</v>
      </c>
      <c r="P2628" s="200">
        <f t="shared" ref="P2628:P2691" si="404">LN(O2628/O2627)</f>
        <v>3.8374297012765974E-3</v>
      </c>
      <c r="Q2628" s="200">
        <f t="shared" si="399"/>
        <v>9.1424500621562505E-3</v>
      </c>
    </row>
    <row r="2629" spans="1:17">
      <c r="A2629" s="180">
        <v>41779</v>
      </c>
      <c r="B2629" s="174">
        <v>907.09</v>
      </c>
      <c r="C2629" s="197">
        <f t="shared" si="400"/>
        <v>-6.1546095428651531E-3</v>
      </c>
      <c r="D2629" s="201">
        <f t="shared" si="395"/>
        <v>-3.0578737094750466E-2</v>
      </c>
      <c r="E2629" s="174">
        <v>10541.95</v>
      </c>
      <c r="F2629" s="197">
        <f t="shared" si="401"/>
        <v>-7.2484118609859047E-3</v>
      </c>
      <c r="G2629" s="197">
        <f t="shared" si="396"/>
        <v>2.0737835775150017E-2</v>
      </c>
      <c r="H2629" s="174">
        <v>3600.308</v>
      </c>
      <c r="I2629" s="197">
        <f t="shared" si="402"/>
        <v>-4.2431214206626548E-3</v>
      </c>
      <c r="J2629" s="197">
        <f t="shared" si="397"/>
        <v>-2.1438970976215062E-2</v>
      </c>
      <c r="K2629" s="174">
        <v>591.85</v>
      </c>
      <c r="L2629" s="197">
        <f t="shared" si="403"/>
        <v>1.7248964265865656E-3</v>
      </c>
      <c r="M2629" s="197">
        <f t="shared" si="398"/>
        <v>-8.7962281906943628E-3</v>
      </c>
      <c r="N2629" s="199">
        <v>41779</v>
      </c>
      <c r="O2629" s="181">
        <v>1872.83</v>
      </c>
      <c r="P2629" s="200">
        <f t="shared" si="404"/>
        <v>-6.5196044560605956E-3</v>
      </c>
      <c r="Q2629" s="200">
        <f t="shared" si="399"/>
        <v>6.9575403962364949E-3</v>
      </c>
    </row>
    <row r="2630" spans="1:17">
      <c r="A2630" s="180">
        <v>41780</v>
      </c>
      <c r="B2630" s="174">
        <v>913.84</v>
      </c>
      <c r="C2630" s="197">
        <f t="shared" si="400"/>
        <v>7.4138280084323441E-3</v>
      </c>
      <c r="D2630" s="201">
        <f t="shared" si="395"/>
        <v>-3.1202848277455987E-2</v>
      </c>
      <c r="E2630" s="174">
        <v>10620.44</v>
      </c>
      <c r="F2630" s="197">
        <f t="shared" si="401"/>
        <v>7.417910728574474E-3</v>
      </c>
      <c r="G2630" s="197">
        <f t="shared" si="396"/>
        <v>1.4305086213653527E-2</v>
      </c>
      <c r="H2630" s="174">
        <v>3635.614</v>
      </c>
      <c r="I2630" s="197">
        <f t="shared" si="402"/>
        <v>9.7586127057816708E-3</v>
      </c>
      <c r="J2630" s="197">
        <f t="shared" si="397"/>
        <v>-1.4548238861531577E-2</v>
      </c>
      <c r="K2630" s="174">
        <v>600.6</v>
      </c>
      <c r="L2630" s="197">
        <f t="shared" si="403"/>
        <v>1.4675931149327293E-2</v>
      </c>
      <c r="M2630" s="197">
        <f t="shared" si="398"/>
        <v>-9.5010594057629918E-3</v>
      </c>
      <c r="N2630" s="199">
        <v>41780</v>
      </c>
      <c r="O2630" s="181">
        <v>1888.03</v>
      </c>
      <c r="P2630" s="200">
        <f t="shared" si="404"/>
        <v>8.0833015659244594E-3</v>
      </c>
      <c r="Q2630" s="200">
        <f t="shared" si="399"/>
        <v>3.3749213041242686E-3</v>
      </c>
    </row>
    <row r="2631" spans="1:17">
      <c r="A2631" s="180">
        <v>41781</v>
      </c>
      <c r="B2631" s="174">
        <v>916.84</v>
      </c>
      <c r="C2631" s="197">
        <f t="shared" si="400"/>
        <v>3.2774736004740259E-3</v>
      </c>
      <c r="D2631" s="201">
        <f t="shared" si="395"/>
        <v>-1.290550922496869E-2</v>
      </c>
      <c r="E2631" s="174">
        <v>10644.53</v>
      </c>
      <c r="F2631" s="197">
        <f t="shared" si="401"/>
        <v>2.2656989692705003E-3</v>
      </c>
      <c r="G2631" s="197">
        <f t="shared" si="396"/>
        <v>2.4629387453523981E-2</v>
      </c>
      <c r="H2631" s="174">
        <v>3650.8629999999998</v>
      </c>
      <c r="I2631" s="197">
        <f t="shared" si="402"/>
        <v>4.1855679396876214E-3</v>
      </c>
      <c r="J2631" s="197">
        <f t="shared" si="397"/>
        <v>5.0249623003390028E-3</v>
      </c>
      <c r="K2631" s="174">
        <v>601.1</v>
      </c>
      <c r="L2631" s="197">
        <f t="shared" si="403"/>
        <v>8.3215449588637557E-4</v>
      </c>
      <c r="M2631" s="197">
        <f t="shared" si="398"/>
        <v>2.093013582196249E-2</v>
      </c>
      <c r="N2631" s="199">
        <v>41781</v>
      </c>
      <c r="O2631" s="181">
        <v>1892.49</v>
      </c>
      <c r="P2631" s="200">
        <f t="shared" si="404"/>
        <v>2.3594648720788379E-3</v>
      </c>
      <c r="Q2631" s="200">
        <f t="shared" si="399"/>
        <v>1.6334761819986089E-2</v>
      </c>
    </row>
    <row r="2632" spans="1:17">
      <c r="A2632" s="180">
        <v>41782</v>
      </c>
      <c r="B2632" s="174">
        <v>926.06</v>
      </c>
      <c r="C2632" s="197">
        <f t="shared" si="400"/>
        <v>1.0006052337334866E-2</v>
      </c>
      <c r="D2632" s="201">
        <f t="shared" si="395"/>
        <v>-1.8136528167451198E-2</v>
      </c>
      <c r="E2632" s="174">
        <v>10681.87</v>
      </c>
      <c r="F2632" s="197">
        <f t="shared" si="401"/>
        <v>3.5017666513240432E-3</v>
      </c>
      <c r="G2632" s="197">
        <f t="shared" si="396"/>
        <v>2.1601298385172895E-2</v>
      </c>
      <c r="H2632" s="174">
        <v>3677.3339999999998</v>
      </c>
      <c r="I2632" s="197">
        <f t="shared" si="402"/>
        <v>7.2244551102434449E-3</v>
      </c>
      <c r="J2632" s="197">
        <f t="shared" si="397"/>
        <v>5.8053126582924613E-3</v>
      </c>
      <c r="K2632" s="174">
        <v>597.59</v>
      </c>
      <c r="L2632" s="197">
        <f t="shared" si="403"/>
        <v>-5.8564099675879741E-3</v>
      </c>
      <c r="M2632" s="197">
        <f t="shared" si="398"/>
        <v>2.8500802812437952E-2</v>
      </c>
      <c r="N2632" s="199">
        <v>41782</v>
      </c>
      <c r="O2632" s="181">
        <v>1900.53</v>
      </c>
      <c r="P2632" s="200">
        <f t="shared" si="404"/>
        <v>4.2393723425778601E-3</v>
      </c>
      <c r="Q2632" s="200">
        <f t="shared" si="399"/>
        <v>1.4299984771416901E-2</v>
      </c>
    </row>
    <row r="2633" spans="1:17">
      <c r="A2633" s="180">
        <v>41786</v>
      </c>
      <c r="B2633" s="174">
        <v>935.17</v>
      </c>
      <c r="C2633" s="197">
        <f t="shared" si="400"/>
        <v>9.7893035800820771E-3</v>
      </c>
      <c r="D2633" s="201">
        <f t="shared" si="395"/>
        <v>4.1443772156548493E-3</v>
      </c>
      <c r="E2633" s="174">
        <v>10720.62</v>
      </c>
      <c r="F2633" s="197">
        <f t="shared" si="401"/>
        <v>3.6210779532183214E-3</v>
      </c>
      <c r="G2633" s="197">
        <f t="shared" si="396"/>
        <v>3.0657452976565344E-2</v>
      </c>
      <c r="H2633" s="174">
        <v>3723.0650000000001</v>
      </c>
      <c r="I2633" s="197">
        <f t="shared" si="402"/>
        <v>1.2359220662917668E-2</v>
      </c>
      <c r="J2633" s="197">
        <f t="shared" si="397"/>
        <v>2.60188540011532E-2</v>
      </c>
      <c r="K2633" s="174">
        <v>592.85</v>
      </c>
      <c r="L2633" s="197">
        <f t="shared" si="403"/>
        <v>-7.9634841734488385E-3</v>
      </c>
      <c r="M2633" s="197">
        <f t="shared" si="398"/>
        <v>9.4827282198830694E-3</v>
      </c>
      <c r="N2633" s="199">
        <v>41786</v>
      </c>
      <c r="O2633" s="181">
        <v>1911.91</v>
      </c>
      <c r="P2633" s="200">
        <f t="shared" si="404"/>
        <v>5.9699477493898685E-3</v>
      </c>
      <c r="Q2633" s="200">
        <f t="shared" si="399"/>
        <v>2.5564328314660496E-2</v>
      </c>
    </row>
    <row r="2634" spans="1:17">
      <c r="A2634" s="180">
        <v>41787</v>
      </c>
      <c r="B2634" s="174">
        <v>933.17</v>
      </c>
      <c r="C2634" s="197">
        <f t="shared" si="400"/>
        <v>-2.140938762683931E-3</v>
      </c>
      <c r="D2634" s="201">
        <f t="shared" si="395"/>
        <v>1.9740822261958328E-2</v>
      </c>
      <c r="E2634" s="174">
        <v>10702.73</v>
      </c>
      <c r="F2634" s="197">
        <f t="shared" si="401"/>
        <v>-1.6701406790708749E-3</v>
      </c>
      <c r="G2634" s="197">
        <f t="shared" si="396"/>
        <v>3.292029642556174E-2</v>
      </c>
      <c r="H2634" s="174">
        <v>3712.261</v>
      </c>
      <c r="I2634" s="197">
        <f t="shared" si="402"/>
        <v>-2.9061288244363274E-3</v>
      </c>
      <c r="J2634" s="197">
        <f t="shared" si="397"/>
        <v>4.3906759103408834E-2</v>
      </c>
      <c r="K2634" s="174">
        <v>596.63</v>
      </c>
      <c r="L2634" s="197">
        <f t="shared" si="403"/>
        <v>6.3557398603617515E-3</v>
      </c>
      <c r="M2634" s="197">
        <f t="shared" si="398"/>
        <v>-1.1921570423079198E-2</v>
      </c>
      <c r="N2634" s="199">
        <v>41787</v>
      </c>
      <c r="O2634" s="181">
        <v>1909.78</v>
      </c>
      <c r="P2634" s="200">
        <f t="shared" si="404"/>
        <v>-1.1146902132564401E-3</v>
      </c>
      <c r="Q2634" s="200">
        <f t="shared" si="399"/>
        <v>3.3436156905324782E-2</v>
      </c>
    </row>
    <row r="2635" spans="1:17">
      <c r="A2635" s="180">
        <v>41788</v>
      </c>
      <c r="B2635" s="174">
        <v>939.74</v>
      </c>
      <c r="C2635" s="197">
        <f t="shared" si="400"/>
        <v>7.0158490788116848E-3</v>
      </c>
      <c r="D2635" s="201">
        <f t="shared" si="395"/>
        <v>1.1781898809796302E-2</v>
      </c>
      <c r="E2635" s="174">
        <v>10752.12</v>
      </c>
      <c r="F2635" s="197">
        <f t="shared" si="401"/>
        <v>4.6040953207450875E-3</v>
      </c>
      <c r="G2635" s="197">
        <f t="shared" si="396"/>
        <v>2.5345766734282741E-2</v>
      </c>
      <c r="H2635" s="174">
        <v>3735.721</v>
      </c>
      <c r="I2635" s="197">
        <f t="shared" si="402"/>
        <v>6.2997138249929587E-3</v>
      </c>
      <c r="J2635" s="197">
        <f t="shared" si="397"/>
        <v>3.865964926407698E-2</v>
      </c>
      <c r="K2635" s="174">
        <v>601.57000000000005</v>
      </c>
      <c r="L2635" s="197">
        <f t="shared" si="403"/>
        <v>8.2457486065109047E-3</v>
      </c>
      <c r="M2635" s="197">
        <f t="shared" si="398"/>
        <v>-3.3515995822620565E-4</v>
      </c>
      <c r="N2635" s="199">
        <v>41788</v>
      </c>
      <c r="O2635" s="181">
        <v>1920.03</v>
      </c>
      <c r="P2635" s="200">
        <f t="shared" si="404"/>
        <v>5.3527587392555058E-3</v>
      </c>
      <c r="Q2635" s="200">
        <f t="shared" si="399"/>
        <v>2.7691953694300171E-2</v>
      </c>
    </row>
    <row r="2636" spans="1:17">
      <c r="A2636" s="180">
        <v>41789</v>
      </c>
      <c r="B2636" s="174">
        <v>937.57</v>
      </c>
      <c r="C2636" s="197">
        <f t="shared" si="400"/>
        <v>-2.3118195358948599E-3</v>
      </c>
      <c r="D2636" s="201">
        <f t="shared" si="395"/>
        <v>1.08058268278992E-2</v>
      </c>
      <c r="E2636" s="174">
        <v>10756.32</v>
      </c>
      <c r="F2636" s="197">
        <f t="shared" si="401"/>
        <v>3.9054436801390331E-4</v>
      </c>
      <c r="G2636" s="197">
        <f t="shared" si="396"/>
        <v>2.1086416593035527E-2</v>
      </c>
      <c r="H2636" s="174">
        <v>3736.8209999999999</v>
      </c>
      <c r="I2636" s="197">
        <f t="shared" si="402"/>
        <v>2.9441119446253869E-4</v>
      </c>
      <c r="J2636" s="197">
        <f t="shared" si="397"/>
        <v>3.8192139768221479E-2</v>
      </c>
      <c r="K2636" s="174">
        <v>598.65</v>
      </c>
      <c r="L2636" s="197">
        <f t="shared" si="403"/>
        <v>-4.8657842080997897E-3</v>
      </c>
      <c r="M2636" s="197">
        <f t="shared" si="398"/>
        <v>1.430615408519147E-3</v>
      </c>
      <c r="N2636" s="199">
        <v>41789</v>
      </c>
      <c r="O2636" s="181">
        <v>1923.57</v>
      </c>
      <c r="P2636" s="200">
        <f t="shared" si="404"/>
        <v>1.8420236241803512E-3</v>
      </c>
      <c r="Q2636" s="200">
        <f t="shared" si="399"/>
        <v>2.5151825422225677E-2</v>
      </c>
    </row>
    <row r="2637" spans="1:17">
      <c r="A2637" s="180">
        <v>41792</v>
      </c>
      <c r="B2637" s="174">
        <v>936.66</v>
      </c>
      <c r="C2637" s="197">
        <f t="shared" si="400"/>
        <v>-9.710655271855924E-4</v>
      </c>
      <c r="D2637" s="201">
        <f t="shared" si="395"/>
        <v>-7.9781582714590071E-3</v>
      </c>
      <c r="E2637" s="174">
        <v>10772.01</v>
      </c>
      <c r="F2637" s="197">
        <f t="shared" si="401"/>
        <v>1.4576144808229436E-3</v>
      </c>
      <c r="G2637" s="197">
        <f t="shared" si="396"/>
        <v>1.6120772923512251E-2</v>
      </c>
      <c r="H2637" s="174">
        <v>3732.9609999999998</v>
      </c>
      <c r="I2637" s="197">
        <f t="shared" si="402"/>
        <v>-1.0334974551005132E-3</v>
      </c>
      <c r="J2637" s="197">
        <f t="shared" si="397"/>
        <v>2.1210449984643168E-2</v>
      </c>
      <c r="K2637" s="174">
        <v>603.48</v>
      </c>
      <c r="L2637" s="197">
        <f t="shared" si="403"/>
        <v>8.0357798090212231E-3</v>
      </c>
      <c r="M2637" s="197">
        <f t="shared" si="398"/>
        <v>1.086366212220539E-3</v>
      </c>
      <c r="N2637" s="199">
        <v>41792</v>
      </c>
      <c r="O2637" s="181">
        <v>1924.97</v>
      </c>
      <c r="P2637" s="200">
        <f t="shared" si="404"/>
        <v>7.2754866092336699E-4</v>
      </c>
      <c r="Q2637" s="200">
        <f t="shared" si="399"/>
        <v>1.9979189615805495E-2</v>
      </c>
    </row>
    <row r="2638" spans="1:17">
      <c r="A2638" s="180">
        <v>41793</v>
      </c>
      <c r="B2638" s="174">
        <v>935.37</v>
      </c>
      <c r="C2638" s="197">
        <f t="shared" si="400"/>
        <v>-1.3781832600805355E-3</v>
      </c>
      <c r="D2638" s="201">
        <f t="shared" si="395"/>
        <v>-8.0811957555318569E-3</v>
      </c>
      <c r="E2638" s="174">
        <v>10770.33</v>
      </c>
      <c r="F2638" s="197">
        <f t="shared" si="401"/>
        <v>-1.5597191423091707E-4</v>
      </c>
      <c r="G2638" s="197">
        <f t="shared" si="396"/>
        <v>1.4506857838680765E-2</v>
      </c>
      <c r="H2638" s="174">
        <v>3730.0709999999999</v>
      </c>
      <c r="I2638" s="197">
        <f t="shared" si="402"/>
        <v>-7.744841893906055E-4</v>
      </c>
      <c r="J2638" s="197">
        <f t="shared" si="397"/>
        <v>1.8103058093817716E-2</v>
      </c>
      <c r="K2638" s="174">
        <v>604.14</v>
      </c>
      <c r="L2638" s="197">
        <f t="shared" si="403"/>
        <v>1.0930591837047376E-3</v>
      </c>
      <c r="M2638" s="197">
        <f t="shared" si="398"/>
        <v>1.2623251020594556E-2</v>
      </c>
      <c r="N2638" s="199">
        <v>41793</v>
      </c>
      <c r="O2638" s="181">
        <v>1924.24</v>
      </c>
      <c r="P2638" s="200">
        <f t="shared" si="404"/>
        <v>-3.7929861387248808E-4</v>
      </c>
      <c r="Q2638" s="200">
        <f t="shared" si="399"/>
        <v>1.7857476997687031E-2</v>
      </c>
    </row>
    <row r="2639" spans="1:17">
      <c r="A2639" s="180">
        <v>41794</v>
      </c>
      <c r="B2639" s="174">
        <v>936.44</v>
      </c>
      <c r="C2639" s="197">
        <f t="shared" si="400"/>
        <v>1.1432785555676676E-3</v>
      </c>
      <c r="D2639" s="201">
        <f t="shared" si="395"/>
        <v>-1.3675069705182564E-3</v>
      </c>
      <c r="E2639" s="174">
        <v>10776.78</v>
      </c>
      <c r="F2639" s="197">
        <f t="shared" si="401"/>
        <v>5.9868819462609779E-4</v>
      </c>
      <c r="G2639" s="197">
        <f t="shared" si="396"/>
        <v>1.6084536758020778E-2</v>
      </c>
      <c r="H2639" s="174">
        <v>3743.5940000000001</v>
      </c>
      <c r="I2639" s="197">
        <f t="shared" si="402"/>
        <v>3.6188442372344855E-3</v>
      </c>
      <c r="J2639" s="197">
        <f t="shared" si="397"/>
        <v>2.5109467668666594E-2</v>
      </c>
      <c r="K2639" s="174">
        <v>610</v>
      </c>
      <c r="L2639" s="197">
        <f t="shared" si="403"/>
        <v>9.6529980117785377E-3</v>
      </c>
      <c r="M2639" s="197">
        <f t="shared" si="398"/>
        <v>6.5097044785598314E-3</v>
      </c>
      <c r="N2639" s="199">
        <v>41794</v>
      </c>
      <c r="O2639" s="181">
        <v>1927.88</v>
      </c>
      <c r="P2639" s="200">
        <f t="shared" si="404"/>
        <v>1.8898689985705139E-3</v>
      </c>
      <c r="Q2639" s="200">
        <f t="shared" si="399"/>
        <v>1.8605261026204491E-2</v>
      </c>
    </row>
    <row r="2640" spans="1:17">
      <c r="A2640" s="180">
        <v>41795</v>
      </c>
      <c r="B2640" s="174">
        <v>943.03</v>
      </c>
      <c r="C2640" s="197">
        <f t="shared" si="400"/>
        <v>7.0126439969178493E-3</v>
      </c>
      <c r="D2640" s="201">
        <f t="shared" si="395"/>
        <v>2.2778945695093512E-2</v>
      </c>
      <c r="E2640" s="174">
        <v>10847.69</v>
      </c>
      <c r="F2640" s="197">
        <f t="shared" si="401"/>
        <v>6.5583345315216243E-3</v>
      </c>
      <c r="G2640" s="197">
        <f t="shared" si="396"/>
        <v>2.4396069827967638E-2</v>
      </c>
      <c r="H2640" s="174">
        <v>3776.95</v>
      </c>
      <c r="I2640" s="197">
        <f t="shared" si="402"/>
        <v>8.8706930587591094E-3</v>
      </c>
      <c r="J2640" s="197">
        <f t="shared" si="397"/>
        <v>5.6095672142693676E-2</v>
      </c>
      <c r="K2640" s="174">
        <v>616.05999999999995</v>
      </c>
      <c r="L2640" s="197">
        <f t="shared" si="403"/>
        <v>9.885404220240283E-3</v>
      </c>
      <c r="M2640" s="197">
        <f t="shared" si="398"/>
        <v>2.9395045158663924E-2</v>
      </c>
      <c r="N2640" s="199">
        <v>41795</v>
      </c>
      <c r="O2640" s="181">
        <v>1940.46</v>
      </c>
      <c r="P2640" s="200">
        <f t="shared" si="404"/>
        <v>6.5041047829359376E-3</v>
      </c>
      <c r="Q2640" s="200">
        <f t="shared" si="399"/>
        <v>3.3111644283338751E-2</v>
      </c>
    </row>
    <row r="2641" spans="1:17">
      <c r="A2641" s="180">
        <v>41796</v>
      </c>
      <c r="B2641" s="174">
        <v>947.69</v>
      </c>
      <c r="C2641" s="197">
        <f t="shared" si="400"/>
        <v>4.9293490690391073E-3</v>
      </c>
      <c r="D2641" s="201">
        <f t="shared" si="395"/>
        <v>3.892256984592736E-2</v>
      </c>
      <c r="E2641" s="174">
        <v>10904.22</v>
      </c>
      <c r="F2641" s="197">
        <f t="shared" si="401"/>
        <v>5.1977161793155752E-3</v>
      </c>
      <c r="G2641" s="197">
        <f t="shared" si="396"/>
        <v>4.143314080045548E-2</v>
      </c>
      <c r="H2641" s="174">
        <v>3794.57</v>
      </c>
      <c r="I2641" s="197">
        <f t="shared" si="402"/>
        <v>4.6542918218957629E-3</v>
      </c>
      <c r="J2641" s="197">
        <f t="shared" si="397"/>
        <v>7.394171424814569E-2</v>
      </c>
      <c r="K2641" s="174">
        <v>613.97</v>
      </c>
      <c r="L2641" s="197">
        <f t="shared" si="403"/>
        <v>-3.3982943689936842E-3</v>
      </c>
      <c r="M2641" s="197">
        <f t="shared" si="398"/>
        <v>4.5444632078256227E-2</v>
      </c>
      <c r="N2641" s="199">
        <v>41796</v>
      </c>
      <c r="O2641" s="181">
        <v>1949.44</v>
      </c>
      <c r="P2641" s="200">
        <f t="shared" si="404"/>
        <v>4.6170934741916929E-3</v>
      </c>
      <c r="Q2641" s="200">
        <f t="shared" si="399"/>
        <v>5.0424100896077906E-2</v>
      </c>
    </row>
    <row r="2642" spans="1:17">
      <c r="A2642" s="180">
        <v>41799</v>
      </c>
      <c r="B2642" s="174">
        <v>947.66</v>
      </c>
      <c r="C2642" s="197">
        <f t="shared" si="400"/>
        <v>-3.1656422299463685E-5</v>
      </c>
      <c r="D2642" s="201">
        <f t="shared" ref="D2642:D2705" si="405">SUM(C2601:C2641)</f>
        <v>3.1732019527427241E-2</v>
      </c>
      <c r="E2642" s="174">
        <v>10918.62</v>
      </c>
      <c r="F2642" s="197">
        <f t="shared" si="401"/>
        <v>1.3197184316970948E-3</v>
      </c>
      <c r="G2642" s="197">
        <f t="shared" ref="G2642:G2705" si="406">SUM(F2601:F2641)</f>
        <v>4.2355565860271983E-2</v>
      </c>
      <c r="H2642" s="174">
        <v>3795.7429999999999</v>
      </c>
      <c r="I2642" s="197">
        <f t="shared" si="402"/>
        <v>3.0907816564030216E-4</v>
      </c>
      <c r="J2642" s="197">
        <f t="shared" ref="J2642:J2705" si="407">SUM(I2601:I2641)</f>
        <v>6.9945625850395016E-2</v>
      </c>
      <c r="K2642" s="174">
        <v>618</v>
      </c>
      <c r="L2642" s="197">
        <f t="shared" si="403"/>
        <v>6.5423904390872001E-3</v>
      </c>
      <c r="M2642" s="197">
        <f t="shared" ref="M2642:M2705" si="408">SUM(L2601:L2641)</f>
        <v>3.7318196513316651E-2</v>
      </c>
      <c r="N2642" s="199">
        <v>41799</v>
      </c>
      <c r="O2642" s="181">
        <v>1951.27</v>
      </c>
      <c r="P2642" s="200">
        <f t="shared" si="404"/>
        <v>9.3829079027121039E-4</v>
      </c>
      <c r="Q2642" s="200">
        <f t="shared" ref="Q2642:Q2705" si="409">SUM(P2601:P2641)</f>
        <v>5.1297614125946453E-2</v>
      </c>
    </row>
    <row r="2643" spans="1:17">
      <c r="A2643" s="180">
        <v>41800</v>
      </c>
      <c r="B2643" s="174">
        <v>948.93</v>
      </c>
      <c r="C2643" s="197">
        <f t="shared" si="400"/>
        <v>1.3392458990298527E-3</v>
      </c>
      <c r="D2643" s="201">
        <f t="shared" si="405"/>
        <v>1.8144757445312527E-2</v>
      </c>
      <c r="E2643" s="174">
        <v>10914.2</v>
      </c>
      <c r="F2643" s="197">
        <f t="shared" si="401"/>
        <v>-4.0489502138386512E-4</v>
      </c>
      <c r="G2643" s="197">
        <f t="shared" si="406"/>
        <v>3.3875591930149593E-2</v>
      </c>
      <c r="H2643" s="174">
        <v>3800.86</v>
      </c>
      <c r="I2643" s="197">
        <f t="shared" si="402"/>
        <v>1.3471813056184316E-3</v>
      </c>
      <c r="J2643" s="197">
        <f t="shared" si="407"/>
        <v>5.2824670882697482E-2</v>
      </c>
      <c r="K2643" s="174">
        <v>618.45000000000005</v>
      </c>
      <c r="L2643" s="197">
        <f t="shared" si="403"/>
        <v>7.278903633280813E-4</v>
      </c>
      <c r="M2643" s="197">
        <f t="shared" si="408"/>
        <v>3.5643945897492216E-2</v>
      </c>
      <c r="N2643" s="199">
        <v>41800</v>
      </c>
      <c r="O2643" s="181">
        <v>1950.79</v>
      </c>
      <c r="P2643" s="200">
        <f t="shared" si="404"/>
        <v>-2.4602389631178353E-4</v>
      </c>
      <c r="Q2643" s="200">
        <f t="shared" si="409"/>
        <v>4.1376915355751616E-2</v>
      </c>
    </row>
    <row r="2644" spans="1:17">
      <c r="A2644" s="180">
        <v>41801</v>
      </c>
      <c r="B2644" s="174">
        <v>948.42</v>
      </c>
      <c r="C2644" s="197">
        <f t="shared" si="400"/>
        <v>-5.3759191744561896E-4</v>
      </c>
      <c r="D2644" s="201">
        <f t="shared" si="405"/>
        <v>4.8074350746520084E-2</v>
      </c>
      <c r="E2644" s="174">
        <v>10872.69</v>
      </c>
      <c r="F2644" s="197">
        <f t="shared" si="401"/>
        <v>-3.8105530645426528E-3</v>
      </c>
      <c r="G2644" s="197">
        <f t="shared" si="406"/>
        <v>5.1454372278704183E-2</v>
      </c>
      <c r="H2644" s="174">
        <v>3797.85</v>
      </c>
      <c r="I2644" s="197">
        <f t="shared" si="402"/>
        <v>-7.922397768659093E-4</v>
      </c>
      <c r="J2644" s="197">
        <f t="shared" si="407"/>
        <v>8.5966800425750417E-2</v>
      </c>
      <c r="K2644" s="174">
        <v>617.35</v>
      </c>
      <c r="L2644" s="197">
        <f t="shared" si="403"/>
        <v>-1.7802238072661136E-3</v>
      </c>
      <c r="M2644" s="197">
        <f t="shared" si="408"/>
        <v>2.3294528194420506E-2</v>
      </c>
      <c r="N2644" s="199">
        <v>41801</v>
      </c>
      <c r="O2644" s="181">
        <v>1943.89</v>
      </c>
      <c r="P2644" s="200">
        <f t="shared" si="404"/>
        <v>-3.5432986633579717E-3</v>
      </c>
      <c r="Q2644" s="200">
        <f t="shared" si="409"/>
        <v>6.2236806534362546E-2</v>
      </c>
    </row>
    <row r="2645" spans="1:17">
      <c r="A2645" s="180">
        <v>41802</v>
      </c>
      <c r="B2645" s="174">
        <v>940.06</v>
      </c>
      <c r="C2645" s="197">
        <f t="shared" si="400"/>
        <v>-8.8537391031096469E-3</v>
      </c>
      <c r="D2645" s="201">
        <f t="shared" si="405"/>
        <v>6.1622831846476774E-2</v>
      </c>
      <c r="E2645" s="174">
        <v>10825.03</v>
      </c>
      <c r="F2645" s="197">
        <f t="shared" si="401"/>
        <v>-4.3930953713394189E-3</v>
      </c>
      <c r="G2645" s="197">
        <f t="shared" si="406"/>
        <v>5.5962445083257595E-2</v>
      </c>
      <c r="H2645" s="174">
        <v>3763.8029999999999</v>
      </c>
      <c r="I2645" s="197">
        <f t="shared" si="402"/>
        <v>-9.0052347243008493E-3</v>
      </c>
      <c r="J2645" s="197">
        <f t="shared" si="407"/>
        <v>9.6975797253349691E-2</v>
      </c>
      <c r="K2645" s="174">
        <v>616.74</v>
      </c>
      <c r="L2645" s="197">
        <f t="shared" si="403"/>
        <v>-9.8858276086701957E-4</v>
      </c>
      <c r="M2645" s="197">
        <f t="shared" si="408"/>
        <v>2.1746038754397932E-2</v>
      </c>
      <c r="N2645" s="199">
        <v>41802</v>
      </c>
      <c r="O2645" s="181">
        <v>1930.11</v>
      </c>
      <c r="P2645" s="200">
        <f t="shared" si="404"/>
        <v>-7.1141239638480343E-3</v>
      </c>
      <c r="Q2645" s="200">
        <f t="shared" si="409"/>
        <v>6.8225559313595197E-2</v>
      </c>
    </row>
    <row r="2646" spans="1:17">
      <c r="A2646" s="180">
        <v>41803</v>
      </c>
      <c r="B2646" s="174">
        <v>947.95</v>
      </c>
      <c r="C2646" s="197">
        <f t="shared" si="400"/>
        <v>8.3580552337980535E-3</v>
      </c>
      <c r="D2646" s="201">
        <f t="shared" si="405"/>
        <v>4.2005686673243468E-2</v>
      </c>
      <c r="E2646" s="174">
        <v>10856.22</v>
      </c>
      <c r="F2646" s="197">
        <f t="shared" si="401"/>
        <v>2.877142371013055E-3</v>
      </c>
      <c r="G2646" s="197">
        <f t="shared" si="406"/>
        <v>4.3962863930989839E-2</v>
      </c>
      <c r="H2646" s="174">
        <v>3775.5639999999999</v>
      </c>
      <c r="I2646" s="197">
        <f t="shared" si="402"/>
        <v>3.1198930997436447E-3</v>
      </c>
      <c r="J2646" s="197">
        <f t="shared" si="407"/>
        <v>7.9941308286636426E-2</v>
      </c>
      <c r="K2646" s="174">
        <v>618.33000000000004</v>
      </c>
      <c r="L2646" s="197">
        <f t="shared" si="403"/>
        <v>2.5747542704302184E-3</v>
      </c>
      <c r="M2646" s="197">
        <f t="shared" si="408"/>
        <v>2.651838570365566E-2</v>
      </c>
      <c r="N2646" s="199">
        <v>41803</v>
      </c>
      <c r="O2646" s="181">
        <v>1936.16</v>
      </c>
      <c r="P2646" s="200">
        <f t="shared" si="404"/>
        <v>3.1296339563013217E-3</v>
      </c>
      <c r="Q2646" s="200">
        <f t="shared" si="409"/>
        <v>5.2927751467853293E-2</v>
      </c>
    </row>
    <row r="2647" spans="1:17">
      <c r="A2647" s="180">
        <v>41806</v>
      </c>
      <c r="B2647" s="174">
        <v>949.9</v>
      </c>
      <c r="C2647" s="197">
        <f t="shared" si="400"/>
        <v>2.0549576480894316E-3</v>
      </c>
      <c r="D2647" s="201">
        <f t="shared" si="405"/>
        <v>4.577030741101084E-2</v>
      </c>
      <c r="E2647" s="174">
        <v>10863.22</v>
      </c>
      <c r="F2647" s="197">
        <f t="shared" si="401"/>
        <v>6.4458386057542755E-4</v>
      </c>
      <c r="G2647" s="197">
        <f t="shared" si="406"/>
        <v>4.2742014976452261E-2</v>
      </c>
      <c r="H2647" s="174">
        <v>3779.933</v>
      </c>
      <c r="I2647" s="197">
        <f t="shared" si="402"/>
        <v>1.1565090918483616E-3</v>
      </c>
      <c r="J2647" s="197">
        <f t="shared" si="407"/>
        <v>7.9263414851619224E-2</v>
      </c>
      <c r="K2647" s="174">
        <v>623.30999999999995</v>
      </c>
      <c r="L2647" s="197">
        <f t="shared" si="403"/>
        <v>8.0216918014884321E-3</v>
      </c>
      <c r="M2647" s="197">
        <f t="shared" si="408"/>
        <v>5.1690878748567322E-2</v>
      </c>
      <c r="N2647" s="199">
        <v>41806</v>
      </c>
      <c r="O2647" s="181">
        <v>1937.78</v>
      </c>
      <c r="P2647" s="200">
        <f t="shared" si="404"/>
        <v>8.3635786534210811E-4</v>
      </c>
      <c r="Q2647" s="200">
        <f t="shared" si="409"/>
        <v>4.9322803310748238E-2</v>
      </c>
    </row>
    <row r="2648" spans="1:17">
      <c r="A2648" s="180">
        <v>41807</v>
      </c>
      <c r="B2648" s="174">
        <v>954.43</v>
      </c>
      <c r="C2648" s="197">
        <f t="shared" si="400"/>
        <v>4.7575877548258578E-3</v>
      </c>
      <c r="D2648" s="201">
        <f t="shared" si="405"/>
        <v>3.9664647871001532E-2</v>
      </c>
      <c r="E2648" s="174">
        <v>10886.01</v>
      </c>
      <c r="F2648" s="197">
        <f t="shared" si="401"/>
        <v>2.0957071437581391E-3</v>
      </c>
      <c r="G2648" s="197">
        <f t="shared" si="406"/>
        <v>3.3456237724848133E-2</v>
      </c>
      <c r="H2648" s="174">
        <v>3781.319</v>
      </c>
      <c r="I2648" s="197">
        <f t="shared" si="402"/>
        <v>3.6660595772315918E-4</v>
      </c>
      <c r="J2648" s="197">
        <f t="shared" si="407"/>
        <v>6.7534574606886416E-2</v>
      </c>
      <c r="K2648" s="174">
        <v>626.02</v>
      </c>
      <c r="L2648" s="197">
        <f t="shared" si="403"/>
        <v>4.3383321467287683E-3</v>
      </c>
      <c r="M2648" s="197">
        <f t="shared" si="408"/>
        <v>6.7251389963536662E-2</v>
      </c>
      <c r="N2648" s="199">
        <v>41807</v>
      </c>
      <c r="O2648" s="181">
        <v>1941.99</v>
      </c>
      <c r="P2648" s="200">
        <f t="shared" si="404"/>
        <v>2.1702325923407999E-3</v>
      </c>
      <c r="Q2648" s="200">
        <f t="shared" si="409"/>
        <v>3.9725335287911161E-2</v>
      </c>
    </row>
    <row r="2649" spans="1:17">
      <c r="A2649" s="180">
        <v>41808</v>
      </c>
      <c r="B2649" s="174">
        <v>961.6</v>
      </c>
      <c r="C2649" s="197">
        <f t="shared" si="400"/>
        <v>7.4842601299804513E-3</v>
      </c>
      <c r="D2649" s="201">
        <f t="shared" si="405"/>
        <v>4.0966943190342824E-2</v>
      </c>
      <c r="E2649" s="174">
        <v>10975.54</v>
      </c>
      <c r="F2649" s="197">
        <f t="shared" si="401"/>
        <v>8.1906818616591832E-3</v>
      </c>
      <c r="G2649" s="197">
        <f t="shared" si="406"/>
        <v>3.2981432649746747E-2</v>
      </c>
      <c r="H2649" s="174">
        <v>3804.6060000000002</v>
      </c>
      <c r="I2649" s="197">
        <f t="shared" si="402"/>
        <v>6.1395474245751628E-3</v>
      </c>
      <c r="J2649" s="197">
        <f t="shared" si="407"/>
        <v>6.7491990362146384E-2</v>
      </c>
      <c r="K2649" s="174">
        <v>627.94000000000005</v>
      </c>
      <c r="L2649" s="197">
        <f t="shared" si="403"/>
        <v>3.0623010310214566E-3</v>
      </c>
      <c r="M2649" s="197">
        <f t="shared" si="408"/>
        <v>6.3165705852928189E-2</v>
      </c>
      <c r="N2649" s="199">
        <v>41808</v>
      </c>
      <c r="O2649" s="181">
        <v>1956.98</v>
      </c>
      <c r="P2649" s="200">
        <f t="shared" si="404"/>
        <v>7.6892481123617502E-3</v>
      </c>
      <c r="Q2649" s="200">
        <f t="shared" si="409"/>
        <v>4.0532599618514083E-2</v>
      </c>
    </row>
    <row r="2650" spans="1:17">
      <c r="A2650" s="180">
        <v>41809</v>
      </c>
      <c r="B2650" s="174">
        <v>957.74</v>
      </c>
      <c r="C2650" s="197">
        <f t="shared" si="400"/>
        <v>-4.0222213927778895E-3</v>
      </c>
      <c r="D2650" s="201">
        <f t="shared" si="405"/>
        <v>4.3735882888371852E-2</v>
      </c>
      <c r="E2650" s="174">
        <v>11003.08</v>
      </c>
      <c r="F2650" s="197">
        <f t="shared" si="401"/>
        <v>2.5060731213808738E-3</v>
      </c>
      <c r="G2650" s="197">
        <f t="shared" si="406"/>
        <v>3.8657437130958698E-2</v>
      </c>
      <c r="H2650" s="174">
        <v>3800.797</v>
      </c>
      <c r="I2650" s="197">
        <f t="shared" si="402"/>
        <v>-1.0016564062336746E-3</v>
      </c>
      <c r="J2650" s="197">
        <f t="shared" si="407"/>
        <v>6.6466780876314469E-2</v>
      </c>
      <c r="K2650" s="174">
        <v>628.74</v>
      </c>
      <c r="L2650" s="197">
        <f t="shared" si="403"/>
        <v>1.2731962123507692E-3</v>
      </c>
      <c r="M2650" s="197">
        <f t="shared" si="408"/>
        <v>5.0745286265997426E-2</v>
      </c>
      <c r="N2650" s="199">
        <v>41809</v>
      </c>
      <c r="O2650" s="181">
        <v>1959.48</v>
      </c>
      <c r="P2650" s="200">
        <f t="shared" si="404"/>
        <v>1.2766632824317233E-3</v>
      </c>
      <c r="Q2650" s="200">
        <f t="shared" si="409"/>
        <v>4.4453852992486262E-2</v>
      </c>
    </row>
    <row r="2651" spans="1:17">
      <c r="A2651" s="180">
        <v>41810</v>
      </c>
      <c r="B2651" s="174">
        <v>954.8</v>
      </c>
      <c r="C2651" s="197">
        <f t="shared" si="400"/>
        <v>-3.0744479234902271E-3</v>
      </c>
      <c r="D2651" s="201">
        <f t="shared" si="405"/>
        <v>3.2730657506378241E-2</v>
      </c>
      <c r="E2651" s="174">
        <v>11018.11</v>
      </c>
      <c r="F2651" s="197">
        <f t="shared" si="401"/>
        <v>1.3650490580988299E-3</v>
      </c>
      <c r="G2651" s="197">
        <f t="shared" si="406"/>
        <v>3.7413689591879976E-2</v>
      </c>
      <c r="H2651" s="174">
        <v>3802.6379999999999</v>
      </c>
      <c r="I2651" s="197">
        <f t="shared" si="402"/>
        <v>4.8425482324152301E-4</v>
      </c>
      <c r="J2651" s="197">
        <f t="shared" si="407"/>
        <v>5.739150357655063E-2</v>
      </c>
      <c r="K2651" s="174">
        <v>627.15</v>
      </c>
      <c r="L2651" s="197">
        <f t="shared" si="403"/>
        <v>-2.5320702442216472E-3</v>
      </c>
      <c r="M2651" s="197">
        <f t="shared" si="408"/>
        <v>7.7384835476226363E-2</v>
      </c>
      <c r="N2651" s="199">
        <v>41810</v>
      </c>
      <c r="O2651" s="181">
        <v>1962.87</v>
      </c>
      <c r="P2651" s="200">
        <f t="shared" si="404"/>
        <v>1.7285560156963271E-3</v>
      </c>
      <c r="Q2651" s="200">
        <f t="shared" si="409"/>
        <v>4.1646745431935361E-2</v>
      </c>
    </row>
    <row r="2652" spans="1:17">
      <c r="A2652" s="180">
        <v>41813</v>
      </c>
      <c r="B2652" s="174">
        <v>958.03</v>
      </c>
      <c r="C2652" s="197">
        <f t="shared" si="400"/>
        <v>3.3771982559570959E-3</v>
      </c>
      <c r="D2652" s="201">
        <f t="shared" si="405"/>
        <v>4.3091622360448327E-2</v>
      </c>
      <c r="E2652" s="174">
        <v>11014.09</v>
      </c>
      <c r="F2652" s="197">
        <f t="shared" si="401"/>
        <v>-3.6492043868621476E-4</v>
      </c>
      <c r="G2652" s="197">
        <f t="shared" si="406"/>
        <v>4.0396233246268849E-2</v>
      </c>
      <c r="H2652" s="174">
        <v>3805.3130000000001</v>
      </c>
      <c r="I2652" s="197">
        <f t="shared" si="402"/>
        <v>7.0321170844397495E-4</v>
      </c>
      <c r="J2652" s="197">
        <f t="shared" si="407"/>
        <v>6.6767422602498516E-2</v>
      </c>
      <c r="K2652" s="174">
        <v>621.24</v>
      </c>
      <c r="L2652" s="197">
        <f t="shared" si="403"/>
        <v>-9.4682657688734042E-3</v>
      </c>
      <c r="M2652" s="197">
        <f t="shared" si="408"/>
        <v>8.6624419621850329E-2</v>
      </c>
      <c r="N2652" s="199">
        <v>41813</v>
      </c>
      <c r="O2652" s="181">
        <v>1962.61</v>
      </c>
      <c r="P2652" s="200">
        <f t="shared" si="404"/>
        <v>-1.324678767336581E-4</v>
      </c>
      <c r="Q2652" s="200">
        <f t="shared" si="409"/>
        <v>4.5591050142404069E-2</v>
      </c>
    </row>
    <row r="2653" spans="1:17">
      <c r="A2653" s="180">
        <v>41814</v>
      </c>
      <c r="B2653" s="174">
        <v>952.37</v>
      </c>
      <c r="C2653" s="197">
        <f t="shared" si="400"/>
        <v>-5.9254779740525385E-3</v>
      </c>
      <c r="D2653" s="201">
        <f t="shared" si="405"/>
        <v>4.5408728606066567E-2</v>
      </c>
      <c r="E2653" s="174">
        <v>10921.99</v>
      </c>
      <c r="F2653" s="197">
        <f t="shared" si="401"/>
        <v>-8.3971740787826734E-3</v>
      </c>
      <c r="G2653" s="197">
        <f t="shared" si="406"/>
        <v>4.059658898556287E-2</v>
      </c>
      <c r="H2653" s="174">
        <v>3799.53</v>
      </c>
      <c r="I2653" s="197">
        <f t="shared" si="402"/>
        <v>-1.5208732421432042E-3</v>
      </c>
      <c r="J2653" s="197">
        <f t="shared" si="407"/>
        <v>5.7959457158178865E-2</v>
      </c>
      <c r="K2653" s="174">
        <v>625.26</v>
      </c>
      <c r="L2653" s="197">
        <f t="shared" si="403"/>
        <v>6.4500825305807774E-3</v>
      </c>
      <c r="M2653" s="197">
        <f t="shared" si="408"/>
        <v>6.6725789021604212E-2</v>
      </c>
      <c r="N2653" s="199">
        <v>41814</v>
      </c>
      <c r="O2653" s="181">
        <v>1949.98</v>
      </c>
      <c r="P2653" s="200">
        <f t="shared" si="404"/>
        <v>-6.4561039462425959E-3</v>
      </c>
      <c r="Q2653" s="200">
        <f t="shared" si="409"/>
        <v>4.3743078381977211E-2</v>
      </c>
    </row>
    <row r="2654" spans="1:17">
      <c r="A2654" s="180">
        <v>41815</v>
      </c>
      <c r="B2654" s="174">
        <v>958.19</v>
      </c>
      <c r="C2654" s="197">
        <f t="shared" si="400"/>
        <v>6.0924734133777627E-3</v>
      </c>
      <c r="D2654" s="201">
        <f t="shared" si="405"/>
        <v>6.4479022223408761E-2</v>
      </c>
      <c r="E2654" s="174">
        <v>10962.87</v>
      </c>
      <c r="F2654" s="197">
        <f t="shared" si="401"/>
        <v>3.7359204077321555E-3</v>
      </c>
      <c r="G2654" s="197">
        <f t="shared" si="406"/>
        <v>3.8925901922152215E-2</v>
      </c>
      <c r="H2654" s="174">
        <v>3827.3290000000002</v>
      </c>
      <c r="I2654" s="197">
        <f t="shared" si="402"/>
        <v>7.2897959974707422E-3</v>
      </c>
      <c r="J2654" s="197">
        <f t="shared" si="407"/>
        <v>7.2703117527612132E-2</v>
      </c>
      <c r="K2654" s="174">
        <v>625.45000000000005</v>
      </c>
      <c r="L2654" s="197">
        <f t="shared" si="403"/>
        <v>3.0382742835928126E-4</v>
      </c>
      <c r="M2654" s="197">
        <f t="shared" si="408"/>
        <v>6.8609104812376712E-2</v>
      </c>
      <c r="N2654" s="199">
        <v>41815</v>
      </c>
      <c r="O2654" s="181">
        <v>1959.53</v>
      </c>
      <c r="P2654" s="200">
        <f t="shared" si="404"/>
        <v>4.8855324556185036E-3</v>
      </c>
      <c r="Q2654" s="200">
        <f t="shared" si="409"/>
        <v>4.5416340078613698E-2</v>
      </c>
    </row>
    <row r="2655" spans="1:17">
      <c r="A2655" s="180">
        <v>41816</v>
      </c>
      <c r="B2655" s="174">
        <v>954.85</v>
      </c>
      <c r="C2655" s="197">
        <f t="shared" si="400"/>
        <v>-3.4918280785343372E-3</v>
      </c>
      <c r="D2655" s="201">
        <f t="shared" si="405"/>
        <v>7.3993178963962597E-2</v>
      </c>
      <c r="E2655" s="174">
        <v>10949.45</v>
      </c>
      <c r="F2655" s="197">
        <f t="shared" si="401"/>
        <v>-1.2248818635247586E-3</v>
      </c>
      <c r="G2655" s="197">
        <f t="shared" si="406"/>
        <v>4.0616321360629828E-2</v>
      </c>
      <c r="H2655" s="174">
        <v>3826.9119999999998</v>
      </c>
      <c r="I2655" s="197">
        <f t="shared" si="402"/>
        <v>-1.0895920324773579E-4</v>
      </c>
      <c r="J2655" s="197">
        <f t="shared" si="407"/>
        <v>7.6621958724359548E-2</v>
      </c>
      <c r="K2655" s="174">
        <v>626.67999999999995</v>
      </c>
      <c r="L2655" s="197">
        <f t="shared" si="403"/>
        <v>1.964652864535715E-3</v>
      </c>
      <c r="M2655" s="197">
        <f t="shared" si="408"/>
        <v>5.8467504867545969E-2</v>
      </c>
      <c r="N2655" s="199">
        <v>41816</v>
      </c>
      <c r="O2655" s="181">
        <v>1957.22</v>
      </c>
      <c r="P2655" s="200">
        <f t="shared" si="404"/>
        <v>-1.179549508052484E-3</v>
      </c>
      <c r="Q2655" s="200">
        <f t="shared" si="409"/>
        <v>4.7071077001023323E-2</v>
      </c>
    </row>
    <row r="2656" spans="1:17">
      <c r="A2656" s="180">
        <v>41817</v>
      </c>
      <c r="B2656" s="174">
        <v>957.57</v>
      </c>
      <c r="C2656" s="197">
        <f t="shared" si="400"/>
        <v>2.8445653507962639E-3</v>
      </c>
      <c r="D2656" s="201">
        <f t="shared" si="405"/>
        <v>6.0226732717534814E-2</v>
      </c>
      <c r="E2656" s="174">
        <v>10974.43</v>
      </c>
      <c r="F2656" s="197">
        <f t="shared" si="401"/>
        <v>2.2787947033004346E-3</v>
      </c>
      <c r="G2656" s="197">
        <f t="shared" si="406"/>
        <v>3.3978869207722286E-2</v>
      </c>
      <c r="H2656" s="174">
        <v>3844.4380000000001</v>
      </c>
      <c r="I2656" s="197">
        <f t="shared" si="402"/>
        <v>4.5692167589621059E-3</v>
      </c>
      <c r="J2656" s="197">
        <f t="shared" si="407"/>
        <v>6.8375592918642467E-2</v>
      </c>
      <c r="K2656" s="174">
        <v>630.07000000000005</v>
      </c>
      <c r="L2656" s="197">
        <f t="shared" si="403"/>
        <v>5.3948807990210606E-3</v>
      </c>
      <c r="M2656" s="197">
        <f t="shared" si="408"/>
        <v>6.3488031627731339E-2</v>
      </c>
      <c r="N2656" s="199">
        <v>41817</v>
      </c>
      <c r="O2656" s="181">
        <v>1960.96</v>
      </c>
      <c r="P2656" s="200">
        <f t="shared" si="404"/>
        <v>1.9090501895577705E-3</v>
      </c>
      <c r="Q2656" s="200">
        <f t="shared" si="409"/>
        <v>4.1142014861204758E-2</v>
      </c>
    </row>
    <row r="2657" spans="1:17">
      <c r="A2657" s="180">
        <v>41820</v>
      </c>
      <c r="B2657" s="174">
        <v>959.37</v>
      </c>
      <c r="C2657" s="197">
        <f t="shared" si="400"/>
        <v>1.8779936033772411E-3</v>
      </c>
      <c r="D2657" s="201">
        <f t="shared" si="405"/>
        <v>5.9207974805907171E-2</v>
      </c>
      <c r="E2657" s="174">
        <v>10979.42</v>
      </c>
      <c r="F2657" s="197">
        <f t="shared" si="401"/>
        <v>4.54589977241529E-4</v>
      </c>
      <c r="G2657" s="197">
        <f t="shared" si="406"/>
        <v>3.2153151158568878E-2</v>
      </c>
      <c r="H2657" s="174">
        <v>3849.4789999999998</v>
      </c>
      <c r="I2657" s="197">
        <f t="shared" si="402"/>
        <v>1.310386041681974E-3</v>
      </c>
      <c r="J2657" s="197">
        <f t="shared" si="407"/>
        <v>7.070054132962332E-2</v>
      </c>
      <c r="K2657" s="174">
        <v>628.82000000000005</v>
      </c>
      <c r="L2657" s="197">
        <f t="shared" si="403"/>
        <v>-1.9858770993539891E-3</v>
      </c>
      <c r="M2657" s="197">
        <f t="shared" si="408"/>
        <v>6.4539579221623969E-2</v>
      </c>
      <c r="N2657" s="199">
        <v>41820</v>
      </c>
      <c r="O2657" s="181">
        <v>1960.23</v>
      </c>
      <c r="P2657" s="200">
        <f t="shared" si="404"/>
        <v>-3.7233595333743678E-4</v>
      </c>
      <c r="Q2657" s="200">
        <f t="shared" si="409"/>
        <v>4.0063512726058334E-2</v>
      </c>
    </row>
    <row r="2658" spans="1:17">
      <c r="A2658" s="180">
        <v>41821</v>
      </c>
      <c r="B2658" s="174">
        <v>971.4</v>
      </c>
      <c r="C2658" s="197">
        <f t="shared" si="400"/>
        <v>1.2461510876047924E-2</v>
      </c>
      <c r="D2658" s="201">
        <f t="shared" si="405"/>
        <v>5.930366367267776E-2</v>
      </c>
      <c r="E2658" s="174">
        <v>11046.61</v>
      </c>
      <c r="F2658" s="197">
        <f t="shared" si="401"/>
        <v>6.100982193519457E-3</v>
      </c>
      <c r="G2658" s="197">
        <f t="shared" si="406"/>
        <v>3.2404509373750112E-2</v>
      </c>
      <c r="H2658" s="174">
        <v>3894.3290000000002</v>
      </c>
      <c r="I2658" s="197">
        <f t="shared" si="402"/>
        <v>1.1583577871229187E-2</v>
      </c>
      <c r="J2658" s="197">
        <f t="shared" si="407"/>
        <v>6.8571307750118951E-2</v>
      </c>
      <c r="K2658" s="174">
        <v>626.77</v>
      </c>
      <c r="L2658" s="197">
        <f t="shared" si="403"/>
        <v>-3.2654000455049634E-3</v>
      </c>
      <c r="M2658" s="197">
        <f t="shared" si="408"/>
        <v>5.8330294824104859E-2</v>
      </c>
      <c r="N2658" s="199">
        <v>41821</v>
      </c>
      <c r="O2658" s="181">
        <v>1973.32</v>
      </c>
      <c r="P2658" s="200">
        <f t="shared" si="404"/>
        <v>6.6555901516330051E-3</v>
      </c>
      <c r="Q2658" s="200">
        <f t="shared" si="409"/>
        <v>3.9834502948838085E-2</v>
      </c>
    </row>
    <row r="2659" spans="1:17">
      <c r="A2659" s="180">
        <v>41822</v>
      </c>
      <c r="B2659" s="174">
        <v>971.02</v>
      </c>
      <c r="C2659" s="197">
        <f t="shared" si="400"/>
        <v>-3.9126451009335216E-4</v>
      </c>
      <c r="D2659" s="201">
        <f t="shared" si="405"/>
        <v>7.2451151871989722E-2</v>
      </c>
      <c r="E2659" s="174">
        <v>11050.34</v>
      </c>
      <c r="F2659" s="197">
        <f t="shared" si="401"/>
        <v>3.3760315658285293E-4</v>
      </c>
      <c r="G2659" s="197">
        <f t="shared" si="406"/>
        <v>3.8444341944943471E-2</v>
      </c>
      <c r="H2659" s="174">
        <v>3899.27</v>
      </c>
      <c r="I2659" s="197">
        <f t="shared" si="402"/>
        <v>1.2679637897673403E-3</v>
      </c>
      <c r="J2659" s="197">
        <f t="shared" si="407"/>
        <v>8.202567268538842E-2</v>
      </c>
      <c r="K2659" s="174">
        <v>628.39</v>
      </c>
      <c r="L2659" s="197">
        <f t="shared" si="403"/>
        <v>2.5813456444621521E-3</v>
      </c>
      <c r="M2659" s="197">
        <f t="shared" si="408"/>
        <v>6.4141856729065166E-2</v>
      </c>
      <c r="N2659" s="199">
        <v>41822</v>
      </c>
      <c r="O2659" s="181">
        <v>1974.62</v>
      </c>
      <c r="P2659" s="200">
        <f t="shared" si="404"/>
        <v>6.5857132934445356E-4</v>
      </c>
      <c r="Q2659" s="200">
        <f t="shared" si="409"/>
        <v>4.7839427403509278E-2</v>
      </c>
    </row>
    <row r="2660" spans="1:17">
      <c r="A2660" s="180">
        <v>41823</v>
      </c>
      <c r="B2660" s="174">
        <v>977.15</v>
      </c>
      <c r="C2660" s="197">
        <f t="shared" si="400"/>
        <v>6.2931060745347192E-3</v>
      </c>
      <c r="D2660" s="201">
        <f t="shared" si="405"/>
        <v>6.9351910443591597E-2</v>
      </c>
      <c r="E2660" s="174">
        <v>11104.72</v>
      </c>
      <c r="F2660" s="197">
        <f t="shared" si="401"/>
        <v>4.9090464397206638E-3</v>
      </c>
      <c r="G2660" s="197">
        <f t="shared" si="406"/>
        <v>3.8768774903051341E-2</v>
      </c>
      <c r="H2660" s="174">
        <v>3923.01</v>
      </c>
      <c r="I2660" s="197">
        <f t="shared" si="402"/>
        <v>6.0698601656014976E-3</v>
      </c>
      <c r="J2660" s="197">
        <f t="shared" si="407"/>
        <v>7.8442065605917558E-2</v>
      </c>
      <c r="K2660" s="174">
        <v>625.19000000000005</v>
      </c>
      <c r="L2660" s="197">
        <f t="shared" si="403"/>
        <v>-5.1053892861460783E-3</v>
      </c>
      <c r="M2660" s="197">
        <f t="shared" si="408"/>
        <v>5.6147002395139992E-2</v>
      </c>
      <c r="N2660" s="199">
        <v>41823</v>
      </c>
      <c r="O2660" s="181">
        <v>1985.44</v>
      </c>
      <c r="P2660" s="200">
        <f t="shared" si="404"/>
        <v>5.464577266607205E-3</v>
      </c>
      <c r="Q2660" s="200">
        <f t="shared" si="409"/>
        <v>4.6628541499245009E-2</v>
      </c>
    </row>
    <row r="2661" spans="1:17">
      <c r="A2661" s="180">
        <v>41827</v>
      </c>
      <c r="B2661" s="174">
        <v>972.25</v>
      </c>
      <c r="C2661" s="197">
        <f t="shared" si="400"/>
        <v>-5.0271984402291119E-3</v>
      </c>
      <c r="D2661" s="201">
        <f t="shared" si="405"/>
        <v>8.9549798151415241E-2</v>
      </c>
      <c r="E2661" s="174">
        <v>11035.81</v>
      </c>
      <c r="F2661" s="197">
        <f t="shared" si="401"/>
        <v>-6.2248033367999422E-3</v>
      </c>
      <c r="G2661" s="197">
        <f t="shared" si="406"/>
        <v>4.9475332817892036E-2</v>
      </c>
      <c r="H2661" s="174">
        <v>3910.7080000000001</v>
      </c>
      <c r="I2661" s="197">
        <f t="shared" si="402"/>
        <v>-3.1407845196325065E-3</v>
      </c>
      <c r="J2661" s="197">
        <f t="shared" si="407"/>
        <v>9.8079770527709845E-2</v>
      </c>
      <c r="K2661" s="174">
        <v>628.75</v>
      </c>
      <c r="L2661" s="197">
        <f t="shared" si="403"/>
        <v>5.6781178761846733E-3</v>
      </c>
      <c r="M2661" s="197">
        <f t="shared" si="408"/>
        <v>6.4821141833152504E-2</v>
      </c>
      <c r="N2661" s="199">
        <v>41827</v>
      </c>
      <c r="O2661" s="181">
        <v>1977.65</v>
      </c>
      <c r="P2661" s="200">
        <f t="shared" si="404"/>
        <v>-3.9312809110307861E-3</v>
      </c>
      <c r="Q2661" s="200">
        <f t="shared" si="409"/>
        <v>6.1122116406208821E-2</v>
      </c>
    </row>
    <row r="2662" spans="1:17">
      <c r="A2662" s="180">
        <v>41828</v>
      </c>
      <c r="B2662" s="174">
        <v>958.24</v>
      </c>
      <c r="C2662" s="197">
        <f t="shared" si="400"/>
        <v>-1.4514704519704442E-2</v>
      </c>
      <c r="D2662" s="201">
        <f t="shared" si="405"/>
        <v>8.8065720688244128E-2</v>
      </c>
      <c r="E2662" s="174">
        <v>10963.16</v>
      </c>
      <c r="F2662" s="197">
        <f t="shared" si="401"/>
        <v>-6.6048786928963469E-3</v>
      </c>
      <c r="G2662" s="197">
        <f t="shared" si="406"/>
        <v>3.7762563536334059E-2</v>
      </c>
      <c r="H2662" s="174">
        <v>3864.0650000000001</v>
      </c>
      <c r="I2662" s="197">
        <f t="shared" si="402"/>
        <v>-1.1998693619169871E-2</v>
      </c>
      <c r="J2662" s="197">
        <f t="shared" si="407"/>
        <v>9.776484328281447E-2</v>
      </c>
      <c r="K2662" s="174">
        <v>627.78</v>
      </c>
      <c r="L2662" s="197">
        <f t="shared" si="403"/>
        <v>-1.5439347929381195E-3</v>
      </c>
      <c r="M2662" s="197">
        <f t="shared" si="408"/>
        <v>6.119038819388195E-2</v>
      </c>
      <c r="N2662" s="199">
        <v>41828</v>
      </c>
      <c r="O2662" s="181">
        <v>1963.71</v>
      </c>
      <c r="P2662" s="200">
        <f t="shared" si="404"/>
        <v>-7.0737299445003425E-3</v>
      </c>
      <c r="Q2662" s="200">
        <f t="shared" si="409"/>
        <v>5.1590075512320061E-2</v>
      </c>
    </row>
    <row r="2663" spans="1:17">
      <c r="A2663" s="180">
        <v>41829</v>
      </c>
      <c r="B2663" s="174">
        <v>963.34</v>
      </c>
      <c r="C2663" s="197">
        <f t="shared" si="400"/>
        <v>5.3081443134949599E-3</v>
      </c>
      <c r="D2663" s="201">
        <f t="shared" si="405"/>
        <v>7.2260135777353601E-2</v>
      </c>
      <c r="E2663" s="174">
        <v>11005.5</v>
      </c>
      <c r="F2663" s="197">
        <f t="shared" si="401"/>
        <v>3.8545867088292194E-3</v>
      </c>
      <c r="G2663" s="197">
        <f t="shared" si="406"/>
        <v>3.2682347422326986E-2</v>
      </c>
      <c r="H2663" s="174">
        <v>3892.913</v>
      </c>
      <c r="I2663" s="197">
        <f t="shared" si="402"/>
        <v>7.4379824198984902E-3</v>
      </c>
      <c r="J2663" s="197">
        <f t="shared" si="407"/>
        <v>8.747465643152906E-2</v>
      </c>
      <c r="K2663" s="174">
        <v>631.47</v>
      </c>
      <c r="L2663" s="197">
        <f t="shared" si="403"/>
        <v>5.8606481028497578E-3</v>
      </c>
      <c r="M2663" s="197">
        <f t="shared" si="408"/>
        <v>5.2284746341828649E-2</v>
      </c>
      <c r="N2663" s="199">
        <v>41829</v>
      </c>
      <c r="O2663" s="181">
        <v>1972.83</v>
      </c>
      <c r="P2663" s="200">
        <f t="shared" si="404"/>
        <v>4.6335189363311338E-3</v>
      </c>
      <c r="Q2663" s="200">
        <f t="shared" si="409"/>
        <v>4.5890938201625903E-2</v>
      </c>
    </row>
    <row r="2664" spans="1:17">
      <c r="A2664" s="180">
        <v>41830</v>
      </c>
      <c r="B2664" s="174">
        <v>959.55</v>
      </c>
      <c r="C2664" s="197">
        <f t="shared" si="400"/>
        <v>-3.9419882653908382E-3</v>
      </c>
      <c r="D2664" s="201">
        <f t="shared" si="405"/>
        <v>7.4488132272795493E-2</v>
      </c>
      <c r="E2664" s="174">
        <v>10941.34</v>
      </c>
      <c r="F2664" s="197">
        <f t="shared" si="401"/>
        <v>-5.8468720581711731E-3</v>
      </c>
      <c r="G2664" s="197">
        <f t="shared" si="406"/>
        <v>3.6910213726617319E-2</v>
      </c>
      <c r="H2664" s="174">
        <v>3880.038</v>
      </c>
      <c r="I2664" s="197">
        <f t="shared" si="402"/>
        <v>-3.3127731731964652E-3</v>
      </c>
      <c r="J2664" s="197">
        <f t="shared" si="407"/>
        <v>9.0606333413825471E-2</v>
      </c>
      <c r="K2664" s="174">
        <v>632.46</v>
      </c>
      <c r="L2664" s="197">
        <f t="shared" si="403"/>
        <v>1.5665427712920701E-3</v>
      </c>
      <c r="M2664" s="197">
        <f t="shared" si="408"/>
        <v>5.5145534646331942E-2</v>
      </c>
      <c r="N2664" s="199">
        <v>41830</v>
      </c>
      <c r="O2664" s="181">
        <v>1964.68</v>
      </c>
      <c r="P2664" s="200">
        <f t="shared" si="404"/>
        <v>-4.1396779380016777E-3</v>
      </c>
      <c r="Q2664" s="200">
        <f t="shared" si="409"/>
        <v>4.9006120942417068E-2</v>
      </c>
    </row>
    <row r="2665" spans="1:17">
      <c r="A2665" s="180">
        <v>41831</v>
      </c>
      <c r="B2665" s="174">
        <v>963.57</v>
      </c>
      <c r="C2665" s="197">
        <f t="shared" si="400"/>
        <v>4.1807124414989412E-3</v>
      </c>
      <c r="D2665" s="201">
        <f t="shared" si="405"/>
        <v>5.3283596101621186E-2</v>
      </c>
      <c r="E2665" s="174">
        <v>10936.35</v>
      </c>
      <c r="F2665" s="197">
        <f t="shared" si="401"/>
        <v>-4.5617248315808935E-4</v>
      </c>
      <c r="G2665" s="197">
        <f t="shared" si="406"/>
        <v>2.1977484996710345E-2</v>
      </c>
      <c r="H2665" s="174">
        <v>3904.5790000000002</v>
      </c>
      <c r="I2665" s="197">
        <f t="shared" si="402"/>
        <v>6.3050195786638419E-3</v>
      </c>
      <c r="J2665" s="197">
        <f t="shared" si="407"/>
        <v>7.138233536630155E-2</v>
      </c>
      <c r="K2665" s="174">
        <v>639.21</v>
      </c>
      <c r="L2665" s="197">
        <f t="shared" si="403"/>
        <v>1.0616061390231831E-2</v>
      </c>
      <c r="M2665" s="197">
        <f t="shared" si="408"/>
        <v>5.6912904155031911E-2</v>
      </c>
      <c r="N2665" s="199">
        <v>41831</v>
      </c>
      <c r="O2665" s="181">
        <v>1967.57</v>
      </c>
      <c r="P2665" s="200">
        <f t="shared" si="404"/>
        <v>1.4698966344172243E-3</v>
      </c>
      <c r="Q2665" s="200">
        <f t="shared" si="409"/>
        <v>3.5240210101671256E-2</v>
      </c>
    </row>
    <row r="2666" spans="1:17">
      <c r="A2666" s="180">
        <v>41834</v>
      </c>
      <c r="B2666" s="174">
        <v>970.29</v>
      </c>
      <c r="C2666" s="197">
        <f t="shared" si="400"/>
        <v>6.9498588814906155E-3</v>
      </c>
      <c r="D2666" s="201">
        <f t="shared" si="405"/>
        <v>5.7695165297529993E-2</v>
      </c>
      <c r="E2666" s="174">
        <v>10991.47</v>
      </c>
      <c r="F2666" s="197">
        <f t="shared" si="401"/>
        <v>5.0274141338224072E-3</v>
      </c>
      <c r="G2666" s="197">
        <f t="shared" si="406"/>
        <v>2.158110782673861E-2</v>
      </c>
      <c r="H2666" s="174">
        <v>3929.4639999999999</v>
      </c>
      <c r="I2666" s="197">
        <f t="shared" si="402"/>
        <v>6.3530628308811473E-3</v>
      </c>
      <c r="J2666" s="197">
        <f t="shared" si="407"/>
        <v>7.8128947303706536E-2</v>
      </c>
      <c r="K2666" s="174">
        <v>639.34</v>
      </c>
      <c r="L2666" s="197">
        <f t="shared" si="403"/>
        <v>2.0335536419842097E-4</v>
      </c>
      <c r="M2666" s="197">
        <f t="shared" si="408"/>
        <v>6.9774274799549632E-2</v>
      </c>
      <c r="N2666" s="199">
        <v>41834</v>
      </c>
      <c r="O2666" s="181">
        <v>1977.1</v>
      </c>
      <c r="P2666" s="200">
        <f t="shared" si="404"/>
        <v>4.8318457773097378E-3</v>
      </c>
      <c r="Q2666" s="200">
        <f t="shared" si="409"/>
        <v>3.6288399342052677E-2</v>
      </c>
    </row>
    <row r="2667" spans="1:17">
      <c r="A2667" s="180">
        <v>41835</v>
      </c>
      <c r="B2667" s="174">
        <v>967.07</v>
      </c>
      <c r="C2667" s="197">
        <f t="shared" si="400"/>
        <v>-3.3241142224590646E-3</v>
      </c>
      <c r="D2667" s="201">
        <f t="shared" si="405"/>
        <v>7.0621840524327031E-2</v>
      </c>
      <c r="E2667" s="174">
        <v>10965.64</v>
      </c>
      <c r="F2667" s="197">
        <f t="shared" si="401"/>
        <v>-2.3527697329217656E-3</v>
      </c>
      <c r="G2667" s="197">
        <f t="shared" si="406"/>
        <v>3.0985142436627609E-2</v>
      </c>
      <c r="H2667" s="174">
        <v>3914.4549999999999</v>
      </c>
      <c r="I2667" s="197">
        <f t="shared" si="402"/>
        <v>-3.8269182324825995E-3</v>
      </c>
      <c r="J2667" s="197">
        <f t="shared" si="407"/>
        <v>8.9446222661624677E-2</v>
      </c>
      <c r="K2667" s="174">
        <v>642.66999999999996</v>
      </c>
      <c r="L2667" s="197">
        <f t="shared" si="403"/>
        <v>5.1949789613385247E-3</v>
      </c>
      <c r="M2667" s="197">
        <f t="shared" si="408"/>
        <v>6.6009869251554915E-2</v>
      </c>
      <c r="N2667" s="199">
        <v>41835</v>
      </c>
      <c r="O2667" s="181">
        <v>1973.28</v>
      </c>
      <c r="P2667" s="200">
        <f t="shared" si="404"/>
        <v>-1.9339917631568573E-3</v>
      </c>
      <c r="Q2667" s="200">
        <f t="shared" si="409"/>
        <v>4.5832375930987761E-2</v>
      </c>
    </row>
    <row r="2668" spans="1:17">
      <c r="A2668" s="180">
        <v>41836</v>
      </c>
      <c r="B2668" s="174">
        <v>974.62</v>
      </c>
      <c r="C2668" s="197">
        <f t="shared" si="400"/>
        <v>7.7767697735441075E-3</v>
      </c>
      <c r="D2668" s="201">
        <f t="shared" si="405"/>
        <v>7.4301278888756359E-2</v>
      </c>
      <c r="E2668" s="174">
        <v>11017.88</v>
      </c>
      <c r="F2668" s="197">
        <f t="shared" si="401"/>
        <v>4.7526600227885433E-3</v>
      </c>
      <c r="G2668" s="197">
        <f t="shared" si="406"/>
        <v>3.6901169737417812E-2</v>
      </c>
      <c r="H2668" s="174">
        <v>3932.3339999999998</v>
      </c>
      <c r="I2668" s="197">
        <f t="shared" si="402"/>
        <v>4.5570311474904743E-3</v>
      </c>
      <c r="J2668" s="197">
        <f t="shared" si="407"/>
        <v>9.3463251049385854E-2</v>
      </c>
      <c r="K2668" s="174">
        <v>642.55999999999995</v>
      </c>
      <c r="L2668" s="197">
        <f t="shared" si="403"/>
        <v>-1.7117558766699341E-4</v>
      </c>
      <c r="M2668" s="197">
        <f t="shared" si="408"/>
        <v>8.3071131962076633E-2</v>
      </c>
      <c r="N2668" s="199">
        <v>41836</v>
      </c>
      <c r="O2668" s="181">
        <v>1981.57</v>
      </c>
      <c r="P2668" s="200">
        <f t="shared" si="404"/>
        <v>4.1923269614829216E-3</v>
      </c>
      <c r="Q2668" s="200">
        <f t="shared" si="409"/>
        <v>5.3304259788991323E-2</v>
      </c>
    </row>
    <row r="2669" spans="1:17">
      <c r="A2669" s="180">
        <v>41837</v>
      </c>
      <c r="B2669" s="174">
        <v>959.43</v>
      </c>
      <c r="C2669" s="197">
        <f t="shared" si="400"/>
        <v>-1.5708293315784692E-2</v>
      </c>
      <c r="D2669" s="201">
        <f t="shared" si="405"/>
        <v>7.4842255561669527E-2</v>
      </c>
      <c r="E2669" s="174">
        <v>10890.44</v>
      </c>
      <c r="F2669" s="197">
        <f t="shared" si="401"/>
        <v>-1.1634067553329653E-2</v>
      </c>
      <c r="G2669" s="197">
        <f t="shared" si="406"/>
        <v>3.8365451595362039E-2</v>
      </c>
      <c r="H2669" s="174">
        <v>3878.0079999999998</v>
      </c>
      <c r="I2669" s="197">
        <f t="shared" si="402"/>
        <v>-1.3911522988846098E-2</v>
      </c>
      <c r="J2669" s="197">
        <f t="shared" si="407"/>
        <v>9.1861467599499813E-2</v>
      </c>
      <c r="K2669" s="174">
        <v>636.23</v>
      </c>
      <c r="L2669" s="197">
        <f t="shared" si="403"/>
        <v>-9.9000644372625284E-3</v>
      </c>
      <c r="M2669" s="197">
        <f t="shared" si="408"/>
        <v>8.4490561985837376E-2</v>
      </c>
      <c r="N2669" s="199">
        <v>41837</v>
      </c>
      <c r="O2669" s="181">
        <v>1958.12</v>
      </c>
      <c r="P2669" s="200">
        <f t="shared" si="404"/>
        <v>-1.1904630539099268E-2</v>
      </c>
      <c r="Q2669" s="200">
        <f t="shared" si="409"/>
        <v>5.3756629180589037E-2</v>
      </c>
    </row>
    <row r="2670" spans="1:17">
      <c r="A2670" s="180">
        <v>41838</v>
      </c>
      <c r="B2670" s="174">
        <v>972.64</v>
      </c>
      <c r="C2670" s="197">
        <f t="shared" si="400"/>
        <v>1.3674665877866221E-2</v>
      </c>
      <c r="D2670" s="201">
        <f t="shared" si="405"/>
        <v>4.9943075162421594E-2</v>
      </c>
      <c r="E2670" s="174">
        <v>10985.92</v>
      </c>
      <c r="F2670" s="197">
        <f t="shared" si="401"/>
        <v>8.72911272959624E-3</v>
      </c>
      <c r="G2670" s="197">
        <f t="shared" si="406"/>
        <v>2.5274392819328181E-2</v>
      </c>
      <c r="H2670" s="174">
        <v>3939.8939999999998</v>
      </c>
      <c r="I2670" s="197">
        <f t="shared" si="402"/>
        <v>1.5832199657273224E-2</v>
      </c>
      <c r="J2670" s="197">
        <f t="shared" si="407"/>
        <v>7.0059100958747594E-2</v>
      </c>
      <c r="K2670" s="174">
        <v>639.27</v>
      </c>
      <c r="L2670" s="197">
        <f t="shared" si="403"/>
        <v>4.7667671599456521E-3</v>
      </c>
      <c r="M2670" s="197">
        <f t="shared" si="408"/>
        <v>7.4031805212675716E-2</v>
      </c>
      <c r="N2670" s="199">
        <v>41838</v>
      </c>
      <c r="O2670" s="181">
        <v>1978.22</v>
      </c>
      <c r="P2670" s="200">
        <f t="shared" si="404"/>
        <v>1.0212621215764002E-2</v>
      </c>
      <c r="Q2670" s="200">
        <f t="shared" si="409"/>
        <v>3.801456894021317E-2</v>
      </c>
    </row>
    <row r="2671" spans="1:17">
      <c r="A2671" s="180">
        <v>41841</v>
      </c>
      <c r="B2671" s="174">
        <v>973.86</v>
      </c>
      <c r="C2671" s="197">
        <f t="shared" si="400"/>
        <v>1.2535321446219441E-3</v>
      </c>
      <c r="D2671" s="201">
        <f t="shared" si="405"/>
        <v>6.9772350583152967E-2</v>
      </c>
      <c r="E2671" s="174">
        <v>10957.67</v>
      </c>
      <c r="F2671" s="197">
        <f t="shared" si="401"/>
        <v>-2.5747852203756084E-3</v>
      </c>
      <c r="G2671" s="197">
        <f t="shared" si="406"/>
        <v>4.1251917409910327E-2</v>
      </c>
      <c r="H2671" s="174">
        <v>3934.136</v>
      </c>
      <c r="I2671" s="197">
        <f t="shared" si="402"/>
        <v>-1.4625296135168391E-3</v>
      </c>
      <c r="J2671" s="197">
        <f t="shared" si="407"/>
        <v>9.0134422036683481E-2</v>
      </c>
      <c r="K2671" s="174">
        <v>637.4</v>
      </c>
      <c r="L2671" s="197">
        <f t="shared" si="403"/>
        <v>-2.9294983627019045E-3</v>
      </c>
      <c r="M2671" s="197">
        <f t="shared" si="408"/>
        <v>7.7073675946034814E-2</v>
      </c>
      <c r="N2671" s="199">
        <v>41841</v>
      </c>
      <c r="O2671" s="181">
        <v>1973.63</v>
      </c>
      <c r="P2671" s="200">
        <f t="shared" si="404"/>
        <v>-2.322963707646372E-3</v>
      </c>
      <c r="Q2671" s="200">
        <f t="shared" si="409"/>
        <v>5.4746794612037762E-2</v>
      </c>
    </row>
    <row r="2672" spans="1:17">
      <c r="A2672" s="180">
        <v>41842</v>
      </c>
      <c r="B2672" s="174">
        <v>981.37</v>
      </c>
      <c r="C2672" s="197">
        <f t="shared" si="400"/>
        <v>7.6819984680361027E-3</v>
      </c>
      <c r="D2672" s="201">
        <f t="shared" si="405"/>
        <v>6.3612054719342573E-2</v>
      </c>
      <c r="E2672" s="174">
        <v>11016.24</v>
      </c>
      <c r="F2672" s="197">
        <f t="shared" si="401"/>
        <v>5.3308800031336536E-3</v>
      </c>
      <c r="G2672" s="197">
        <f t="shared" si="406"/>
        <v>3.1259221460960246E-2</v>
      </c>
      <c r="H2672" s="174">
        <v>3961.623</v>
      </c>
      <c r="I2672" s="197">
        <f t="shared" si="402"/>
        <v>6.9625000051694603E-3</v>
      </c>
      <c r="J2672" s="197">
        <f t="shared" si="407"/>
        <v>7.891327971738496E-2</v>
      </c>
      <c r="K2672" s="174">
        <v>640.15</v>
      </c>
      <c r="L2672" s="197">
        <f t="shared" si="403"/>
        <v>4.3051219089519574E-3</v>
      </c>
      <c r="M2672" s="197">
        <f t="shared" si="408"/>
        <v>5.9468246434005598E-2</v>
      </c>
      <c r="N2672" s="199">
        <v>41842</v>
      </c>
      <c r="O2672" s="181">
        <v>1983.53</v>
      </c>
      <c r="P2672" s="200">
        <f t="shared" si="404"/>
        <v>5.0035988712575554E-3</v>
      </c>
      <c r="Q2672" s="200">
        <f t="shared" si="409"/>
        <v>4.4340529338466932E-2</v>
      </c>
    </row>
    <row r="2673" spans="1:17">
      <c r="A2673" s="180">
        <v>41843</v>
      </c>
      <c r="B2673" s="174">
        <v>976.9</v>
      </c>
      <c r="C2673" s="197">
        <f t="shared" si="400"/>
        <v>-4.5652619541733429E-3</v>
      </c>
      <c r="D2673" s="201">
        <f t="shared" si="405"/>
        <v>6.801657958690463E-2</v>
      </c>
      <c r="E2673" s="174">
        <v>11023.9</v>
      </c>
      <c r="F2673" s="197">
        <f t="shared" si="401"/>
        <v>6.9509543119192435E-4</v>
      </c>
      <c r="G2673" s="197">
        <f t="shared" si="406"/>
        <v>3.4324402494823401E-2</v>
      </c>
      <c r="H2673" s="174">
        <v>3986.192</v>
      </c>
      <c r="I2673" s="197">
        <f t="shared" si="402"/>
        <v>6.1825994343102852E-3</v>
      </c>
      <c r="J2673" s="197">
        <f t="shared" si="407"/>
        <v>8.1690211782866812E-2</v>
      </c>
      <c r="K2673" s="174">
        <v>645.08000000000004</v>
      </c>
      <c r="L2673" s="197">
        <f t="shared" si="403"/>
        <v>7.6718162201270691E-3</v>
      </c>
      <c r="M2673" s="197">
        <f t="shared" si="408"/>
        <v>6.2941213847071187E-2</v>
      </c>
      <c r="N2673" s="199">
        <v>41843</v>
      </c>
      <c r="O2673" s="181">
        <v>1987.01</v>
      </c>
      <c r="P2673" s="200">
        <f t="shared" si="404"/>
        <v>1.7529106323480887E-3</v>
      </c>
      <c r="Q2673" s="200">
        <f t="shared" si="409"/>
        <v>4.6984663337645657E-2</v>
      </c>
    </row>
    <row r="2674" spans="1:17">
      <c r="A2674" s="180">
        <v>41844</v>
      </c>
      <c r="B2674" s="174">
        <v>979.72</v>
      </c>
      <c r="C2674" s="197">
        <f t="shared" si="400"/>
        <v>2.8825238959037289E-3</v>
      </c>
      <c r="D2674" s="201">
        <f t="shared" si="405"/>
        <v>5.3445265295396435E-2</v>
      </c>
      <c r="E2674" s="174">
        <v>11038.56</v>
      </c>
      <c r="F2674" s="197">
        <f t="shared" si="401"/>
        <v>1.3289544463862867E-3</v>
      </c>
      <c r="G2674" s="197">
        <f t="shared" si="406"/>
        <v>3.1517731274691291E-2</v>
      </c>
      <c r="H2674" s="174">
        <v>3983.1880000000001</v>
      </c>
      <c r="I2674" s="197">
        <f t="shared" si="402"/>
        <v>-7.5388553244425181E-4</v>
      </c>
      <c r="J2674" s="197">
        <f t="shared" si="407"/>
        <v>8.0648356106933619E-2</v>
      </c>
      <c r="K2674" s="174">
        <v>643.80999999999995</v>
      </c>
      <c r="L2674" s="197">
        <f t="shared" si="403"/>
        <v>-1.970688594086134E-3</v>
      </c>
      <c r="M2674" s="197">
        <f t="shared" si="408"/>
        <v>7.6469440034786243E-2</v>
      </c>
      <c r="N2674" s="199">
        <v>41844</v>
      </c>
      <c r="O2674" s="181">
        <v>1987.98</v>
      </c>
      <c r="P2674" s="200">
        <f t="shared" si="404"/>
        <v>4.8805155195559568E-4</v>
      </c>
      <c r="Q2674" s="200">
        <f t="shared" si="409"/>
        <v>4.4498201627415891E-2</v>
      </c>
    </row>
    <row r="2675" spans="1:17">
      <c r="A2675" s="180">
        <v>41845</v>
      </c>
      <c r="B2675" s="174">
        <v>975.16</v>
      </c>
      <c r="C2675" s="197">
        <f t="shared" si="400"/>
        <v>-4.6652564562037428E-3</v>
      </c>
      <c r="D2675" s="201">
        <f t="shared" si="405"/>
        <v>4.6538485611218101E-2</v>
      </c>
      <c r="E2675" s="174">
        <v>10985.81</v>
      </c>
      <c r="F2675" s="197">
        <f t="shared" si="401"/>
        <v>-4.7901575268700491E-3</v>
      </c>
      <c r="G2675" s="197">
        <f t="shared" si="406"/>
        <v>2.9225607767859259E-2</v>
      </c>
      <c r="H2675" s="174">
        <v>3965.165</v>
      </c>
      <c r="I2675" s="197">
        <f t="shared" si="402"/>
        <v>-4.5350353436056411E-3</v>
      </c>
      <c r="J2675" s="197">
        <f t="shared" si="407"/>
        <v>6.7535249911571726E-2</v>
      </c>
      <c r="K2675" s="174">
        <v>650</v>
      </c>
      <c r="L2675" s="197">
        <f t="shared" si="403"/>
        <v>9.5687113714540174E-3</v>
      </c>
      <c r="M2675" s="197">
        <f t="shared" si="408"/>
        <v>8.2462235614148963E-2</v>
      </c>
      <c r="N2675" s="199">
        <v>41845</v>
      </c>
      <c r="O2675" s="181">
        <v>1978.34</v>
      </c>
      <c r="P2675" s="200">
        <f t="shared" si="404"/>
        <v>-4.8609385938271771E-3</v>
      </c>
      <c r="Q2675" s="200">
        <f t="shared" si="409"/>
        <v>3.90163054299816E-2</v>
      </c>
    </row>
    <row r="2676" spans="1:17">
      <c r="A2676" s="180">
        <v>41848</v>
      </c>
      <c r="B2676" s="174">
        <v>976.94</v>
      </c>
      <c r="C2676" s="197">
        <f t="shared" si="400"/>
        <v>1.8236775711561626E-3</v>
      </c>
      <c r="D2676" s="201">
        <f t="shared" si="405"/>
        <v>4.4014167917698285E-2</v>
      </c>
      <c r="E2676" s="174">
        <v>10987.24</v>
      </c>
      <c r="F2676" s="197">
        <f t="shared" si="401"/>
        <v>1.3015944550420137E-4</v>
      </c>
      <c r="G2676" s="197">
        <f t="shared" si="406"/>
        <v>2.6105590920060075E-2</v>
      </c>
      <c r="H2676" s="174">
        <v>3967.2440000000001</v>
      </c>
      <c r="I2676" s="197">
        <f t="shared" si="402"/>
        <v>5.2417873248915281E-4</v>
      </c>
      <c r="J2676" s="197">
        <f t="shared" si="407"/>
        <v>6.5906343392402422E-2</v>
      </c>
      <c r="K2676" s="174">
        <v>641.5</v>
      </c>
      <c r="L2676" s="197">
        <f t="shared" si="403"/>
        <v>-1.3163178833991696E-2</v>
      </c>
      <c r="M2676" s="197">
        <f t="shared" si="408"/>
        <v>8.5675207125241223E-2</v>
      </c>
      <c r="N2676" s="199">
        <v>41848</v>
      </c>
      <c r="O2676" s="181">
        <v>1978.91</v>
      </c>
      <c r="P2676" s="200">
        <f t="shared" si="404"/>
        <v>2.8807884462303611E-4</v>
      </c>
      <c r="Q2676" s="200">
        <f t="shared" si="409"/>
        <v>3.5270057049410865E-2</v>
      </c>
    </row>
    <row r="2677" spans="1:17">
      <c r="A2677" s="180">
        <v>41849</v>
      </c>
      <c r="B2677" s="174">
        <v>971.85</v>
      </c>
      <c r="C2677" s="197">
        <f t="shared" si="400"/>
        <v>-5.2237661056771323E-3</v>
      </c>
      <c r="D2677" s="201">
        <f t="shared" si="405"/>
        <v>3.8821996410042768E-2</v>
      </c>
      <c r="E2677" s="174">
        <v>10936.7</v>
      </c>
      <c r="F2677" s="197">
        <f t="shared" si="401"/>
        <v>-4.6104933260979726E-3</v>
      </c>
      <c r="G2677" s="197">
        <f t="shared" si="406"/>
        <v>2.163165504481919E-2</v>
      </c>
      <c r="H2677" s="174">
        <v>3959.0329999999999</v>
      </c>
      <c r="I2677" s="197">
        <f t="shared" si="402"/>
        <v>-2.0718435495422306E-3</v>
      </c>
      <c r="J2677" s="197">
        <f t="shared" si="407"/>
        <v>6.0130808299898607E-2</v>
      </c>
      <c r="K2677" s="174">
        <v>650.04999999999995</v>
      </c>
      <c r="L2677" s="197">
        <f t="shared" si="403"/>
        <v>1.3240098952486574E-2</v>
      </c>
      <c r="M2677" s="197">
        <f t="shared" si="408"/>
        <v>6.4266279684738581E-2</v>
      </c>
      <c r="N2677" s="199">
        <v>41849</v>
      </c>
      <c r="O2677" s="181">
        <v>1969.95</v>
      </c>
      <c r="P2677" s="200">
        <f t="shared" si="404"/>
        <v>-4.538026355257783E-3</v>
      </c>
      <c r="Q2677" s="200">
        <f t="shared" si="409"/>
        <v>3.0205377154778404E-2</v>
      </c>
    </row>
    <row r="2678" spans="1:17">
      <c r="A2678" s="180">
        <v>41850</v>
      </c>
      <c r="B2678" s="174">
        <v>978.3</v>
      </c>
      <c r="C2678" s="197">
        <f t="shared" si="400"/>
        <v>6.6148998993070252E-3</v>
      </c>
      <c r="D2678" s="201">
        <f t="shared" si="405"/>
        <v>3.59100498402605E-2</v>
      </c>
      <c r="E2678" s="174">
        <v>10929.79</v>
      </c>
      <c r="F2678" s="197">
        <f t="shared" si="401"/>
        <v>-6.3201732239730407E-4</v>
      </c>
      <c r="G2678" s="197">
        <f t="shared" si="406"/>
        <v>1.6630617350707314E-2</v>
      </c>
      <c r="H2678" s="174">
        <v>3976.0659999999998</v>
      </c>
      <c r="I2678" s="197">
        <f t="shared" si="402"/>
        <v>4.2930847266454148E-3</v>
      </c>
      <c r="J2678" s="197">
        <f t="shared" si="407"/>
        <v>5.7764553555893841E-2</v>
      </c>
      <c r="K2678" s="174">
        <v>649.55999999999995</v>
      </c>
      <c r="L2678" s="197">
        <f t="shared" si="403"/>
        <v>-7.5407241129093246E-4</v>
      </c>
      <c r="M2678" s="197">
        <f t="shared" si="408"/>
        <v>8.2372162845324948E-2</v>
      </c>
      <c r="N2678" s="199">
        <v>41850</v>
      </c>
      <c r="O2678" s="181">
        <v>1970.07</v>
      </c>
      <c r="P2678" s="200">
        <f t="shared" si="404"/>
        <v>6.0913396397368385E-5</v>
      </c>
      <c r="Q2678" s="200">
        <f t="shared" si="409"/>
        <v>2.3825327175340263E-2</v>
      </c>
    </row>
    <row r="2679" spans="1:17">
      <c r="A2679" s="180">
        <v>41851</v>
      </c>
      <c r="B2679" s="174">
        <v>959.69</v>
      </c>
      <c r="C2679" s="197">
        <f t="shared" si="400"/>
        <v>-1.9206055816981326E-2</v>
      </c>
      <c r="D2679" s="201">
        <f t="shared" si="405"/>
        <v>4.3496015266753112E-2</v>
      </c>
      <c r="E2679" s="174">
        <v>10726.43</v>
      </c>
      <c r="F2679" s="197">
        <f t="shared" si="401"/>
        <v>-1.8781299569808261E-2</v>
      </c>
      <c r="G2679" s="197">
        <f t="shared" si="406"/>
        <v>1.4540985547487071E-2</v>
      </c>
      <c r="H2679" s="174">
        <v>3892.4960000000001</v>
      </c>
      <c r="I2679" s="197">
        <f t="shared" si="402"/>
        <v>-2.1242291145865504E-2</v>
      </c>
      <c r="J2679" s="197">
        <f t="shared" si="407"/>
        <v>6.3091135737639775E-2</v>
      </c>
      <c r="K2679" s="174">
        <v>655.16</v>
      </c>
      <c r="L2679" s="197">
        <f t="shared" si="403"/>
        <v>8.5842700172918899E-3</v>
      </c>
      <c r="M2679" s="197">
        <f t="shared" si="408"/>
        <v>7.358231062501279E-2</v>
      </c>
      <c r="N2679" s="199">
        <v>41851</v>
      </c>
      <c r="O2679" s="181">
        <v>1930.67</v>
      </c>
      <c r="P2679" s="200">
        <f t="shared" si="404"/>
        <v>-2.0201982180386897E-2</v>
      </c>
      <c r="Q2679" s="200">
        <f t="shared" si="409"/>
        <v>2.3158691910814266E-2</v>
      </c>
    </row>
    <row r="2680" spans="1:17">
      <c r="A2680" s="180">
        <v>41852</v>
      </c>
      <c r="B2680" s="174">
        <v>958.05510000000004</v>
      </c>
      <c r="C2680" s="197">
        <f t="shared" si="400"/>
        <v>-1.7050236718830832E-3</v>
      </c>
      <c r="D2680" s="201">
        <f t="shared" si="405"/>
        <v>2.5668142709852317E-2</v>
      </c>
      <c r="E2680" s="174">
        <v>10692.16</v>
      </c>
      <c r="F2680" s="197">
        <f t="shared" si="401"/>
        <v>-3.2000266352001554E-3</v>
      </c>
      <c r="G2680" s="197">
        <f t="shared" si="406"/>
        <v>-4.0843421080902723E-3</v>
      </c>
      <c r="H2680" s="174">
        <v>3879.67</v>
      </c>
      <c r="I2680" s="197">
        <f t="shared" si="402"/>
        <v>-3.3004986365733026E-3</v>
      </c>
      <c r="J2680" s="197">
        <f t="shared" si="407"/>
        <v>4.2623328781164864E-2</v>
      </c>
      <c r="K2680" s="174">
        <v>656.34</v>
      </c>
      <c r="L2680" s="197">
        <f t="shared" si="403"/>
        <v>1.7994667455757617E-3</v>
      </c>
      <c r="M2680" s="197">
        <f t="shared" si="408"/>
        <v>8.1073521458599987E-2</v>
      </c>
      <c r="N2680" s="199">
        <v>41852</v>
      </c>
      <c r="O2680" s="181">
        <v>1925.15</v>
      </c>
      <c r="P2680" s="200">
        <f t="shared" si="404"/>
        <v>-2.8632061512498972E-3</v>
      </c>
      <c r="Q2680" s="200">
        <f t="shared" si="409"/>
        <v>3.3360083442998574E-3</v>
      </c>
    </row>
    <row r="2681" spans="1:17">
      <c r="A2681" s="180">
        <v>41855</v>
      </c>
      <c r="B2681" s="174">
        <v>965.43</v>
      </c>
      <c r="C2681" s="197">
        <f t="shared" si="400"/>
        <v>7.6683059710386829E-3</v>
      </c>
      <c r="D2681" s="201">
        <f t="shared" si="405"/>
        <v>2.2819840482401575E-2</v>
      </c>
      <c r="E2681" s="174">
        <v>10766.68</v>
      </c>
      <c r="F2681" s="197">
        <f t="shared" si="401"/>
        <v>6.9454173257121358E-3</v>
      </c>
      <c r="G2681" s="197">
        <f t="shared" si="406"/>
        <v>-7.8830569379165286E-3</v>
      </c>
      <c r="H2681" s="174">
        <v>3908.77</v>
      </c>
      <c r="I2681" s="197">
        <f t="shared" si="402"/>
        <v>7.4726480304169148E-3</v>
      </c>
      <c r="J2681" s="197">
        <f t="shared" si="407"/>
        <v>3.5703985907357086E-2</v>
      </c>
      <c r="K2681" s="174">
        <v>656.35</v>
      </c>
      <c r="L2681" s="197">
        <f t="shared" si="403"/>
        <v>1.523588966185748E-5</v>
      </c>
      <c r="M2681" s="197">
        <f t="shared" si="408"/>
        <v>7.3219990192397208E-2</v>
      </c>
      <c r="N2681" s="199">
        <v>41855</v>
      </c>
      <c r="O2681" s="181">
        <v>1938.99</v>
      </c>
      <c r="P2681" s="200">
        <f t="shared" si="404"/>
        <v>7.1633321677376247E-3</v>
      </c>
      <c r="Q2681" s="200">
        <f t="shared" si="409"/>
        <v>-1.4170668055205537E-3</v>
      </c>
    </row>
    <row r="2682" spans="1:17">
      <c r="A2682" s="180">
        <v>41856</v>
      </c>
      <c r="B2682" s="174">
        <v>957</v>
      </c>
      <c r="C2682" s="197">
        <f t="shared" si="400"/>
        <v>-8.7702064926029003E-3</v>
      </c>
      <c r="D2682" s="201">
        <f t="shared" si="405"/>
        <v>2.3475502456522405E-2</v>
      </c>
      <c r="E2682" s="174">
        <v>10657.32</v>
      </c>
      <c r="F2682" s="197">
        <f t="shared" si="401"/>
        <v>-1.0209199949654872E-2</v>
      </c>
      <c r="G2682" s="197">
        <f t="shared" si="406"/>
        <v>-7.495974143726024E-3</v>
      </c>
      <c r="H2682" s="174">
        <v>3874.9409999999998</v>
      </c>
      <c r="I2682" s="197">
        <f t="shared" si="402"/>
        <v>-8.6923096191744761E-3</v>
      </c>
      <c r="J2682" s="197">
        <f t="shared" si="407"/>
        <v>3.4305940879014882E-2</v>
      </c>
      <c r="K2682" s="174">
        <v>654.82000000000005</v>
      </c>
      <c r="L2682" s="197">
        <f t="shared" si="403"/>
        <v>-2.3337945414264151E-3</v>
      </c>
      <c r="M2682" s="197">
        <f t="shared" si="408"/>
        <v>6.334982186181877E-2</v>
      </c>
      <c r="N2682" s="199">
        <v>41856</v>
      </c>
      <c r="O2682" s="181">
        <v>1920.21</v>
      </c>
      <c r="P2682" s="200">
        <f t="shared" si="404"/>
        <v>-9.7326638909587745E-3</v>
      </c>
      <c r="Q2682" s="200">
        <f t="shared" si="409"/>
        <v>-7.5783942071886486E-4</v>
      </c>
    </row>
    <row r="2683" spans="1:17">
      <c r="A2683" s="180">
        <v>41857</v>
      </c>
      <c r="B2683" s="174">
        <v>953.69</v>
      </c>
      <c r="C2683" s="197">
        <f t="shared" si="400"/>
        <v>-3.4647204006740006E-3</v>
      </c>
      <c r="D2683" s="201">
        <f t="shared" si="405"/>
        <v>9.7759468948804048E-3</v>
      </c>
      <c r="E2683" s="174">
        <v>10653.42</v>
      </c>
      <c r="F2683" s="197">
        <f t="shared" si="401"/>
        <v>-3.6601263433729176E-4</v>
      </c>
      <c r="G2683" s="197">
        <f t="shared" si="406"/>
        <v>-2.2902890272696465E-2</v>
      </c>
      <c r="H2683" s="174">
        <v>3874.2669999999998</v>
      </c>
      <c r="I2683" s="197">
        <f t="shared" si="402"/>
        <v>-1.7395326121061558E-4</v>
      </c>
      <c r="J2683" s="197">
        <f t="shared" si="407"/>
        <v>2.0959339437944639E-2</v>
      </c>
      <c r="K2683" s="174">
        <v>655.99</v>
      </c>
      <c r="L2683" s="197">
        <f t="shared" si="403"/>
        <v>1.7851562174704407E-3</v>
      </c>
      <c r="M2683" s="197">
        <f t="shared" si="408"/>
        <v>6.4414321689386045E-2</v>
      </c>
      <c r="N2683" s="199">
        <v>41857</v>
      </c>
      <c r="O2683" s="181">
        <v>1920.24</v>
      </c>
      <c r="P2683" s="200">
        <f t="shared" si="404"/>
        <v>1.5623169160183835E-5</v>
      </c>
      <c r="Q2683" s="200">
        <f t="shared" si="409"/>
        <v>-1.5107596785869336E-2</v>
      </c>
    </row>
    <row r="2684" spans="1:17">
      <c r="A2684" s="180">
        <v>41858</v>
      </c>
      <c r="B2684" s="174">
        <v>950.04</v>
      </c>
      <c r="C2684" s="197">
        <f t="shared" si="400"/>
        <v>-3.8345820809376472E-3</v>
      </c>
      <c r="D2684" s="201">
        <f t="shared" si="405"/>
        <v>6.3428829165058688E-3</v>
      </c>
      <c r="E2684" s="174">
        <v>10583.79</v>
      </c>
      <c r="F2684" s="197">
        <f t="shared" si="401"/>
        <v>-6.5573820198624039E-3</v>
      </c>
      <c r="G2684" s="197">
        <f t="shared" si="406"/>
        <v>-2.4588621338730857E-2</v>
      </c>
      <c r="H2684" s="174">
        <v>3857.9380000000001</v>
      </c>
      <c r="I2684" s="197">
        <f t="shared" si="402"/>
        <v>-4.2236397701800408E-3</v>
      </c>
      <c r="J2684" s="197">
        <f t="shared" si="407"/>
        <v>2.0476308011093725E-2</v>
      </c>
      <c r="K2684" s="174">
        <v>652.57000000000005</v>
      </c>
      <c r="L2684" s="197">
        <f t="shared" si="403"/>
        <v>-5.2271317891802596E-3</v>
      </c>
      <c r="M2684" s="197">
        <f t="shared" si="408"/>
        <v>5.9657087467769279E-2</v>
      </c>
      <c r="N2684" s="199">
        <v>41858</v>
      </c>
      <c r="O2684" s="181">
        <v>1909.57</v>
      </c>
      <c r="P2684" s="200">
        <f t="shared" si="404"/>
        <v>-5.5720924051179815E-3</v>
      </c>
      <c r="Q2684" s="200">
        <f t="shared" si="409"/>
        <v>-1.6030264406980362E-2</v>
      </c>
    </row>
    <row r="2685" spans="1:17">
      <c r="A2685" s="180">
        <v>41859</v>
      </c>
      <c r="B2685" s="174">
        <v>957.19</v>
      </c>
      <c r="C2685" s="197">
        <f t="shared" si="400"/>
        <v>7.4978198708196163E-3</v>
      </c>
      <c r="D2685" s="201">
        <f t="shared" si="405"/>
        <v>1.1690549365383648E-3</v>
      </c>
      <c r="E2685" s="174">
        <v>10691.1</v>
      </c>
      <c r="F2685" s="197">
        <f t="shared" si="401"/>
        <v>1.0088034303603586E-2</v>
      </c>
      <c r="G2685" s="197">
        <f t="shared" si="406"/>
        <v>-3.0741108337209392E-2</v>
      </c>
      <c r="H2685" s="174">
        <v>3888.0920000000001</v>
      </c>
      <c r="I2685" s="197">
        <f t="shared" si="402"/>
        <v>7.7857050181250019E-3</v>
      </c>
      <c r="J2685" s="197">
        <f t="shared" si="407"/>
        <v>1.4905486935295248E-2</v>
      </c>
      <c r="K2685" s="174">
        <v>654.16999999999996</v>
      </c>
      <c r="L2685" s="197">
        <f t="shared" si="403"/>
        <v>2.448843380592515E-3</v>
      </c>
      <c r="M2685" s="197">
        <f t="shared" si="408"/>
        <v>5.3702065315260936E-2</v>
      </c>
      <c r="N2685" s="199">
        <v>41859</v>
      </c>
      <c r="O2685" s="181">
        <v>1931.59</v>
      </c>
      <c r="P2685" s="200">
        <f t="shared" si="404"/>
        <v>1.146541212583467E-2</v>
      </c>
      <c r="Q2685" s="200">
        <f t="shared" si="409"/>
        <v>-2.1356332915786556E-2</v>
      </c>
    </row>
    <row r="2686" spans="1:17">
      <c r="A2686" s="180">
        <v>41862</v>
      </c>
      <c r="B2686" s="174">
        <v>964.05</v>
      </c>
      <c r="C2686" s="197">
        <f t="shared" si="400"/>
        <v>7.1412516432426366E-3</v>
      </c>
      <c r="D2686" s="201">
        <f t="shared" si="405"/>
        <v>9.204466724803597E-3</v>
      </c>
      <c r="E2686" s="174">
        <v>10722.79</v>
      </c>
      <c r="F2686" s="197">
        <f t="shared" si="401"/>
        <v>2.9597633250401287E-3</v>
      </c>
      <c r="G2686" s="197">
        <f t="shared" si="406"/>
        <v>-1.6842520969063156E-2</v>
      </c>
      <c r="H2686" s="174">
        <v>3910.4609999999998</v>
      </c>
      <c r="I2686" s="197">
        <f t="shared" si="402"/>
        <v>5.7367209909039863E-3</v>
      </c>
      <c r="J2686" s="197">
        <f t="shared" si="407"/>
        <v>2.3483431730286167E-2</v>
      </c>
      <c r="K2686" s="174">
        <v>641.32000000000005</v>
      </c>
      <c r="L2686" s="197">
        <f t="shared" si="403"/>
        <v>-1.9838704196236137E-2</v>
      </c>
      <c r="M2686" s="197">
        <f t="shared" si="408"/>
        <v>5.7931132503119563E-2</v>
      </c>
      <c r="N2686" s="199">
        <v>41862</v>
      </c>
      <c r="O2686" s="181">
        <v>1936.92</v>
      </c>
      <c r="P2686" s="200">
        <f t="shared" si="404"/>
        <v>2.7555846424938877E-3</v>
      </c>
      <c r="Q2686" s="200">
        <f t="shared" si="409"/>
        <v>-6.3476221265939131E-3</v>
      </c>
    </row>
    <row r="2687" spans="1:17">
      <c r="A2687" s="180">
        <v>41863</v>
      </c>
      <c r="B2687" s="174">
        <v>960.28</v>
      </c>
      <c r="C2687" s="197">
        <f t="shared" si="400"/>
        <v>-3.918251883309614E-3</v>
      </c>
      <c r="D2687" s="201">
        <f t="shared" si="405"/>
        <v>2.5199457471155887E-2</v>
      </c>
      <c r="E2687" s="174">
        <v>10705.78</v>
      </c>
      <c r="F2687" s="197">
        <f t="shared" si="401"/>
        <v>-1.5876004392988612E-3</v>
      </c>
      <c r="G2687" s="197">
        <f t="shared" si="406"/>
        <v>-9.489662272683606E-3</v>
      </c>
      <c r="H2687" s="174">
        <v>3905.2249999999999</v>
      </c>
      <c r="I2687" s="197">
        <f t="shared" si="402"/>
        <v>-1.3398697909122298E-3</v>
      </c>
      <c r="J2687" s="197">
        <f t="shared" si="407"/>
        <v>3.8225387445491005E-2</v>
      </c>
      <c r="K2687" s="174">
        <v>638.72</v>
      </c>
      <c r="L2687" s="197">
        <f t="shared" si="403"/>
        <v>-4.0623786375922205E-3</v>
      </c>
      <c r="M2687" s="197">
        <f t="shared" si="408"/>
        <v>3.908101106775045E-2</v>
      </c>
      <c r="N2687" s="199">
        <v>41863</v>
      </c>
      <c r="O2687" s="181">
        <v>1933.75</v>
      </c>
      <c r="P2687" s="200">
        <f t="shared" si="404"/>
        <v>-1.6379596859127999E-3</v>
      </c>
      <c r="Q2687" s="200">
        <f t="shared" si="409"/>
        <v>3.5220864797480037E-3</v>
      </c>
    </row>
    <row r="2688" spans="1:17">
      <c r="A2688" s="180">
        <v>41864</v>
      </c>
      <c r="B2688" s="174">
        <v>968.77</v>
      </c>
      <c r="C2688" s="197">
        <f t="shared" si="400"/>
        <v>8.8023170136435278E-3</v>
      </c>
      <c r="D2688" s="201">
        <f t="shared" si="405"/>
        <v>1.2923150354048209E-2</v>
      </c>
      <c r="E2688" s="174">
        <v>10756.18</v>
      </c>
      <c r="F2688" s="197">
        <f t="shared" si="401"/>
        <v>4.6966905769421502E-3</v>
      </c>
      <c r="G2688" s="197">
        <f t="shared" si="406"/>
        <v>-1.395440508299553E-2</v>
      </c>
      <c r="H2688" s="174">
        <v>3949.203</v>
      </c>
      <c r="I2688" s="197">
        <f t="shared" si="402"/>
        <v>1.1198386332721487E-2</v>
      </c>
      <c r="J2688" s="197">
        <f t="shared" si="407"/>
        <v>3.3765624554835123E-2</v>
      </c>
      <c r="K2688" s="174">
        <v>642.99</v>
      </c>
      <c r="L2688" s="197">
        <f t="shared" si="403"/>
        <v>6.6629983341064082E-3</v>
      </c>
      <c r="M2688" s="197">
        <f t="shared" si="408"/>
        <v>3.2443878159728011E-2</v>
      </c>
      <c r="N2688" s="199">
        <v>41864</v>
      </c>
      <c r="O2688" s="181">
        <v>1946.72</v>
      </c>
      <c r="P2688" s="200">
        <f t="shared" si="404"/>
        <v>6.6847821518630762E-3</v>
      </c>
      <c r="Q2688" s="200">
        <f t="shared" si="409"/>
        <v>-1.2455071624661118E-3</v>
      </c>
    </row>
    <row r="2689" spans="1:17">
      <c r="A2689" s="180">
        <v>41865</v>
      </c>
      <c r="B2689" s="174">
        <v>971.29</v>
      </c>
      <c r="C2689" s="197">
        <f t="shared" si="400"/>
        <v>2.5978592592632299E-3</v>
      </c>
      <c r="D2689" s="201">
        <f t="shared" si="405"/>
        <v>1.9670509719602308E-2</v>
      </c>
      <c r="E2689" s="174">
        <v>10802.63</v>
      </c>
      <c r="F2689" s="197">
        <f t="shared" si="401"/>
        <v>4.3091498906110415E-3</v>
      </c>
      <c r="G2689" s="197">
        <f t="shared" si="406"/>
        <v>-9.9022983666288075E-3</v>
      </c>
      <c r="H2689" s="174">
        <v>3969.114</v>
      </c>
      <c r="I2689" s="197">
        <f t="shared" si="402"/>
        <v>5.0291095862010395E-3</v>
      </c>
      <c r="J2689" s="197">
        <f t="shared" si="407"/>
        <v>4.3807501795708248E-2</v>
      </c>
      <c r="K2689" s="174">
        <v>636.95000000000005</v>
      </c>
      <c r="L2689" s="197">
        <f t="shared" si="403"/>
        <v>-9.4380124613548805E-3</v>
      </c>
      <c r="M2689" s="197">
        <f t="shared" si="408"/>
        <v>3.1085184692345971E-2</v>
      </c>
      <c r="N2689" s="199">
        <v>41865</v>
      </c>
      <c r="O2689" s="181">
        <v>1955.18</v>
      </c>
      <c r="P2689" s="200">
        <f t="shared" si="404"/>
        <v>4.3363557532498454E-3</v>
      </c>
      <c r="Q2689" s="200">
        <f t="shared" si="409"/>
        <v>4.6029171240548512E-3</v>
      </c>
    </row>
    <row r="2690" spans="1:17">
      <c r="A2690" s="180">
        <v>41866</v>
      </c>
      <c r="B2690" s="174">
        <v>973.16</v>
      </c>
      <c r="C2690" s="197">
        <f t="shared" si="400"/>
        <v>1.9234236689186519E-3</v>
      </c>
      <c r="D2690" s="201">
        <f t="shared" si="405"/>
        <v>1.7510781224039682E-2</v>
      </c>
      <c r="E2690" s="174">
        <v>10796.03</v>
      </c>
      <c r="F2690" s="197">
        <f t="shared" si="401"/>
        <v>-6.1114904400788085E-4</v>
      </c>
      <c r="G2690" s="197">
        <f t="shared" si="406"/>
        <v>-7.6888556197758987E-3</v>
      </c>
      <c r="H2690" s="174">
        <v>3987.511</v>
      </c>
      <c r="I2690" s="197">
        <f t="shared" si="402"/>
        <v>4.6243307392541746E-3</v>
      </c>
      <c r="J2690" s="197">
        <f t="shared" si="407"/>
        <v>4.8470005424186127E-2</v>
      </c>
      <c r="K2690" s="174">
        <v>635.61</v>
      </c>
      <c r="L2690" s="197">
        <f t="shared" si="403"/>
        <v>-2.1059918514870581E-3</v>
      </c>
      <c r="M2690" s="197">
        <f t="shared" si="408"/>
        <v>1.7308840084262322E-2</v>
      </c>
      <c r="N2690" s="199">
        <v>41866</v>
      </c>
      <c r="O2690" s="181">
        <v>1955.06</v>
      </c>
      <c r="P2690" s="200">
        <f t="shared" si="404"/>
        <v>-6.1377306783057757E-5</v>
      </c>
      <c r="Q2690" s="200">
        <f t="shared" si="409"/>
        <v>6.769040284963901E-3</v>
      </c>
    </row>
    <row r="2691" spans="1:17">
      <c r="A2691" s="180">
        <v>41869</v>
      </c>
      <c r="B2691" s="174">
        <v>980.65</v>
      </c>
      <c r="C2691" s="197">
        <f t="shared" si="400"/>
        <v>7.667108563599272E-3</v>
      </c>
      <c r="D2691" s="201">
        <f t="shared" si="405"/>
        <v>1.1949944762977878E-2</v>
      </c>
      <c r="E2691" s="174">
        <v>10886.51</v>
      </c>
      <c r="F2691" s="197">
        <f t="shared" si="401"/>
        <v>8.3459341198215322E-3</v>
      </c>
      <c r="G2691" s="197">
        <f t="shared" si="406"/>
        <v>-1.6490686525442968E-2</v>
      </c>
      <c r="H2691" s="174">
        <v>4020.4960000000001</v>
      </c>
      <c r="I2691" s="197">
        <f t="shared" si="402"/>
        <v>8.2380513765924739E-3</v>
      </c>
      <c r="J2691" s="197">
        <f t="shared" si="407"/>
        <v>4.695478873886514E-2</v>
      </c>
      <c r="K2691" s="174">
        <v>632.73</v>
      </c>
      <c r="L2691" s="197">
        <f t="shared" si="403"/>
        <v>-4.5413768386760459E-3</v>
      </c>
      <c r="M2691" s="197">
        <f t="shared" si="408"/>
        <v>1.2140547201753811E-2</v>
      </c>
      <c r="N2691" s="199">
        <v>41869</v>
      </c>
      <c r="O2691" s="181">
        <v>1971.74</v>
      </c>
      <c r="P2691" s="200">
        <f t="shared" si="404"/>
        <v>8.4955181427630883E-3</v>
      </c>
      <c r="Q2691" s="200">
        <f t="shared" si="409"/>
        <v>-9.8158513418090433E-4</v>
      </c>
    </row>
    <row r="2692" spans="1:17">
      <c r="A2692" s="180">
        <v>41870</v>
      </c>
      <c r="B2692" s="174">
        <v>985.5</v>
      </c>
      <c r="C2692" s="197">
        <f t="shared" ref="C2692:C2755" si="410">LN(B2692/B2691)</f>
        <v>4.9335094852548727E-3</v>
      </c>
      <c r="D2692" s="201">
        <f t="shared" si="405"/>
        <v>2.3639274719355036E-2</v>
      </c>
      <c r="E2692" s="174">
        <v>10929.66</v>
      </c>
      <c r="F2692" s="197">
        <f t="shared" ref="F2692:F2755" si="411">LN(E2692/E2691)</f>
        <v>3.9557865810978983E-3</v>
      </c>
      <c r="G2692" s="197">
        <f t="shared" si="406"/>
        <v>-1.0650825527002304E-2</v>
      </c>
      <c r="H2692" s="174">
        <v>4040.13</v>
      </c>
      <c r="I2692" s="197">
        <f t="shared" ref="I2692:I2755" si="412">LN(H2692/H2691)</f>
        <v>4.8715915687326085E-3</v>
      </c>
      <c r="J2692" s="197">
        <f t="shared" si="407"/>
        <v>5.6194496521691291E-2</v>
      </c>
      <c r="K2692" s="174">
        <v>637.14</v>
      </c>
      <c r="L2692" s="197">
        <f t="shared" ref="L2692:L2755" si="413">LN(K2692/K2691)</f>
        <v>6.9456207781761949E-3</v>
      </c>
      <c r="M2692" s="197">
        <f t="shared" si="408"/>
        <v>6.3259741507269993E-3</v>
      </c>
      <c r="N2692" s="199">
        <v>41870</v>
      </c>
      <c r="O2692" s="181">
        <v>1981.6</v>
      </c>
      <c r="P2692" s="200">
        <f t="shared" ref="P2692:P2755" si="414">LN(O2692/O2691)</f>
        <v>4.9881975467810091E-3</v>
      </c>
      <c r="Q2692" s="200">
        <f t="shared" si="409"/>
        <v>6.2372697261504594E-3</v>
      </c>
    </row>
    <row r="2693" spans="1:17">
      <c r="A2693" s="180">
        <v>41871</v>
      </c>
      <c r="B2693" s="174">
        <v>987.18</v>
      </c>
      <c r="C2693" s="197">
        <f t="shared" si="410"/>
        <v>1.70326703383875E-3</v>
      </c>
      <c r="D2693" s="201">
        <f t="shared" si="405"/>
        <v>3.1647232128100146E-2</v>
      </c>
      <c r="E2693" s="174">
        <v>10949.48</v>
      </c>
      <c r="F2693" s="197">
        <f t="shared" si="411"/>
        <v>1.8117718906340528E-3</v>
      </c>
      <c r="G2693" s="197">
        <f t="shared" si="406"/>
        <v>-8.060088004003237E-3</v>
      </c>
      <c r="H2693" s="174">
        <v>4040.7049999999999</v>
      </c>
      <c r="I2693" s="197">
        <f t="shared" si="412"/>
        <v>1.4231202616313873E-4</v>
      </c>
      <c r="J2693" s="197">
        <f t="shared" si="407"/>
        <v>6.0581833267182382E-2</v>
      </c>
      <c r="K2693" s="174">
        <v>640.79999999999995</v>
      </c>
      <c r="L2693" s="197">
        <f t="shared" si="413"/>
        <v>5.7279841103401547E-3</v>
      </c>
      <c r="M2693" s="197">
        <f t="shared" si="408"/>
        <v>1.5803665173124835E-2</v>
      </c>
      <c r="N2693" s="199">
        <v>41871</v>
      </c>
      <c r="O2693" s="181">
        <v>1986.51</v>
      </c>
      <c r="P2693" s="200">
        <f t="shared" si="414"/>
        <v>2.4747310461941839E-3</v>
      </c>
      <c r="Q2693" s="200">
        <f t="shared" si="409"/>
        <v>9.4969112572351397E-3</v>
      </c>
    </row>
    <row r="2694" spans="1:17">
      <c r="A2694" s="180">
        <v>41872</v>
      </c>
      <c r="B2694" s="174">
        <v>993.37</v>
      </c>
      <c r="C2694" s="197">
        <f t="shared" si="410"/>
        <v>6.2508092751456749E-3</v>
      </c>
      <c r="D2694" s="201">
        <f t="shared" si="405"/>
        <v>2.9973300905981794E-2</v>
      </c>
      <c r="E2694" s="174">
        <v>10982.83</v>
      </c>
      <c r="F2694" s="197">
        <f t="shared" si="411"/>
        <v>3.041177669278413E-3</v>
      </c>
      <c r="G2694" s="197">
        <f t="shared" si="406"/>
        <v>-5.8833956746829671E-3</v>
      </c>
      <c r="H2694" s="174">
        <v>4047.0259999999998</v>
      </c>
      <c r="I2694" s="197">
        <f t="shared" si="412"/>
        <v>1.5631086857395067E-3</v>
      </c>
      <c r="J2694" s="197">
        <f t="shared" si="407"/>
        <v>6.0020933584901542E-2</v>
      </c>
      <c r="K2694" s="174">
        <v>639.5</v>
      </c>
      <c r="L2694" s="197">
        <f t="shared" si="413"/>
        <v>-2.0307747352520064E-3</v>
      </c>
      <c r="M2694" s="197">
        <f t="shared" si="408"/>
        <v>3.099991505233839E-2</v>
      </c>
      <c r="N2694" s="199">
        <v>41872</v>
      </c>
      <c r="O2694" s="181">
        <v>1992.37</v>
      </c>
      <c r="P2694" s="200">
        <f t="shared" si="414"/>
        <v>2.9455546469971902E-3</v>
      </c>
      <c r="Q2694" s="200">
        <f t="shared" si="409"/>
        <v>1.2104110180162983E-2</v>
      </c>
    </row>
    <row r="2695" spans="1:17">
      <c r="A2695" s="180">
        <v>41873</v>
      </c>
      <c r="B2695" s="174">
        <v>995.22</v>
      </c>
      <c r="C2695" s="197">
        <f t="shared" si="410"/>
        <v>1.8606153442468796E-3</v>
      </c>
      <c r="D2695" s="201">
        <f t="shared" si="405"/>
        <v>4.2149588155180016E-2</v>
      </c>
      <c r="E2695" s="174">
        <v>10947.33</v>
      </c>
      <c r="F2695" s="197">
        <f t="shared" si="411"/>
        <v>-3.2375533063606758E-3</v>
      </c>
      <c r="G2695" s="197">
        <f t="shared" si="406"/>
        <v>5.5549560733781159E-3</v>
      </c>
      <c r="H2695" s="174">
        <v>4052.752</v>
      </c>
      <c r="I2695" s="197">
        <f t="shared" si="412"/>
        <v>1.4138661464213453E-3</v>
      </c>
      <c r="J2695" s="197">
        <f t="shared" si="407"/>
        <v>6.3104915512784243E-2</v>
      </c>
      <c r="K2695" s="174">
        <v>646.79</v>
      </c>
      <c r="L2695" s="197">
        <f t="shared" si="413"/>
        <v>1.1335045834789557E-2</v>
      </c>
      <c r="M2695" s="197">
        <f t="shared" si="408"/>
        <v>2.2519057786505613E-2</v>
      </c>
      <c r="N2695" s="199">
        <v>41873</v>
      </c>
      <c r="O2695" s="181">
        <v>1988.4</v>
      </c>
      <c r="P2695" s="200">
        <f t="shared" si="414"/>
        <v>-1.9945896478233741E-3</v>
      </c>
      <c r="Q2695" s="200">
        <f t="shared" si="409"/>
        <v>2.1505768773402767E-2</v>
      </c>
    </row>
    <row r="2696" spans="1:17">
      <c r="A2696" s="180">
        <v>41876</v>
      </c>
      <c r="B2696" s="174">
        <v>994.92</v>
      </c>
      <c r="C2696" s="197">
        <f t="shared" si="410"/>
        <v>-3.0148632987867424E-4</v>
      </c>
      <c r="D2696" s="201">
        <f t="shared" si="405"/>
        <v>3.7917730086049123E-2</v>
      </c>
      <c r="E2696" s="174">
        <v>11005.36</v>
      </c>
      <c r="F2696" s="197">
        <f t="shared" si="411"/>
        <v>5.2868359335047927E-3</v>
      </c>
      <c r="G2696" s="197">
        <f t="shared" si="406"/>
        <v>-1.4185176407147172E-3</v>
      </c>
      <c r="H2696" s="174">
        <v>4067.4760000000001</v>
      </c>
      <c r="I2696" s="197">
        <f t="shared" si="412"/>
        <v>3.6265031319113977E-3</v>
      </c>
      <c r="J2696" s="197">
        <f t="shared" si="407"/>
        <v>5.7228985661734864E-2</v>
      </c>
      <c r="K2696" s="174">
        <v>647.55999999999995</v>
      </c>
      <c r="L2696" s="197">
        <f t="shared" si="413"/>
        <v>1.1897865196180688E-3</v>
      </c>
      <c r="M2696" s="197">
        <f t="shared" si="408"/>
        <v>3.3550276192935886E-2</v>
      </c>
      <c r="N2696" s="199">
        <v>41876</v>
      </c>
      <c r="O2696" s="181">
        <v>1997.92</v>
      </c>
      <c r="P2696" s="200">
        <f t="shared" si="414"/>
        <v>4.7763441463173689E-3</v>
      </c>
      <c r="Q2696" s="200">
        <f t="shared" si="409"/>
        <v>1.4625646669960893E-2</v>
      </c>
    </row>
    <row r="2697" spans="1:17">
      <c r="A2697" s="180">
        <v>41877</v>
      </c>
      <c r="B2697" s="174">
        <v>996.87</v>
      </c>
      <c r="C2697" s="197">
        <f t="shared" si="410"/>
        <v>1.9580383705220432E-3</v>
      </c>
      <c r="D2697" s="201">
        <f t="shared" si="405"/>
        <v>4.1108071834704787E-2</v>
      </c>
      <c r="E2697" s="174">
        <v>11025.37</v>
      </c>
      <c r="F2697" s="197">
        <f t="shared" si="411"/>
        <v>1.8165540136463488E-3</v>
      </c>
      <c r="G2697" s="197">
        <f t="shared" si="406"/>
        <v>5.0932001563148387E-3</v>
      </c>
      <c r="H2697" s="174">
        <v>4071.67</v>
      </c>
      <c r="I2697" s="197">
        <f t="shared" si="412"/>
        <v>1.0305750434255602E-3</v>
      </c>
      <c r="J2697" s="197">
        <f t="shared" si="407"/>
        <v>6.0964447996894003E-2</v>
      </c>
      <c r="K2697" s="174">
        <v>648.29</v>
      </c>
      <c r="L2697" s="197">
        <f t="shared" si="413"/>
        <v>1.1266737310975852E-3</v>
      </c>
      <c r="M2697" s="197">
        <f t="shared" si="408"/>
        <v>3.2775409848018237E-2</v>
      </c>
      <c r="N2697" s="199">
        <v>41877</v>
      </c>
      <c r="O2697" s="181">
        <v>2000.02</v>
      </c>
      <c r="P2697" s="200">
        <f t="shared" si="414"/>
        <v>1.050541125247729E-3</v>
      </c>
      <c r="Q2697" s="200">
        <f t="shared" si="409"/>
        <v>2.0581540324330749E-2</v>
      </c>
    </row>
    <row r="2698" spans="1:17">
      <c r="A2698" s="180">
        <v>41878</v>
      </c>
      <c r="B2698" s="174">
        <v>995.04</v>
      </c>
      <c r="C2698" s="197">
        <f t="shared" si="410"/>
        <v>-1.8374329310705381E-3</v>
      </c>
      <c r="D2698" s="201">
        <f t="shared" si="405"/>
        <v>4.0221544854430566E-2</v>
      </c>
      <c r="E2698" s="174">
        <v>11037.89</v>
      </c>
      <c r="F2698" s="197">
        <f t="shared" si="411"/>
        <v>1.1349185336940193E-3</v>
      </c>
      <c r="G2698" s="197">
        <f t="shared" si="406"/>
        <v>4.630959466660753E-3</v>
      </c>
      <c r="H2698" s="174">
        <v>4073.1770000000001</v>
      </c>
      <c r="I2698" s="197">
        <f t="shared" si="412"/>
        <v>3.7004992658475544E-4</v>
      </c>
      <c r="J2698" s="197">
        <f t="shared" si="407"/>
        <v>5.7425806281357454E-2</v>
      </c>
      <c r="K2698" s="174">
        <v>655.16999999999996</v>
      </c>
      <c r="L2698" s="197">
        <f t="shared" si="413"/>
        <v>1.0556616840387755E-2</v>
      </c>
      <c r="M2698" s="197">
        <f t="shared" si="408"/>
        <v>2.8507202780094776E-2</v>
      </c>
      <c r="N2698" s="199">
        <v>41878</v>
      </c>
      <c r="O2698" s="181">
        <v>2000.12</v>
      </c>
      <c r="P2698" s="200">
        <f t="shared" si="414"/>
        <v>4.9998250071612606E-5</v>
      </c>
      <c r="Q2698" s="200">
        <f t="shared" si="409"/>
        <v>1.9723031260020701E-2</v>
      </c>
    </row>
    <row r="2699" spans="1:17">
      <c r="A2699" s="180">
        <v>41879</v>
      </c>
      <c r="B2699" s="174">
        <v>992.4</v>
      </c>
      <c r="C2699" s="197">
        <f t="shared" si="410"/>
        <v>-2.6566855379332155E-3</v>
      </c>
      <c r="D2699" s="201">
        <f t="shared" si="405"/>
        <v>3.6506118319982787E-2</v>
      </c>
      <c r="E2699" s="174">
        <v>11009.7</v>
      </c>
      <c r="F2699" s="197">
        <f t="shared" si="411"/>
        <v>-2.5571969872262984E-3</v>
      </c>
      <c r="G2699" s="197">
        <f t="shared" si="406"/>
        <v>5.311288023113243E-3</v>
      </c>
      <c r="H2699" s="174">
        <v>4066.2730000000001</v>
      </c>
      <c r="I2699" s="197">
        <f t="shared" si="412"/>
        <v>-1.6964295267460077E-3</v>
      </c>
      <c r="J2699" s="197">
        <f t="shared" si="407"/>
        <v>5.6485470166260238E-2</v>
      </c>
      <c r="K2699" s="174">
        <v>659.66</v>
      </c>
      <c r="L2699" s="197">
        <f t="shared" si="413"/>
        <v>6.8298068243993594E-3</v>
      </c>
      <c r="M2699" s="197">
        <f t="shared" si="408"/>
        <v>4.1049696719836513E-2</v>
      </c>
      <c r="N2699" s="199">
        <v>41879</v>
      </c>
      <c r="O2699" s="181">
        <v>1996.74</v>
      </c>
      <c r="P2699" s="200">
        <f t="shared" si="414"/>
        <v>-1.6913280954213741E-3</v>
      </c>
      <c r="Q2699" s="200">
        <f t="shared" si="409"/>
        <v>2.0145365463429751E-2</v>
      </c>
    </row>
    <row r="2700" spans="1:17">
      <c r="A2700" s="180">
        <v>41880</v>
      </c>
      <c r="B2700" s="174">
        <v>996.34</v>
      </c>
      <c r="C2700" s="197">
        <f t="shared" si="410"/>
        <v>3.9623129768668651E-3</v>
      </c>
      <c r="D2700" s="201">
        <f t="shared" si="405"/>
        <v>2.1387921906001649E-2</v>
      </c>
      <c r="E2700" s="174">
        <v>11046.33</v>
      </c>
      <c r="F2700" s="197">
        <f t="shared" si="411"/>
        <v>3.3215436936896961E-3</v>
      </c>
      <c r="G2700" s="197">
        <f t="shared" si="406"/>
        <v>-3.3468911576325102E-3</v>
      </c>
      <c r="H2700" s="174">
        <v>4082.5590000000002</v>
      </c>
      <c r="I2700" s="197">
        <f t="shared" si="412"/>
        <v>3.9971425803473374E-3</v>
      </c>
      <c r="J2700" s="197">
        <f t="shared" si="407"/>
        <v>4.3205462768285047E-2</v>
      </c>
      <c r="K2700" s="174">
        <v>659.64</v>
      </c>
      <c r="L2700" s="197">
        <f t="shared" si="413"/>
        <v>-3.0319108620466397E-5</v>
      </c>
      <c r="M2700" s="197">
        <f t="shared" si="408"/>
        <v>5.1144903589740838E-2</v>
      </c>
      <c r="N2700" s="199">
        <v>41880</v>
      </c>
      <c r="O2700" s="181">
        <v>2003.37</v>
      </c>
      <c r="P2700" s="200">
        <f t="shared" si="414"/>
        <v>3.3149118755349209E-3</v>
      </c>
      <c r="Q2700" s="200">
        <f t="shared" si="409"/>
        <v>1.1798447216375376E-2</v>
      </c>
    </row>
    <row r="2701" spans="1:17">
      <c r="A2701" s="180">
        <v>41884</v>
      </c>
      <c r="B2701" s="174">
        <v>995.59</v>
      </c>
      <c r="C2701" s="197">
        <f t="shared" si="410"/>
        <v>-7.5303854597464964E-4</v>
      </c>
      <c r="D2701" s="201">
        <f t="shared" si="405"/>
        <v>2.5741499392961865E-2</v>
      </c>
      <c r="E2701" s="174">
        <v>11038.12</v>
      </c>
      <c r="F2701" s="197">
        <f t="shared" si="411"/>
        <v>-7.4350960772952268E-4</v>
      </c>
      <c r="G2701" s="197">
        <f t="shared" si="406"/>
        <v>-3.6295062052567805E-4</v>
      </c>
      <c r="H2701" s="174">
        <v>4095.81</v>
      </c>
      <c r="I2701" s="197">
        <f t="shared" si="412"/>
        <v>3.240502255539407E-3</v>
      </c>
      <c r="J2701" s="197">
        <f t="shared" si="407"/>
        <v>4.5934641558865043E-2</v>
      </c>
      <c r="K2701" s="174">
        <v>663.02</v>
      </c>
      <c r="L2701" s="197">
        <f t="shared" si="413"/>
        <v>5.1109239828300819E-3</v>
      </c>
      <c r="M2701" s="197">
        <f t="shared" si="408"/>
        <v>4.8533238836658221E-2</v>
      </c>
      <c r="N2701" s="199">
        <v>41884</v>
      </c>
      <c r="O2701" s="181">
        <v>2002.28</v>
      </c>
      <c r="P2701" s="200">
        <f t="shared" si="414"/>
        <v>-5.4423128675924639E-4</v>
      </c>
      <c r="Q2701" s="200">
        <f t="shared" si="409"/>
        <v>1.4454787762565839E-2</v>
      </c>
    </row>
    <row r="2702" spans="1:17">
      <c r="A2702" s="180">
        <v>41885</v>
      </c>
      <c r="B2702" s="174">
        <v>993.71</v>
      </c>
      <c r="C2702" s="197">
        <f t="shared" si="410"/>
        <v>-1.8901126624397179E-3</v>
      </c>
      <c r="D2702" s="201">
        <f t="shared" si="405"/>
        <v>1.8695354772452499E-2</v>
      </c>
      <c r="E2702" s="174">
        <v>11063.55</v>
      </c>
      <c r="F2702" s="197">
        <f t="shared" si="411"/>
        <v>2.3011845912040609E-3</v>
      </c>
      <c r="G2702" s="197">
        <f t="shared" si="406"/>
        <v>-6.0155066679758659E-3</v>
      </c>
      <c r="H2702" s="174">
        <v>4070.9569999999999</v>
      </c>
      <c r="I2702" s="197">
        <f t="shared" si="412"/>
        <v>-6.0863929928540597E-3</v>
      </c>
      <c r="J2702" s="197">
        <f t="shared" si="407"/>
        <v>4.310528364880295E-2</v>
      </c>
      <c r="K2702" s="174">
        <v>663.14</v>
      </c>
      <c r="L2702" s="197">
        <f t="shared" si="413"/>
        <v>1.8097363866733654E-4</v>
      </c>
      <c r="M2702" s="197">
        <f t="shared" si="408"/>
        <v>5.8749552105634387E-2</v>
      </c>
      <c r="N2702" s="199">
        <v>41885</v>
      </c>
      <c r="O2702" s="181">
        <v>2000.72</v>
      </c>
      <c r="P2702" s="200">
        <f t="shared" si="414"/>
        <v>-7.7941547787828132E-4</v>
      </c>
      <c r="Q2702" s="200">
        <f t="shared" si="409"/>
        <v>8.445979209199388E-3</v>
      </c>
    </row>
    <row r="2703" spans="1:17">
      <c r="A2703" s="180">
        <v>41886</v>
      </c>
      <c r="B2703" s="174">
        <v>990.95</v>
      </c>
      <c r="C2703" s="197">
        <f t="shared" si="410"/>
        <v>-2.7813346157416598E-3</v>
      </c>
      <c r="D2703" s="201">
        <f t="shared" si="405"/>
        <v>2.1832440550241895E-2</v>
      </c>
      <c r="E2703" s="174">
        <v>11030.4</v>
      </c>
      <c r="F2703" s="197">
        <f t="shared" si="411"/>
        <v>-3.000823743708218E-3</v>
      </c>
      <c r="G2703" s="197">
        <f t="shared" si="406"/>
        <v>2.5104812600281442E-3</v>
      </c>
      <c r="H2703" s="174">
        <v>4066.1309999999999</v>
      </c>
      <c r="I2703" s="197">
        <f t="shared" si="412"/>
        <v>-1.1861738660935539E-3</v>
      </c>
      <c r="J2703" s="197">
        <f t="shared" si="407"/>
        <v>4.0159675175581395E-2</v>
      </c>
      <c r="K2703" s="174">
        <v>663.24</v>
      </c>
      <c r="L2703" s="197">
        <f t="shared" si="413"/>
        <v>1.5078635110516824E-4</v>
      </c>
      <c r="M2703" s="197">
        <f t="shared" si="408"/>
        <v>5.3252407868117045E-2</v>
      </c>
      <c r="N2703" s="199">
        <v>41886</v>
      </c>
      <c r="O2703" s="181">
        <v>1997.65</v>
      </c>
      <c r="P2703" s="200">
        <f t="shared" si="414"/>
        <v>-1.5356260692695059E-3</v>
      </c>
      <c r="Q2703" s="200">
        <f t="shared" si="409"/>
        <v>1.159784464235189E-2</v>
      </c>
    </row>
    <row r="2704" spans="1:17">
      <c r="A2704" s="180">
        <v>41887</v>
      </c>
      <c r="B2704" s="174">
        <v>995.18</v>
      </c>
      <c r="C2704" s="197">
        <f t="shared" si="410"/>
        <v>4.2595463495991633E-3</v>
      </c>
      <c r="D2704" s="201">
        <f t="shared" si="405"/>
        <v>3.3565810454204661E-2</v>
      </c>
      <c r="E2704" s="174">
        <v>11073.4</v>
      </c>
      <c r="F2704" s="197">
        <f t="shared" si="411"/>
        <v>3.8907386281035921E-3</v>
      </c>
      <c r="G2704" s="197">
        <f t="shared" si="406"/>
        <v>6.1145362092162765E-3</v>
      </c>
      <c r="H2704" s="174">
        <v>4089.9180000000001</v>
      </c>
      <c r="I2704" s="197">
        <f t="shared" si="412"/>
        <v>5.8329878703612123E-3</v>
      </c>
      <c r="J2704" s="197">
        <f t="shared" si="407"/>
        <v>5.0972194928657712E-2</v>
      </c>
      <c r="K2704" s="174">
        <v>663.77</v>
      </c>
      <c r="L2704" s="197">
        <f t="shared" si="413"/>
        <v>7.987882957642328E-4</v>
      </c>
      <c r="M2704" s="197">
        <f t="shared" si="408"/>
        <v>5.4947129012160319E-2</v>
      </c>
      <c r="N2704" s="199">
        <v>41887</v>
      </c>
      <c r="O2704" s="181">
        <v>2007.71</v>
      </c>
      <c r="P2704" s="200">
        <f t="shared" si="414"/>
        <v>5.0232793825961582E-3</v>
      </c>
      <c r="Q2704" s="200">
        <f t="shared" si="409"/>
        <v>1.7135948517582728E-2</v>
      </c>
    </row>
    <row r="2705" spans="1:17">
      <c r="A2705" s="180">
        <v>41890</v>
      </c>
      <c r="B2705" s="174">
        <v>996.7</v>
      </c>
      <c r="C2705" s="197">
        <f t="shared" si="410"/>
        <v>1.5261966534548036E-3</v>
      </c>
      <c r="D2705" s="201">
        <f t="shared" si="405"/>
        <v>3.2517212490308874E-2</v>
      </c>
      <c r="E2705" s="174">
        <v>11007.39</v>
      </c>
      <c r="F2705" s="197">
        <f t="shared" si="411"/>
        <v>-5.9789705571369903E-3</v>
      </c>
      <c r="G2705" s="197">
        <f t="shared" si="406"/>
        <v>6.1506881284906501E-3</v>
      </c>
      <c r="H2705" s="174">
        <v>4095.4650000000001</v>
      </c>
      <c r="I2705" s="197">
        <f t="shared" si="412"/>
        <v>1.3553430179461083E-3</v>
      </c>
      <c r="J2705" s="197">
        <f t="shared" si="407"/>
        <v>4.9367200379120436E-2</v>
      </c>
      <c r="K2705" s="174">
        <v>663.4</v>
      </c>
      <c r="L2705" s="197">
        <f t="shared" si="413"/>
        <v>-5.5757741598420614E-4</v>
      </c>
      <c r="M2705" s="197">
        <f t="shared" si="408"/>
        <v>4.9885269205074814E-2</v>
      </c>
      <c r="N2705" s="199">
        <v>41890</v>
      </c>
      <c r="O2705" s="181">
        <v>2001.54</v>
      </c>
      <c r="P2705" s="200">
        <f t="shared" si="414"/>
        <v>-3.0778848267845093E-3</v>
      </c>
      <c r="Q2705" s="200">
        <f t="shared" si="409"/>
        <v>1.752570896384776E-2</v>
      </c>
    </row>
    <row r="2706" spans="1:17">
      <c r="A2706" s="180">
        <v>41891</v>
      </c>
      <c r="B2706" s="174">
        <v>989.93</v>
      </c>
      <c r="C2706" s="197">
        <f t="shared" si="410"/>
        <v>-6.8155884153448323E-3</v>
      </c>
      <c r="D2706" s="201">
        <f t="shared" ref="D2706:D2769" si="415">SUM(C2665:C2705)</f>
        <v>3.7985397409154513E-2</v>
      </c>
      <c r="E2706" s="174">
        <v>10945.61</v>
      </c>
      <c r="F2706" s="197">
        <f t="shared" si="411"/>
        <v>-5.6284027780751193E-3</v>
      </c>
      <c r="G2706" s="197">
        <f t="shared" ref="G2706:G2769" si="416">SUM(F2665:F2705)</f>
        <v>6.018589629524832E-3</v>
      </c>
      <c r="H2706" s="174">
        <v>4061.88</v>
      </c>
      <c r="I2706" s="197">
        <f t="shared" si="412"/>
        <v>-8.2343433475913948E-3</v>
      </c>
      <c r="J2706" s="197">
        <f t="shared" ref="J2706:J2769" si="417">SUM(I2665:I2705)</f>
        <v>5.4035316570263003E-2</v>
      </c>
      <c r="K2706" s="174">
        <v>661.94</v>
      </c>
      <c r="L2706" s="197">
        <f t="shared" si="413"/>
        <v>-2.2032091245804747E-3</v>
      </c>
      <c r="M2706" s="197">
        <f t="shared" ref="M2706:M2769" si="418">SUM(L2665:L2705)</f>
        <v>4.7761149017798536E-2</v>
      </c>
      <c r="N2706" s="199">
        <v>41891</v>
      </c>
      <c r="O2706" s="181">
        <v>1988.44</v>
      </c>
      <c r="P2706" s="200">
        <f t="shared" si="414"/>
        <v>-6.5664725492672778E-3</v>
      </c>
      <c r="Q2706" s="200">
        <f t="shared" ref="Q2706:Q2769" si="419">SUM(P2665:P2705)</f>
        <v>1.8587502075064922E-2</v>
      </c>
    </row>
    <row r="2707" spans="1:17">
      <c r="A2707" s="180">
        <v>41892</v>
      </c>
      <c r="B2707" s="174">
        <v>995.05</v>
      </c>
      <c r="C2707" s="197">
        <f t="shared" si="410"/>
        <v>5.1587535942563675E-3</v>
      </c>
      <c r="D2707" s="201">
        <f t="shared" si="415"/>
        <v>2.6989096552310743E-2</v>
      </c>
      <c r="E2707" s="174">
        <v>10972.21</v>
      </c>
      <c r="F2707" s="197">
        <f t="shared" si="411"/>
        <v>2.4272498870401126E-3</v>
      </c>
      <c r="G2707" s="197">
        <f t="shared" si="416"/>
        <v>8.4635933460780379E-4</v>
      </c>
      <c r="H2707" s="174">
        <v>4094.97</v>
      </c>
      <c r="I2707" s="197">
        <f t="shared" si="412"/>
        <v>8.1134706465436027E-3</v>
      </c>
      <c r="J2707" s="197">
        <f t="shared" si="417"/>
        <v>3.9495953644007778E-2</v>
      </c>
      <c r="K2707" s="174">
        <v>664.91</v>
      </c>
      <c r="L2707" s="197">
        <f t="shared" si="413"/>
        <v>4.4767757625574908E-3</v>
      </c>
      <c r="M2707" s="197">
        <f t="shared" si="418"/>
        <v>3.4941878502986225E-2</v>
      </c>
      <c r="N2707" s="199">
        <v>41892</v>
      </c>
      <c r="O2707" s="181">
        <v>1995.69</v>
      </c>
      <c r="P2707" s="200">
        <f t="shared" si="414"/>
        <v>3.6394434933185002E-3</v>
      </c>
      <c r="Q2707" s="200">
        <f t="shared" si="419"/>
        <v>1.0551132891380419E-2</v>
      </c>
    </row>
    <row r="2708" spans="1:17">
      <c r="A2708" s="180">
        <v>41893</v>
      </c>
      <c r="B2708" s="174">
        <v>994.75</v>
      </c>
      <c r="C2708" s="197">
        <f t="shared" si="410"/>
        <v>-3.0153784528399243E-4</v>
      </c>
      <c r="D2708" s="201">
        <f t="shared" si="415"/>
        <v>2.5197991265076498E-2</v>
      </c>
      <c r="E2708" s="174">
        <v>10975.99</v>
      </c>
      <c r="F2708" s="197">
        <f t="shared" si="411"/>
        <v>3.4444738405635031E-4</v>
      </c>
      <c r="G2708" s="197">
        <f t="shared" si="416"/>
        <v>-1.7538049121744934E-3</v>
      </c>
      <c r="H2708" s="174">
        <v>4092.6460000000002</v>
      </c>
      <c r="I2708" s="197">
        <f t="shared" si="412"/>
        <v>-5.676866287847997E-4</v>
      </c>
      <c r="J2708" s="197">
        <f t="shared" si="417"/>
        <v>4.1256361459670231E-2</v>
      </c>
      <c r="K2708" s="174">
        <v>665.83</v>
      </c>
      <c r="L2708" s="197">
        <f t="shared" si="413"/>
        <v>1.3826895510373398E-3</v>
      </c>
      <c r="M2708" s="197">
        <f t="shared" si="418"/>
        <v>3.9215298901345293E-2</v>
      </c>
      <c r="N2708" s="199">
        <v>41893</v>
      </c>
      <c r="O2708" s="181">
        <v>1997.45</v>
      </c>
      <c r="P2708" s="200">
        <f t="shared" si="414"/>
        <v>8.8151184980712178E-4</v>
      </c>
      <c r="Q2708" s="200">
        <f t="shared" si="419"/>
        <v>9.3587306073891867E-3</v>
      </c>
    </row>
    <row r="2709" spans="1:17">
      <c r="A2709" s="180">
        <v>41894</v>
      </c>
      <c r="B2709" s="174">
        <v>988.26</v>
      </c>
      <c r="C2709" s="197">
        <f t="shared" si="410"/>
        <v>-6.545628284398558E-3</v>
      </c>
      <c r="D2709" s="201">
        <f t="shared" si="415"/>
        <v>2.822056764225158E-2</v>
      </c>
      <c r="E2709" s="174">
        <v>10911.39</v>
      </c>
      <c r="F2709" s="197">
        <f t="shared" si="411"/>
        <v>-5.902962125383257E-3</v>
      </c>
      <c r="G2709" s="197">
        <f t="shared" si="416"/>
        <v>9.4341220480361344E-4</v>
      </c>
      <c r="H2709" s="174">
        <v>4069.2330000000002</v>
      </c>
      <c r="I2709" s="197">
        <f t="shared" si="412"/>
        <v>-5.7371750353610446E-3</v>
      </c>
      <c r="J2709" s="197">
        <f t="shared" si="417"/>
        <v>4.4515593063368032E-2</v>
      </c>
      <c r="K2709" s="174">
        <v>661.11</v>
      </c>
      <c r="L2709" s="197">
        <f t="shared" si="413"/>
        <v>-7.1141421721916849E-3</v>
      </c>
      <c r="M2709" s="197">
        <f t="shared" si="418"/>
        <v>3.54030094910441E-2</v>
      </c>
      <c r="N2709" s="199">
        <v>41894</v>
      </c>
      <c r="O2709" s="181">
        <v>1985.54</v>
      </c>
      <c r="P2709" s="200">
        <f t="shared" si="414"/>
        <v>-5.9804496107261707E-3</v>
      </c>
      <c r="Q2709" s="200">
        <f t="shared" si="419"/>
        <v>1.2174234220353162E-2</v>
      </c>
    </row>
    <row r="2710" spans="1:17">
      <c r="A2710" s="180">
        <v>41897</v>
      </c>
      <c r="B2710" s="174">
        <v>977.04</v>
      </c>
      <c r="C2710" s="197">
        <f t="shared" si="410"/>
        <v>-1.1418228159806363E-2</v>
      </c>
      <c r="D2710" s="201">
        <f t="shared" si="415"/>
        <v>1.3898169584308909E-2</v>
      </c>
      <c r="E2710" s="174">
        <v>10909.31</v>
      </c>
      <c r="F2710" s="197">
        <f t="shared" si="411"/>
        <v>-1.9064466367252271E-4</v>
      </c>
      <c r="G2710" s="197">
        <f t="shared" si="416"/>
        <v>-9.7122099433681781E-3</v>
      </c>
      <c r="H2710" s="174">
        <v>4029.886</v>
      </c>
      <c r="I2710" s="197">
        <f t="shared" si="412"/>
        <v>-9.716441889433566E-3</v>
      </c>
      <c r="J2710" s="197">
        <f t="shared" si="417"/>
        <v>3.4221386880516506E-2</v>
      </c>
      <c r="K2710" s="174">
        <v>660.5</v>
      </c>
      <c r="L2710" s="197">
        <f t="shared" si="413"/>
        <v>-9.2311656739486024E-4</v>
      </c>
      <c r="M2710" s="197">
        <f t="shared" si="418"/>
        <v>2.846004290651941E-2</v>
      </c>
      <c r="N2710" s="199">
        <v>41897</v>
      </c>
      <c r="O2710" s="181">
        <v>1984.13</v>
      </c>
      <c r="P2710" s="200">
        <f t="shared" si="414"/>
        <v>-7.103865355538411E-4</v>
      </c>
      <c r="Q2710" s="200">
        <f t="shared" si="419"/>
        <v>2.0014576481440704E-3</v>
      </c>
    </row>
    <row r="2711" spans="1:17">
      <c r="A2711" s="180">
        <v>41898</v>
      </c>
      <c r="B2711" s="174">
        <v>984.45</v>
      </c>
      <c r="C2711" s="197">
        <f t="shared" si="410"/>
        <v>7.5555167250084031E-3</v>
      </c>
      <c r="D2711" s="201">
        <f t="shared" si="415"/>
        <v>1.8188234740287225E-2</v>
      </c>
      <c r="E2711" s="174">
        <v>10980.14</v>
      </c>
      <c r="F2711" s="197">
        <f t="shared" si="411"/>
        <v>6.4716333401302608E-3</v>
      </c>
      <c r="G2711" s="197">
        <f t="shared" si="416"/>
        <v>1.7312129462889552E-3</v>
      </c>
      <c r="H2711" s="174">
        <v>4067.2739999999999</v>
      </c>
      <c r="I2711" s="197">
        <f t="shared" si="412"/>
        <v>9.2349084653600821E-3</v>
      </c>
      <c r="J2711" s="197">
        <f t="shared" si="417"/>
        <v>3.8416467979929037E-2</v>
      </c>
      <c r="K2711" s="174">
        <v>664.77</v>
      </c>
      <c r="L2711" s="197">
        <f t="shared" si="413"/>
        <v>6.4439922068433506E-3</v>
      </c>
      <c r="M2711" s="197">
        <f t="shared" si="418"/>
        <v>3.743699077638709E-2</v>
      </c>
      <c r="N2711" s="199">
        <v>41898</v>
      </c>
      <c r="O2711" s="181">
        <v>1998.98</v>
      </c>
      <c r="P2711" s="200">
        <f t="shared" si="414"/>
        <v>7.4565195560981042E-3</v>
      </c>
      <c r="Q2711" s="200">
        <f t="shared" si="419"/>
        <v>1.3195701651689498E-2</v>
      </c>
    </row>
    <row r="2712" spans="1:17">
      <c r="A2712" s="180">
        <v>41899</v>
      </c>
      <c r="B2712" s="174">
        <v>983.4</v>
      </c>
      <c r="C2712" s="197">
        <f t="shared" si="410"/>
        <v>-1.0671546100024956E-3</v>
      </c>
      <c r="D2712" s="201">
        <f t="shared" si="415"/>
        <v>1.2069085587429418E-2</v>
      </c>
      <c r="E2712" s="174">
        <v>10973.74</v>
      </c>
      <c r="F2712" s="197">
        <f t="shared" si="411"/>
        <v>-5.8304046312537263E-4</v>
      </c>
      <c r="G2712" s="197">
        <f t="shared" si="416"/>
        <v>-5.2626644317702986E-4</v>
      </c>
      <c r="H2712" s="174">
        <v>4073.567</v>
      </c>
      <c r="I2712" s="197">
        <f t="shared" si="412"/>
        <v>1.5460322228303294E-3</v>
      </c>
      <c r="J2712" s="197">
        <f t="shared" si="417"/>
        <v>3.1819176788015893E-2</v>
      </c>
      <c r="K2712" s="174">
        <v>665.77</v>
      </c>
      <c r="L2712" s="197">
        <f t="shared" si="413"/>
        <v>1.5031493803840835E-3</v>
      </c>
      <c r="M2712" s="197">
        <f t="shared" si="418"/>
        <v>3.9114215823284781E-2</v>
      </c>
      <c r="N2712" s="199">
        <v>41899</v>
      </c>
      <c r="O2712" s="181">
        <v>2001.57</v>
      </c>
      <c r="P2712" s="200">
        <f t="shared" si="414"/>
        <v>1.2948221428846019E-3</v>
      </c>
      <c r="Q2712" s="200">
        <f t="shared" si="419"/>
        <v>1.0439599992023603E-2</v>
      </c>
    </row>
    <row r="2713" spans="1:17">
      <c r="A2713" s="180">
        <v>41900</v>
      </c>
      <c r="B2713" s="174">
        <v>992.65</v>
      </c>
      <c r="C2713" s="197">
        <f t="shared" si="410"/>
        <v>9.3621796652488473E-3</v>
      </c>
      <c r="D2713" s="201">
        <f t="shared" si="415"/>
        <v>9.7483988328049814E-3</v>
      </c>
      <c r="E2713" s="174">
        <v>11024.06</v>
      </c>
      <c r="F2713" s="197">
        <f t="shared" si="411"/>
        <v>4.5750109346822006E-3</v>
      </c>
      <c r="G2713" s="197">
        <f t="shared" si="416"/>
        <v>1.4654783140732003E-3</v>
      </c>
      <c r="H2713" s="174">
        <v>4103.0829999999996</v>
      </c>
      <c r="I2713" s="197">
        <f t="shared" si="412"/>
        <v>7.2196139506191135E-3</v>
      </c>
      <c r="J2713" s="197">
        <f t="shared" si="417"/>
        <v>3.4827738624363058E-2</v>
      </c>
      <c r="K2713" s="174">
        <v>661.5</v>
      </c>
      <c r="L2713" s="197">
        <f t="shared" si="413"/>
        <v>-6.4342819945970783E-3</v>
      </c>
      <c r="M2713" s="197">
        <f t="shared" si="418"/>
        <v>4.3546863566370761E-2</v>
      </c>
      <c r="N2713" s="199">
        <v>41900</v>
      </c>
      <c r="O2713" s="181">
        <v>2011.36</v>
      </c>
      <c r="P2713" s="200">
        <f t="shared" si="414"/>
        <v>4.8792375757879137E-3</v>
      </c>
      <c r="Q2713" s="200">
        <f t="shared" si="419"/>
        <v>1.4057385842554577E-2</v>
      </c>
    </row>
    <row r="2714" spans="1:17">
      <c r="A2714" s="180">
        <v>41901</v>
      </c>
      <c r="B2714" s="174">
        <v>986.31</v>
      </c>
      <c r="C2714" s="197">
        <f t="shared" si="410"/>
        <v>-6.4074278315676908E-3</v>
      </c>
      <c r="D2714" s="201">
        <f t="shared" si="415"/>
        <v>1.1428580030017718E-2</v>
      </c>
      <c r="E2714" s="174">
        <v>10989.57</v>
      </c>
      <c r="F2714" s="197">
        <f t="shared" si="411"/>
        <v>-3.1335157555759984E-3</v>
      </c>
      <c r="G2714" s="197">
        <f t="shared" si="416"/>
        <v>7.0960924562175681E-4</v>
      </c>
      <c r="H2714" s="174">
        <v>4100.0929999999998</v>
      </c>
      <c r="I2714" s="197">
        <f t="shared" si="412"/>
        <v>-7.2898597626381483E-4</v>
      </c>
      <c r="J2714" s="197">
        <f t="shared" si="417"/>
        <v>3.5084852569812718E-2</v>
      </c>
      <c r="K2714" s="174">
        <v>667.03</v>
      </c>
      <c r="L2714" s="197">
        <f t="shared" si="413"/>
        <v>8.3250388603997756E-3</v>
      </c>
      <c r="M2714" s="197">
        <f t="shared" si="418"/>
        <v>3.2807459662821718E-2</v>
      </c>
      <c r="N2714" s="199">
        <v>41901</v>
      </c>
      <c r="O2714" s="181">
        <v>2010.4</v>
      </c>
      <c r="P2714" s="200">
        <f t="shared" si="414"/>
        <v>-4.7740293713845845E-4</v>
      </c>
      <c r="Q2714" s="200">
        <f t="shared" si="419"/>
        <v>1.393302454708493E-2</v>
      </c>
    </row>
    <row r="2715" spans="1:17">
      <c r="A2715" s="180">
        <v>41904</v>
      </c>
      <c r="B2715" s="174">
        <v>978.25</v>
      </c>
      <c r="C2715" s="197">
        <f t="shared" si="410"/>
        <v>-8.2054457209983604E-3</v>
      </c>
      <c r="D2715" s="201">
        <f t="shared" si="415"/>
        <v>9.5864141526233702E-3</v>
      </c>
      <c r="E2715" s="174">
        <v>10892.64</v>
      </c>
      <c r="F2715" s="197">
        <f t="shared" si="411"/>
        <v>-8.8593093641675634E-3</v>
      </c>
      <c r="G2715" s="197">
        <f t="shared" si="416"/>
        <v>-3.1190019411461633E-3</v>
      </c>
      <c r="H2715" s="174">
        <v>4061.2339999999999</v>
      </c>
      <c r="I2715" s="197">
        <f t="shared" si="412"/>
        <v>-9.5227880601710113E-3</v>
      </c>
      <c r="J2715" s="197">
        <f t="shared" si="417"/>
        <v>2.8173267159238617E-2</v>
      </c>
      <c r="K2715" s="174">
        <v>667.84</v>
      </c>
      <c r="L2715" s="197">
        <f t="shared" si="413"/>
        <v>1.2136014734257974E-3</v>
      </c>
      <c r="M2715" s="197">
        <f t="shared" si="418"/>
        <v>3.3460682303094444E-2</v>
      </c>
      <c r="N2715" s="199">
        <v>41904</v>
      </c>
      <c r="O2715" s="181">
        <v>1994.29</v>
      </c>
      <c r="P2715" s="200">
        <f t="shared" si="414"/>
        <v>-8.0456099735066993E-3</v>
      </c>
      <c r="Q2715" s="200">
        <f t="shared" si="419"/>
        <v>1.1702710977598379E-2</v>
      </c>
    </row>
    <row r="2716" spans="1:17">
      <c r="A2716" s="180">
        <v>41905</v>
      </c>
      <c r="B2716" s="174">
        <v>974.36</v>
      </c>
      <c r="C2716" s="197">
        <f t="shared" si="410"/>
        <v>-3.9844158806205338E-3</v>
      </c>
      <c r="D2716" s="201">
        <f t="shared" si="415"/>
        <v>-1.5015554642787152E-3</v>
      </c>
      <c r="E2716" s="174">
        <v>10815.42</v>
      </c>
      <c r="F2716" s="197">
        <f t="shared" si="411"/>
        <v>-7.1144382048635886E-3</v>
      </c>
      <c r="G2716" s="197">
        <f t="shared" si="416"/>
        <v>-1.3307265751700024E-2</v>
      </c>
      <c r="H2716" s="174">
        <v>4051.5729999999999</v>
      </c>
      <c r="I2716" s="197">
        <f t="shared" si="412"/>
        <v>-2.381667545328329E-3</v>
      </c>
      <c r="J2716" s="197">
        <f t="shared" si="417"/>
        <v>1.9404364631511857E-2</v>
      </c>
      <c r="K2716" s="174">
        <v>664.9</v>
      </c>
      <c r="L2716" s="197">
        <f t="shared" si="413"/>
        <v>-4.4119704804267317E-3</v>
      </c>
      <c r="M2716" s="197">
        <f t="shared" si="418"/>
        <v>3.664497237060637E-2</v>
      </c>
      <c r="N2716" s="199">
        <v>41905</v>
      </c>
      <c r="O2716" s="181">
        <v>1982.77</v>
      </c>
      <c r="P2716" s="200">
        <f t="shared" si="414"/>
        <v>-5.7932403429418761E-3</v>
      </c>
      <c r="Q2716" s="200">
        <f t="shared" si="419"/>
        <v>3.1690494521360822E-3</v>
      </c>
    </row>
    <row r="2717" spans="1:17">
      <c r="A2717" s="180">
        <v>41906</v>
      </c>
      <c r="B2717" s="174">
        <v>982.03</v>
      </c>
      <c r="C2717" s="197">
        <f t="shared" si="410"/>
        <v>7.8410125760927929E-3</v>
      </c>
      <c r="D2717" s="201">
        <f t="shared" si="415"/>
        <v>-8.2071488869550364E-4</v>
      </c>
      <c r="E2717" s="174">
        <v>10885.6</v>
      </c>
      <c r="F2717" s="197">
        <f t="shared" si="411"/>
        <v>6.4679212920904557E-3</v>
      </c>
      <c r="G2717" s="197">
        <f t="shared" si="416"/>
        <v>-1.5631546429693562E-2</v>
      </c>
      <c r="H2717" s="174">
        <v>4094.3130000000001</v>
      </c>
      <c r="I2717" s="197">
        <f t="shared" si="412"/>
        <v>1.0493736888711847E-2</v>
      </c>
      <c r="J2717" s="197">
        <f t="shared" si="417"/>
        <v>2.1557732429789173E-2</v>
      </c>
      <c r="K2717" s="174">
        <v>660.7</v>
      </c>
      <c r="L2717" s="197">
        <f t="shared" si="413"/>
        <v>-6.3367743725692063E-3</v>
      </c>
      <c r="M2717" s="197">
        <f t="shared" si="418"/>
        <v>2.2664290518725632E-2</v>
      </c>
      <c r="N2717" s="199">
        <v>41906</v>
      </c>
      <c r="O2717" s="181">
        <v>1998.3</v>
      </c>
      <c r="P2717" s="200">
        <f t="shared" si="414"/>
        <v>7.8019621743095095E-3</v>
      </c>
      <c r="Q2717" s="200">
        <f t="shared" si="419"/>
        <v>2.2367477030213884E-3</v>
      </c>
    </row>
    <row r="2718" spans="1:17">
      <c r="A2718" s="180">
        <v>41907</v>
      </c>
      <c r="B2718" s="174">
        <v>962.36</v>
      </c>
      <c r="C2718" s="197">
        <f t="shared" si="410"/>
        <v>-2.0233256749047829E-2</v>
      </c>
      <c r="D2718" s="201">
        <f t="shared" si="415"/>
        <v>5.196620116241126E-3</v>
      </c>
      <c r="E2718" s="174">
        <v>10722.21</v>
      </c>
      <c r="F2718" s="197">
        <f t="shared" si="411"/>
        <v>-1.5123523782813605E-2</v>
      </c>
      <c r="G2718" s="197">
        <f t="shared" si="416"/>
        <v>-9.2937845831073135E-3</v>
      </c>
      <c r="H2718" s="174">
        <v>4007.8209999999999</v>
      </c>
      <c r="I2718" s="197">
        <f t="shared" si="412"/>
        <v>-2.1351235556447041E-2</v>
      </c>
      <c r="J2718" s="197">
        <f t="shared" si="417"/>
        <v>3.1527290586011864E-2</v>
      </c>
      <c r="K2718" s="174">
        <v>665.17</v>
      </c>
      <c r="L2718" s="197">
        <f t="shared" si="413"/>
        <v>6.7427680476519593E-3</v>
      </c>
      <c r="M2718" s="197">
        <f t="shared" si="418"/>
        <v>2.9490694980148106E-2</v>
      </c>
      <c r="N2718" s="199">
        <v>41907</v>
      </c>
      <c r="O2718" s="181">
        <v>1965.99</v>
      </c>
      <c r="P2718" s="200">
        <f t="shared" si="414"/>
        <v>-1.6300883863057503E-2</v>
      </c>
      <c r="Q2718" s="200">
        <f t="shared" si="419"/>
        <v>9.7506310327078564E-3</v>
      </c>
    </row>
    <row r="2719" spans="1:17">
      <c r="A2719" s="180">
        <v>41908</v>
      </c>
      <c r="B2719" s="174">
        <v>971.68</v>
      </c>
      <c r="C2719" s="197">
        <f t="shared" si="410"/>
        <v>9.6379311123186585E-3</v>
      </c>
      <c r="D2719" s="201">
        <f t="shared" si="415"/>
        <v>-9.812870527129567E-3</v>
      </c>
      <c r="E2719" s="174">
        <v>10798.88</v>
      </c>
      <c r="F2719" s="197">
        <f t="shared" si="411"/>
        <v>7.1251339371713237E-3</v>
      </c>
      <c r="G2719" s="197">
        <f t="shared" si="416"/>
        <v>-1.9806815039822935E-2</v>
      </c>
      <c r="H2719" s="174">
        <v>4053.7190000000001</v>
      </c>
      <c r="I2719" s="197">
        <f t="shared" si="412"/>
        <v>1.1387029263337584E-2</v>
      </c>
      <c r="J2719" s="197">
        <f t="shared" si="417"/>
        <v>1.2247898579107058E-2</v>
      </c>
      <c r="K2719" s="174">
        <v>666.39</v>
      </c>
      <c r="L2719" s="197">
        <f t="shared" si="413"/>
        <v>1.8324376541488472E-3</v>
      </c>
      <c r="M2719" s="197">
        <f t="shared" si="418"/>
        <v>2.2993364075313504E-2</v>
      </c>
      <c r="N2719" s="199">
        <v>41908</v>
      </c>
      <c r="O2719" s="181">
        <v>1982.85</v>
      </c>
      <c r="P2719" s="200">
        <f t="shared" si="414"/>
        <v>8.53926846933231E-3</v>
      </c>
      <c r="Q2719" s="200">
        <f t="shared" si="419"/>
        <v>-2.0122264750918571E-3</v>
      </c>
    </row>
    <row r="2720" spans="1:17">
      <c r="A2720" s="180">
        <v>41911</v>
      </c>
      <c r="B2720" s="174">
        <v>970.74</v>
      </c>
      <c r="C2720" s="197">
        <f t="shared" si="410"/>
        <v>-9.6786490396476765E-4</v>
      </c>
      <c r="D2720" s="201">
        <f t="shared" si="415"/>
        <v>-6.7898393141179372E-3</v>
      </c>
      <c r="E2720" s="174">
        <v>10749.05</v>
      </c>
      <c r="F2720" s="197">
        <f t="shared" si="411"/>
        <v>-4.6250464732643728E-3</v>
      </c>
      <c r="G2720" s="197">
        <f t="shared" si="416"/>
        <v>-1.2049663780254309E-2</v>
      </c>
      <c r="H2720" s="174">
        <v>4047.1759999999999</v>
      </c>
      <c r="I2720" s="197">
        <f t="shared" si="412"/>
        <v>-1.6153774176308571E-3</v>
      </c>
      <c r="J2720" s="197">
        <f t="shared" si="417"/>
        <v>1.9341843115799225E-2</v>
      </c>
      <c r="K2720" s="174">
        <v>670.76</v>
      </c>
      <c r="L2720" s="197">
        <f t="shared" si="413"/>
        <v>6.5363131412679056E-3</v>
      </c>
      <c r="M2720" s="197">
        <f t="shared" si="418"/>
        <v>2.5579874140753286E-2</v>
      </c>
      <c r="N2720" s="199">
        <v>41911</v>
      </c>
      <c r="O2720" s="181">
        <v>1977.8</v>
      </c>
      <c r="P2720" s="200">
        <f t="shared" si="414"/>
        <v>-2.5500878576278762E-3</v>
      </c>
      <c r="Q2720" s="200">
        <f t="shared" si="419"/>
        <v>6.4661285978430839E-3</v>
      </c>
    </row>
    <row r="2721" spans="1:17">
      <c r="A2721" s="180">
        <v>41912</v>
      </c>
      <c r="B2721" s="174">
        <v>973.28</v>
      </c>
      <c r="C2721" s="197">
        <f t="shared" si="410"/>
        <v>2.6131433270948248E-3</v>
      </c>
      <c r="D2721" s="201">
        <f t="shared" si="415"/>
        <v>1.1448351598898607E-2</v>
      </c>
      <c r="E2721" s="174">
        <v>10702.93</v>
      </c>
      <c r="F2721" s="197">
        <f t="shared" si="411"/>
        <v>-4.2998428171213141E-3</v>
      </c>
      <c r="G2721" s="197">
        <f t="shared" si="416"/>
        <v>2.1065893162895838E-3</v>
      </c>
      <c r="H2721" s="174">
        <v>4049.4450000000002</v>
      </c>
      <c r="I2721" s="197">
        <f t="shared" si="412"/>
        <v>5.6048073866829019E-4</v>
      </c>
      <c r="J2721" s="197">
        <f t="shared" si="417"/>
        <v>3.8968756844033871E-2</v>
      </c>
      <c r="K2721" s="174">
        <v>668.32</v>
      </c>
      <c r="L2721" s="197">
        <f t="shared" si="413"/>
        <v>-3.6442971300434828E-3</v>
      </c>
      <c r="M2721" s="197">
        <f t="shared" si="418"/>
        <v>2.3531917264729297E-2</v>
      </c>
      <c r="N2721" s="199">
        <v>41912</v>
      </c>
      <c r="O2721" s="181">
        <v>1972.29</v>
      </c>
      <c r="P2721" s="200">
        <f t="shared" si="414"/>
        <v>-2.7898116618691174E-3</v>
      </c>
      <c r="Q2721" s="200">
        <f t="shared" si="419"/>
        <v>2.4118022920602097E-2</v>
      </c>
    </row>
    <row r="2722" spans="1:17">
      <c r="A2722" s="180">
        <v>41913</v>
      </c>
      <c r="B2722" s="174">
        <v>954.18</v>
      </c>
      <c r="C2722" s="197">
        <f t="shared" si="410"/>
        <v>-1.9819477676515772E-2</v>
      </c>
      <c r="D2722" s="201">
        <f t="shared" si="415"/>
        <v>1.5766518597876516E-2</v>
      </c>
      <c r="E2722" s="174">
        <v>10571.55</v>
      </c>
      <c r="F2722" s="197">
        <f t="shared" si="411"/>
        <v>-1.2351105189109967E-2</v>
      </c>
      <c r="G2722" s="197">
        <f t="shared" si="416"/>
        <v>1.0067731343684329E-3</v>
      </c>
      <c r="H2722" s="174">
        <v>3984.7429999999999</v>
      </c>
      <c r="I2722" s="197">
        <f t="shared" si="412"/>
        <v>-1.6107016372904744E-2</v>
      </c>
      <c r="J2722" s="197">
        <f t="shared" si="417"/>
        <v>4.2829736219275466E-2</v>
      </c>
      <c r="K2722" s="174">
        <v>663.23</v>
      </c>
      <c r="L2722" s="197">
        <f t="shared" si="413"/>
        <v>-7.6452627277014285E-3</v>
      </c>
      <c r="M2722" s="197">
        <f t="shared" si="418"/>
        <v>1.8088153389110056E-2</v>
      </c>
      <c r="N2722" s="199">
        <v>41913</v>
      </c>
      <c r="O2722" s="181">
        <v>1946.16</v>
      </c>
      <c r="P2722" s="200">
        <f t="shared" si="414"/>
        <v>-1.3337103869609681E-2</v>
      </c>
      <c r="Q2722" s="200">
        <f t="shared" si="419"/>
        <v>2.4191417409982874E-2</v>
      </c>
    </row>
    <row r="2723" spans="1:17">
      <c r="A2723" s="180">
        <v>41914</v>
      </c>
      <c r="B2723" s="174">
        <v>953.87</v>
      </c>
      <c r="C2723" s="197">
        <f t="shared" si="410"/>
        <v>-3.2493907678268015E-4</v>
      </c>
      <c r="D2723" s="201">
        <f t="shared" si="415"/>
        <v>-1.172126504967792E-2</v>
      </c>
      <c r="E2723" s="174">
        <v>10555.71</v>
      </c>
      <c r="F2723" s="197">
        <f t="shared" si="411"/>
        <v>-1.4994848331454039E-3</v>
      </c>
      <c r="G2723" s="197">
        <f t="shared" si="416"/>
        <v>-1.828974938045368E-2</v>
      </c>
      <c r="H2723" s="174">
        <v>3985.8670000000002</v>
      </c>
      <c r="I2723" s="197">
        <f t="shared" si="412"/>
        <v>2.8203613210296338E-4</v>
      </c>
      <c r="J2723" s="197">
        <f t="shared" si="417"/>
        <v>1.9250071815953805E-2</v>
      </c>
      <c r="K2723" s="174">
        <v>661.85</v>
      </c>
      <c r="L2723" s="197">
        <f t="shared" si="413"/>
        <v>-2.0828938613840393E-3</v>
      </c>
      <c r="M2723" s="197">
        <f t="shared" si="418"/>
        <v>1.0427654771746767E-2</v>
      </c>
      <c r="N2723" s="199">
        <v>41914</v>
      </c>
      <c r="O2723" s="181">
        <v>1946.17</v>
      </c>
      <c r="P2723" s="200">
        <f t="shared" si="414"/>
        <v>5.1383104720751194E-6</v>
      </c>
      <c r="Q2723" s="200">
        <f t="shared" si="419"/>
        <v>3.6909813726355694E-3</v>
      </c>
    </row>
    <row r="2724" spans="1:17">
      <c r="A2724" s="180">
        <v>41915</v>
      </c>
      <c r="B2724" s="174">
        <v>962.97</v>
      </c>
      <c r="C2724" s="197">
        <f t="shared" si="410"/>
        <v>9.4948648457998802E-3</v>
      </c>
      <c r="D2724" s="201">
        <f t="shared" si="415"/>
        <v>-3.2759976338577255E-3</v>
      </c>
      <c r="E2724" s="174">
        <v>10635.49</v>
      </c>
      <c r="F2724" s="197">
        <f t="shared" si="411"/>
        <v>7.5295761376128695E-3</v>
      </c>
      <c r="G2724" s="197">
        <f t="shared" si="416"/>
        <v>-9.5800342639442062E-3</v>
      </c>
      <c r="H2724" s="174">
        <v>4027.3069999999998</v>
      </c>
      <c r="I2724" s="197">
        <f t="shared" si="412"/>
        <v>1.0343059924345262E-2</v>
      </c>
      <c r="J2724" s="197">
        <f t="shared" si="417"/>
        <v>2.8224417567231239E-2</v>
      </c>
      <c r="K2724" s="174">
        <v>666.22</v>
      </c>
      <c r="L2724" s="197">
        <f t="shared" si="413"/>
        <v>6.5810021638880818E-3</v>
      </c>
      <c r="M2724" s="197">
        <f t="shared" si="418"/>
        <v>1.0678555451789142E-2</v>
      </c>
      <c r="N2724" s="199">
        <v>41915</v>
      </c>
      <c r="O2724" s="181">
        <v>1967.9</v>
      </c>
      <c r="P2724" s="200">
        <f t="shared" si="414"/>
        <v>1.1103645698160249E-2</v>
      </c>
      <c r="Q2724" s="200">
        <f t="shared" si="419"/>
        <v>1.3428783574066419E-2</v>
      </c>
    </row>
    <row r="2725" spans="1:17">
      <c r="A2725" s="180">
        <v>41918</v>
      </c>
      <c r="B2725" s="174">
        <v>960.65</v>
      </c>
      <c r="C2725" s="197">
        <f t="shared" si="410"/>
        <v>-2.4121199871863521E-3</v>
      </c>
      <c r="D2725" s="201">
        <f t="shared" si="415"/>
        <v>9.6835876126161631E-3</v>
      </c>
      <c r="E2725" s="174">
        <v>10647.51</v>
      </c>
      <c r="F2725" s="197">
        <f t="shared" si="411"/>
        <v>1.1295401285521265E-3</v>
      </c>
      <c r="G2725" s="197">
        <f t="shared" si="416"/>
        <v>-1.6844454919940485E-3</v>
      </c>
      <c r="H2725" s="174">
        <v>4016.2660000000001</v>
      </c>
      <c r="I2725" s="197">
        <f t="shared" si="412"/>
        <v>-2.7452991187773804E-3</v>
      </c>
      <c r="J2725" s="197">
        <f t="shared" si="417"/>
        <v>3.8741430752787132E-2</v>
      </c>
      <c r="K2725" s="174">
        <v>651.03</v>
      </c>
      <c r="L2725" s="197">
        <f t="shared" si="413"/>
        <v>-2.3064222227576543E-2</v>
      </c>
      <c r="M2725" s="197">
        <f t="shared" si="418"/>
        <v>1.5474401398206782E-2</v>
      </c>
      <c r="N2725" s="199">
        <v>41918</v>
      </c>
      <c r="O2725" s="181">
        <v>1964.82</v>
      </c>
      <c r="P2725" s="200">
        <f t="shared" si="414"/>
        <v>-1.5663462589335857E-3</v>
      </c>
      <c r="Q2725" s="200">
        <f t="shared" si="419"/>
        <v>2.4516806103066488E-2</v>
      </c>
    </row>
    <row r="2726" spans="1:17">
      <c r="A2726" s="180">
        <v>41919</v>
      </c>
      <c r="B2726" s="174">
        <v>943.11</v>
      </c>
      <c r="C2726" s="197">
        <f t="shared" si="410"/>
        <v>-1.8427213854640641E-2</v>
      </c>
      <c r="D2726" s="201">
        <f t="shared" si="415"/>
        <v>1.1106049706367452E-2</v>
      </c>
      <c r="E2726" s="174">
        <v>10484.549999999999</v>
      </c>
      <c r="F2726" s="197">
        <f t="shared" si="411"/>
        <v>-1.542331702446883E-2</v>
      </c>
      <c r="G2726" s="197">
        <f t="shared" si="416"/>
        <v>6.0024766564204784E-3</v>
      </c>
      <c r="H2726" s="174">
        <v>3958.5889999999999</v>
      </c>
      <c r="I2726" s="197">
        <f t="shared" si="412"/>
        <v>-1.4464966615275111E-2</v>
      </c>
      <c r="J2726" s="197">
        <f t="shared" si="417"/>
        <v>4.0219771404189773E-2</v>
      </c>
      <c r="K2726" s="174">
        <v>659</v>
      </c>
      <c r="L2726" s="197">
        <f t="shared" si="413"/>
        <v>1.2167810406415687E-2</v>
      </c>
      <c r="M2726" s="197">
        <f t="shared" si="418"/>
        <v>-2.3626890401894918E-3</v>
      </c>
      <c r="N2726" s="199">
        <v>41919</v>
      </c>
      <c r="O2726" s="181">
        <v>1935.1</v>
      </c>
      <c r="P2726" s="200">
        <f t="shared" si="414"/>
        <v>-1.5241633339008961E-2</v>
      </c>
      <c r="Q2726" s="200">
        <f t="shared" si="419"/>
        <v>2.8522552249250883E-2</v>
      </c>
    </row>
    <row r="2727" spans="1:17">
      <c r="A2727" s="180">
        <v>41920</v>
      </c>
      <c r="B2727" s="174">
        <v>961.04</v>
      </c>
      <c r="C2727" s="197">
        <f t="shared" si="410"/>
        <v>1.8833106590049945E-2</v>
      </c>
      <c r="D2727" s="201">
        <f t="shared" si="415"/>
        <v>-1.4818984019092806E-2</v>
      </c>
      <c r="E2727" s="174">
        <v>10645.67</v>
      </c>
      <c r="F2727" s="197">
        <f t="shared" si="411"/>
        <v>1.5250491734438997E-2</v>
      </c>
      <c r="G2727" s="197">
        <f t="shared" si="416"/>
        <v>-1.9508874671651931E-2</v>
      </c>
      <c r="H2727" s="174">
        <v>4041.123</v>
      </c>
      <c r="I2727" s="197">
        <f t="shared" si="412"/>
        <v>2.063497500303408E-2</v>
      </c>
      <c r="J2727" s="197">
        <f t="shared" si="417"/>
        <v>1.7969099770789677E-2</v>
      </c>
      <c r="K2727" s="174">
        <v>658.37</v>
      </c>
      <c r="L2727" s="197">
        <f t="shared" si="413"/>
        <v>-9.5645118383894904E-4</v>
      </c>
      <c r="M2727" s="197">
        <f t="shared" si="418"/>
        <v>7.3562779856336767E-3</v>
      </c>
      <c r="N2727" s="199">
        <v>41920</v>
      </c>
      <c r="O2727" s="181">
        <v>1968.89</v>
      </c>
      <c r="P2727" s="200">
        <f t="shared" si="414"/>
        <v>1.7310927441677434E-2</v>
      </c>
      <c r="Q2727" s="200">
        <f t="shared" si="419"/>
        <v>1.8155067844072455E-3</v>
      </c>
    </row>
    <row r="2728" spans="1:17">
      <c r="A2728" s="180">
        <v>41921</v>
      </c>
      <c r="B2728" s="174">
        <v>942.36</v>
      </c>
      <c r="C2728" s="197">
        <f t="shared" si="410"/>
        <v>-1.9628664238336039E-2</v>
      </c>
      <c r="D2728" s="201">
        <f t="shared" si="415"/>
        <v>-3.1271290722854825E-3</v>
      </c>
      <c r="E2728" s="174">
        <v>10409.379999999999</v>
      </c>
      <c r="F2728" s="197">
        <f t="shared" si="411"/>
        <v>-2.2445913976335857E-2</v>
      </c>
      <c r="G2728" s="197">
        <f t="shared" si="416"/>
        <v>-7.2181462622530716E-3</v>
      </c>
      <c r="H2728" s="174">
        <v>3969.3209999999999</v>
      </c>
      <c r="I2728" s="197">
        <f t="shared" si="412"/>
        <v>-1.7927576317764069E-2</v>
      </c>
      <c r="J2728" s="197">
        <f t="shared" si="417"/>
        <v>3.2867353782919773E-2</v>
      </c>
      <c r="K2728" s="174">
        <v>659.92</v>
      </c>
      <c r="L2728" s="197">
        <f t="shared" si="413"/>
        <v>2.3515322338079135E-3</v>
      </c>
      <c r="M2728" s="197">
        <f t="shared" si="418"/>
        <v>2.6238530998030848E-2</v>
      </c>
      <c r="N2728" s="199">
        <v>41921</v>
      </c>
      <c r="O2728" s="181">
        <v>1928.21</v>
      </c>
      <c r="P2728" s="200">
        <f t="shared" si="414"/>
        <v>-2.0877820755941481E-2</v>
      </c>
      <c r="Q2728" s="200">
        <f t="shared" si="419"/>
        <v>1.6370849583590797E-2</v>
      </c>
    </row>
    <row r="2729" spans="1:17">
      <c r="A2729" s="180">
        <v>41922</v>
      </c>
      <c r="B2729" s="174">
        <v>914.2</v>
      </c>
      <c r="C2729" s="197">
        <f t="shared" si="410"/>
        <v>-3.0338001277139596E-2</v>
      </c>
      <c r="D2729" s="201">
        <f t="shared" si="415"/>
        <v>-1.8837541427311921E-2</v>
      </c>
      <c r="E2729" s="174">
        <v>10293.14</v>
      </c>
      <c r="F2729" s="197">
        <f t="shared" si="411"/>
        <v>-1.1229668807372551E-2</v>
      </c>
      <c r="G2729" s="197">
        <f t="shared" si="416"/>
        <v>-2.8076459799290066E-2</v>
      </c>
      <c r="H2729" s="174">
        <v>3870.855</v>
      </c>
      <c r="I2729" s="197">
        <f t="shared" si="412"/>
        <v>-2.5119634452980457E-2</v>
      </c>
      <c r="J2729" s="197">
        <f t="shared" si="417"/>
        <v>1.6279647256067922E-2</v>
      </c>
      <c r="K2729" s="174">
        <v>649.07000000000005</v>
      </c>
      <c r="L2729" s="197">
        <f t="shared" si="413"/>
        <v>-1.6578046421216769E-2</v>
      </c>
      <c r="M2729" s="197">
        <f t="shared" si="418"/>
        <v>3.2652441869430997E-2</v>
      </c>
      <c r="N2729" s="199">
        <v>41922</v>
      </c>
      <c r="O2729" s="181">
        <v>1906.13</v>
      </c>
      <c r="P2729" s="200">
        <f t="shared" si="414"/>
        <v>-1.1517102846274005E-2</v>
      </c>
      <c r="Q2729" s="200">
        <f t="shared" si="419"/>
        <v>-2.8690114864378773E-3</v>
      </c>
    </row>
    <row r="2730" spans="1:17">
      <c r="A2730" s="180">
        <v>41925</v>
      </c>
      <c r="B2730" s="174">
        <v>900.04</v>
      </c>
      <c r="C2730" s="197">
        <f t="shared" si="410"/>
        <v>-1.5610159116513979E-2</v>
      </c>
      <c r="D2730" s="201">
        <f t="shared" si="415"/>
        <v>-5.7977859718095021E-2</v>
      </c>
      <c r="E2730" s="174">
        <v>10166.74</v>
      </c>
      <c r="F2730" s="197">
        <f t="shared" si="411"/>
        <v>-1.2356045894658866E-2</v>
      </c>
      <c r="G2730" s="197">
        <f t="shared" si="416"/>
        <v>-4.4002819183604762E-2</v>
      </c>
      <c r="H2730" s="174">
        <v>3807.9949999999999</v>
      </c>
      <c r="I2730" s="197">
        <f t="shared" si="412"/>
        <v>-1.6372608969711929E-2</v>
      </c>
      <c r="J2730" s="197">
        <f t="shared" si="417"/>
        <v>-2.0038373529634015E-2</v>
      </c>
      <c r="K2730" s="174">
        <v>649.33000000000004</v>
      </c>
      <c r="L2730" s="197">
        <f t="shared" si="413"/>
        <v>4.0049291970910511E-4</v>
      </c>
      <c r="M2730" s="197">
        <f t="shared" si="418"/>
        <v>9.4113971141078154E-3</v>
      </c>
      <c r="N2730" s="199">
        <v>41925</v>
      </c>
      <c r="O2730" s="181">
        <v>1874.74</v>
      </c>
      <c r="P2730" s="200">
        <f t="shared" si="414"/>
        <v>-1.6605025431830202E-2</v>
      </c>
      <c r="Q2730" s="200">
        <f t="shared" si="419"/>
        <v>-2.1070896484574959E-2</v>
      </c>
    </row>
    <row r="2731" spans="1:17">
      <c r="A2731" s="180">
        <v>41926</v>
      </c>
      <c r="B2731" s="174">
        <v>904.94</v>
      </c>
      <c r="C2731" s="197">
        <f t="shared" si="410"/>
        <v>5.4294363784224801E-3</v>
      </c>
      <c r="D2731" s="201">
        <f t="shared" si="415"/>
        <v>-7.6185878093872228E-2</v>
      </c>
      <c r="E2731" s="174">
        <v>10185.91</v>
      </c>
      <c r="F2731" s="197">
        <f t="shared" si="411"/>
        <v>1.8837847325983766E-3</v>
      </c>
      <c r="G2731" s="197">
        <f t="shared" si="416"/>
        <v>-6.0668014968874667E-2</v>
      </c>
      <c r="H2731" s="174">
        <v>3810.4520000000002</v>
      </c>
      <c r="I2731" s="197">
        <f t="shared" si="412"/>
        <v>6.4501336957119E-4</v>
      </c>
      <c r="J2731" s="197">
        <f t="shared" si="417"/>
        <v>-4.1440092085546984E-2</v>
      </c>
      <c r="K2731" s="174">
        <v>654.33000000000004</v>
      </c>
      <c r="L2731" s="197">
        <f t="shared" si="413"/>
        <v>7.6707493009022477E-3</v>
      </c>
      <c r="M2731" s="197">
        <f t="shared" si="418"/>
        <v>1.9249902495171802E-2</v>
      </c>
      <c r="N2731" s="199">
        <v>41926</v>
      </c>
      <c r="O2731" s="181">
        <v>1877.7</v>
      </c>
      <c r="P2731" s="200">
        <f t="shared" si="414"/>
        <v>1.5776404760320126E-3</v>
      </c>
      <c r="Q2731" s="200">
        <f t="shared" si="419"/>
        <v>-4.2012277669655006E-2</v>
      </c>
    </row>
    <row r="2732" spans="1:17">
      <c r="A2732" s="180">
        <v>41927</v>
      </c>
      <c r="B2732" s="174">
        <v>903.59</v>
      </c>
      <c r="C2732" s="197">
        <f t="shared" si="410"/>
        <v>-1.4929254706783411E-3</v>
      </c>
      <c r="D2732" s="201">
        <f t="shared" si="415"/>
        <v>-7.2679865384368394E-2</v>
      </c>
      <c r="E2732" s="174">
        <v>10109.67</v>
      </c>
      <c r="F2732" s="197">
        <f t="shared" si="411"/>
        <v>-7.5130012164966392E-3</v>
      </c>
      <c r="G2732" s="197">
        <f t="shared" si="416"/>
        <v>-5.8173081192268404E-2</v>
      </c>
      <c r="H2732" s="174">
        <v>3785.9740000000002</v>
      </c>
      <c r="I2732" s="197">
        <f t="shared" si="412"/>
        <v>-6.4446319153011354E-3</v>
      </c>
      <c r="J2732" s="197">
        <f t="shared" si="417"/>
        <v>-4.5419409455229966E-2</v>
      </c>
      <c r="K2732" s="174">
        <v>654.23</v>
      </c>
      <c r="L2732" s="197">
        <f t="shared" si="413"/>
        <v>-1.5283976309021837E-4</v>
      </c>
      <c r="M2732" s="197">
        <f t="shared" si="418"/>
        <v>2.9026643647561114E-2</v>
      </c>
      <c r="N2732" s="199">
        <v>41927</v>
      </c>
      <c r="O2732" s="181">
        <v>1862.49</v>
      </c>
      <c r="P2732" s="200">
        <f t="shared" si="414"/>
        <v>-8.1333214869814974E-3</v>
      </c>
      <c r="Q2732" s="200">
        <f t="shared" si="419"/>
        <v>-4.0373259886839936E-2</v>
      </c>
    </row>
    <row r="2733" spans="1:17">
      <c r="A2733" s="180">
        <v>41928</v>
      </c>
      <c r="B2733" s="174">
        <v>895.82</v>
      </c>
      <c r="C2733" s="197">
        <f t="shared" si="410"/>
        <v>-8.6362177527594189E-3</v>
      </c>
      <c r="D2733" s="201">
        <f t="shared" si="415"/>
        <v>-8.1839899418646014E-2</v>
      </c>
      <c r="E2733" s="174">
        <v>10123.73</v>
      </c>
      <c r="F2733" s="197">
        <f t="shared" si="411"/>
        <v>1.3897814764759142E-3</v>
      </c>
      <c r="G2733" s="197">
        <f t="shared" si="416"/>
        <v>-7.4032016528586583E-2</v>
      </c>
      <c r="H2733" s="174">
        <v>3765.2809999999999</v>
      </c>
      <c r="I2733" s="197">
        <f t="shared" si="412"/>
        <v>-5.4806920963409791E-3</v>
      </c>
      <c r="J2733" s="197">
        <f t="shared" si="417"/>
        <v>-6.0102092747123581E-2</v>
      </c>
      <c r="K2733" s="174">
        <v>643.4</v>
      </c>
      <c r="L2733" s="197">
        <f t="shared" si="413"/>
        <v>-1.669235678385473E-2</v>
      </c>
      <c r="M2733" s="197">
        <f t="shared" si="418"/>
        <v>3.3415180723146941E-2</v>
      </c>
      <c r="N2733" s="199">
        <v>41928</v>
      </c>
      <c r="O2733" s="181">
        <v>1862.76</v>
      </c>
      <c r="P2733" s="200">
        <f t="shared" si="414"/>
        <v>1.4495671456831241E-4</v>
      </c>
      <c r="Q2733" s="200">
        <f t="shared" si="419"/>
        <v>-5.7002099516584512E-2</v>
      </c>
    </row>
    <row r="2734" spans="1:17">
      <c r="A2734" s="180">
        <v>41929</v>
      </c>
      <c r="B2734" s="174">
        <v>904.9</v>
      </c>
      <c r="C2734" s="197">
        <f t="shared" si="410"/>
        <v>1.0084940420972856E-2</v>
      </c>
      <c r="D2734" s="201">
        <f t="shared" si="415"/>
        <v>-9.5409626656660307E-2</v>
      </c>
      <c r="E2734" s="174">
        <v>10250.540000000001</v>
      </c>
      <c r="F2734" s="197">
        <f t="shared" si="411"/>
        <v>1.2448214096976107E-2</v>
      </c>
      <c r="G2734" s="197">
        <f t="shared" si="416"/>
        <v>-7.6598021633208557E-2</v>
      </c>
      <c r="H2734" s="174">
        <v>3815.47</v>
      </c>
      <c r="I2734" s="197">
        <f t="shared" si="412"/>
        <v>1.3241361790220351E-2</v>
      </c>
      <c r="J2734" s="197">
        <f t="shared" si="417"/>
        <v>-7.0454376412197178E-2</v>
      </c>
      <c r="K2734" s="174">
        <v>656.11</v>
      </c>
      <c r="L2734" s="197">
        <f t="shared" si="413"/>
        <v>1.9561843008781745E-2</v>
      </c>
      <c r="M2734" s="197">
        <f t="shared" si="418"/>
        <v>9.7772031611160076E-3</v>
      </c>
      <c r="N2734" s="199">
        <v>41929</v>
      </c>
      <c r="O2734" s="181">
        <v>1886.76</v>
      </c>
      <c r="P2734" s="200">
        <f t="shared" si="414"/>
        <v>1.2801813443832692E-2</v>
      </c>
      <c r="Q2734" s="200">
        <f t="shared" si="419"/>
        <v>-6.1845340348797212E-2</v>
      </c>
    </row>
    <row r="2735" spans="1:17">
      <c r="A2735" s="180">
        <v>41932</v>
      </c>
      <c r="B2735" s="174">
        <v>907.82</v>
      </c>
      <c r="C2735" s="197">
        <f t="shared" si="410"/>
        <v>3.2216807070163888E-3</v>
      </c>
      <c r="D2735" s="201">
        <f t="shared" si="415"/>
        <v>-8.7027953269526198E-2</v>
      </c>
      <c r="E2735" s="174">
        <v>10327.34</v>
      </c>
      <c r="F2735" s="197">
        <f t="shared" si="411"/>
        <v>7.4643604284211195E-3</v>
      </c>
      <c r="G2735" s="197">
        <f t="shared" si="416"/>
        <v>-6.5961579426866507E-2</v>
      </c>
      <c r="H2735" s="174">
        <v>3870.0770000000002</v>
      </c>
      <c r="I2735" s="197">
        <f t="shared" si="412"/>
        <v>1.4210548433385499E-2</v>
      </c>
      <c r="J2735" s="197">
        <f t="shared" si="417"/>
        <v>-5.7355326648139957E-2</v>
      </c>
      <c r="K2735" s="174">
        <v>645.16</v>
      </c>
      <c r="L2735" s="197">
        <f t="shared" si="413"/>
        <v>-1.6830109764725976E-2</v>
      </c>
      <c r="M2735" s="197">
        <f t="shared" si="418"/>
        <v>2.361106205955759E-2</v>
      </c>
      <c r="N2735" s="199">
        <v>41932</v>
      </c>
      <c r="O2735" s="181">
        <v>1904.01</v>
      </c>
      <c r="P2735" s="200">
        <f t="shared" si="414"/>
        <v>9.101116168173851E-3</v>
      </c>
      <c r="Q2735" s="200">
        <f t="shared" si="419"/>
        <v>-5.1518257951158719E-2</v>
      </c>
    </row>
    <row r="2736" spans="1:17">
      <c r="A2736" s="180">
        <v>41933</v>
      </c>
      <c r="B2736" s="174">
        <v>928.99</v>
      </c>
      <c r="C2736" s="197">
        <f t="shared" si="410"/>
        <v>2.3051853429151371E-2</v>
      </c>
      <c r="D2736" s="201">
        <f t="shared" si="415"/>
        <v>-9.0057081837655484E-2</v>
      </c>
      <c r="E2736" s="174">
        <v>10500.78</v>
      </c>
      <c r="F2736" s="197">
        <f t="shared" si="411"/>
        <v>1.6654792566745447E-2</v>
      </c>
      <c r="G2736" s="197">
        <f t="shared" si="416"/>
        <v>-6.1538396667723816E-2</v>
      </c>
      <c r="H2736" s="174">
        <v>3971.3919999999998</v>
      </c>
      <c r="I2736" s="197">
        <f t="shared" si="412"/>
        <v>2.5842259481202966E-2</v>
      </c>
      <c r="J2736" s="197">
        <f t="shared" si="417"/>
        <v>-4.4707886900493959E-2</v>
      </c>
      <c r="K2736" s="174">
        <v>627.17999999999995</v>
      </c>
      <c r="L2736" s="197">
        <f t="shared" si="413"/>
        <v>-2.8264767276311033E-2</v>
      </c>
      <c r="M2736" s="197">
        <f t="shared" si="418"/>
        <v>8.8117270300836249E-3</v>
      </c>
      <c r="N2736" s="199">
        <v>41933</v>
      </c>
      <c r="O2736" s="181">
        <v>1941.28</v>
      </c>
      <c r="P2736" s="200">
        <f t="shared" si="414"/>
        <v>1.9385360865204253E-2</v>
      </c>
      <c r="Q2736" s="200">
        <f t="shared" si="419"/>
        <v>-4.5362696429982051E-2</v>
      </c>
    </row>
    <row r="2737" spans="1:17">
      <c r="A2737" s="180">
        <v>41934</v>
      </c>
      <c r="B2737" s="174">
        <v>916.72</v>
      </c>
      <c r="C2737" s="197">
        <f t="shared" si="410"/>
        <v>-1.3295892375062589E-2</v>
      </c>
      <c r="D2737" s="201">
        <f t="shared" si="415"/>
        <v>-6.886584375275101E-2</v>
      </c>
      <c r="E2737" s="174">
        <v>10405.81</v>
      </c>
      <c r="F2737" s="197">
        <f t="shared" si="411"/>
        <v>-9.0852361142023282E-3</v>
      </c>
      <c r="G2737" s="197">
        <f t="shared" si="416"/>
        <v>-4.1646050794617681E-2</v>
      </c>
      <c r="H2737" s="174">
        <v>3949.587</v>
      </c>
      <c r="I2737" s="197">
        <f t="shared" si="412"/>
        <v>-5.5056464812398087E-3</v>
      </c>
      <c r="J2737" s="197">
        <f t="shared" si="417"/>
        <v>-2.0279493565712327E-2</v>
      </c>
      <c r="K2737" s="174">
        <v>619.36</v>
      </c>
      <c r="L2737" s="197">
        <f t="shared" si="413"/>
        <v>-1.2546893943332759E-2</v>
      </c>
      <c r="M2737" s="197">
        <f t="shared" si="418"/>
        <v>-3.0788086081016949E-2</v>
      </c>
      <c r="N2737" s="199">
        <v>41934</v>
      </c>
      <c r="O2737" s="181">
        <v>1927.11</v>
      </c>
      <c r="P2737" s="200">
        <f t="shared" si="414"/>
        <v>-7.3260779688414726E-3</v>
      </c>
      <c r="Q2737" s="200">
        <f t="shared" si="419"/>
        <v>-2.3982745916954429E-2</v>
      </c>
    </row>
    <row r="2738" spans="1:17">
      <c r="A2738" s="180">
        <v>41935</v>
      </c>
      <c r="B2738" s="174">
        <v>932.57</v>
      </c>
      <c r="C2738" s="197">
        <f t="shared" si="410"/>
        <v>1.7142133606518402E-2</v>
      </c>
      <c r="D2738" s="201">
        <f t="shared" si="415"/>
        <v>-8.1860249797934909E-2</v>
      </c>
      <c r="E2738" s="174">
        <v>10519.28</v>
      </c>
      <c r="F2738" s="197">
        <f t="shared" si="411"/>
        <v>1.0845459898214489E-2</v>
      </c>
      <c r="G2738" s="197">
        <f t="shared" si="416"/>
        <v>-5.6018122842324811E-2</v>
      </c>
      <c r="H2738" s="174">
        <v>4012.268</v>
      </c>
      <c r="I2738" s="197">
        <f t="shared" si="412"/>
        <v>1.574565098534652E-2</v>
      </c>
      <c r="J2738" s="197">
        <f t="shared" si="417"/>
        <v>-2.9411643178863536E-2</v>
      </c>
      <c r="K2738" s="174">
        <v>621.11</v>
      </c>
      <c r="L2738" s="197">
        <f t="shared" si="413"/>
        <v>2.821513073221702E-3</v>
      </c>
      <c r="M2738" s="197">
        <f t="shared" si="418"/>
        <v>-4.4524766543967781E-2</v>
      </c>
      <c r="N2738" s="199">
        <v>41935</v>
      </c>
      <c r="O2738" s="181">
        <v>1950.82</v>
      </c>
      <c r="P2738" s="200">
        <f t="shared" si="414"/>
        <v>1.2228325652846546E-2</v>
      </c>
      <c r="Q2738" s="200">
        <f t="shared" si="419"/>
        <v>-3.6085168032113278E-2</v>
      </c>
    </row>
    <row r="2739" spans="1:17">
      <c r="A2739" s="180">
        <v>41936</v>
      </c>
      <c r="B2739" s="174">
        <v>935.65</v>
      </c>
      <c r="C2739" s="197">
        <f t="shared" si="410"/>
        <v>3.2972591990861233E-3</v>
      </c>
      <c r="D2739" s="201">
        <f t="shared" si="415"/>
        <v>-6.6676154561938566E-2</v>
      </c>
      <c r="E2739" s="174">
        <v>10582.62</v>
      </c>
      <c r="F2739" s="197">
        <f t="shared" si="411"/>
        <v>6.0032689214712205E-3</v>
      </c>
      <c r="G2739" s="197">
        <f t="shared" si="416"/>
        <v>-4.698921695775668E-2</v>
      </c>
      <c r="H2739" s="174">
        <v>4042.0169999999998</v>
      </c>
      <c r="I2739" s="197">
        <f t="shared" si="412"/>
        <v>7.3871573413869483E-3</v>
      </c>
      <c r="J2739" s="197">
        <f t="shared" si="417"/>
        <v>-1.4696567236942591E-2</v>
      </c>
      <c r="K2739" s="174">
        <v>616.46</v>
      </c>
      <c r="L2739" s="197">
        <f t="shared" si="413"/>
        <v>-7.514761803763534E-3</v>
      </c>
      <c r="M2739" s="197">
        <f t="shared" si="418"/>
        <v>-4.2829927201843671E-2</v>
      </c>
      <c r="N2739" s="199">
        <v>41936</v>
      </c>
      <c r="O2739" s="181">
        <v>1964.58</v>
      </c>
      <c r="P2739" s="200">
        <f t="shared" si="414"/>
        <v>7.0286850120311814E-3</v>
      </c>
      <c r="Q2739" s="200">
        <f t="shared" si="419"/>
        <v>-2.4907383504514449E-2</v>
      </c>
    </row>
    <row r="2740" spans="1:17">
      <c r="A2740" s="180">
        <v>41939</v>
      </c>
      <c r="B2740" s="174">
        <v>937.21</v>
      </c>
      <c r="C2740" s="197">
        <f t="shared" si="410"/>
        <v>1.6659017340108233E-3</v>
      </c>
      <c r="D2740" s="201">
        <f t="shared" si="415"/>
        <v>-6.1541462431781914E-2</v>
      </c>
      <c r="E2740" s="174">
        <v>10544.42</v>
      </c>
      <c r="F2740" s="197">
        <f t="shared" si="411"/>
        <v>-3.6162227769394742E-3</v>
      </c>
      <c r="G2740" s="197">
        <f t="shared" si="416"/>
        <v>-4.212086656997948E-2</v>
      </c>
      <c r="H2740" s="174">
        <v>4046.0149999999999</v>
      </c>
      <c r="I2740" s="197">
        <f t="shared" si="412"/>
        <v>9.8862129270203543E-4</v>
      </c>
      <c r="J2740" s="197">
        <f t="shared" si="417"/>
        <v>-7.6794598221404074E-3</v>
      </c>
      <c r="K2740" s="174">
        <v>612.98</v>
      </c>
      <c r="L2740" s="197">
        <f t="shared" si="413"/>
        <v>-5.6611291222444056E-3</v>
      </c>
      <c r="M2740" s="197">
        <f t="shared" si="418"/>
        <v>-6.0901305845994957E-2</v>
      </c>
      <c r="N2740" s="199">
        <v>41939</v>
      </c>
      <c r="O2740" s="181">
        <v>1961.63</v>
      </c>
      <c r="P2740" s="200">
        <f t="shared" si="414"/>
        <v>-1.502721736806668E-3</v>
      </c>
      <c r="Q2740" s="200">
        <f t="shared" si="419"/>
        <v>-1.792869674255488E-2</v>
      </c>
    </row>
    <row r="2741" spans="1:17">
      <c r="A2741" s="180">
        <v>41940</v>
      </c>
      <c r="B2741" s="174">
        <v>952.5</v>
      </c>
      <c r="C2741" s="197">
        <f t="shared" si="410"/>
        <v>1.618273034304759E-2</v>
      </c>
      <c r="D2741" s="201">
        <f t="shared" si="415"/>
        <v>-5.7218875159837868E-2</v>
      </c>
      <c r="E2741" s="174">
        <v>10677.88</v>
      </c>
      <c r="F2741" s="197">
        <f t="shared" si="411"/>
        <v>1.2577501908024917E-2</v>
      </c>
      <c r="G2741" s="197">
        <f t="shared" si="416"/>
        <v>-4.3179892359692655E-2</v>
      </c>
      <c r="H2741" s="174">
        <v>4106.625</v>
      </c>
      <c r="I2741" s="197">
        <f t="shared" si="412"/>
        <v>1.4869077177915357E-2</v>
      </c>
      <c r="J2741" s="197">
        <f t="shared" si="417"/>
        <v>-4.9944090026923368E-3</v>
      </c>
      <c r="K2741" s="174">
        <v>620.32000000000005</v>
      </c>
      <c r="L2741" s="197">
        <f t="shared" si="413"/>
        <v>1.1903164946067395E-2</v>
      </c>
      <c r="M2741" s="197">
        <f t="shared" si="418"/>
        <v>-7.3392241792638729E-2</v>
      </c>
      <c r="N2741" s="199">
        <v>41940</v>
      </c>
      <c r="O2741" s="181">
        <v>1985.05</v>
      </c>
      <c r="P2741" s="200">
        <f t="shared" si="414"/>
        <v>1.1868342458139376E-2</v>
      </c>
      <c r="Q2741" s="200">
        <f t="shared" si="419"/>
        <v>-1.7740090383940178E-2</v>
      </c>
    </row>
    <row r="2742" spans="1:17">
      <c r="A2742" s="180">
        <v>41941</v>
      </c>
      <c r="B2742" s="174">
        <v>948.93</v>
      </c>
      <c r="C2742" s="197">
        <f t="shared" si="410"/>
        <v>-3.7550729660513877E-3</v>
      </c>
      <c r="D2742" s="201">
        <f t="shared" si="415"/>
        <v>-4.4998457793657153E-2</v>
      </c>
      <c r="E2742" s="174">
        <v>10646.66</v>
      </c>
      <c r="F2742" s="197">
        <f t="shared" si="411"/>
        <v>-2.9280840108010186E-3</v>
      </c>
      <c r="G2742" s="197">
        <f t="shared" si="416"/>
        <v>-3.3923934145357423E-2</v>
      </c>
      <c r="H2742" s="174">
        <v>4090.5529999999999</v>
      </c>
      <c r="I2742" s="197">
        <f t="shared" si="412"/>
        <v>-3.9213545429785824E-3</v>
      </c>
      <c r="J2742" s="197">
        <f t="shared" si="417"/>
        <v>5.8775255948756572E-3</v>
      </c>
      <c r="K2742" s="174">
        <v>624.47</v>
      </c>
      <c r="L2742" s="197">
        <f t="shared" si="413"/>
        <v>6.6678160583863097E-3</v>
      </c>
      <c r="M2742" s="197">
        <f t="shared" si="418"/>
        <v>-6.1458757737950856E-2</v>
      </c>
      <c r="N2742" s="199">
        <v>41941</v>
      </c>
      <c r="O2742" s="181">
        <v>1982.3</v>
      </c>
      <c r="P2742" s="200">
        <f t="shared" si="414"/>
        <v>-1.3863160247666469E-3</v>
      </c>
      <c r="Q2742" s="200">
        <f t="shared" si="419"/>
        <v>-9.1866598013357285E-3</v>
      </c>
    </row>
    <row r="2743" spans="1:17">
      <c r="A2743" s="180">
        <v>41942</v>
      </c>
      <c r="B2743" s="174">
        <v>951.94</v>
      </c>
      <c r="C2743" s="197">
        <f t="shared" si="410"/>
        <v>3.1669735603047033E-3</v>
      </c>
      <c r="D2743" s="201">
        <f t="shared" si="415"/>
        <v>-4.800049221373387E-2</v>
      </c>
      <c r="E2743" s="174">
        <v>10712.19</v>
      </c>
      <c r="F2743" s="197">
        <f t="shared" si="411"/>
        <v>6.1361174043381306E-3</v>
      </c>
      <c r="G2743" s="197">
        <f t="shared" si="416"/>
        <v>-3.6108508548428918E-2</v>
      </c>
      <c r="H2743" s="174">
        <v>4100.6369999999997</v>
      </c>
      <c r="I2743" s="197">
        <f t="shared" si="412"/>
        <v>2.4621587569790375E-3</v>
      </c>
      <c r="J2743" s="197">
        <f t="shared" si="417"/>
        <v>-1.2843312036423266E-3</v>
      </c>
      <c r="K2743" s="174">
        <v>637.96</v>
      </c>
      <c r="L2743" s="197">
        <f t="shared" si="413"/>
        <v>2.137229547354802E-2</v>
      </c>
      <c r="M2743" s="197">
        <f t="shared" si="418"/>
        <v>-5.9901865662394631E-2</v>
      </c>
      <c r="N2743" s="199">
        <v>41942</v>
      </c>
      <c r="O2743" s="181">
        <v>1994.65</v>
      </c>
      <c r="P2743" s="200">
        <f t="shared" si="414"/>
        <v>6.2108096401566381E-3</v>
      </c>
      <c r="Q2743" s="200">
        <f t="shared" si="419"/>
        <v>-1.0028744539343128E-2</v>
      </c>
    </row>
    <row r="2744" spans="1:17">
      <c r="A2744" s="180">
        <v>41943</v>
      </c>
      <c r="B2744" s="174">
        <v>976.41</v>
      </c>
      <c r="C2744" s="197">
        <f t="shared" si="410"/>
        <v>2.5380572575469221E-2</v>
      </c>
      <c r="D2744" s="201">
        <f t="shared" si="415"/>
        <v>-4.2943405990989454E-2</v>
      </c>
      <c r="E2744" s="174">
        <v>10845</v>
      </c>
      <c r="F2744" s="197">
        <f t="shared" si="411"/>
        <v>1.2321798930015296E-2</v>
      </c>
      <c r="G2744" s="197">
        <f t="shared" si="416"/>
        <v>-3.2273575735294859E-2</v>
      </c>
      <c r="H2744" s="174">
        <v>4158.21</v>
      </c>
      <c r="I2744" s="197">
        <f t="shared" si="412"/>
        <v>1.3942365715092718E-2</v>
      </c>
      <c r="J2744" s="197">
        <f t="shared" si="417"/>
        <v>7.2642205461907836E-3</v>
      </c>
      <c r="K2744" s="174">
        <v>634.44000000000005</v>
      </c>
      <c r="L2744" s="197">
        <f t="shared" si="413"/>
        <v>-5.5328654191942129E-3</v>
      </c>
      <c r="M2744" s="197">
        <f t="shared" si="418"/>
        <v>-3.8710543827513953E-2</v>
      </c>
      <c r="N2744" s="199">
        <v>41943</v>
      </c>
      <c r="O2744" s="181">
        <v>2018.05</v>
      </c>
      <c r="P2744" s="200">
        <f t="shared" si="414"/>
        <v>1.1663102277224974E-2</v>
      </c>
      <c r="Q2744" s="200">
        <f t="shared" si="419"/>
        <v>-3.0385194213082061E-3</v>
      </c>
    </row>
    <row r="2745" spans="1:17">
      <c r="A2745" s="180">
        <v>41946</v>
      </c>
      <c r="B2745" s="174">
        <v>978.25</v>
      </c>
      <c r="C2745" s="197">
        <f t="shared" si="410"/>
        <v>1.8826809199431981E-3</v>
      </c>
      <c r="D2745" s="201">
        <f t="shared" si="415"/>
        <v>-1.4781498799778577E-2</v>
      </c>
      <c r="E2745" s="174">
        <v>10808.67</v>
      </c>
      <c r="F2745" s="197">
        <f t="shared" si="411"/>
        <v>-3.3555544246192384E-3</v>
      </c>
      <c r="G2745" s="197">
        <f t="shared" si="416"/>
        <v>-1.6950953061571343E-2</v>
      </c>
      <c r="H2745" s="174">
        <v>4169.2839999999997</v>
      </c>
      <c r="I2745" s="197">
        <f t="shared" si="412"/>
        <v>2.6596252192456569E-3</v>
      </c>
      <c r="J2745" s="197">
        <f t="shared" si="417"/>
        <v>2.2392760127377044E-2</v>
      </c>
      <c r="K2745" s="174">
        <v>644.14</v>
      </c>
      <c r="L2745" s="197">
        <f t="shared" si="413"/>
        <v>1.5173373747276663E-2</v>
      </c>
      <c r="M2745" s="197">
        <f t="shared" si="418"/>
        <v>-4.4394195597813324E-2</v>
      </c>
      <c r="N2745" s="199">
        <v>41946</v>
      </c>
      <c r="O2745" s="181">
        <v>2017.81</v>
      </c>
      <c r="P2745" s="200">
        <f t="shared" si="414"/>
        <v>-1.1893375899205164E-4</v>
      </c>
      <c r="Q2745" s="200">
        <f t="shared" si="419"/>
        <v>1.0160208925186272E-2</v>
      </c>
    </row>
    <row r="2746" spans="1:17">
      <c r="A2746" s="180">
        <v>41947</v>
      </c>
      <c r="B2746" s="174">
        <v>977.88</v>
      </c>
      <c r="C2746" s="197">
        <f t="shared" si="410"/>
        <v>-3.7829797039311822E-4</v>
      </c>
      <c r="D2746" s="201">
        <f t="shared" si="415"/>
        <v>-1.7158364229434543E-2</v>
      </c>
      <c r="E2746" s="174">
        <v>10758.08</v>
      </c>
      <c r="F2746" s="197">
        <f t="shared" si="411"/>
        <v>-4.6914897043622093E-3</v>
      </c>
      <c r="G2746" s="197">
        <f t="shared" si="416"/>
        <v>-2.419724611429417E-2</v>
      </c>
      <c r="H2746" s="174">
        <v>4156.2280000000001</v>
      </c>
      <c r="I2746" s="197">
        <f t="shared" si="412"/>
        <v>-3.1363862552994263E-3</v>
      </c>
      <c r="J2746" s="197">
        <f t="shared" si="417"/>
        <v>1.9219397476261488E-2</v>
      </c>
      <c r="K2746" s="174">
        <v>649.34</v>
      </c>
      <c r="L2746" s="197">
        <f t="shared" si="413"/>
        <v>8.0403686394821157E-3</v>
      </c>
      <c r="M2746" s="197">
        <f t="shared" si="418"/>
        <v>-3.0019610146300904E-2</v>
      </c>
      <c r="N2746" s="199">
        <v>41947</v>
      </c>
      <c r="O2746" s="181">
        <v>2012.1</v>
      </c>
      <c r="P2746" s="200">
        <f t="shared" si="414"/>
        <v>-2.8338120807535872E-3</v>
      </c>
      <c r="Q2746" s="200">
        <f t="shared" si="419"/>
        <v>5.0179957835980666E-3</v>
      </c>
    </row>
    <row r="2747" spans="1:17">
      <c r="A2747" s="180">
        <v>41948</v>
      </c>
      <c r="B2747" s="174">
        <v>978.96</v>
      </c>
      <c r="C2747" s="197">
        <f t="shared" si="410"/>
        <v>1.1038205572840084E-3</v>
      </c>
      <c r="D2747" s="201">
        <f t="shared" si="415"/>
        <v>-1.9062858853282467E-2</v>
      </c>
      <c r="E2747" s="174">
        <v>10824.07</v>
      </c>
      <c r="F2747" s="197">
        <f t="shared" si="411"/>
        <v>6.1152578078446703E-3</v>
      </c>
      <c r="G2747" s="197">
        <f t="shared" si="416"/>
        <v>-2.2909765261519388E-2</v>
      </c>
      <c r="H2747" s="174">
        <v>4153.2690000000002</v>
      </c>
      <c r="I2747" s="197">
        <f t="shared" si="412"/>
        <v>-7.1219717031563326E-4</v>
      </c>
      <c r="J2747" s="197">
        <f t="shared" si="417"/>
        <v>1.4727668203015964E-2</v>
      </c>
      <c r="K2747" s="174">
        <v>649.59</v>
      </c>
      <c r="L2747" s="197">
        <f t="shared" si="413"/>
        <v>3.8493221819024516E-4</v>
      </c>
      <c r="M2747" s="197">
        <f t="shared" si="418"/>
        <v>-2.1421664090834579E-2</v>
      </c>
      <c r="N2747" s="199">
        <v>41948</v>
      </c>
      <c r="O2747" s="181">
        <v>2023.57</v>
      </c>
      <c r="P2747" s="200">
        <f t="shared" si="414"/>
        <v>5.6843254698454955E-3</v>
      </c>
      <c r="Q2747" s="200">
        <f t="shared" si="419"/>
        <v>5.262068529628983E-3</v>
      </c>
    </row>
    <row r="2748" spans="1:17">
      <c r="A2748" s="180">
        <v>41949</v>
      </c>
      <c r="B2748" s="174">
        <v>979.9</v>
      </c>
      <c r="C2748" s="197">
        <f t="shared" si="410"/>
        <v>9.5974196436004837E-4</v>
      </c>
      <c r="D2748" s="201">
        <f t="shared" si="415"/>
        <v>-1.1143449880653619E-2</v>
      </c>
      <c r="E2748" s="174">
        <v>10843.54</v>
      </c>
      <c r="F2748" s="197">
        <f t="shared" si="411"/>
        <v>1.7971530076723169E-3</v>
      </c>
      <c r="G2748" s="197">
        <f t="shared" si="416"/>
        <v>-1.1166104675599581E-2</v>
      </c>
      <c r="H2748" s="174">
        <v>4164.0810000000001</v>
      </c>
      <c r="I2748" s="197">
        <f t="shared" si="412"/>
        <v>2.5998680084740352E-3</v>
      </c>
      <c r="J2748" s="197">
        <f t="shared" si="417"/>
        <v>2.2249814380291708E-2</v>
      </c>
      <c r="K2748" s="174">
        <v>658.82</v>
      </c>
      <c r="L2748" s="197">
        <f t="shared" si="413"/>
        <v>1.4108961429455127E-2</v>
      </c>
      <c r="M2748" s="197">
        <f t="shared" si="418"/>
        <v>-1.8833522748063866E-2</v>
      </c>
      <c r="N2748" s="199">
        <v>41949</v>
      </c>
      <c r="O2748" s="181">
        <v>2031.21</v>
      </c>
      <c r="P2748" s="200">
        <f t="shared" si="414"/>
        <v>3.7683963328125326E-3</v>
      </c>
      <c r="Q2748" s="200">
        <f t="shared" si="419"/>
        <v>1.7512866548741755E-2</v>
      </c>
    </row>
    <row r="2749" spans="1:17">
      <c r="A2749" s="180">
        <v>41950</v>
      </c>
      <c r="B2749" s="174">
        <v>979.45</v>
      </c>
      <c r="C2749" s="197">
        <f t="shared" si="410"/>
        <v>-4.5933601236333585E-4</v>
      </c>
      <c r="D2749" s="201">
        <f t="shared" si="415"/>
        <v>-1.5342461510549932E-2</v>
      </c>
      <c r="E2749" s="174">
        <v>10864.58</v>
      </c>
      <c r="F2749" s="197">
        <f t="shared" si="411"/>
        <v>1.9384457602294011E-3</v>
      </c>
      <c r="G2749" s="197">
        <f t="shared" si="416"/>
        <v>-1.1796201554967392E-2</v>
      </c>
      <c r="H2749" s="174">
        <v>4160.5039999999999</v>
      </c>
      <c r="I2749" s="197">
        <f t="shared" si="412"/>
        <v>-8.5938223230253507E-4</v>
      </c>
      <c r="J2749" s="197">
        <f t="shared" si="417"/>
        <v>1.6736211742222163E-2</v>
      </c>
      <c r="K2749" s="174">
        <v>657.74</v>
      </c>
      <c r="L2749" s="197">
        <f t="shared" si="413"/>
        <v>-1.6406396096689555E-3</v>
      </c>
      <c r="M2749" s="197">
        <f t="shared" si="418"/>
        <v>-9.2013370811662373E-3</v>
      </c>
      <c r="N2749" s="199">
        <v>41950</v>
      </c>
      <c r="O2749" s="181">
        <v>2031.92</v>
      </c>
      <c r="P2749" s="200">
        <f t="shared" si="414"/>
        <v>3.4948426815119868E-4</v>
      </c>
      <c r="Q2749" s="200">
        <f t="shared" si="419"/>
        <v>1.7641819388235794E-2</v>
      </c>
    </row>
    <row r="2750" spans="1:17">
      <c r="A2750" s="180">
        <v>41953</v>
      </c>
      <c r="B2750" s="174">
        <v>983.26</v>
      </c>
      <c r="C2750" s="197">
        <f t="shared" si="410"/>
        <v>3.8823919842116217E-3</v>
      </c>
      <c r="D2750" s="201">
        <f t="shared" si="415"/>
        <v>-1.5500259677629295E-2</v>
      </c>
      <c r="E2750" s="174">
        <v>10892.56</v>
      </c>
      <c r="F2750" s="197">
        <f t="shared" si="411"/>
        <v>2.5720306460104794E-3</v>
      </c>
      <c r="G2750" s="197">
        <f t="shared" si="416"/>
        <v>-1.0202203178794346E-2</v>
      </c>
      <c r="H2750" s="174">
        <v>4175.9459999999999</v>
      </c>
      <c r="I2750" s="197">
        <f t="shared" si="412"/>
        <v>3.7046986814569917E-3</v>
      </c>
      <c r="J2750" s="197">
        <f t="shared" si="417"/>
        <v>1.6444516138704415E-2</v>
      </c>
      <c r="K2750" s="174">
        <v>659.28</v>
      </c>
      <c r="L2750" s="197">
        <f t="shared" si="413"/>
        <v>2.3386139950338984E-3</v>
      </c>
      <c r="M2750" s="197">
        <f t="shared" si="418"/>
        <v>-1.2224666241872512E-2</v>
      </c>
      <c r="N2750" s="199">
        <v>41953</v>
      </c>
      <c r="O2750" s="181">
        <v>2038.26</v>
      </c>
      <c r="P2750" s="200">
        <f t="shared" si="414"/>
        <v>3.1153438558825866E-3</v>
      </c>
      <c r="Q2750" s="200">
        <f t="shared" si="419"/>
        <v>1.7109791806579865E-2</v>
      </c>
    </row>
    <row r="2751" spans="1:17">
      <c r="A2751" s="180">
        <v>41954</v>
      </c>
      <c r="B2751" s="174">
        <v>983.06</v>
      </c>
      <c r="C2751" s="197">
        <f t="shared" si="410"/>
        <v>-2.0342568929753314E-4</v>
      </c>
      <c r="D2751" s="201">
        <f t="shared" si="415"/>
        <v>-5.0722394090190947E-3</v>
      </c>
      <c r="E2751" s="174">
        <v>10907.53</v>
      </c>
      <c r="F2751" s="197">
        <f t="shared" si="411"/>
        <v>1.3733890413326554E-3</v>
      </c>
      <c r="G2751" s="197">
        <f t="shared" si="416"/>
        <v>-1.7272104074006109E-3</v>
      </c>
      <c r="H2751" s="174">
        <v>4187.1629999999996</v>
      </c>
      <c r="I2751" s="197">
        <f t="shared" si="412"/>
        <v>2.6824968384993411E-3</v>
      </c>
      <c r="J2751" s="197">
        <f t="shared" si="417"/>
        <v>2.5886389855522465E-2</v>
      </c>
      <c r="K2751" s="174">
        <v>670.87</v>
      </c>
      <c r="L2751" s="197">
        <f t="shared" si="413"/>
        <v>1.7427047060858677E-2</v>
      </c>
      <c r="M2751" s="197">
        <f t="shared" si="418"/>
        <v>-2.7719100746469391E-3</v>
      </c>
      <c r="N2751" s="199">
        <v>41954</v>
      </c>
      <c r="O2751" s="181">
        <v>2039.68</v>
      </c>
      <c r="P2751" s="200">
        <f t="shared" si="414"/>
        <v>6.9643008842389554E-4</v>
      </c>
      <c r="Q2751" s="200">
        <f t="shared" si="419"/>
        <v>2.6205585273188631E-2</v>
      </c>
    </row>
    <row r="2752" spans="1:17">
      <c r="A2752" s="180">
        <v>41955</v>
      </c>
      <c r="B2752" s="174">
        <v>984.52</v>
      </c>
      <c r="C2752" s="197">
        <f t="shared" si="410"/>
        <v>1.4840568291624343E-3</v>
      </c>
      <c r="D2752" s="201">
        <f t="shared" si="415"/>
        <v>6.1425630614897397E-3</v>
      </c>
      <c r="E2752" s="174">
        <v>10884.03</v>
      </c>
      <c r="F2752" s="197">
        <f t="shared" si="411"/>
        <v>-2.1567991561632078E-3</v>
      </c>
      <c r="G2752" s="197">
        <f t="shared" si="416"/>
        <v>-1.6317670239543208E-4</v>
      </c>
      <c r="H2752" s="174">
        <v>4195.4009999999998</v>
      </c>
      <c r="I2752" s="197">
        <f t="shared" si="412"/>
        <v>1.9655090380710639E-3</v>
      </c>
      <c r="J2752" s="197">
        <f t="shared" si="417"/>
        <v>3.8285328583455347E-2</v>
      </c>
      <c r="K2752" s="174">
        <v>673.55</v>
      </c>
      <c r="L2752" s="197">
        <f t="shared" si="413"/>
        <v>3.9868546285900938E-3</v>
      </c>
      <c r="M2752" s="197">
        <f t="shared" si="418"/>
        <v>1.5578253553606607E-2</v>
      </c>
      <c r="N2752" s="199">
        <v>41955</v>
      </c>
      <c r="O2752" s="181">
        <v>2038.25</v>
      </c>
      <c r="P2752" s="200">
        <f t="shared" si="414"/>
        <v>-7.0133624589671954E-4</v>
      </c>
      <c r="Q2752" s="200">
        <f t="shared" si="419"/>
        <v>2.7612401897166357E-2</v>
      </c>
    </row>
    <row r="2753" spans="1:17">
      <c r="A2753" s="180">
        <v>41956</v>
      </c>
      <c r="B2753" s="174">
        <v>986.37</v>
      </c>
      <c r="C2753" s="197">
        <f t="shared" si="410"/>
        <v>1.8773250088407513E-3</v>
      </c>
      <c r="D2753" s="201">
        <f t="shared" si="415"/>
        <v>7.1103165643772665E-5</v>
      </c>
      <c r="E2753" s="174">
        <v>10868.92</v>
      </c>
      <c r="F2753" s="197">
        <f t="shared" si="411"/>
        <v>-1.3892370855600046E-3</v>
      </c>
      <c r="G2753" s="197">
        <f t="shared" si="416"/>
        <v>-8.791609198688901E-3</v>
      </c>
      <c r="H2753" s="174">
        <v>4213.4849999999997</v>
      </c>
      <c r="I2753" s="197">
        <f t="shared" si="412"/>
        <v>4.3011708993553836E-3</v>
      </c>
      <c r="J2753" s="197">
        <f t="shared" si="417"/>
        <v>3.1015929156166348E-2</v>
      </c>
      <c r="K2753" s="174">
        <v>673.86</v>
      </c>
      <c r="L2753" s="197">
        <f t="shared" si="413"/>
        <v>4.6014205842277538E-4</v>
      </c>
      <c r="M2753" s="197">
        <f t="shared" si="418"/>
        <v>1.3121115975353349E-2</v>
      </c>
      <c r="N2753" s="199">
        <v>41956</v>
      </c>
      <c r="O2753" s="181">
        <v>2039.33</v>
      </c>
      <c r="P2753" s="200">
        <f t="shared" si="414"/>
        <v>5.2972597729773947E-4</v>
      </c>
      <c r="Q2753" s="200">
        <f t="shared" si="419"/>
        <v>1.945454609517154E-2</v>
      </c>
    </row>
    <row r="2754" spans="1:17">
      <c r="A2754" s="180">
        <v>41957</v>
      </c>
      <c r="B2754" s="174">
        <v>994.6</v>
      </c>
      <c r="C2754" s="197">
        <f t="shared" si="410"/>
        <v>8.3091085183114137E-3</v>
      </c>
      <c r="D2754" s="201">
        <f t="shared" si="415"/>
        <v>3.0155827844870319E-3</v>
      </c>
      <c r="E2754" s="174">
        <v>10880.63</v>
      </c>
      <c r="F2754" s="197">
        <f t="shared" si="411"/>
        <v>1.0768039919432618E-3</v>
      </c>
      <c r="G2754" s="197">
        <f t="shared" si="416"/>
        <v>-9.5978058211235277E-3</v>
      </c>
      <c r="H2754" s="174">
        <v>4224.9859999999999</v>
      </c>
      <c r="I2754" s="197">
        <f t="shared" si="412"/>
        <v>2.7258509560055865E-3</v>
      </c>
      <c r="J2754" s="197">
        <f t="shared" si="417"/>
        <v>3.377106783269139E-2</v>
      </c>
      <c r="K2754" s="174">
        <v>675.64</v>
      </c>
      <c r="L2754" s="197">
        <f t="shared" si="413"/>
        <v>2.6380156091445786E-3</v>
      </c>
      <c r="M2754" s="197">
        <f t="shared" si="418"/>
        <v>1.207810865339203E-2</v>
      </c>
      <c r="N2754" s="199">
        <v>41957</v>
      </c>
      <c r="O2754" s="181">
        <v>2039.82</v>
      </c>
      <c r="P2754" s="200">
        <f t="shared" si="414"/>
        <v>2.4024613086403535E-4</v>
      </c>
      <c r="Q2754" s="200">
        <f t="shared" si="419"/>
        <v>1.8689449929584673E-2</v>
      </c>
    </row>
    <row r="2755" spans="1:17">
      <c r="A2755" s="180">
        <v>41960</v>
      </c>
      <c r="B2755" s="174">
        <v>993.05</v>
      </c>
      <c r="C2755" s="197">
        <f t="shared" si="410"/>
        <v>-1.5596310358376923E-3</v>
      </c>
      <c r="D2755" s="201">
        <f t="shared" si="415"/>
        <v>1.9625116375495766E-3</v>
      </c>
      <c r="E2755" s="174">
        <v>10883.25</v>
      </c>
      <c r="F2755" s="197">
        <f t="shared" si="411"/>
        <v>2.4076589400935723E-4</v>
      </c>
      <c r="G2755" s="197">
        <f t="shared" si="416"/>
        <v>-1.3096012763862476E-2</v>
      </c>
      <c r="H2755" s="174">
        <v>4213.7889999999998</v>
      </c>
      <c r="I2755" s="197">
        <f t="shared" si="412"/>
        <v>-2.6537042570535406E-3</v>
      </c>
      <c r="J2755" s="197">
        <f t="shared" si="417"/>
        <v>2.9277304838077851E-2</v>
      </c>
      <c r="K2755" s="174">
        <v>675.17</v>
      </c>
      <c r="L2755" s="197">
        <f t="shared" si="413"/>
        <v>-6.9587879711636698E-4</v>
      </c>
      <c r="M2755" s="197">
        <f t="shared" si="418"/>
        <v>2.1150406257133686E-2</v>
      </c>
      <c r="N2755" s="199">
        <v>41960</v>
      </c>
      <c r="O2755" s="181">
        <v>2041.32</v>
      </c>
      <c r="P2755" s="200">
        <f t="shared" si="414"/>
        <v>7.3508875830995222E-4</v>
      </c>
      <c r="Q2755" s="200">
        <f t="shared" si="419"/>
        <v>1.4050458484660798E-2</v>
      </c>
    </row>
    <row r="2756" spans="1:17">
      <c r="A2756" s="180">
        <v>41961</v>
      </c>
      <c r="B2756" s="174">
        <v>997.94</v>
      </c>
      <c r="C2756" s="197">
        <f t="shared" ref="C2756:C2819" si="420">LN(B2756/B2755)</f>
        <v>4.9121390188884666E-3</v>
      </c>
      <c r="D2756" s="201">
        <f t="shared" si="415"/>
        <v>6.8103084332795938E-3</v>
      </c>
      <c r="E2756" s="174">
        <v>10941.7</v>
      </c>
      <c r="F2756" s="197">
        <f t="shared" ref="F2756:F2819" si="421">LN(E2756/E2755)</f>
        <v>5.3562679174268138E-3</v>
      </c>
      <c r="G2756" s="197">
        <f t="shared" si="416"/>
        <v>-9.7217311142771129E-3</v>
      </c>
      <c r="H2756" s="174">
        <v>4242.1859999999997</v>
      </c>
      <c r="I2756" s="197">
        <f t="shared" ref="I2756:I2819" si="422">LN(H2756/H2755)</f>
        <v>6.7164594859693864E-3</v>
      </c>
      <c r="J2756" s="197">
        <f t="shared" si="417"/>
        <v>2.7352586557288144E-2</v>
      </c>
      <c r="K2756" s="174">
        <v>674.94</v>
      </c>
      <c r="L2756" s="197">
        <f t="shared" ref="L2756:L2819" si="423">LN(K2756/K2755)</f>
        <v>-3.4071298223826459E-4</v>
      </c>
      <c r="M2756" s="197">
        <f t="shared" si="418"/>
        <v>1.2129488599617542E-2</v>
      </c>
      <c r="N2756" s="199">
        <v>41961</v>
      </c>
      <c r="O2756" s="181">
        <v>2051.8000000000002</v>
      </c>
      <c r="P2756" s="200">
        <f t="shared" ref="P2756:P2819" si="424">LN(O2756/O2755)</f>
        <v>5.1207992441207693E-3</v>
      </c>
      <c r="Q2756" s="200">
        <f t="shared" si="419"/>
        <v>1.5262950180109203E-2</v>
      </c>
    </row>
    <row r="2757" spans="1:17">
      <c r="A2757" s="180">
        <v>41962</v>
      </c>
      <c r="B2757" s="174">
        <v>989.85</v>
      </c>
      <c r="C2757" s="197">
        <f t="shared" si="420"/>
        <v>-8.1397377661486074E-3</v>
      </c>
      <c r="D2757" s="201">
        <f t="shared" si="415"/>
        <v>1.9927893173166414E-2</v>
      </c>
      <c r="E2757" s="174">
        <v>10927.48</v>
      </c>
      <c r="F2757" s="197">
        <f t="shared" si="421"/>
        <v>-1.3004604657394989E-3</v>
      </c>
      <c r="G2757" s="197">
        <f t="shared" si="416"/>
        <v>4.4938461673172704E-3</v>
      </c>
      <c r="H2757" s="174">
        <v>4222.6620000000003</v>
      </c>
      <c r="I2757" s="197">
        <f t="shared" si="422"/>
        <v>-4.6129675622490901E-3</v>
      </c>
      <c r="J2757" s="197">
        <f t="shared" si="417"/>
        <v>4.3591834103428546E-2</v>
      </c>
      <c r="K2757" s="174">
        <v>676.73</v>
      </c>
      <c r="L2757" s="197">
        <f t="shared" si="423"/>
        <v>2.6485770142092189E-3</v>
      </c>
      <c r="M2757" s="197">
        <f t="shared" si="418"/>
        <v>1.057517414395347E-2</v>
      </c>
      <c r="N2757" s="199">
        <v>41962</v>
      </c>
      <c r="O2757" s="181">
        <v>2048.7199999999998</v>
      </c>
      <c r="P2757" s="200">
        <f t="shared" si="424"/>
        <v>-1.5022487778296994E-3</v>
      </c>
      <c r="Q2757" s="200">
        <f t="shared" si="419"/>
        <v>2.8429359397736671E-2</v>
      </c>
    </row>
    <row r="2758" spans="1:17">
      <c r="A2758" s="180">
        <v>41963</v>
      </c>
      <c r="B2758" s="174">
        <v>992.73</v>
      </c>
      <c r="C2758" s="197">
        <f t="shared" si="420"/>
        <v>2.9053072519588177E-3</v>
      </c>
      <c r="D2758" s="201">
        <f t="shared" si="415"/>
        <v>1.577257128763835E-2</v>
      </c>
      <c r="E2758" s="174">
        <v>10937.97</v>
      </c>
      <c r="F2758" s="197">
        <f t="shared" si="421"/>
        <v>9.5950468019644682E-4</v>
      </c>
      <c r="G2758" s="197">
        <f t="shared" si="416"/>
        <v>1.0307823906441374E-2</v>
      </c>
      <c r="H2758" s="174">
        <v>4242.09</v>
      </c>
      <c r="I2758" s="197">
        <f t="shared" si="422"/>
        <v>4.5903374639345998E-3</v>
      </c>
      <c r="J2758" s="197">
        <f t="shared" si="417"/>
        <v>4.1360534086507771E-2</v>
      </c>
      <c r="K2758" s="174">
        <v>677.36</v>
      </c>
      <c r="L2758" s="197">
        <f t="shared" si="423"/>
        <v>9.3051428702295956E-4</v>
      </c>
      <c r="M2758" s="197">
        <f t="shared" si="418"/>
        <v>1.7635721638589428E-2</v>
      </c>
      <c r="N2758" s="199">
        <v>41963</v>
      </c>
      <c r="O2758" s="181">
        <v>2052.75</v>
      </c>
      <c r="P2758" s="200">
        <f t="shared" si="424"/>
        <v>1.9651497131154641E-3</v>
      </c>
      <c r="Q2758" s="200">
        <f t="shared" si="419"/>
        <v>3.2720350962848845E-2</v>
      </c>
    </row>
    <row r="2759" spans="1:17">
      <c r="A2759" s="180">
        <v>41964</v>
      </c>
      <c r="B2759" s="174">
        <v>997.35</v>
      </c>
      <c r="C2759" s="197">
        <f t="shared" si="420"/>
        <v>4.6430377670746582E-3</v>
      </c>
      <c r="D2759" s="201">
        <f t="shared" si="415"/>
        <v>1.0836865963504368E-2</v>
      </c>
      <c r="E2759" s="174">
        <v>11025.74</v>
      </c>
      <c r="F2759" s="197">
        <f t="shared" si="421"/>
        <v>7.9923170727981899E-3</v>
      </c>
      <c r="G2759" s="197">
        <f t="shared" si="416"/>
        <v>4.799407294547353E-3</v>
      </c>
      <c r="H2759" s="174">
        <v>4251.3239999999996</v>
      </c>
      <c r="I2759" s="197">
        <f t="shared" si="422"/>
        <v>2.1743915080975843E-3</v>
      </c>
      <c r="J2759" s="197">
        <f t="shared" si="417"/>
        <v>3.545713466173054E-2</v>
      </c>
      <c r="K2759" s="174">
        <v>678.96</v>
      </c>
      <c r="L2759" s="197">
        <f t="shared" si="423"/>
        <v>2.3593263273996383E-3</v>
      </c>
      <c r="M2759" s="197">
        <f t="shared" si="418"/>
        <v>2.4903010298181615E-2</v>
      </c>
      <c r="N2759" s="199">
        <v>41964</v>
      </c>
      <c r="O2759" s="181">
        <v>2063.5</v>
      </c>
      <c r="P2759" s="200">
        <f t="shared" si="424"/>
        <v>5.2232126037382535E-3</v>
      </c>
      <c r="Q2759" s="200">
        <f t="shared" si="419"/>
        <v>2.6883538501654803E-2</v>
      </c>
    </row>
    <row r="2760" spans="1:17">
      <c r="A2760" s="180">
        <v>41967</v>
      </c>
      <c r="B2760" s="174">
        <v>1003.68</v>
      </c>
      <c r="C2760" s="197">
        <f t="shared" si="420"/>
        <v>6.3267628318594803E-3</v>
      </c>
      <c r="D2760" s="201">
        <f t="shared" si="415"/>
        <v>3.5713160479626846E-2</v>
      </c>
      <c r="E2760" s="174">
        <v>11041.42</v>
      </c>
      <c r="F2760" s="197">
        <f t="shared" si="421"/>
        <v>1.4211165042449562E-3</v>
      </c>
      <c r="G2760" s="197">
        <f t="shared" si="416"/>
        <v>2.7915248150159149E-2</v>
      </c>
      <c r="H2760" s="174">
        <v>4284.3180000000002</v>
      </c>
      <c r="I2760" s="197">
        <f t="shared" si="422"/>
        <v>7.7309156896132186E-3</v>
      </c>
      <c r="J2760" s="197">
        <f t="shared" si="417"/>
        <v>5.8982761726275139E-2</v>
      </c>
      <c r="K2760" s="174">
        <v>683</v>
      </c>
      <c r="L2760" s="197">
        <f t="shared" si="423"/>
        <v>5.9326439093684638E-3</v>
      </c>
      <c r="M2760" s="197">
        <f t="shared" si="418"/>
        <v>2.0519568577929297E-2</v>
      </c>
      <c r="N2760" s="199">
        <v>41967</v>
      </c>
      <c r="O2760" s="181">
        <v>2069.41</v>
      </c>
      <c r="P2760" s="200">
        <f t="shared" si="424"/>
        <v>2.8599722850845412E-3</v>
      </c>
      <c r="Q2760" s="200">
        <f t="shared" si="419"/>
        <v>4.8407634968450561E-2</v>
      </c>
    </row>
    <row r="2761" spans="1:17">
      <c r="A2761" s="180">
        <v>41968</v>
      </c>
      <c r="B2761" s="174">
        <v>1007.03</v>
      </c>
      <c r="C2761" s="197">
        <f t="shared" si="420"/>
        <v>3.3321593861539611E-3</v>
      </c>
      <c r="D2761" s="201">
        <f t="shared" si="415"/>
        <v>3.2401992199167673E-2</v>
      </c>
      <c r="E2761" s="174">
        <v>11029.37</v>
      </c>
      <c r="F2761" s="197">
        <f t="shared" si="421"/>
        <v>-1.0919410856886642E-3</v>
      </c>
      <c r="G2761" s="197">
        <f t="shared" si="416"/>
        <v>2.2211230717232799E-2</v>
      </c>
      <c r="H2761" s="174">
        <v>4288.2290000000003</v>
      </c>
      <c r="I2761" s="197">
        <f t="shared" si="422"/>
        <v>9.1244767076694257E-4</v>
      </c>
      <c r="J2761" s="197">
        <f t="shared" si="417"/>
        <v>5.5326648152550797E-2</v>
      </c>
      <c r="K2761" s="174">
        <v>687.21</v>
      </c>
      <c r="L2761" s="197">
        <f t="shared" si="423"/>
        <v>6.1450627978029589E-3</v>
      </c>
      <c r="M2761" s="197">
        <f t="shared" si="418"/>
        <v>2.4619774833148894E-2</v>
      </c>
      <c r="N2761" s="199">
        <v>41968</v>
      </c>
      <c r="O2761" s="181">
        <v>2067.0300000000002</v>
      </c>
      <c r="P2761" s="200">
        <f t="shared" si="424"/>
        <v>-1.1507481131779239E-3</v>
      </c>
      <c r="Q2761" s="200">
        <f t="shared" si="419"/>
        <v>4.2728338784202784E-2</v>
      </c>
    </row>
    <row r="2762" spans="1:17">
      <c r="A2762" s="180">
        <v>41969</v>
      </c>
      <c r="B2762" s="174">
        <v>1016.4</v>
      </c>
      <c r="C2762" s="197">
        <f t="shared" si="420"/>
        <v>9.2615677114220134E-3</v>
      </c>
      <c r="D2762" s="201">
        <f t="shared" si="415"/>
        <v>3.6702016489286414E-2</v>
      </c>
      <c r="E2762" s="174">
        <v>11047.91</v>
      </c>
      <c r="F2762" s="197">
        <f t="shared" si="421"/>
        <v>1.6795551225783543E-3</v>
      </c>
      <c r="G2762" s="197">
        <f t="shared" si="416"/>
        <v>2.5744336104808495E-2</v>
      </c>
      <c r="H2762" s="174">
        <v>4317.9880000000003</v>
      </c>
      <c r="I2762" s="197">
        <f t="shared" si="422"/>
        <v>6.9157258311134534E-3</v>
      </c>
      <c r="J2762" s="197">
        <f t="shared" si="417"/>
        <v>5.7854473240948591E-2</v>
      </c>
      <c r="K2762" s="174">
        <v>686.04</v>
      </c>
      <c r="L2762" s="197">
        <f t="shared" si="423"/>
        <v>-1.7039873047127153E-3</v>
      </c>
      <c r="M2762" s="197">
        <f t="shared" si="418"/>
        <v>2.4228524489683954E-2</v>
      </c>
      <c r="N2762" s="199">
        <v>41969</v>
      </c>
      <c r="O2762" s="181">
        <v>2072.83</v>
      </c>
      <c r="P2762" s="200">
        <f t="shared" si="424"/>
        <v>2.8020289550014527E-3</v>
      </c>
      <c r="Q2762" s="200">
        <f t="shared" si="419"/>
        <v>4.4127678528652743E-2</v>
      </c>
    </row>
    <row r="2763" spans="1:17">
      <c r="A2763" s="180">
        <v>41971</v>
      </c>
      <c r="B2763" s="174">
        <v>1019.24</v>
      </c>
      <c r="C2763" s="197">
        <f t="shared" si="420"/>
        <v>2.7902790695852877E-3</v>
      </c>
      <c r="D2763" s="201">
        <f t="shared" si="415"/>
        <v>4.3350440873613588E-2</v>
      </c>
      <c r="E2763" s="174">
        <v>10955.41</v>
      </c>
      <c r="F2763" s="197">
        <f t="shared" si="421"/>
        <v>-8.4078716229379138E-3</v>
      </c>
      <c r="G2763" s="197">
        <f t="shared" si="416"/>
        <v>3.1723734044508164E-2</v>
      </c>
      <c r="H2763" s="174">
        <v>4337.7849999999999</v>
      </c>
      <c r="I2763" s="197">
        <f t="shared" si="422"/>
        <v>4.5742961419302178E-3</v>
      </c>
      <c r="J2763" s="197">
        <f t="shared" si="417"/>
        <v>6.4209718333393756E-2</v>
      </c>
      <c r="K2763" s="174">
        <v>688.66</v>
      </c>
      <c r="L2763" s="197">
        <f t="shared" si="423"/>
        <v>3.81174535862688E-3</v>
      </c>
      <c r="M2763" s="197">
        <f t="shared" si="418"/>
        <v>2.61688343150147E-2</v>
      </c>
      <c r="N2763" s="199">
        <v>41971</v>
      </c>
      <c r="O2763" s="181">
        <v>2067.56</v>
      </c>
      <c r="P2763" s="200">
        <f t="shared" si="424"/>
        <v>-2.5456552865591015E-3</v>
      </c>
      <c r="Q2763" s="200">
        <f t="shared" si="419"/>
        <v>4.9719519145523312E-2</v>
      </c>
    </row>
    <row r="2764" spans="1:17">
      <c r="A2764" s="180">
        <v>41974</v>
      </c>
      <c r="B2764" s="174">
        <v>1010.85</v>
      </c>
      <c r="C2764" s="197">
        <f t="shared" si="420"/>
        <v>-8.265690455258606E-3</v>
      </c>
      <c r="D2764" s="201">
        <f t="shared" si="415"/>
        <v>6.5960197619714611E-2</v>
      </c>
      <c r="E2764" s="174">
        <v>10888.37</v>
      </c>
      <c r="F2764" s="197">
        <f t="shared" si="421"/>
        <v>-6.1381510423688442E-3</v>
      </c>
      <c r="G2764" s="197">
        <f t="shared" si="416"/>
        <v>3.5666967610680222E-2</v>
      </c>
      <c r="H2764" s="174">
        <v>4287.8130000000001</v>
      </c>
      <c r="I2764" s="197">
        <f t="shared" si="422"/>
        <v>-1.1587036423375637E-2</v>
      </c>
      <c r="J2764" s="197">
        <f t="shared" si="417"/>
        <v>8.4891030848228716E-2</v>
      </c>
      <c r="K2764" s="174">
        <v>684.23</v>
      </c>
      <c r="L2764" s="197">
        <f t="shared" si="423"/>
        <v>-6.4535620118340393E-3</v>
      </c>
      <c r="M2764" s="197">
        <f t="shared" si="418"/>
        <v>3.7625842401343035E-2</v>
      </c>
      <c r="N2764" s="199">
        <v>41974</v>
      </c>
      <c r="O2764" s="181">
        <v>2053.44</v>
      </c>
      <c r="P2764" s="200">
        <f t="shared" si="424"/>
        <v>-6.8527324708350058E-3</v>
      </c>
      <c r="Q2764" s="200">
        <f t="shared" si="419"/>
        <v>6.0510967728573894E-2</v>
      </c>
    </row>
    <row r="2765" spans="1:17">
      <c r="A2765" s="180">
        <v>41975</v>
      </c>
      <c r="B2765" s="174">
        <v>1012.71</v>
      </c>
      <c r="C2765" s="197">
        <f t="shared" si="420"/>
        <v>1.8383448218232661E-3</v>
      </c>
      <c r="D2765" s="201">
        <f t="shared" si="415"/>
        <v>5.8019446241238691E-2</v>
      </c>
      <c r="E2765" s="174">
        <v>10940.12</v>
      </c>
      <c r="F2765" s="197">
        <f t="shared" si="421"/>
        <v>4.7415187173814426E-3</v>
      </c>
      <c r="G2765" s="197">
        <f t="shared" si="416"/>
        <v>3.1028301401456779E-2</v>
      </c>
      <c r="H2765" s="174">
        <v>4305.9620000000004</v>
      </c>
      <c r="I2765" s="197">
        <f t="shared" si="422"/>
        <v>4.2237612648100501E-3</v>
      </c>
      <c r="J2765" s="197">
        <f t="shared" si="417"/>
        <v>7.3021958292750114E-2</v>
      </c>
      <c r="K2765" s="174">
        <v>688.62</v>
      </c>
      <c r="L2765" s="197">
        <f t="shared" si="423"/>
        <v>6.3954765099589533E-3</v>
      </c>
      <c r="M2765" s="197">
        <f t="shared" si="418"/>
        <v>3.3255174250893034E-2</v>
      </c>
      <c r="N2765" s="199">
        <v>41975</v>
      </c>
      <c r="O2765" s="181">
        <v>2066.5500000000002</v>
      </c>
      <c r="P2765" s="200">
        <f t="shared" si="424"/>
        <v>6.3641145965672059E-3</v>
      </c>
      <c r="Q2765" s="200">
        <f t="shared" si="419"/>
        <v>5.3653096947266825E-2</v>
      </c>
    </row>
    <row r="2766" spans="1:17">
      <c r="A2766" s="180">
        <v>41976</v>
      </c>
      <c r="B2766" s="174">
        <v>1018.95</v>
      </c>
      <c r="C2766" s="197">
        <f t="shared" si="420"/>
        <v>6.1427794232618042E-3</v>
      </c>
      <c r="D2766" s="201">
        <f t="shared" si="415"/>
        <v>5.0362926217262106E-2</v>
      </c>
      <c r="E2766" s="174">
        <v>10987.41</v>
      </c>
      <c r="F2766" s="197">
        <f t="shared" si="421"/>
        <v>4.3133059964016625E-3</v>
      </c>
      <c r="G2766" s="197">
        <f t="shared" si="416"/>
        <v>2.8240243981225346E-2</v>
      </c>
      <c r="H2766" s="174">
        <v>4312.933</v>
      </c>
      <c r="I2766" s="197">
        <f t="shared" si="422"/>
        <v>1.6176091065178964E-3</v>
      </c>
      <c r="J2766" s="197">
        <f t="shared" si="417"/>
        <v>6.6902659633214914E-2</v>
      </c>
      <c r="K2766" s="174">
        <v>690.07</v>
      </c>
      <c r="L2766" s="197">
        <f t="shared" si="423"/>
        <v>2.1034468004057223E-3</v>
      </c>
      <c r="M2766" s="197">
        <f t="shared" si="418"/>
        <v>3.3069648596963909E-2</v>
      </c>
      <c r="N2766" s="199">
        <v>41976</v>
      </c>
      <c r="O2766" s="181">
        <v>2074.33</v>
      </c>
      <c r="P2766" s="200">
        <f t="shared" si="424"/>
        <v>3.7576597991097705E-3</v>
      </c>
      <c r="Q2766" s="200">
        <f t="shared" si="419"/>
        <v>4.8913565845673759E-2</v>
      </c>
    </row>
    <row r="2767" spans="1:17">
      <c r="A2767" s="180">
        <v>41977</v>
      </c>
      <c r="B2767" s="174">
        <v>1016.23</v>
      </c>
      <c r="C2767" s="197">
        <f t="shared" si="420"/>
        <v>-2.6729838338598617E-3</v>
      </c>
      <c r="D2767" s="201">
        <f t="shared" si="415"/>
        <v>5.8917825627710245E-2</v>
      </c>
      <c r="E2767" s="174">
        <v>10952.3</v>
      </c>
      <c r="F2767" s="197">
        <f t="shared" si="421"/>
        <v>-3.2005919833594425E-3</v>
      </c>
      <c r="G2767" s="197">
        <f t="shared" si="416"/>
        <v>3.1424009849074883E-2</v>
      </c>
      <c r="H2767" s="174">
        <v>4311.9309999999996</v>
      </c>
      <c r="I2767" s="197">
        <f t="shared" si="422"/>
        <v>-2.32351490877613E-4</v>
      </c>
      <c r="J2767" s="197">
        <f t="shared" si="417"/>
        <v>7.1265567858510181E-2</v>
      </c>
      <c r="K2767" s="174">
        <v>694.91</v>
      </c>
      <c r="L2767" s="197">
        <f t="shared" si="423"/>
        <v>6.9892990554935464E-3</v>
      </c>
      <c r="M2767" s="197">
        <f t="shared" si="418"/>
        <v>5.8237317624946161E-2</v>
      </c>
      <c r="N2767" s="199">
        <v>41977</v>
      </c>
      <c r="O2767" s="181">
        <v>2071.92</v>
      </c>
      <c r="P2767" s="200">
        <f t="shared" si="424"/>
        <v>-1.1624963624507377E-3</v>
      </c>
      <c r="Q2767" s="200">
        <f t="shared" si="419"/>
        <v>5.423757190371712E-2</v>
      </c>
    </row>
    <row r="2768" spans="1:17">
      <c r="A2768" s="180">
        <v>41978</v>
      </c>
      <c r="B2768" s="174">
        <v>1018</v>
      </c>
      <c r="C2768" s="197">
        <f t="shared" si="420"/>
        <v>1.7402166389072734E-3</v>
      </c>
      <c r="D2768" s="201">
        <f t="shared" si="415"/>
        <v>7.4672055648491012E-2</v>
      </c>
      <c r="E2768" s="174">
        <v>10970.29</v>
      </c>
      <c r="F2768" s="197">
        <f t="shared" si="421"/>
        <v>1.6412298034318503E-3</v>
      </c>
      <c r="G2768" s="197">
        <f t="shared" si="416"/>
        <v>4.3646734890184273E-2</v>
      </c>
      <c r="H2768" s="174">
        <v>4311.5730000000003</v>
      </c>
      <c r="I2768" s="197">
        <f t="shared" si="422"/>
        <v>-8.3028894102666611E-5</v>
      </c>
      <c r="J2768" s="197">
        <f t="shared" si="417"/>
        <v>8.5498182982907692E-2</v>
      </c>
      <c r="K2768" s="174">
        <v>695.36</v>
      </c>
      <c r="L2768" s="197">
        <f t="shared" si="423"/>
        <v>6.4735629153364171E-4</v>
      </c>
      <c r="M2768" s="197">
        <f t="shared" si="418"/>
        <v>5.3058806274024026E-2</v>
      </c>
      <c r="N2768" s="199">
        <v>41978</v>
      </c>
      <c r="O2768" s="181">
        <v>2075.37</v>
      </c>
      <c r="P2768" s="200">
        <f t="shared" si="424"/>
        <v>1.6637374265151782E-3</v>
      </c>
      <c r="Q2768" s="200">
        <f t="shared" si="419"/>
        <v>6.831670888027537E-2</v>
      </c>
    </row>
    <row r="2769" spans="1:17">
      <c r="A2769" s="180">
        <v>41981</v>
      </c>
      <c r="B2769" s="174">
        <v>1005.48</v>
      </c>
      <c r="C2769" s="197">
        <f t="shared" si="420"/>
        <v>-1.2374878697272676E-2</v>
      </c>
      <c r="D2769" s="201">
        <f t="shared" si="415"/>
        <v>5.7579165697348347E-2</v>
      </c>
      <c r="E2769" s="174">
        <v>10863.54</v>
      </c>
      <c r="F2769" s="197">
        <f t="shared" si="421"/>
        <v>-9.7784814305739813E-3</v>
      </c>
      <c r="G2769" s="197">
        <f t="shared" si="416"/>
        <v>3.0037472959177126E-2</v>
      </c>
      <c r="H2769" s="174">
        <v>4278.3370000000004</v>
      </c>
      <c r="I2769" s="197">
        <f t="shared" si="422"/>
        <v>-7.7384200430934439E-3</v>
      </c>
      <c r="J2769" s="197">
        <f t="shared" si="417"/>
        <v>6.4780179085770967E-2</v>
      </c>
      <c r="K2769" s="174">
        <v>701.58</v>
      </c>
      <c r="L2769" s="197">
        <f t="shared" si="423"/>
        <v>8.9052373122174133E-3</v>
      </c>
      <c r="M2769" s="197">
        <f t="shared" si="418"/>
        <v>5.466261374939662E-2</v>
      </c>
      <c r="N2769" s="199">
        <v>41981</v>
      </c>
      <c r="O2769" s="181">
        <v>2060.31</v>
      </c>
      <c r="P2769" s="200">
        <f t="shared" si="424"/>
        <v>-7.2829941231697731E-3</v>
      </c>
      <c r="Q2769" s="200">
        <f t="shared" si="419"/>
        <v>5.2669518865113091E-2</v>
      </c>
    </row>
    <row r="2770" spans="1:17">
      <c r="A2770" s="180">
        <v>41982</v>
      </c>
      <c r="B2770" s="174">
        <v>1007.88</v>
      </c>
      <c r="C2770" s="197">
        <f t="shared" si="420"/>
        <v>2.3840755123406029E-3</v>
      </c>
      <c r="D2770" s="201">
        <f t="shared" ref="D2770:D2833" si="425">SUM(C2729:C2769)</f>
        <v>6.4832951238411707E-2</v>
      </c>
      <c r="E2770" s="174">
        <v>10847.36</v>
      </c>
      <c r="F2770" s="197">
        <f t="shared" si="421"/>
        <v>-1.4904958334686492E-3</v>
      </c>
      <c r="G2770" s="197">
        <f t="shared" ref="G2770:G2833" si="426">SUM(F2729:F2769)</f>
        <v>4.2704905504938995E-2</v>
      </c>
      <c r="H2770" s="174">
        <v>4294.6670000000004</v>
      </c>
      <c r="I2770" s="197">
        <f t="shared" si="422"/>
        <v>3.8096377303057471E-3</v>
      </c>
      <c r="J2770" s="197">
        <f t="shared" ref="J2770:J2833" si="427">SUM(I2729:I2769)</f>
        <v>7.4969335360441591E-2</v>
      </c>
      <c r="K2770" s="174">
        <v>704.2</v>
      </c>
      <c r="L2770" s="197">
        <f t="shared" si="423"/>
        <v>3.7274723406699804E-3</v>
      </c>
      <c r="M2770" s="197">
        <f t="shared" ref="M2770:M2833" si="428">SUM(L2729:L2769)</f>
        <v>6.1216318827806128E-2</v>
      </c>
      <c r="N2770" s="199">
        <v>41982</v>
      </c>
      <c r="O2770" s="181">
        <v>2059.8200000000002</v>
      </c>
      <c r="P2770" s="200">
        <f t="shared" si="424"/>
        <v>-2.3785657360814608E-4</v>
      </c>
      <c r="Q2770" s="200">
        <f t="shared" ref="Q2770:Q2833" si="429">SUM(P2729:P2769)</f>
        <v>6.6264345497884833E-2</v>
      </c>
    </row>
    <row r="2771" spans="1:17">
      <c r="A2771" s="180">
        <v>41983</v>
      </c>
      <c r="B2771" s="174">
        <v>990.41</v>
      </c>
      <c r="C2771" s="197">
        <f t="shared" si="420"/>
        <v>-1.7485395115644939E-2</v>
      </c>
      <c r="D2771" s="201">
        <f t="shared" si="425"/>
        <v>9.7555028027891955E-2</v>
      </c>
      <c r="E2771" s="174">
        <v>10662.24</v>
      </c>
      <c r="F2771" s="197">
        <f t="shared" si="421"/>
        <v>-1.7213204412212958E-2</v>
      </c>
      <c r="G2771" s="197">
        <f t="shared" si="426"/>
        <v>5.2444078478842887E-2</v>
      </c>
      <c r="H2771" s="174">
        <v>4224.8720000000003</v>
      </c>
      <c r="I2771" s="197">
        <f t="shared" si="422"/>
        <v>-1.6385055924266749E-2</v>
      </c>
      <c r="J2771" s="197">
        <f t="shared" si="427"/>
        <v>0.1038986075437278</v>
      </c>
      <c r="K2771" s="174">
        <v>696.4</v>
      </c>
      <c r="L2771" s="197">
        <f t="shared" si="423"/>
        <v>-1.1138198826918303E-2</v>
      </c>
      <c r="M2771" s="197">
        <f t="shared" si="428"/>
        <v>8.1521837589692864E-2</v>
      </c>
      <c r="N2771" s="199">
        <v>41983</v>
      </c>
      <c r="O2771" s="181">
        <v>2026.14</v>
      </c>
      <c r="P2771" s="200">
        <f t="shared" si="424"/>
        <v>-1.6486095225712944E-2</v>
      </c>
      <c r="Q2771" s="200">
        <f t="shared" si="429"/>
        <v>7.7543591770550688E-2</v>
      </c>
    </row>
    <row r="2772" spans="1:17">
      <c r="A2772" s="180">
        <v>41984</v>
      </c>
      <c r="B2772" s="174">
        <v>995.3</v>
      </c>
      <c r="C2772" s="197">
        <f t="shared" si="420"/>
        <v>4.9252004421266324E-3</v>
      </c>
      <c r="D2772" s="201">
        <f t="shared" si="425"/>
        <v>9.5679792028760993E-2</v>
      </c>
      <c r="E2772" s="174">
        <v>10690.14</v>
      </c>
      <c r="F2772" s="197">
        <f t="shared" si="421"/>
        <v>2.6132933076428639E-3</v>
      </c>
      <c r="G2772" s="197">
        <f t="shared" si="426"/>
        <v>4.7586919961288818E-2</v>
      </c>
      <c r="H2772" s="174">
        <v>4246.4769999999999</v>
      </c>
      <c r="I2772" s="197">
        <f t="shared" si="422"/>
        <v>5.1007335059123004E-3</v>
      </c>
      <c r="J2772" s="197">
        <f t="shared" si="427"/>
        <v>0.10388616058917299</v>
      </c>
      <c r="K2772" s="174">
        <v>698.19</v>
      </c>
      <c r="L2772" s="197">
        <f t="shared" si="423"/>
        <v>2.56706413064946E-3</v>
      </c>
      <c r="M2772" s="197">
        <f t="shared" si="428"/>
        <v>6.9983145843065447E-2</v>
      </c>
      <c r="N2772" s="199">
        <v>41984</v>
      </c>
      <c r="O2772" s="181">
        <v>2035.33</v>
      </c>
      <c r="P2772" s="200">
        <f t="shared" si="424"/>
        <v>4.5254627925939775E-3</v>
      </c>
      <c r="Q2772" s="200">
        <f t="shared" si="429"/>
        <v>7.7662521976667953E-2</v>
      </c>
    </row>
    <row r="2773" spans="1:17">
      <c r="A2773" s="180">
        <v>41985</v>
      </c>
      <c r="B2773" s="174">
        <v>982.38</v>
      </c>
      <c r="C2773" s="197">
        <f t="shared" si="420"/>
        <v>-1.3066000372561913E-2</v>
      </c>
      <c r="D2773" s="201">
        <f t="shared" si="425"/>
        <v>9.5175556092465127E-2</v>
      </c>
      <c r="E2773" s="174">
        <v>10500.51</v>
      </c>
      <c r="F2773" s="197">
        <f t="shared" si="421"/>
        <v>-1.7897993890432482E-2</v>
      </c>
      <c r="G2773" s="197">
        <f t="shared" si="426"/>
        <v>4.8316428536333313E-2</v>
      </c>
      <c r="H2773" s="174">
        <v>4199.2849999999999</v>
      </c>
      <c r="I2773" s="197">
        <f t="shared" si="422"/>
        <v>-1.1175425296197375E-2</v>
      </c>
      <c r="J2773" s="197">
        <f t="shared" si="427"/>
        <v>0.10834188072551411</v>
      </c>
      <c r="K2773" s="174">
        <v>701.39</v>
      </c>
      <c r="L2773" s="197">
        <f t="shared" si="423"/>
        <v>4.572808379873586E-3</v>
      </c>
      <c r="M2773" s="197">
        <f t="shared" si="428"/>
        <v>6.4879460672812653E-2</v>
      </c>
      <c r="N2773" s="199">
        <v>41985</v>
      </c>
      <c r="O2773" s="181">
        <v>2002.33</v>
      </c>
      <c r="P2773" s="200">
        <f t="shared" si="424"/>
        <v>-1.6346465435817352E-2</v>
      </c>
      <c r="Q2773" s="200">
        <f t="shared" si="429"/>
        <v>8.0610344293229913E-2</v>
      </c>
    </row>
    <row r="2774" spans="1:17">
      <c r="A2774" s="180">
        <v>41988</v>
      </c>
      <c r="B2774" s="174">
        <v>975.49</v>
      </c>
      <c r="C2774" s="197">
        <f t="shared" si="420"/>
        <v>-7.0382900220882453E-3</v>
      </c>
      <c r="D2774" s="201">
        <f t="shared" si="425"/>
        <v>8.3602481190581585E-2</v>
      </c>
      <c r="E2774" s="174">
        <v>10411.18</v>
      </c>
      <c r="F2774" s="197">
        <f t="shared" si="421"/>
        <v>-8.5435986639031524E-3</v>
      </c>
      <c r="G2774" s="197">
        <f t="shared" si="426"/>
        <v>3.7931435862397472E-2</v>
      </c>
      <c r="H2774" s="174">
        <v>4157.415</v>
      </c>
      <c r="I2774" s="197">
        <f t="shared" si="422"/>
        <v>-1.0020785804944655E-2</v>
      </c>
      <c r="J2774" s="197">
        <f t="shared" si="427"/>
        <v>0.10361108734461785</v>
      </c>
      <c r="K2774" s="174">
        <v>702.13</v>
      </c>
      <c r="L2774" s="197">
        <f t="shared" si="423"/>
        <v>1.0544916617795175E-3</v>
      </c>
      <c r="M2774" s="197">
        <f t="shared" si="428"/>
        <v>6.9605108815776459E-2</v>
      </c>
      <c r="N2774" s="199">
        <v>41988</v>
      </c>
      <c r="O2774" s="181">
        <v>1989.63</v>
      </c>
      <c r="P2774" s="200">
        <f t="shared" si="424"/>
        <v>-6.3628106729409261E-3</v>
      </c>
      <c r="Q2774" s="200">
        <f t="shared" si="429"/>
        <v>7.2397200344394064E-2</v>
      </c>
    </row>
    <row r="2775" spans="1:17">
      <c r="A2775" s="180">
        <v>41989</v>
      </c>
      <c r="B2775" s="174">
        <v>967.63</v>
      </c>
      <c r="C2775" s="197">
        <f t="shared" si="420"/>
        <v>-8.0901260547929735E-3</v>
      </c>
      <c r="D2775" s="201">
        <f t="shared" si="425"/>
        <v>8.5200408921252718E-2</v>
      </c>
      <c r="E2775" s="174">
        <v>10390.02</v>
      </c>
      <c r="F2775" s="197">
        <f t="shared" si="421"/>
        <v>-2.0344987114938153E-3</v>
      </c>
      <c r="G2775" s="197">
        <f t="shared" si="426"/>
        <v>2.7998055722018397E-2</v>
      </c>
      <c r="H2775" s="174">
        <v>4089.6010000000001</v>
      </c>
      <c r="I2775" s="197">
        <f t="shared" si="422"/>
        <v>-1.6446076613304807E-2</v>
      </c>
      <c r="J2775" s="197">
        <f t="shared" si="427"/>
        <v>9.9070993636014196E-2</v>
      </c>
      <c r="K2775" s="174">
        <v>701</v>
      </c>
      <c r="L2775" s="197">
        <f t="shared" si="423"/>
        <v>-1.6106850317463793E-3</v>
      </c>
      <c r="M2775" s="197">
        <f t="shared" si="428"/>
        <v>8.7351957261410706E-2</v>
      </c>
      <c r="N2775" s="199">
        <v>41989</v>
      </c>
      <c r="O2775" s="181">
        <v>1972.74</v>
      </c>
      <c r="P2775" s="200">
        <f t="shared" si="424"/>
        <v>-8.5252524609650115E-3</v>
      </c>
      <c r="Q2775" s="200">
        <f t="shared" si="429"/>
        <v>6.5889432956884819E-2</v>
      </c>
    </row>
    <row r="2776" spans="1:17">
      <c r="A2776" s="180">
        <v>41990</v>
      </c>
      <c r="B2776" s="174">
        <v>987.45</v>
      </c>
      <c r="C2776" s="197">
        <f t="shared" si="420"/>
        <v>2.0276079779420739E-2</v>
      </c>
      <c r="D2776" s="201">
        <f t="shared" si="425"/>
        <v>6.7025342445486913E-2</v>
      </c>
      <c r="E2776" s="174">
        <v>10603.5</v>
      </c>
      <c r="F2776" s="197">
        <f t="shared" si="421"/>
        <v>2.0338405259882768E-2</v>
      </c>
      <c r="G2776" s="197">
        <f t="shared" si="426"/>
        <v>1.3515342913548438E-2</v>
      </c>
      <c r="H2776" s="174">
        <v>4165.0990000000002</v>
      </c>
      <c r="I2776" s="197">
        <f t="shared" si="422"/>
        <v>1.8292634560433046E-2</v>
      </c>
      <c r="J2776" s="197">
        <f t="shared" si="427"/>
        <v>6.9383555232489014E-2</v>
      </c>
      <c r="K2776" s="174">
        <v>692.45</v>
      </c>
      <c r="L2776" s="197">
        <f t="shared" si="423"/>
        <v>-1.2271853745863268E-2</v>
      </c>
      <c r="M2776" s="197">
        <f t="shared" si="428"/>
        <v>6.6179429220882574E-2</v>
      </c>
      <c r="N2776" s="199">
        <v>41990</v>
      </c>
      <c r="O2776" s="181">
        <v>2012.89</v>
      </c>
      <c r="P2776" s="200">
        <f t="shared" si="424"/>
        <v>2.0148061015694455E-2</v>
      </c>
      <c r="Q2776" s="200">
        <f t="shared" si="429"/>
        <v>4.4562367052087118E-2</v>
      </c>
    </row>
    <row r="2777" spans="1:17">
      <c r="A2777" s="180">
        <v>41991</v>
      </c>
      <c r="B2777" s="174">
        <v>1017.64</v>
      </c>
      <c r="C2777" s="197">
        <f t="shared" si="420"/>
        <v>3.0115637407416847E-2</v>
      </c>
      <c r="D2777" s="201">
        <f t="shared" si="425"/>
        <v>8.4079741517891257E-2</v>
      </c>
      <c r="E2777" s="174">
        <v>10831.62</v>
      </c>
      <c r="F2777" s="197">
        <f t="shared" si="421"/>
        <v>2.1285499016808634E-2</v>
      </c>
      <c r="G2777" s="197">
        <f t="shared" si="426"/>
        <v>2.6389387745010099E-2</v>
      </c>
      <c r="H2777" s="174">
        <v>4267.7740000000003</v>
      </c>
      <c r="I2777" s="197">
        <f t="shared" si="422"/>
        <v>2.435233499093398E-2</v>
      </c>
      <c r="J2777" s="197">
        <f t="shared" si="427"/>
        <v>7.3465641359536552E-2</v>
      </c>
      <c r="K2777" s="174">
        <v>695.71</v>
      </c>
      <c r="L2777" s="197">
        <f t="shared" si="423"/>
        <v>4.6968735493505814E-3</v>
      </c>
      <c r="M2777" s="197">
        <f t="shared" si="428"/>
        <v>7.0737685239745288E-2</v>
      </c>
      <c r="N2777" s="199">
        <v>41991</v>
      </c>
      <c r="O2777" s="181">
        <v>2061.23</v>
      </c>
      <c r="P2777" s="200">
        <f t="shared" si="424"/>
        <v>2.3731391638557114E-2</v>
      </c>
      <c r="Q2777" s="200">
        <f t="shared" si="429"/>
        <v>5.5609311899607716E-2</v>
      </c>
    </row>
    <row r="2778" spans="1:17">
      <c r="A2778" s="180">
        <v>41992</v>
      </c>
      <c r="B2778" s="174">
        <v>1020.96</v>
      </c>
      <c r="C2778" s="197">
        <f t="shared" si="420"/>
        <v>3.25714013062463E-3</v>
      </c>
      <c r="D2778" s="201">
        <f t="shared" si="425"/>
        <v>9.1143525496156716E-2</v>
      </c>
      <c r="E2778" s="174">
        <v>10890.24</v>
      </c>
      <c r="F2778" s="197">
        <f t="shared" si="421"/>
        <v>5.3973409557263917E-3</v>
      </c>
      <c r="G2778" s="197">
        <f t="shared" si="426"/>
        <v>3.1020094195073285E-2</v>
      </c>
      <c r="H2778" s="174">
        <v>4281.7830000000004</v>
      </c>
      <c r="I2778" s="197">
        <f t="shared" si="422"/>
        <v>3.2771317946830043E-3</v>
      </c>
      <c r="J2778" s="197">
        <f t="shared" si="427"/>
        <v>7.1975716869267556E-2</v>
      </c>
      <c r="K2778" s="174">
        <v>684.33</v>
      </c>
      <c r="L2778" s="197">
        <f t="shared" si="423"/>
        <v>-1.6492649419720284E-2</v>
      </c>
      <c r="M2778" s="197">
        <f t="shared" si="428"/>
        <v>0.10369932606540688</v>
      </c>
      <c r="N2778" s="199">
        <v>41992</v>
      </c>
      <c r="O2778" s="181">
        <v>2070.65</v>
      </c>
      <c r="P2778" s="200">
        <f t="shared" si="424"/>
        <v>4.5596756540114657E-3</v>
      </c>
      <c r="Q2778" s="200">
        <f t="shared" si="429"/>
        <v>5.9955342672960585E-2</v>
      </c>
    </row>
    <row r="2779" spans="1:17">
      <c r="A2779" s="180">
        <v>41995</v>
      </c>
      <c r="B2779" s="174">
        <v>1030.24</v>
      </c>
      <c r="C2779" s="197">
        <f t="shared" si="420"/>
        <v>9.0484236698366062E-3</v>
      </c>
      <c r="D2779" s="201">
        <f t="shared" si="425"/>
        <v>0.10769655800184395</v>
      </c>
      <c r="E2779" s="174">
        <v>10919.99</v>
      </c>
      <c r="F2779" s="197">
        <f t="shared" si="421"/>
        <v>2.7280792959073551E-3</v>
      </c>
      <c r="G2779" s="197">
        <f t="shared" si="426"/>
        <v>4.5502671265002022E-2</v>
      </c>
      <c r="H2779" s="174">
        <v>4293.6729999999998</v>
      </c>
      <c r="I2779" s="197">
        <f t="shared" si="422"/>
        <v>2.7730321557750434E-3</v>
      </c>
      <c r="J2779" s="197">
        <f t="shared" si="427"/>
        <v>8.0758495145190359E-2</v>
      </c>
      <c r="K2779" s="174">
        <v>687.79</v>
      </c>
      <c r="L2779" s="197">
        <f t="shared" si="423"/>
        <v>5.0433013639085214E-3</v>
      </c>
      <c r="M2779" s="197">
        <f t="shared" si="428"/>
        <v>9.9753570589019361E-2</v>
      </c>
      <c r="N2779" s="199">
        <v>41995</v>
      </c>
      <c r="O2779" s="181">
        <v>2078.54</v>
      </c>
      <c r="P2779" s="200">
        <f t="shared" si="424"/>
        <v>3.8031565245638006E-3</v>
      </c>
      <c r="Q2779" s="200">
        <f t="shared" si="429"/>
        <v>7.1841096295813534E-2</v>
      </c>
    </row>
    <row r="2780" spans="1:17">
      <c r="A2780" s="180">
        <v>41996</v>
      </c>
      <c r="B2780" s="174">
        <v>1032.53</v>
      </c>
      <c r="C2780" s="197">
        <f t="shared" si="420"/>
        <v>2.2203163132786283E-3</v>
      </c>
      <c r="D2780" s="201">
        <f t="shared" si="425"/>
        <v>9.9602848065162147E-2</v>
      </c>
      <c r="E2780" s="174">
        <v>10951.76</v>
      </c>
      <c r="F2780" s="197">
        <f t="shared" si="421"/>
        <v>2.9051193749153321E-3</v>
      </c>
      <c r="G2780" s="197">
        <f t="shared" si="426"/>
        <v>3.738529066269488E-2</v>
      </c>
      <c r="H2780" s="174">
        <v>4279.3019999999997</v>
      </c>
      <c r="I2780" s="197">
        <f t="shared" si="422"/>
        <v>-3.352631603614912E-3</v>
      </c>
      <c r="J2780" s="197">
        <f t="shared" si="427"/>
        <v>6.7785876315618873E-2</v>
      </c>
      <c r="K2780" s="174">
        <v>677.04</v>
      </c>
      <c r="L2780" s="197">
        <f t="shared" si="423"/>
        <v>-1.5753203420414971E-2</v>
      </c>
      <c r="M2780" s="197">
        <f t="shared" si="428"/>
        <v>0.10197535887970618</v>
      </c>
      <c r="N2780" s="199">
        <v>41996</v>
      </c>
      <c r="O2780" s="181">
        <v>2082.17</v>
      </c>
      <c r="P2780" s="200">
        <f t="shared" si="424"/>
        <v>1.7448949438961451E-3</v>
      </c>
      <c r="Q2780" s="200">
        <f t="shared" si="429"/>
        <v>6.3415927167530764E-2</v>
      </c>
    </row>
    <row r="2781" spans="1:17">
      <c r="A2781" s="180">
        <v>41997</v>
      </c>
      <c r="B2781" s="174">
        <v>1033.9000000000001</v>
      </c>
      <c r="C2781" s="197">
        <f t="shared" si="420"/>
        <v>1.3259584894953814E-3</v>
      </c>
      <c r="D2781" s="201">
        <f t="shared" si="425"/>
        <v>9.8525905179354639E-2</v>
      </c>
      <c r="E2781" s="174">
        <v>10955.11</v>
      </c>
      <c r="F2781" s="197">
        <f t="shared" si="421"/>
        <v>3.0584013381303394E-4</v>
      </c>
      <c r="G2781" s="197">
        <f t="shared" si="426"/>
        <v>3.4287141116138987E-2</v>
      </c>
      <c r="H2781" s="174">
        <v>4283.098</v>
      </c>
      <c r="I2781" s="197">
        <f t="shared" si="422"/>
        <v>8.8666734763500721E-4</v>
      </c>
      <c r="J2781" s="197">
        <f t="shared" si="427"/>
        <v>5.7046087370617039E-2</v>
      </c>
      <c r="K2781" s="174">
        <v>673.03</v>
      </c>
      <c r="L2781" s="197">
        <f t="shared" si="423"/>
        <v>-5.940450187595191E-3</v>
      </c>
      <c r="M2781" s="197">
        <f t="shared" si="428"/>
        <v>9.373691726305472E-2</v>
      </c>
      <c r="N2781" s="199">
        <v>41997</v>
      </c>
      <c r="O2781" s="181">
        <v>2081.88</v>
      </c>
      <c r="P2781" s="200">
        <f t="shared" si="424"/>
        <v>-1.3928747275794275E-4</v>
      </c>
      <c r="Q2781" s="200">
        <f t="shared" si="429"/>
        <v>5.8132137099395707E-2</v>
      </c>
    </row>
    <row r="2782" spans="1:17">
      <c r="A2782" s="180">
        <v>41999</v>
      </c>
      <c r="B2782" s="174">
        <v>1036.03</v>
      </c>
      <c r="C2782" s="197">
        <f t="shared" si="420"/>
        <v>2.0580413364772641E-3</v>
      </c>
      <c r="D2782" s="201">
        <f t="shared" si="425"/>
        <v>9.818596193483918E-2</v>
      </c>
      <c r="E2782" s="174">
        <v>10985.4</v>
      </c>
      <c r="F2782" s="197">
        <f t="shared" si="421"/>
        <v>2.7611043903245152E-3</v>
      </c>
      <c r="G2782" s="197">
        <f t="shared" si="426"/>
        <v>3.82092040268915E-2</v>
      </c>
      <c r="H2782" s="174">
        <v>4314.0950000000003</v>
      </c>
      <c r="I2782" s="197">
        <f t="shared" si="422"/>
        <v>7.2109895208834094E-3</v>
      </c>
      <c r="J2782" s="197">
        <f t="shared" si="427"/>
        <v>5.6944133425549978E-2</v>
      </c>
      <c r="K2782" s="174">
        <v>663.13</v>
      </c>
      <c r="L2782" s="197">
        <f t="shared" si="423"/>
        <v>-1.4818855777883427E-2</v>
      </c>
      <c r="M2782" s="197">
        <f t="shared" si="428"/>
        <v>9.3457596197703954E-2</v>
      </c>
      <c r="N2782" s="199">
        <v>41999</v>
      </c>
      <c r="O2782" s="181">
        <v>2088.77</v>
      </c>
      <c r="P2782" s="200">
        <f t="shared" si="424"/>
        <v>3.3040443422532773E-3</v>
      </c>
      <c r="Q2782" s="200">
        <f t="shared" si="429"/>
        <v>5.9495571363444445E-2</v>
      </c>
    </row>
    <row r="2783" spans="1:17">
      <c r="A2783" s="180">
        <v>42002</v>
      </c>
      <c r="B2783" s="174">
        <v>1031.6600000000001</v>
      </c>
      <c r="C2783" s="197">
        <f t="shared" si="420"/>
        <v>-4.226945534958117E-3</v>
      </c>
      <c r="D2783" s="201">
        <f t="shared" si="425"/>
        <v>8.4061272928268843E-2</v>
      </c>
      <c r="E2783" s="174">
        <v>10988.01</v>
      </c>
      <c r="F2783" s="197">
        <f t="shared" si="421"/>
        <v>2.3755985186407603E-4</v>
      </c>
      <c r="G2783" s="197">
        <f t="shared" si="426"/>
        <v>2.8392806509191102E-2</v>
      </c>
      <c r="H2783" s="174">
        <v>4312.6440000000002</v>
      </c>
      <c r="I2783" s="197">
        <f t="shared" si="422"/>
        <v>-3.3639594606564929E-4</v>
      </c>
      <c r="J2783" s="197">
        <f t="shared" si="427"/>
        <v>4.9286045768518021E-2</v>
      </c>
      <c r="K2783" s="174">
        <v>675.85</v>
      </c>
      <c r="L2783" s="197">
        <f t="shared" si="423"/>
        <v>1.9000108533464889E-2</v>
      </c>
      <c r="M2783" s="197">
        <f t="shared" si="428"/>
        <v>6.6735575473753111E-2</v>
      </c>
      <c r="N2783" s="199">
        <v>42002</v>
      </c>
      <c r="O2783" s="181">
        <v>2090.5700000000002</v>
      </c>
      <c r="P2783" s="200">
        <f t="shared" si="424"/>
        <v>8.6138007977164255E-4</v>
      </c>
      <c r="Q2783" s="200">
        <f t="shared" si="429"/>
        <v>5.093127324755832E-2</v>
      </c>
    </row>
    <row r="2784" spans="1:17">
      <c r="A2784" s="180">
        <v>42003</v>
      </c>
      <c r="B2784" s="174">
        <v>1024.8699999999999</v>
      </c>
      <c r="C2784" s="197">
        <f t="shared" si="420"/>
        <v>-6.6033801334625863E-3</v>
      </c>
      <c r="D2784" s="201">
        <f t="shared" si="425"/>
        <v>8.3589400359362118E-2</v>
      </c>
      <c r="E2784" s="174">
        <v>10932.99</v>
      </c>
      <c r="F2784" s="197">
        <f t="shared" si="421"/>
        <v>-5.0198545264440167E-3</v>
      </c>
      <c r="G2784" s="197">
        <f t="shared" si="426"/>
        <v>3.1558450371856193E-2</v>
      </c>
      <c r="H2784" s="174">
        <v>4282.348</v>
      </c>
      <c r="I2784" s="197">
        <f t="shared" si="422"/>
        <v>-7.0497158047441773E-3</v>
      </c>
      <c r="J2784" s="197">
        <f t="shared" si="427"/>
        <v>5.2871004365430956E-2</v>
      </c>
      <c r="K2784" s="174">
        <v>696.38</v>
      </c>
      <c r="L2784" s="197">
        <f t="shared" si="423"/>
        <v>2.9924330424856711E-2</v>
      </c>
      <c r="M2784" s="197">
        <f t="shared" si="428"/>
        <v>7.9067867948831708E-2</v>
      </c>
      <c r="N2784" s="199">
        <v>42003</v>
      </c>
      <c r="O2784" s="181">
        <v>2080.35</v>
      </c>
      <c r="P2784" s="200">
        <f t="shared" si="424"/>
        <v>-4.9006072778080582E-3</v>
      </c>
      <c r="Q2784" s="200">
        <f t="shared" si="429"/>
        <v>5.3178969352096608E-2</v>
      </c>
    </row>
    <row r="2785" spans="1:17">
      <c r="A2785" s="180">
        <v>42004</v>
      </c>
      <c r="B2785" s="174">
        <v>1014.84</v>
      </c>
      <c r="C2785" s="197">
        <f t="shared" si="420"/>
        <v>-9.8348106785727512E-3</v>
      </c>
      <c r="D2785" s="201">
        <f t="shared" si="425"/>
        <v>7.3819046665594842E-2</v>
      </c>
      <c r="E2785" s="174">
        <v>10839.24</v>
      </c>
      <c r="F2785" s="197">
        <f t="shared" si="421"/>
        <v>-8.6119409373740536E-3</v>
      </c>
      <c r="G2785" s="197">
        <f t="shared" si="426"/>
        <v>2.0402478441074044E-2</v>
      </c>
      <c r="H2785" s="174">
        <v>4236.2790000000005</v>
      </c>
      <c r="I2785" s="197">
        <f t="shared" si="422"/>
        <v>-1.0816167706721192E-2</v>
      </c>
      <c r="J2785" s="197">
        <f t="shared" si="427"/>
        <v>4.3359129803707736E-2</v>
      </c>
      <c r="K2785" s="174">
        <v>697.01</v>
      </c>
      <c r="L2785" s="197">
        <f t="shared" si="423"/>
        <v>9.0426950520583341E-4</v>
      </c>
      <c r="M2785" s="197">
        <f t="shared" si="428"/>
        <v>8.7619902900140406E-2</v>
      </c>
      <c r="N2785" s="199">
        <v>42004</v>
      </c>
      <c r="O2785" s="181">
        <v>2058.9</v>
      </c>
      <c r="P2785" s="200">
        <f t="shared" si="424"/>
        <v>-1.036428918775506E-2</v>
      </c>
      <c r="Q2785" s="200">
        <f t="shared" si="429"/>
        <v>4.2067552434131933E-2</v>
      </c>
    </row>
    <row r="2786" spans="1:17">
      <c r="A2786" s="180">
        <v>42006</v>
      </c>
      <c r="B2786" s="174">
        <v>1014.75</v>
      </c>
      <c r="C2786" s="197">
        <f t="shared" si="420"/>
        <v>-8.8687863124061413E-5</v>
      </c>
      <c r="D2786" s="201">
        <f t="shared" si="425"/>
        <v>3.8603663411552865E-2</v>
      </c>
      <c r="E2786" s="174">
        <v>10830.92</v>
      </c>
      <c r="F2786" s="197">
        <f t="shared" si="421"/>
        <v>-7.678762324609355E-4</v>
      </c>
      <c r="G2786" s="197">
        <f t="shared" si="426"/>
        <v>-5.312614263153128E-4</v>
      </c>
      <c r="H2786" s="174">
        <v>4230.2370000000001</v>
      </c>
      <c r="I2786" s="197">
        <f t="shared" si="422"/>
        <v>-1.4272697354329959E-3</v>
      </c>
      <c r="J2786" s="197">
        <f t="shared" si="427"/>
        <v>1.8600596381893833E-2</v>
      </c>
      <c r="K2786" s="174">
        <v>704.56</v>
      </c>
      <c r="L2786" s="197">
        <f t="shared" si="423"/>
        <v>1.0773736637304592E-2</v>
      </c>
      <c r="M2786" s="197">
        <f t="shared" si="428"/>
        <v>9.4057037824540446E-2</v>
      </c>
      <c r="N2786" s="199">
        <v>42006</v>
      </c>
      <c r="O2786" s="181">
        <v>2058.1999999999998</v>
      </c>
      <c r="P2786" s="200">
        <f t="shared" si="424"/>
        <v>-3.400451807075162E-4</v>
      </c>
      <c r="Q2786" s="200">
        <f t="shared" si="429"/>
        <v>2.0040160969151909E-2</v>
      </c>
    </row>
    <row r="2787" spans="1:17">
      <c r="A2787" s="180">
        <v>42009</v>
      </c>
      <c r="B2787" s="174">
        <v>996.27</v>
      </c>
      <c r="C2787" s="197">
        <f t="shared" si="420"/>
        <v>-1.837925053377942E-2</v>
      </c>
      <c r="D2787" s="201">
        <f t="shared" si="425"/>
        <v>3.66322946284856E-2</v>
      </c>
      <c r="E2787" s="174">
        <v>10607.68</v>
      </c>
      <c r="F2787" s="197">
        <f t="shared" si="421"/>
        <v>-2.0826739544074574E-2</v>
      </c>
      <c r="G2787" s="197">
        <f t="shared" si="426"/>
        <v>2.0564167658429907E-3</v>
      </c>
      <c r="H2787" s="174">
        <v>4160.9639999999999</v>
      </c>
      <c r="I2787" s="197">
        <f t="shared" si="422"/>
        <v>-1.6511241660475313E-2</v>
      </c>
      <c r="J2787" s="197">
        <f t="shared" si="427"/>
        <v>1.4513701427215182E-2</v>
      </c>
      <c r="K2787" s="174">
        <v>706.51</v>
      </c>
      <c r="L2787" s="197">
        <f t="shared" si="423"/>
        <v>2.7638618088773677E-3</v>
      </c>
      <c r="M2787" s="197">
        <f t="shared" si="428"/>
        <v>8.9657400714568389E-2</v>
      </c>
      <c r="N2787" s="199">
        <v>42009</v>
      </c>
      <c r="O2787" s="181">
        <v>2020.58</v>
      </c>
      <c r="P2787" s="200">
        <f t="shared" si="424"/>
        <v>-1.8447215507429587E-2</v>
      </c>
      <c r="Q2787" s="200">
        <f t="shared" si="429"/>
        <v>1.9819049547436445E-2</v>
      </c>
    </row>
    <row r="2788" spans="1:17">
      <c r="A2788" s="180">
        <v>42010</v>
      </c>
      <c r="B2788" s="174">
        <v>979.76</v>
      </c>
      <c r="C2788" s="197">
        <f t="shared" si="420"/>
        <v>-1.6710661472195774E-2</v>
      </c>
      <c r="D2788" s="201">
        <f t="shared" si="425"/>
        <v>1.8631342065099307E-2</v>
      </c>
      <c r="E2788" s="174">
        <v>10514.87</v>
      </c>
      <c r="F2788" s="197">
        <f t="shared" si="421"/>
        <v>-8.7878212882878531E-3</v>
      </c>
      <c r="G2788" s="197">
        <f t="shared" si="426"/>
        <v>-1.4078833073869371E-2</v>
      </c>
      <c r="H2788" s="174">
        <v>4110.83</v>
      </c>
      <c r="I2788" s="197">
        <f t="shared" si="422"/>
        <v>-1.2121823605256363E-2</v>
      </c>
      <c r="J2788" s="197">
        <f t="shared" si="427"/>
        <v>1.1388460220392964E-3</v>
      </c>
      <c r="K2788" s="174">
        <v>705.84</v>
      </c>
      <c r="L2788" s="197">
        <f t="shared" si="423"/>
        <v>-9.4877339223209867E-4</v>
      </c>
      <c r="M2788" s="197">
        <f t="shared" si="428"/>
        <v>8.4380893883963665E-2</v>
      </c>
      <c r="N2788" s="199">
        <v>42010</v>
      </c>
      <c r="O2788" s="181">
        <v>2002.61</v>
      </c>
      <c r="P2788" s="200">
        <f t="shared" si="424"/>
        <v>-8.9332691248878455E-3</v>
      </c>
      <c r="Q2788" s="200">
        <f t="shared" si="429"/>
        <v>4.2056461207604506E-3</v>
      </c>
    </row>
    <row r="2789" spans="1:17">
      <c r="A2789" s="180">
        <v>42011</v>
      </c>
      <c r="B2789" s="174">
        <v>986.82</v>
      </c>
      <c r="C2789" s="197">
        <f t="shared" si="420"/>
        <v>7.1800082682009119E-3</v>
      </c>
      <c r="D2789" s="201">
        <f t="shared" si="425"/>
        <v>8.1686003561951687E-4</v>
      </c>
      <c r="E2789" s="174">
        <v>10627.13</v>
      </c>
      <c r="F2789" s="197">
        <f t="shared" si="421"/>
        <v>1.0619719519472853E-2</v>
      </c>
      <c r="G2789" s="197">
        <f t="shared" si="426"/>
        <v>-2.89819121700019E-2</v>
      </c>
      <c r="H2789" s="174">
        <v>4160</v>
      </c>
      <c r="I2789" s="197">
        <f t="shared" si="422"/>
        <v>1.1890119681453076E-2</v>
      </c>
      <c r="J2789" s="197">
        <f t="shared" si="427"/>
        <v>-1.0270780412901432E-2</v>
      </c>
      <c r="K2789" s="174">
        <v>708.74</v>
      </c>
      <c r="L2789" s="197">
        <f t="shared" si="423"/>
        <v>4.1001626811320501E-3</v>
      </c>
      <c r="M2789" s="197">
        <f t="shared" si="428"/>
        <v>8.3047188273541322E-2</v>
      </c>
      <c r="N2789" s="199">
        <v>42011</v>
      </c>
      <c r="O2789" s="181">
        <v>2025.9</v>
      </c>
      <c r="P2789" s="200">
        <f t="shared" si="424"/>
        <v>1.1562716479232132E-2</v>
      </c>
      <c r="Q2789" s="200">
        <f t="shared" si="429"/>
        <v>-1.0411948473972891E-2</v>
      </c>
    </row>
    <row r="2790" spans="1:17">
      <c r="A2790" s="180">
        <v>42012</v>
      </c>
      <c r="B2790" s="174">
        <v>1006.06</v>
      </c>
      <c r="C2790" s="197">
        <f t="shared" si="420"/>
        <v>1.9309339047046792E-2</v>
      </c>
      <c r="D2790" s="201">
        <f t="shared" si="425"/>
        <v>7.0371263394603924E-3</v>
      </c>
      <c r="E2790" s="174">
        <v>10800.55</v>
      </c>
      <c r="F2790" s="197">
        <f t="shared" si="421"/>
        <v>1.6186893452246481E-2</v>
      </c>
      <c r="G2790" s="197">
        <f t="shared" si="426"/>
        <v>-2.0159345658201364E-2</v>
      </c>
      <c r="H2790" s="174">
        <v>4240.549</v>
      </c>
      <c r="I2790" s="197">
        <f t="shared" si="422"/>
        <v>1.917766772081159E-2</v>
      </c>
      <c r="J2790" s="197">
        <f t="shared" si="427"/>
        <v>-9.8052873992238859E-4</v>
      </c>
      <c r="K2790" s="174">
        <v>705.27</v>
      </c>
      <c r="L2790" s="197">
        <f t="shared" si="423"/>
        <v>-4.9080373769409382E-3</v>
      </c>
      <c r="M2790" s="197">
        <f t="shared" si="428"/>
        <v>7.3038389525218253E-2</v>
      </c>
      <c r="N2790" s="199">
        <v>42012</v>
      </c>
      <c r="O2790" s="181">
        <v>2062.14</v>
      </c>
      <c r="P2790" s="200">
        <f t="shared" si="424"/>
        <v>1.7730232270553911E-2</v>
      </c>
      <c r="Q2790" s="200">
        <f t="shared" si="429"/>
        <v>-2.6176283275533008E-3</v>
      </c>
    </row>
    <row r="2791" spans="1:17">
      <c r="A2791" s="180">
        <v>42013</v>
      </c>
      <c r="B2791" s="174">
        <v>1002.1</v>
      </c>
      <c r="C2791" s="197">
        <f t="shared" si="420"/>
        <v>-3.9439139639964515E-3</v>
      </c>
      <c r="D2791" s="201">
        <f t="shared" si="425"/>
        <v>2.6805801398870507E-2</v>
      </c>
      <c r="E2791" s="174">
        <v>10711.41</v>
      </c>
      <c r="F2791" s="197">
        <f t="shared" si="421"/>
        <v>-8.2875303041481229E-3</v>
      </c>
      <c r="G2791" s="197">
        <f t="shared" si="426"/>
        <v>-5.9108979661842802E-3</v>
      </c>
      <c r="H2791" s="174">
        <v>4213.2759999999998</v>
      </c>
      <c r="I2791" s="197">
        <f t="shared" si="422"/>
        <v>-6.4522496309028909E-3</v>
      </c>
      <c r="J2791" s="197">
        <f t="shared" si="427"/>
        <v>1.9056521213191725E-2</v>
      </c>
      <c r="K2791" s="174">
        <v>700.34</v>
      </c>
      <c r="L2791" s="197">
        <f t="shared" si="423"/>
        <v>-7.0147768099226571E-3</v>
      </c>
      <c r="M2791" s="197">
        <f t="shared" si="428"/>
        <v>6.9770991757946252E-2</v>
      </c>
      <c r="N2791" s="199">
        <v>42013</v>
      </c>
      <c r="O2791" s="181">
        <v>2044.81</v>
      </c>
      <c r="P2791" s="200">
        <f t="shared" si="424"/>
        <v>-8.4394028943683176E-3</v>
      </c>
      <c r="Q2791" s="200">
        <f t="shared" si="429"/>
        <v>1.4763119674849411E-2</v>
      </c>
    </row>
    <row r="2792" spans="1:17">
      <c r="A2792" s="180">
        <v>42016</v>
      </c>
      <c r="B2792" s="174">
        <v>988.95</v>
      </c>
      <c r="C2792" s="197">
        <f t="shared" si="420"/>
        <v>-1.3209302836864768E-2</v>
      </c>
      <c r="D2792" s="201">
        <f t="shared" si="425"/>
        <v>1.897949545066244E-2</v>
      </c>
      <c r="E2792" s="174">
        <v>10640.74</v>
      </c>
      <c r="F2792" s="197">
        <f t="shared" si="421"/>
        <v>-6.6194980880026431E-3</v>
      </c>
      <c r="G2792" s="197">
        <f t="shared" si="426"/>
        <v>-1.6770458916342879E-2</v>
      </c>
      <c r="H2792" s="174">
        <v>4169.97</v>
      </c>
      <c r="I2792" s="197">
        <f t="shared" si="422"/>
        <v>-1.0331650822853648E-2</v>
      </c>
      <c r="J2792" s="197">
        <f t="shared" si="427"/>
        <v>8.8995729008318428E-3</v>
      </c>
      <c r="K2792" s="174">
        <v>691.95</v>
      </c>
      <c r="L2792" s="197">
        <f t="shared" si="423"/>
        <v>-1.2052232736178385E-2</v>
      </c>
      <c r="M2792" s="197">
        <f t="shared" si="428"/>
        <v>6.0417600952989717E-2</v>
      </c>
      <c r="N2792" s="199">
        <v>42016</v>
      </c>
      <c r="O2792" s="181">
        <v>2028.26</v>
      </c>
      <c r="P2792" s="200">
        <f t="shared" si="424"/>
        <v>-8.1265930033877221E-3</v>
      </c>
      <c r="Q2792" s="200">
        <f t="shared" si="429"/>
        <v>3.2083729245985116E-3</v>
      </c>
    </row>
    <row r="2793" spans="1:17">
      <c r="A2793" s="180">
        <v>42017</v>
      </c>
      <c r="B2793" s="174">
        <v>986.64</v>
      </c>
      <c r="C2793" s="197">
        <f t="shared" si="420"/>
        <v>-2.3385429696857877E-3</v>
      </c>
      <c r="D2793" s="201">
        <f t="shared" si="425"/>
        <v>5.9736183030952017E-3</v>
      </c>
      <c r="E2793" s="174">
        <v>10622.96</v>
      </c>
      <c r="F2793" s="197">
        <f t="shared" si="421"/>
        <v>-1.672333991147255E-3</v>
      </c>
      <c r="G2793" s="197">
        <f t="shared" si="426"/>
        <v>-2.4763346045678168E-2</v>
      </c>
      <c r="H2793" s="174">
        <v>4166.2030000000004</v>
      </c>
      <c r="I2793" s="197">
        <f t="shared" si="422"/>
        <v>-9.0377209215987951E-4</v>
      </c>
      <c r="J2793" s="197">
        <f t="shared" si="427"/>
        <v>-4.1145747605211228E-3</v>
      </c>
      <c r="K2793" s="174">
        <v>690.92</v>
      </c>
      <c r="L2793" s="197">
        <f t="shared" si="423"/>
        <v>-1.489655846855663E-3</v>
      </c>
      <c r="M2793" s="197">
        <f t="shared" si="428"/>
        <v>3.0938321155952644E-2</v>
      </c>
      <c r="N2793" s="199">
        <v>42017</v>
      </c>
      <c r="O2793" s="181">
        <v>2023.03</v>
      </c>
      <c r="P2793" s="200">
        <f t="shared" si="424"/>
        <v>-2.5818951027174481E-3</v>
      </c>
      <c r="Q2793" s="200">
        <f t="shared" si="429"/>
        <v>-5.6146501672131015E-3</v>
      </c>
    </row>
    <row r="2794" spans="1:17">
      <c r="A2794" s="180">
        <v>42018</v>
      </c>
      <c r="B2794" s="174">
        <v>980.23</v>
      </c>
      <c r="C2794" s="197">
        <f t="shared" si="420"/>
        <v>-6.5179932518637483E-3</v>
      </c>
      <c r="D2794" s="201">
        <f t="shared" si="425"/>
        <v>2.1510185042469833E-3</v>
      </c>
      <c r="E2794" s="174">
        <v>10565.41</v>
      </c>
      <c r="F2794" s="197">
        <f t="shared" si="421"/>
        <v>-5.4322386782198395E-3</v>
      </c>
      <c r="G2794" s="197">
        <f t="shared" si="426"/>
        <v>-2.4278880880662216E-2</v>
      </c>
      <c r="H2794" s="174">
        <v>4145.8410000000003</v>
      </c>
      <c r="I2794" s="197">
        <f t="shared" si="422"/>
        <v>-4.8994063869444784E-3</v>
      </c>
      <c r="J2794" s="197">
        <f t="shared" si="427"/>
        <v>-6.9838558907520665E-3</v>
      </c>
      <c r="K2794" s="174">
        <v>678.72</v>
      </c>
      <c r="L2794" s="197">
        <f t="shared" si="423"/>
        <v>-1.7815371448765955E-2</v>
      </c>
      <c r="M2794" s="197">
        <f t="shared" si="428"/>
        <v>2.5461810680506888E-2</v>
      </c>
      <c r="N2794" s="199">
        <v>42018</v>
      </c>
      <c r="O2794" s="181">
        <v>2011.27</v>
      </c>
      <c r="P2794" s="200">
        <f t="shared" si="424"/>
        <v>-5.8300241971988576E-3</v>
      </c>
      <c r="Q2794" s="200">
        <f t="shared" si="429"/>
        <v>-7.4952090240338332E-3</v>
      </c>
    </row>
    <row r="2795" spans="1:17">
      <c r="A2795" s="180">
        <v>42019</v>
      </c>
      <c r="B2795" s="174">
        <v>967.24</v>
      </c>
      <c r="C2795" s="197">
        <f t="shared" si="420"/>
        <v>-1.3340583067472779E-2</v>
      </c>
      <c r="D2795" s="201">
        <f t="shared" si="425"/>
        <v>-6.2442997564575112E-3</v>
      </c>
      <c r="E2795" s="174">
        <v>10514.6</v>
      </c>
      <c r="F2795" s="197">
        <f t="shared" si="421"/>
        <v>-4.8206901607719477E-3</v>
      </c>
      <c r="G2795" s="197">
        <f t="shared" si="426"/>
        <v>-2.8321882473322062E-2</v>
      </c>
      <c r="H2795" s="174">
        <v>4089.6480000000001</v>
      </c>
      <c r="I2795" s="197">
        <f t="shared" si="422"/>
        <v>-1.3646760279776158E-2</v>
      </c>
      <c r="J2795" s="197">
        <f t="shared" si="427"/>
        <v>-1.6184433177051927E-2</v>
      </c>
      <c r="K2795" s="174">
        <v>670.42</v>
      </c>
      <c r="L2795" s="197">
        <f t="shared" si="423"/>
        <v>-1.2304289717876775E-2</v>
      </c>
      <c r="M2795" s="197">
        <f t="shared" si="428"/>
        <v>7.1862971733181562E-3</v>
      </c>
      <c r="N2795" s="199">
        <v>42019</v>
      </c>
      <c r="O2795" s="181">
        <v>1992.67</v>
      </c>
      <c r="P2795" s="200">
        <f t="shared" si="424"/>
        <v>-9.2909153471455157E-3</v>
      </c>
      <c r="Q2795" s="200">
        <f t="shared" si="429"/>
        <v>-1.3854959198530428E-2</v>
      </c>
    </row>
    <row r="2796" spans="1:17">
      <c r="A2796" s="180">
        <v>42020</v>
      </c>
      <c r="B2796" s="174">
        <v>979.12</v>
      </c>
      <c r="C2796" s="197">
        <f t="shared" si="420"/>
        <v>1.2207554135686851E-2</v>
      </c>
      <c r="D2796" s="201">
        <f t="shared" si="425"/>
        <v>-2.7893991342241693E-2</v>
      </c>
      <c r="E2796" s="174">
        <v>10660.32</v>
      </c>
      <c r="F2796" s="197">
        <f t="shared" si="421"/>
        <v>1.3763669511741548E-2</v>
      </c>
      <c r="G2796" s="197">
        <f t="shared" si="426"/>
        <v>-3.4219376626037266E-2</v>
      </c>
      <c r="H2796" s="174">
        <v>4142.1400000000003</v>
      </c>
      <c r="I2796" s="197">
        <f t="shared" si="422"/>
        <v>1.2753659717407006E-2</v>
      </c>
      <c r="J2796" s="197">
        <f t="shared" si="427"/>
        <v>-3.2557044412833677E-2</v>
      </c>
      <c r="K2796" s="174">
        <v>676.22</v>
      </c>
      <c r="L2796" s="197">
        <f t="shared" si="423"/>
        <v>8.6140852261631651E-3</v>
      </c>
      <c r="M2796" s="197">
        <f t="shared" si="428"/>
        <v>-7.7560081537031804E-3</v>
      </c>
      <c r="N2796" s="199">
        <v>42020</v>
      </c>
      <c r="O2796" s="181">
        <v>2019.42</v>
      </c>
      <c r="P2796" s="200">
        <f t="shared" si="424"/>
        <v>1.3334893478396E-2</v>
      </c>
      <c r="Q2796" s="200">
        <f t="shared" si="429"/>
        <v>-2.338612067653998E-2</v>
      </c>
    </row>
    <row r="2797" spans="1:17">
      <c r="A2797" s="180">
        <v>42024</v>
      </c>
      <c r="B2797" s="174">
        <v>981.88</v>
      </c>
      <c r="C2797" s="197">
        <f t="shared" si="420"/>
        <v>2.8148922207361961E-3</v>
      </c>
      <c r="D2797" s="201">
        <f t="shared" si="425"/>
        <v>-1.4126806170717142E-2</v>
      </c>
      <c r="E2797" s="174">
        <v>10658.62</v>
      </c>
      <c r="F2797" s="197">
        <f t="shared" si="421"/>
        <v>-1.5948260125527795E-4</v>
      </c>
      <c r="G2797" s="197">
        <f t="shared" si="426"/>
        <v>-2.0696473008305075E-2</v>
      </c>
      <c r="H2797" s="174">
        <v>4171.2139999999999</v>
      </c>
      <c r="I2797" s="197">
        <f t="shared" si="422"/>
        <v>6.9945580410069709E-3</v>
      </c>
      <c r="J2797" s="197">
        <f t="shared" si="427"/>
        <v>-1.7149680438373123E-2</v>
      </c>
      <c r="K2797" s="174">
        <v>691.58</v>
      </c>
      <c r="L2797" s="197">
        <f t="shared" si="423"/>
        <v>2.2460368056414087E-2</v>
      </c>
      <c r="M2797" s="197">
        <f t="shared" si="428"/>
        <v>1.5539558695763407E-3</v>
      </c>
      <c r="N2797" s="199">
        <v>42024</v>
      </c>
      <c r="O2797" s="181">
        <v>2022.55</v>
      </c>
      <c r="P2797" s="200">
        <f t="shared" si="424"/>
        <v>1.5487500528907781E-3</v>
      </c>
      <c r="Q2797" s="200">
        <f t="shared" si="429"/>
        <v>-1.0786315956453938E-2</v>
      </c>
    </row>
    <row r="2798" spans="1:17">
      <c r="A2798" s="180">
        <v>42025</v>
      </c>
      <c r="B2798" s="174">
        <v>990.67</v>
      </c>
      <c r="C2798" s="197">
        <f t="shared" si="420"/>
        <v>8.9123806066105059E-3</v>
      </c>
      <c r="D2798" s="201">
        <f t="shared" si="425"/>
        <v>-1.6224052968869414E-2</v>
      </c>
      <c r="E2798" s="174">
        <v>10720.4</v>
      </c>
      <c r="F2798" s="197">
        <f t="shared" si="421"/>
        <v>5.7795139317475533E-3</v>
      </c>
      <c r="G2798" s="197">
        <f t="shared" si="426"/>
        <v>-2.6212223526987152E-2</v>
      </c>
      <c r="H2798" s="174">
        <v>4192.0929999999998</v>
      </c>
      <c r="I2798" s="197">
        <f t="shared" si="422"/>
        <v>4.9930113473979814E-3</v>
      </c>
      <c r="J2798" s="197">
        <f t="shared" si="427"/>
        <v>-1.6871581883335547E-2</v>
      </c>
      <c r="K2798" s="174">
        <v>689.64</v>
      </c>
      <c r="L2798" s="197">
        <f t="shared" si="423"/>
        <v>-2.8091126333675033E-3</v>
      </c>
      <c r="M2798" s="197">
        <f t="shared" si="428"/>
        <v>2.4355036908228697E-2</v>
      </c>
      <c r="N2798" s="199">
        <v>42025</v>
      </c>
      <c r="O2798" s="181">
        <v>2032.12</v>
      </c>
      <c r="P2798" s="200">
        <f t="shared" si="424"/>
        <v>4.7204915668688828E-3</v>
      </c>
      <c r="Q2798" s="200">
        <f t="shared" si="429"/>
        <v>-1.4358365147683927E-2</v>
      </c>
    </row>
    <row r="2799" spans="1:17">
      <c r="A2799" s="180">
        <v>42026</v>
      </c>
      <c r="B2799" s="174">
        <v>1007.7</v>
      </c>
      <c r="C2799" s="197">
        <f t="shared" si="420"/>
        <v>1.7044303384926979E-2</v>
      </c>
      <c r="D2799" s="201">
        <f t="shared" si="425"/>
        <v>8.2806540388970055E-4</v>
      </c>
      <c r="E2799" s="174">
        <v>10859.34</v>
      </c>
      <c r="F2799" s="197">
        <f t="shared" si="421"/>
        <v>1.2877070798980792E-2</v>
      </c>
      <c r="G2799" s="197">
        <f t="shared" si="426"/>
        <v>-1.9132249129500113E-2</v>
      </c>
      <c r="H2799" s="174">
        <v>4270.3630000000003</v>
      </c>
      <c r="I2799" s="197">
        <f t="shared" si="422"/>
        <v>1.8498703449685683E-2</v>
      </c>
      <c r="J2799" s="197">
        <f t="shared" si="427"/>
        <v>-7.2656029736884757E-3</v>
      </c>
      <c r="K2799" s="174">
        <v>680.37</v>
      </c>
      <c r="L2799" s="197">
        <f t="shared" si="423"/>
        <v>-1.3532954468770139E-2</v>
      </c>
      <c r="M2799" s="197">
        <f t="shared" si="428"/>
        <v>1.8897347260651978E-2</v>
      </c>
      <c r="N2799" s="199">
        <v>42026</v>
      </c>
      <c r="O2799" s="181">
        <v>2063.15</v>
      </c>
      <c r="P2799" s="200">
        <f t="shared" si="424"/>
        <v>1.5154358001382194E-2</v>
      </c>
      <c r="Q2799" s="200">
        <f t="shared" si="429"/>
        <v>-8.1356248029853424E-3</v>
      </c>
    </row>
    <row r="2800" spans="1:17">
      <c r="A2800" s="180">
        <v>42027</v>
      </c>
      <c r="B2800" s="174">
        <v>1010.08</v>
      </c>
      <c r="C2800" s="197">
        <f t="shared" si="420"/>
        <v>2.3590293329586879E-3</v>
      </c>
      <c r="D2800" s="201">
        <f t="shared" si="425"/>
        <v>1.4967061536857855E-2</v>
      </c>
      <c r="E2800" s="174">
        <v>10788.33</v>
      </c>
      <c r="F2800" s="197">
        <f t="shared" si="421"/>
        <v>-6.5605448247729702E-3</v>
      </c>
      <c r="G2800" s="197">
        <f t="shared" si="426"/>
        <v>-7.2146830107157611E-3</v>
      </c>
      <c r="H2800" s="174">
        <v>4278.1419999999998</v>
      </c>
      <c r="I2800" s="197">
        <f t="shared" si="422"/>
        <v>1.8199678533700929E-3</v>
      </c>
      <c r="J2800" s="197">
        <f t="shared" si="427"/>
        <v>6.6427630120626073E-3</v>
      </c>
      <c r="K2800" s="174">
        <v>679.93</v>
      </c>
      <c r="L2800" s="197">
        <f t="shared" si="423"/>
        <v>-6.4691614400511771E-4</v>
      </c>
      <c r="M2800" s="197">
        <f t="shared" si="428"/>
        <v>4.4338785048588774E-3</v>
      </c>
      <c r="N2800" s="199">
        <v>42027</v>
      </c>
      <c r="O2800" s="181">
        <v>2051.8200000000002</v>
      </c>
      <c r="P2800" s="200">
        <f t="shared" si="424"/>
        <v>-5.5067369293280901E-3</v>
      </c>
      <c r="Q2800" s="200">
        <f t="shared" si="429"/>
        <v>5.0535834852813832E-3</v>
      </c>
    </row>
    <row r="2801" spans="1:17">
      <c r="A2801" s="180">
        <v>42030</v>
      </c>
      <c r="B2801" s="174">
        <v>1005.29</v>
      </c>
      <c r="C2801" s="197">
        <f t="shared" si="420"/>
        <v>-4.7534785368347444E-3</v>
      </c>
      <c r="D2801" s="201">
        <f t="shared" si="425"/>
        <v>1.2683053102741888E-2</v>
      </c>
      <c r="E2801" s="174">
        <v>10847.15</v>
      </c>
      <c r="F2801" s="197">
        <f t="shared" si="421"/>
        <v>5.437378317292736E-3</v>
      </c>
      <c r="G2801" s="197">
        <f t="shared" si="426"/>
        <v>-2.1767544908286932E-2</v>
      </c>
      <c r="H2801" s="174">
        <v>4275.7150000000001</v>
      </c>
      <c r="I2801" s="197">
        <f t="shared" si="422"/>
        <v>-5.6746332446920382E-4</v>
      </c>
      <c r="J2801" s="197">
        <f t="shared" si="427"/>
        <v>6.2883393573351107E-3</v>
      </c>
      <c r="K2801" s="174">
        <v>676.32</v>
      </c>
      <c r="L2801" s="197">
        <f t="shared" si="423"/>
        <v>-5.3235148763953327E-3</v>
      </c>
      <c r="M2801" s="197">
        <f t="shared" si="428"/>
        <v>1.4276360334541226E-3</v>
      </c>
      <c r="N2801" s="199">
        <v>42030</v>
      </c>
      <c r="O2801" s="181">
        <v>2057.09</v>
      </c>
      <c r="P2801" s="200">
        <f t="shared" si="424"/>
        <v>2.565158589374469E-3</v>
      </c>
      <c r="Q2801" s="200">
        <f t="shared" si="429"/>
        <v>-5.6763660477849691E-3</v>
      </c>
    </row>
    <row r="2802" spans="1:17">
      <c r="A2802" s="180">
        <v>42031</v>
      </c>
      <c r="B2802" s="174">
        <v>984.31</v>
      </c>
      <c r="C2802" s="197">
        <f t="shared" si="420"/>
        <v>-2.1090447994706388E-2</v>
      </c>
      <c r="D2802" s="201">
        <f t="shared" si="425"/>
        <v>1.6028117340476603E-3</v>
      </c>
      <c r="E2802" s="174">
        <v>10781.83</v>
      </c>
      <c r="F2802" s="197">
        <f t="shared" si="421"/>
        <v>-6.0400627847930358E-3</v>
      </c>
      <c r="G2802" s="197">
        <f t="shared" si="426"/>
        <v>-1.7751283095239146E-2</v>
      </c>
      <c r="H2802" s="174">
        <v>4165.5010000000002</v>
      </c>
      <c r="I2802" s="197">
        <f t="shared" si="422"/>
        <v>-2.6114783365728533E-2</v>
      </c>
      <c r="J2802" s="197">
        <f t="shared" si="427"/>
        <v>-2.0100396567473084E-3</v>
      </c>
      <c r="K2802" s="174">
        <v>666.43</v>
      </c>
      <c r="L2802" s="197">
        <f t="shared" si="423"/>
        <v>-1.4731228971924191E-2</v>
      </c>
      <c r="M2802" s="197">
        <f t="shared" si="428"/>
        <v>-9.8285227523096912E-3</v>
      </c>
      <c r="N2802" s="199">
        <v>42031</v>
      </c>
      <c r="O2802" s="181">
        <v>2029.55</v>
      </c>
      <c r="P2802" s="200">
        <f t="shared" si="424"/>
        <v>-1.347826914874784E-2</v>
      </c>
      <c r="Q2802" s="200">
        <f t="shared" si="429"/>
        <v>-5.9711797434950416E-3</v>
      </c>
    </row>
    <row r="2803" spans="1:17">
      <c r="A2803" s="180">
        <v>42032</v>
      </c>
      <c r="B2803" s="174">
        <v>972.29</v>
      </c>
      <c r="C2803" s="197">
        <f t="shared" si="420"/>
        <v>-1.2286774216547265E-2</v>
      </c>
      <c r="D2803" s="201">
        <f t="shared" si="425"/>
        <v>-2.2819795646812698E-2</v>
      </c>
      <c r="E2803" s="174">
        <v>10603.86</v>
      </c>
      <c r="F2803" s="197">
        <f t="shared" si="421"/>
        <v>-1.664422411151557E-2</v>
      </c>
      <c r="G2803" s="197">
        <f t="shared" si="426"/>
        <v>-2.2699404794343517E-2</v>
      </c>
      <c r="H2803" s="174">
        <v>4140.375</v>
      </c>
      <c r="I2803" s="197">
        <f t="shared" si="422"/>
        <v>-6.050193054743188E-3</v>
      </c>
      <c r="J2803" s="197">
        <f t="shared" si="427"/>
        <v>-2.903727069324278E-2</v>
      </c>
      <c r="K2803" s="174">
        <v>672.52</v>
      </c>
      <c r="L2803" s="197">
        <f t="shared" si="423"/>
        <v>9.0967429641717022E-3</v>
      </c>
      <c r="M2803" s="197">
        <f t="shared" si="428"/>
        <v>-3.0704814522036841E-2</v>
      </c>
      <c r="N2803" s="199">
        <v>42032</v>
      </c>
      <c r="O2803" s="181">
        <v>2002.16</v>
      </c>
      <c r="P2803" s="200">
        <f t="shared" si="424"/>
        <v>-1.3587495823831957E-2</v>
      </c>
      <c r="Q2803" s="200">
        <f t="shared" si="429"/>
        <v>-1.8298700779064956E-2</v>
      </c>
    </row>
    <row r="2804" spans="1:17">
      <c r="A2804" s="180">
        <v>42033</v>
      </c>
      <c r="B2804" s="174">
        <v>979.96</v>
      </c>
      <c r="C2804" s="197">
        <f t="shared" si="420"/>
        <v>7.8576406338509864E-3</v>
      </c>
      <c r="D2804" s="201">
        <f t="shared" si="425"/>
        <v>-4.4368137574781974E-2</v>
      </c>
      <c r="E2804" s="174">
        <v>10691.63</v>
      </c>
      <c r="F2804" s="197">
        <f t="shared" si="421"/>
        <v>8.2431065909569796E-3</v>
      </c>
      <c r="G2804" s="197">
        <f t="shared" si="426"/>
        <v>-4.1023184028437451E-2</v>
      </c>
      <c r="H2804" s="174">
        <v>4181.3509999999997</v>
      </c>
      <c r="I2804" s="197">
        <f t="shared" si="422"/>
        <v>9.8480366132938178E-3</v>
      </c>
      <c r="J2804" s="197">
        <f t="shared" si="427"/>
        <v>-4.2003189579099418E-2</v>
      </c>
      <c r="K2804" s="174">
        <v>678.03</v>
      </c>
      <c r="L2804" s="197">
        <f t="shared" si="423"/>
        <v>8.1596839383742802E-3</v>
      </c>
      <c r="M2804" s="197">
        <f t="shared" si="428"/>
        <v>-1.9904084253152418E-2</v>
      </c>
      <c r="N2804" s="199">
        <v>42033</v>
      </c>
      <c r="O2804" s="181">
        <v>2021.25</v>
      </c>
      <c r="P2804" s="200">
        <f t="shared" si="424"/>
        <v>9.4895341296701297E-3</v>
      </c>
      <c r="Q2804" s="200">
        <f t="shared" si="429"/>
        <v>-3.4688225557898363E-2</v>
      </c>
    </row>
    <row r="2805" spans="1:17">
      <c r="A2805" s="180">
        <v>42034</v>
      </c>
      <c r="B2805" s="174">
        <v>971.23</v>
      </c>
      <c r="C2805" s="197">
        <f t="shared" si="420"/>
        <v>-8.9484450558314221E-3</v>
      </c>
      <c r="D2805" s="201">
        <f t="shared" si="425"/>
        <v>-3.9300776010516264E-2</v>
      </c>
      <c r="E2805" s="174">
        <v>10537.22</v>
      </c>
      <c r="F2805" s="197">
        <f t="shared" si="421"/>
        <v>-1.4547441158070645E-2</v>
      </c>
      <c r="G2805" s="197">
        <f t="shared" si="426"/>
        <v>-2.4372205814542552E-2</v>
      </c>
      <c r="H2805" s="174">
        <v>4148.43</v>
      </c>
      <c r="I2805" s="197">
        <f t="shared" si="422"/>
        <v>-7.9044506474844969E-3</v>
      </c>
      <c r="J2805" s="197">
        <f t="shared" si="427"/>
        <v>-3.6729449107735811E-2</v>
      </c>
      <c r="K2805" s="174">
        <v>679.02</v>
      </c>
      <c r="L2805" s="197">
        <f t="shared" si="423"/>
        <v>1.4590474568035362E-3</v>
      </c>
      <c r="M2805" s="197">
        <f t="shared" si="428"/>
        <v>-1.5556145673405011E-2</v>
      </c>
      <c r="N2805" s="199">
        <v>42034</v>
      </c>
      <c r="O2805" s="181">
        <v>1994.99</v>
      </c>
      <c r="P2805" s="200">
        <f t="shared" si="424"/>
        <v>-1.3077094111243876E-2</v>
      </c>
      <c r="Q2805" s="200">
        <f t="shared" si="429"/>
        <v>-2.2653036141669129E-2</v>
      </c>
    </row>
    <row r="2806" spans="1:17">
      <c r="A2806" s="180">
        <v>42037</v>
      </c>
      <c r="B2806" s="174">
        <v>981.51</v>
      </c>
      <c r="C2806" s="197">
        <f t="shared" si="420"/>
        <v>1.0528892702376499E-2</v>
      </c>
      <c r="D2806" s="201">
        <f t="shared" si="425"/>
        <v>-3.9983530611089099E-2</v>
      </c>
      <c r="E2806" s="174">
        <v>10669.03</v>
      </c>
      <c r="F2806" s="197">
        <f t="shared" si="421"/>
        <v>1.2431400882829978E-2</v>
      </c>
      <c r="G2806" s="197">
        <f t="shared" si="426"/>
        <v>-3.2781495930244361E-2</v>
      </c>
      <c r="H2806" s="174">
        <v>4188.5860000000002</v>
      </c>
      <c r="I2806" s="197">
        <f t="shared" si="422"/>
        <v>9.6332574000280047E-3</v>
      </c>
      <c r="J2806" s="197">
        <f t="shared" si="427"/>
        <v>-3.3046863331844686E-2</v>
      </c>
      <c r="K2806" s="174">
        <v>692.29</v>
      </c>
      <c r="L2806" s="197">
        <f t="shared" si="423"/>
        <v>1.93543607688101E-2</v>
      </c>
      <c r="M2806" s="197">
        <f t="shared" si="428"/>
        <v>-7.643536204767442E-3</v>
      </c>
      <c r="N2806" s="199">
        <v>42037</v>
      </c>
      <c r="O2806" s="181">
        <v>2020.85</v>
      </c>
      <c r="P2806" s="200">
        <f t="shared" si="424"/>
        <v>1.2879177186226798E-2</v>
      </c>
      <c r="Q2806" s="200">
        <f t="shared" si="429"/>
        <v>-2.8877397782078002E-2</v>
      </c>
    </row>
    <row r="2807" spans="1:17">
      <c r="A2807" s="180">
        <v>42038</v>
      </c>
      <c r="B2807" s="174">
        <v>997.53</v>
      </c>
      <c r="C2807" s="197">
        <f t="shared" si="420"/>
        <v>1.6190021348115889E-2</v>
      </c>
      <c r="D2807" s="201">
        <f t="shared" si="425"/>
        <v>-3.1292982730535851E-2</v>
      </c>
      <c r="E2807" s="174">
        <v>10847.41</v>
      </c>
      <c r="F2807" s="197">
        <f t="shared" si="421"/>
        <v>1.6581189723088158E-2</v>
      </c>
      <c r="G2807" s="197">
        <f t="shared" si="426"/>
        <v>-2.5091613764795802E-2</v>
      </c>
      <c r="H2807" s="174">
        <v>4229.1490000000003</v>
      </c>
      <c r="I2807" s="197">
        <f t="shared" si="422"/>
        <v>9.6375839741591439E-3</v>
      </c>
      <c r="J2807" s="197">
        <f t="shared" si="427"/>
        <v>-2.7637367196626725E-2</v>
      </c>
      <c r="K2807" s="174">
        <v>693.44</v>
      </c>
      <c r="L2807" s="197">
        <f t="shared" si="423"/>
        <v>1.6597753732790765E-3</v>
      </c>
      <c r="M2807" s="197">
        <f t="shared" si="428"/>
        <v>5.3153480540837073E-3</v>
      </c>
      <c r="N2807" s="199">
        <v>42038</v>
      </c>
      <c r="O2807" s="181">
        <v>2050.0300000000002</v>
      </c>
      <c r="P2807" s="200">
        <f t="shared" si="424"/>
        <v>1.4336212205417897E-2</v>
      </c>
      <c r="Q2807" s="200">
        <f t="shared" si="429"/>
        <v>-2.2362335192418419E-2</v>
      </c>
    </row>
    <row r="2808" spans="1:17">
      <c r="A2808" s="180">
        <v>42039</v>
      </c>
      <c r="B2808" s="174">
        <v>996.26</v>
      </c>
      <c r="C2808" s="197">
        <f t="shared" si="420"/>
        <v>-1.2739558045367142E-3</v>
      </c>
      <c r="D2808" s="201">
        <f t="shared" si="425"/>
        <v>-2.1245740805681763E-2</v>
      </c>
      <c r="E2808" s="174">
        <v>10775.04</v>
      </c>
      <c r="F2808" s="197">
        <f t="shared" si="421"/>
        <v>-6.6939935334544599E-3</v>
      </c>
      <c r="G2808" s="197">
        <f t="shared" si="426"/>
        <v>-1.282373003810933E-2</v>
      </c>
      <c r="H2808" s="174">
        <v>4221.1989999999996</v>
      </c>
      <c r="I2808" s="197">
        <f t="shared" si="422"/>
        <v>-1.8815798699598769E-3</v>
      </c>
      <c r="J2808" s="197">
        <f t="shared" si="427"/>
        <v>-1.9617392328985479E-2</v>
      </c>
      <c r="K2808" s="174">
        <v>690.41</v>
      </c>
      <c r="L2808" s="197">
        <f t="shared" si="423"/>
        <v>-4.3790943267789303E-3</v>
      </c>
      <c r="M2808" s="197">
        <f t="shared" si="428"/>
        <v>4.8716766269570611E-3</v>
      </c>
      <c r="N2808" s="199">
        <v>42039</v>
      </c>
      <c r="O2808" s="181">
        <v>2041.51</v>
      </c>
      <c r="P2808" s="200">
        <f t="shared" si="424"/>
        <v>-4.164697065034053E-3</v>
      </c>
      <c r="Q2808" s="200">
        <f t="shared" si="429"/>
        <v>-1.1783782786110282E-2</v>
      </c>
    </row>
    <row r="2809" spans="1:17">
      <c r="A2809" s="180">
        <v>42040</v>
      </c>
      <c r="B2809" s="174">
        <v>1006.16</v>
      </c>
      <c r="C2809" s="197">
        <f t="shared" si="420"/>
        <v>9.8881160436978376E-3</v>
      </c>
      <c r="D2809" s="201">
        <f t="shared" si="425"/>
        <v>-1.9846712776358619E-2</v>
      </c>
      <c r="E2809" s="174">
        <v>10896.06</v>
      </c>
      <c r="F2809" s="197">
        <f t="shared" si="421"/>
        <v>1.1168907720019839E-2</v>
      </c>
      <c r="G2809" s="197">
        <f t="shared" si="426"/>
        <v>-1.6317131588204338E-2</v>
      </c>
      <c r="H2809" s="174">
        <v>4256.1809999999996</v>
      </c>
      <c r="I2809" s="197">
        <f t="shared" si="422"/>
        <v>8.2530684152237639E-3</v>
      </c>
      <c r="J2809" s="197">
        <f t="shared" si="427"/>
        <v>-2.1266620708067733E-2</v>
      </c>
      <c r="K2809" s="174">
        <v>667.81</v>
      </c>
      <c r="L2809" s="197">
        <f t="shared" si="423"/>
        <v>-3.3281922080502235E-2</v>
      </c>
      <c r="M2809" s="197">
        <f t="shared" si="428"/>
        <v>-6.4967167553154209E-3</v>
      </c>
      <c r="N2809" s="199">
        <v>42040</v>
      </c>
      <c r="O2809" s="181">
        <v>2062.52</v>
      </c>
      <c r="P2809" s="200">
        <f t="shared" si="424"/>
        <v>1.0238806024834353E-2</v>
      </c>
      <c r="Q2809" s="200">
        <f t="shared" si="429"/>
        <v>-1.47859834886936E-2</v>
      </c>
    </row>
    <row r="2810" spans="1:17">
      <c r="A2810" s="180">
        <v>42041</v>
      </c>
      <c r="B2810" s="174">
        <v>1004.38</v>
      </c>
      <c r="C2810" s="197">
        <f t="shared" si="420"/>
        <v>-1.7706690392280927E-3</v>
      </c>
      <c r="D2810" s="201">
        <f t="shared" si="425"/>
        <v>-1.1698813371568044E-2</v>
      </c>
      <c r="E2810" s="174">
        <v>10847.51</v>
      </c>
      <c r="F2810" s="197">
        <f t="shared" si="421"/>
        <v>-4.4656954385819412E-3</v>
      </c>
      <c r="G2810" s="197">
        <f t="shared" si="426"/>
        <v>-6.7894536716163554E-3</v>
      </c>
      <c r="H2810" s="174">
        <v>4228.6819999999998</v>
      </c>
      <c r="I2810" s="197">
        <f t="shared" si="422"/>
        <v>-6.4819187490538265E-3</v>
      </c>
      <c r="J2810" s="197">
        <f t="shared" si="427"/>
        <v>-1.2930523398741303E-2</v>
      </c>
      <c r="K2810" s="174">
        <v>667.37</v>
      </c>
      <c r="L2810" s="197">
        <f t="shared" si="423"/>
        <v>-6.5908718813607512E-4</v>
      </c>
      <c r="M2810" s="197">
        <f t="shared" si="428"/>
        <v>-4.0425995127351302E-2</v>
      </c>
      <c r="N2810" s="199">
        <v>42041</v>
      </c>
      <c r="O2810" s="181">
        <v>2055.4699999999998</v>
      </c>
      <c r="P2810" s="200">
        <f t="shared" si="424"/>
        <v>-3.424003889146327E-3</v>
      </c>
      <c r="Q2810" s="200">
        <f t="shared" si="429"/>
        <v>-6.2109148903744318E-3</v>
      </c>
    </row>
    <row r="2811" spans="1:17">
      <c r="A2811" s="180">
        <v>42044</v>
      </c>
      <c r="B2811" s="174">
        <v>1001.87</v>
      </c>
      <c r="C2811" s="197">
        <f t="shared" si="420"/>
        <v>-2.5021819908531504E-3</v>
      </c>
      <c r="D2811" s="201">
        <f t="shared" si="425"/>
        <v>-1.0946037135234836E-3</v>
      </c>
      <c r="E2811" s="174">
        <v>10826.59</v>
      </c>
      <c r="F2811" s="197">
        <f t="shared" si="421"/>
        <v>-1.9304152418357574E-3</v>
      </c>
      <c r="G2811" s="197">
        <f t="shared" si="426"/>
        <v>-1.4766676796243152E-3</v>
      </c>
      <c r="H2811" s="174">
        <v>4216.0860000000002</v>
      </c>
      <c r="I2811" s="197">
        <f t="shared" si="422"/>
        <v>-2.9831510684914975E-3</v>
      </c>
      <c r="J2811" s="197">
        <f t="shared" si="427"/>
        <v>-1.1674022104701687E-2</v>
      </c>
      <c r="K2811" s="174">
        <v>674.56</v>
      </c>
      <c r="L2811" s="197">
        <f t="shared" si="423"/>
        <v>1.0716011720311119E-2</v>
      </c>
      <c r="M2811" s="197">
        <f t="shared" si="428"/>
        <v>-4.9990319627704789E-2</v>
      </c>
      <c r="N2811" s="199">
        <v>42044</v>
      </c>
      <c r="O2811" s="181">
        <v>2046.74</v>
      </c>
      <c r="P2811" s="200">
        <f t="shared" si="424"/>
        <v>-4.2562487923016503E-3</v>
      </c>
      <c r="Q2811" s="200">
        <f t="shared" si="429"/>
        <v>-2.3519246563509762E-3</v>
      </c>
    </row>
    <row r="2812" spans="1:17">
      <c r="A2812" s="180">
        <v>42045</v>
      </c>
      <c r="B2812" s="174">
        <v>1016.35</v>
      </c>
      <c r="C2812" s="197">
        <f t="shared" si="420"/>
        <v>1.434952429615209E-2</v>
      </c>
      <c r="D2812" s="201">
        <f t="shared" si="425"/>
        <v>-5.9808612167172341E-3</v>
      </c>
      <c r="E2812" s="174">
        <v>10915.14</v>
      </c>
      <c r="F2812" s="197">
        <f t="shared" si="421"/>
        <v>8.1456709858506605E-3</v>
      </c>
      <c r="G2812" s="197">
        <f t="shared" si="426"/>
        <v>-1.9165870879914195E-3</v>
      </c>
      <c r="H2812" s="174">
        <v>4281.1549999999997</v>
      </c>
      <c r="I2812" s="197">
        <f t="shared" si="422"/>
        <v>1.5315623488191156E-2</v>
      </c>
      <c r="J2812" s="197">
        <f t="shared" si="427"/>
        <v>-1.8466810903498936E-2</v>
      </c>
      <c r="K2812" s="174">
        <v>664.92</v>
      </c>
      <c r="L2812" s="197">
        <f t="shared" si="423"/>
        <v>-1.4393893805629521E-2</v>
      </c>
      <c r="M2812" s="197">
        <f t="shared" si="428"/>
        <v>-4.3001780248063642E-2</v>
      </c>
      <c r="N2812" s="199">
        <v>42045</v>
      </c>
      <c r="O2812" s="181">
        <v>2068.59</v>
      </c>
      <c r="P2812" s="200">
        <f t="shared" si="424"/>
        <v>1.0618932294575799E-2</v>
      </c>
      <c r="Q2812" s="200">
        <f t="shared" si="429"/>
        <v>-6.3703168750444848E-3</v>
      </c>
    </row>
    <row r="2813" spans="1:17">
      <c r="A2813" s="180">
        <v>42046</v>
      </c>
      <c r="B2813" s="174">
        <v>1019.01</v>
      </c>
      <c r="C2813" s="197">
        <f t="shared" si="420"/>
        <v>2.613789712290324E-3</v>
      </c>
      <c r="D2813" s="201">
        <f t="shared" si="425"/>
        <v>2.5854058195079795E-2</v>
      </c>
      <c r="E2813" s="174">
        <v>10889.05</v>
      </c>
      <c r="F2813" s="197">
        <f t="shared" si="421"/>
        <v>-2.3931191620962357E-3</v>
      </c>
      <c r="G2813" s="197">
        <f t="shared" si="426"/>
        <v>2.3442288310072203E-2</v>
      </c>
      <c r="H2813" s="174">
        <v>4297.2820000000002</v>
      </c>
      <c r="I2813" s="197">
        <f t="shared" si="422"/>
        <v>3.7598968200639642E-3</v>
      </c>
      <c r="J2813" s="197">
        <f t="shared" si="427"/>
        <v>1.3233868508958956E-2</v>
      </c>
      <c r="K2813" s="174">
        <v>671.84</v>
      </c>
      <c r="L2813" s="197">
        <f t="shared" si="423"/>
        <v>1.0353484268624692E-2</v>
      </c>
      <c r="M2813" s="197">
        <f t="shared" si="428"/>
        <v>-4.6257475226774862E-2</v>
      </c>
      <c r="N2813" s="199">
        <v>42046</v>
      </c>
      <c r="O2813" s="181">
        <v>2068.5300000000002</v>
      </c>
      <c r="P2813" s="200">
        <f t="shared" si="424"/>
        <v>-2.900568511630124E-5</v>
      </c>
      <c r="Q2813" s="200">
        <f t="shared" si="429"/>
        <v>2.0734710645244271E-2</v>
      </c>
    </row>
    <row r="2814" spans="1:17">
      <c r="A2814" s="180">
        <v>42047</v>
      </c>
      <c r="B2814" s="174">
        <v>1032.82</v>
      </c>
      <c r="C2814" s="197">
        <f t="shared" si="420"/>
        <v>1.3461357461138026E-2</v>
      </c>
      <c r="D2814" s="201">
        <f t="shared" si="425"/>
        <v>2.3542647465243503E-2</v>
      </c>
      <c r="E2814" s="174">
        <v>10995.31</v>
      </c>
      <c r="F2814" s="197">
        <f t="shared" si="421"/>
        <v>9.7111210999263984E-3</v>
      </c>
      <c r="G2814" s="197">
        <f t="shared" si="426"/>
        <v>1.843587584033311E-2</v>
      </c>
      <c r="H2814" s="174">
        <v>4347.9719999999998</v>
      </c>
      <c r="I2814" s="197">
        <f t="shared" si="422"/>
        <v>1.1726799674573978E-2</v>
      </c>
      <c r="J2814" s="197">
        <f t="shared" si="427"/>
        <v>1.1893031823110627E-2</v>
      </c>
      <c r="K2814" s="174">
        <v>678.77</v>
      </c>
      <c r="L2814" s="197">
        <f t="shared" si="423"/>
        <v>1.0262119808168463E-2</v>
      </c>
      <c r="M2814" s="197">
        <f t="shared" si="428"/>
        <v>-3.8471055088799624E-2</v>
      </c>
      <c r="N2814" s="199">
        <v>42047</v>
      </c>
      <c r="O2814" s="181">
        <v>2088.48</v>
      </c>
      <c r="P2814" s="200">
        <f t="shared" si="424"/>
        <v>9.5983185809504629E-3</v>
      </c>
      <c r="Q2814" s="200">
        <f t="shared" si="429"/>
        <v>1.6180242167533984E-2</v>
      </c>
    </row>
    <row r="2815" spans="1:17">
      <c r="A2815" s="180">
        <v>42048</v>
      </c>
      <c r="B2815" s="174">
        <v>1042.45</v>
      </c>
      <c r="C2815" s="197">
        <f t="shared" si="420"/>
        <v>9.2807867136662468E-3</v>
      </c>
      <c r="D2815" s="201">
        <f t="shared" si="425"/>
        <v>5.0070005298943426E-2</v>
      </c>
      <c r="E2815" s="174">
        <v>11042.69</v>
      </c>
      <c r="F2815" s="197">
        <f t="shared" si="421"/>
        <v>4.2998523459160934E-3</v>
      </c>
      <c r="G2815" s="197">
        <f t="shared" si="426"/>
        <v>4.6044990830691981E-2</v>
      </c>
      <c r="H2815" s="174">
        <v>4384.0280000000002</v>
      </c>
      <c r="I2815" s="197">
        <f t="shared" si="422"/>
        <v>8.2584069908150683E-3</v>
      </c>
      <c r="J2815" s="197">
        <f t="shared" si="427"/>
        <v>3.4795256793881978E-2</v>
      </c>
      <c r="K2815" s="174">
        <v>679.6</v>
      </c>
      <c r="L2815" s="197">
        <f t="shared" si="423"/>
        <v>1.2220530537253157E-3</v>
      </c>
      <c r="M2815" s="197">
        <f t="shared" si="428"/>
        <v>-3.278174366050475E-2</v>
      </c>
      <c r="N2815" s="199">
        <v>42048</v>
      </c>
      <c r="O2815" s="181">
        <v>2096.9899999999998</v>
      </c>
      <c r="P2815" s="200">
        <f t="shared" si="424"/>
        <v>4.0664545328546334E-3</v>
      </c>
      <c r="Q2815" s="200">
        <f t="shared" si="429"/>
        <v>4.2125026184301813E-2</v>
      </c>
    </row>
    <row r="2816" spans="1:17">
      <c r="A2816" s="180">
        <v>42052</v>
      </c>
      <c r="B2816" s="174">
        <v>1040.5999999999999</v>
      </c>
      <c r="C2816" s="197">
        <f t="shared" si="420"/>
        <v>-1.7762420358622946E-3</v>
      </c>
      <c r="D2816" s="201">
        <f t="shared" si="425"/>
        <v>6.6389082034697913E-2</v>
      </c>
      <c r="E2816" s="174">
        <v>11054.46</v>
      </c>
      <c r="F2816" s="197">
        <f t="shared" si="421"/>
        <v>1.0652958515557922E-3</v>
      </c>
      <c r="G2816" s="197">
        <f t="shared" si="426"/>
        <v>5.8888441840511244E-2</v>
      </c>
      <c r="H2816" s="174">
        <v>4385.3419999999996</v>
      </c>
      <c r="I2816" s="197">
        <f t="shared" si="422"/>
        <v>2.9967945470052681E-4</v>
      </c>
      <c r="J2816" s="197">
        <f t="shared" si="427"/>
        <v>5.3074449589641692E-2</v>
      </c>
      <c r="K2816" s="174">
        <v>685.81</v>
      </c>
      <c r="L2816" s="197">
        <f t="shared" si="423"/>
        <v>9.0962316353783036E-3</v>
      </c>
      <c r="M2816" s="197">
        <f t="shared" si="428"/>
        <v>-3.2614182268558958E-2</v>
      </c>
      <c r="N2816" s="199">
        <v>42052</v>
      </c>
      <c r="O2816" s="181">
        <v>2100.34</v>
      </c>
      <c r="P2816" s="200">
        <f t="shared" si="424"/>
        <v>1.5962531949234387E-3</v>
      </c>
      <c r="Q2816" s="200">
        <f t="shared" si="429"/>
        <v>5.2554291390097353E-2</v>
      </c>
    </row>
    <row r="2817" spans="1:17">
      <c r="A2817" s="180">
        <v>42053</v>
      </c>
      <c r="B2817" s="174">
        <v>1042.28</v>
      </c>
      <c r="C2817" s="197">
        <f t="shared" si="420"/>
        <v>1.6131513714819541E-3</v>
      </c>
      <c r="D2817" s="201">
        <f t="shared" si="425"/>
        <v>7.2702966053628582E-2</v>
      </c>
      <c r="E2817" s="174">
        <v>11064.09</v>
      </c>
      <c r="F2817" s="197">
        <f t="shared" si="421"/>
        <v>8.7076237895153256E-4</v>
      </c>
      <c r="G2817" s="197">
        <f t="shared" si="426"/>
        <v>6.198823640356084E-2</v>
      </c>
      <c r="H2817" s="174">
        <v>4390.9120000000003</v>
      </c>
      <c r="I2817" s="197">
        <f t="shared" si="422"/>
        <v>1.2693344444840687E-3</v>
      </c>
      <c r="J2817" s="197">
        <f t="shared" si="427"/>
        <v>6.9820205657647016E-2</v>
      </c>
      <c r="K2817" s="174">
        <v>681.48</v>
      </c>
      <c r="L2817" s="197">
        <f t="shared" si="423"/>
        <v>-6.3337177558136729E-3</v>
      </c>
      <c r="M2817" s="197">
        <f t="shared" si="428"/>
        <v>-2.1907265601434273E-2</v>
      </c>
      <c r="N2817" s="199">
        <v>42053</v>
      </c>
      <c r="O2817" s="181">
        <v>2099.6799999999998</v>
      </c>
      <c r="P2817" s="200">
        <f t="shared" si="424"/>
        <v>-3.1428422028125343E-4</v>
      </c>
      <c r="Q2817" s="200">
        <f t="shared" si="429"/>
        <v>6.2675797045985818E-2</v>
      </c>
    </row>
    <row r="2818" spans="1:17">
      <c r="A2818" s="180">
        <v>42054</v>
      </c>
      <c r="B2818" s="174">
        <v>1050.02</v>
      </c>
      <c r="C2818" s="197">
        <f t="shared" si="420"/>
        <v>7.3985903615280757E-3</v>
      </c>
      <c r="D2818" s="201">
        <f t="shared" si="425"/>
        <v>5.4040037645689813E-2</v>
      </c>
      <c r="E2818" s="174">
        <v>11038.26</v>
      </c>
      <c r="F2818" s="197">
        <f t="shared" si="421"/>
        <v>-2.337309087869428E-3</v>
      </c>
      <c r="G2818" s="197">
        <f t="shared" si="426"/>
        <v>4.2520593522629602E-2</v>
      </c>
      <c r="H2818" s="174">
        <v>4411.8630000000003</v>
      </c>
      <c r="I2818" s="197">
        <f t="shared" si="422"/>
        <v>4.7600988460818547E-3</v>
      </c>
      <c r="J2818" s="197">
        <f t="shared" si="427"/>
        <v>5.2796905541698053E-2</v>
      </c>
      <c r="K2818" s="174">
        <v>680.46</v>
      </c>
      <c r="L2818" s="197">
        <f t="shared" si="423"/>
        <v>-1.4978636220473994E-3</v>
      </c>
      <c r="M2818" s="197">
        <f t="shared" si="428"/>
        <v>-1.5969129611384667E-2</v>
      </c>
      <c r="N2818" s="199">
        <v>42054</v>
      </c>
      <c r="O2818" s="181">
        <v>2097.4499999999998</v>
      </c>
      <c r="P2818" s="200">
        <f t="shared" si="424"/>
        <v>-1.0626309930072469E-3</v>
      </c>
      <c r="Q2818" s="200">
        <f t="shared" si="429"/>
        <v>4.2213451810010107E-2</v>
      </c>
    </row>
    <row r="2819" spans="1:17">
      <c r="A2819" s="180">
        <v>42055</v>
      </c>
      <c r="B2819" s="174">
        <v>1057.57</v>
      </c>
      <c r="C2819" s="197">
        <f t="shared" si="420"/>
        <v>7.1646119939314263E-3</v>
      </c>
      <c r="D2819" s="201">
        <f t="shared" si="425"/>
        <v>3.1322990599801051E-2</v>
      </c>
      <c r="E2819" s="174">
        <v>11108.67</v>
      </c>
      <c r="F2819" s="197">
        <f t="shared" si="421"/>
        <v>6.3584647825500216E-3</v>
      </c>
      <c r="G2819" s="197">
        <f t="shared" si="426"/>
        <v>1.8897785417951542E-2</v>
      </c>
      <c r="H2819" s="174">
        <v>4443.0529999999999</v>
      </c>
      <c r="I2819" s="197">
        <f t="shared" si="422"/>
        <v>7.0447035276088787E-3</v>
      </c>
      <c r="J2819" s="197">
        <f t="shared" si="427"/>
        <v>3.3204669396845923E-2</v>
      </c>
      <c r="K2819" s="174">
        <v>691.26</v>
      </c>
      <c r="L2819" s="197">
        <f t="shared" si="423"/>
        <v>1.5746979222723102E-2</v>
      </c>
      <c r="M2819" s="197">
        <f t="shared" si="428"/>
        <v>-2.2163866782782652E-2</v>
      </c>
      <c r="N2819" s="199">
        <v>42055</v>
      </c>
      <c r="O2819" s="181">
        <v>2110.3000000000002</v>
      </c>
      <c r="P2819" s="200">
        <f t="shared" si="424"/>
        <v>6.1077963032981041E-3</v>
      </c>
      <c r="Q2819" s="200">
        <f t="shared" si="429"/>
        <v>1.7419429178445741E-2</v>
      </c>
    </row>
    <row r="2820" spans="1:17">
      <c r="A2820" s="180">
        <v>42058</v>
      </c>
      <c r="B2820" s="174">
        <v>1051.46</v>
      </c>
      <c r="C2820" s="197">
        <f t="shared" ref="C2820:C2883" si="430">LN(B2820/B2819)</f>
        <v>-5.7941490579240399E-3</v>
      </c>
      <c r="D2820" s="201">
        <f t="shared" si="425"/>
        <v>3.5230462463107848E-2</v>
      </c>
      <c r="E2820" s="174">
        <v>11074.58</v>
      </c>
      <c r="F2820" s="197">
        <f t="shared" ref="F2820:F2883" si="431">LN(E2820/E2819)</f>
        <v>-3.0734925527612159E-3</v>
      </c>
      <c r="G2820" s="197">
        <f t="shared" si="426"/>
        <v>1.9858909244775166E-2</v>
      </c>
      <c r="H2820" s="174">
        <v>4449.491</v>
      </c>
      <c r="I2820" s="197">
        <f t="shared" ref="I2820:I2883" si="432">LN(H2820/H2819)</f>
        <v>1.4479548540465399E-3</v>
      </c>
      <c r="J2820" s="197">
        <f t="shared" si="427"/>
        <v>3.6972241129771807E-2</v>
      </c>
      <c r="K2820" s="174">
        <v>694.19</v>
      </c>
      <c r="L2820" s="197">
        <f t="shared" ref="L2820:L2883" si="433">LN(K2820/K2819)</f>
        <v>4.2296789753298245E-3</v>
      </c>
      <c r="M2820" s="197">
        <f t="shared" si="428"/>
        <v>1.0075761859660732E-2</v>
      </c>
      <c r="N2820" s="199">
        <v>42058</v>
      </c>
      <c r="O2820" s="181">
        <v>2109.66</v>
      </c>
      <c r="P2820" s="200">
        <f t="shared" ref="P2820:P2883" si="434">LN(O2820/O2819)</f>
        <v>-3.0332041294573771E-4</v>
      </c>
      <c r="Q2820" s="200">
        <f t="shared" si="429"/>
        <v>1.8967549827732379E-2</v>
      </c>
    </row>
    <row r="2821" spans="1:17">
      <c r="A2821" s="180">
        <v>42059</v>
      </c>
      <c r="B2821" s="174">
        <v>1054.3499999999999</v>
      </c>
      <c r="C2821" s="197">
        <f t="shared" si="430"/>
        <v>2.7447887648035284E-3</v>
      </c>
      <c r="D2821" s="201">
        <f t="shared" si="425"/>
        <v>2.0387889735347206E-2</v>
      </c>
      <c r="E2821" s="174">
        <v>11122.11</v>
      </c>
      <c r="F2821" s="197">
        <f t="shared" si="431"/>
        <v>4.2826270624318537E-3</v>
      </c>
      <c r="G2821" s="197">
        <f t="shared" si="426"/>
        <v>1.4057337396106602E-2</v>
      </c>
      <c r="H2821" s="174">
        <v>4451.0290000000005</v>
      </c>
      <c r="I2821" s="197">
        <f t="shared" si="432"/>
        <v>3.4559778873778841E-4</v>
      </c>
      <c r="J2821" s="197">
        <f t="shared" si="427"/>
        <v>3.564716382804331E-2</v>
      </c>
      <c r="K2821" s="174">
        <v>705.57</v>
      </c>
      <c r="L2821" s="197">
        <f t="shared" si="433"/>
        <v>1.6260288528558296E-2</v>
      </c>
      <c r="M2821" s="197">
        <f t="shared" si="428"/>
        <v>9.2621394710820249E-3</v>
      </c>
      <c r="N2821" s="199">
        <v>42059</v>
      </c>
      <c r="O2821" s="181">
        <v>2115.48</v>
      </c>
      <c r="P2821" s="200">
        <f t="shared" si="434"/>
        <v>2.7549400403308333E-3</v>
      </c>
      <c r="Q2821" s="200">
        <f t="shared" si="429"/>
        <v>1.4861072890222841E-2</v>
      </c>
    </row>
    <row r="2822" spans="1:17">
      <c r="A2822" s="180">
        <v>42060</v>
      </c>
      <c r="B2822" s="174">
        <v>1052.29</v>
      </c>
      <c r="C2822" s="197">
        <f t="shared" si="430"/>
        <v>-1.9557215818541691E-3</v>
      </c>
      <c r="D2822" s="201">
        <f t="shared" si="425"/>
        <v>2.0912362186872094E-2</v>
      </c>
      <c r="E2822" s="174">
        <v>11117.93</v>
      </c>
      <c r="F2822" s="197">
        <f t="shared" si="431"/>
        <v>-3.7589860892512332E-4</v>
      </c>
      <c r="G2822" s="197">
        <f t="shared" si="426"/>
        <v>1.543484508362312E-2</v>
      </c>
      <c r="H2822" s="174">
        <v>4440.5910000000003</v>
      </c>
      <c r="I2822" s="197">
        <f t="shared" si="432"/>
        <v>-2.347829708149E-3</v>
      </c>
      <c r="J2822" s="197">
        <f t="shared" si="427"/>
        <v>3.9345393220396013E-2</v>
      </c>
      <c r="K2822" s="174">
        <v>710.59</v>
      </c>
      <c r="L2822" s="197">
        <f t="shared" si="433"/>
        <v>7.0896240913094896E-3</v>
      </c>
      <c r="M2822" s="197">
        <f t="shared" si="428"/>
        <v>4.1275631420055289E-2</v>
      </c>
      <c r="N2822" s="199">
        <v>42060</v>
      </c>
      <c r="O2822" s="181">
        <v>2113.86</v>
      </c>
      <c r="P2822" s="200">
        <f t="shared" si="434"/>
        <v>-7.6607701401540612E-4</v>
      </c>
      <c r="Q2822" s="200">
        <f t="shared" si="429"/>
        <v>1.5871117986657517E-2</v>
      </c>
    </row>
    <row r="2823" spans="1:17">
      <c r="A2823" s="180">
        <v>42061</v>
      </c>
      <c r="B2823" s="174">
        <v>1056.57</v>
      </c>
      <c r="C2823" s="197">
        <f t="shared" si="430"/>
        <v>4.0590706604117181E-3</v>
      </c>
      <c r="D2823" s="201">
        <f t="shared" si="425"/>
        <v>1.7630682115522548E-2</v>
      </c>
      <c r="E2823" s="174">
        <v>11082.1</v>
      </c>
      <c r="F2823" s="197">
        <f t="shared" si="431"/>
        <v>-3.2279263686500526E-3</v>
      </c>
      <c r="G2823" s="197">
        <f t="shared" si="426"/>
        <v>1.4753106340884965E-2</v>
      </c>
      <c r="H2823" s="174">
        <v>4462.2719999999999</v>
      </c>
      <c r="I2823" s="197">
        <f t="shared" si="432"/>
        <v>4.8705776693761423E-3</v>
      </c>
      <c r="J2823" s="197">
        <f t="shared" si="427"/>
        <v>3.6110896164612001E-2</v>
      </c>
      <c r="K2823" s="174">
        <v>710.56</v>
      </c>
      <c r="L2823" s="197">
        <f t="shared" si="433"/>
        <v>-4.2219329422750089E-5</v>
      </c>
      <c r="M2823" s="197">
        <f t="shared" si="428"/>
        <v>5.4305705698959976E-2</v>
      </c>
      <c r="N2823" s="199">
        <v>42061</v>
      </c>
      <c r="O2823" s="181">
        <v>2110.7399999999998</v>
      </c>
      <c r="P2823" s="200">
        <f t="shared" si="434"/>
        <v>-1.477063185743682E-3</v>
      </c>
      <c r="Q2823" s="200">
        <f t="shared" si="429"/>
        <v>1.5244328445400057E-2</v>
      </c>
    </row>
    <row r="2824" spans="1:17">
      <c r="A2824" s="180">
        <v>42062</v>
      </c>
      <c r="B2824" s="174">
        <v>1053.99</v>
      </c>
      <c r="C2824" s="197">
        <f t="shared" si="430"/>
        <v>-2.4448499783161115E-3</v>
      </c>
      <c r="D2824" s="201">
        <f t="shared" si="425"/>
        <v>1.9631711439457009E-2</v>
      </c>
      <c r="E2824" s="174">
        <v>11062.79</v>
      </c>
      <c r="F2824" s="197">
        <f t="shared" si="431"/>
        <v>-1.7439693666724619E-3</v>
      </c>
      <c r="G2824" s="197">
        <f t="shared" si="426"/>
        <v>8.7640755819103893E-3</v>
      </c>
      <c r="H2824" s="174">
        <v>4440.6719999999996</v>
      </c>
      <c r="I2824" s="197">
        <f t="shared" si="432"/>
        <v>-4.852337020495273E-3</v>
      </c>
      <c r="J2824" s="197">
        <f t="shared" si="427"/>
        <v>3.377048431310474E-2</v>
      </c>
      <c r="K2824" s="174">
        <v>711.67</v>
      </c>
      <c r="L2824" s="197">
        <f t="shared" si="433"/>
        <v>1.5609292806034259E-3</v>
      </c>
      <c r="M2824" s="197">
        <f t="shared" si="428"/>
        <v>6.908234214742065E-2</v>
      </c>
      <c r="N2824" s="199">
        <v>42062</v>
      </c>
      <c r="O2824" s="181">
        <v>2104.5</v>
      </c>
      <c r="P2824" s="200">
        <f t="shared" si="434"/>
        <v>-2.9606876752680299E-3</v>
      </c>
      <c r="Q2824" s="200">
        <f t="shared" si="429"/>
        <v>1.0463220917403111E-2</v>
      </c>
    </row>
    <row r="2825" spans="1:17">
      <c r="A2825" s="180">
        <v>42065</v>
      </c>
      <c r="B2825" s="174">
        <v>1064.45</v>
      </c>
      <c r="C2825" s="197">
        <f t="shared" si="430"/>
        <v>9.8752714314821709E-3</v>
      </c>
      <c r="D2825" s="201">
        <f t="shared" si="425"/>
        <v>2.1413806996099013E-2</v>
      </c>
      <c r="E2825" s="174">
        <v>11102.82</v>
      </c>
      <c r="F2825" s="197">
        <f t="shared" si="431"/>
        <v>3.6119054263614703E-3</v>
      </c>
      <c r="G2825" s="197">
        <f t="shared" si="426"/>
        <v>6.7825463633738635E-3</v>
      </c>
      <c r="H2825" s="174">
        <v>4483.049</v>
      </c>
      <c r="I2825" s="197">
        <f t="shared" si="432"/>
        <v>9.4976789512266208E-3</v>
      </c>
      <c r="J2825" s="197">
        <f t="shared" si="427"/>
        <v>2.9254543238675112E-2</v>
      </c>
      <c r="K2825" s="174">
        <v>714.51</v>
      </c>
      <c r="L2825" s="197">
        <f t="shared" si="433"/>
        <v>3.9826722488458558E-3</v>
      </c>
      <c r="M2825" s="197">
        <f t="shared" si="428"/>
        <v>5.164316289455919E-2</v>
      </c>
      <c r="N2825" s="199">
        <v>42065</v>
      </c>
      <c r="O2825" s="181">
        <v>2117.39</v>
      </c>
      <c r="P2825" s="200">
        <f t="shared" si="434"/>
        <v>6.1062889142892368E-3</v>
      </c>
      <c r="Q2825" s="200">
        <f t="shared" si="429"/>
        <v>6.6411531623634381E-3</v>
      </c>
    </row>
    <row r="2826" spans="1:17">
      <c r="A2826" s="180">
        <v>42066</v>
      </c>
      <c r="B2826" s="174">
        <v>1053.21</v>
      </c>
      <c r="C2826" s="197">
        <f t="shared" si="430"/>
        <v>-1.0615590371900378E-2</v>
      </c>
      <c r="D2826" s="201">
        <f t="shared" si="425"/>
        <v>3.7892458561043764E-2</v>
      </c>
      <c r="E2826" s="174">
        <v>11051.22</v>
      </c>
      <c r="F2826" s="197">
        <f t="shared" si="431"/>
        <v>-4.6583009969260007E-3</v>
      </c>
      <c r="G2826" s="197">
        <f t="shared" si="426"/>
        <v>1.5414306316179353E-2</v>
      </c>
      <c r="H2826" s="174">
        <v>4458.7780000000002</v>
      </c>
      <c r="I2826" s="197">
        <f t="shared" si="432"/>
        <v>-5.4286578360687688E-3</v>
      </c>
      <c r="J2826" s="197">
        <f t="shared" si="427"/>
        <v>4.5801937994645908E-2</v>
      </c>
      <c r="K2826" s="174">
        <v>719</v>
      </c>
      <c r="L2826" s="197">
        <f t="shared" si="433"/>
        <v>6.2643646478053091E-3</v>
      </c>
      <c r="M2826" s="197">
        <f t="shared" si="428"/>
        <v>2.5701504718548353E-2</v>
      </c>
      <c r="N2826" s="199">
        <v>42066</v>
      </c>
      <c r="O2826" s="181">
        <v>2107.7800000000002</v>
      </c>
      <c r="P2826" s="200">
        <f t="shared" si="434"/>
        <v>-4.5489372363725104E-3</v>
      </c>
      <c r="Q2826" s="200">
        <f t="shared" si="429"/>
        <v>1.7648049354460727E-2</v>
      </c>
    </row>
    <row r="2827" spans="1:17">
      <c r="A2827" s="180">
        <v>42067</v>
      </c>
      <c r="B2827" s="174">
        <v>1047.4100000000001</v>
      </c>
      <c r="C2827" s="197">
        <f t="shared" si="430"/>
        <v>-5.5221931992056128E-3</v>
      </c>
      <c r="D2827" s="201">
        <f t="shared" si="425"/>
        <v>3.711167886771613E-2</v>
      </c>
      <c r="E2827" s="174">
        <v>11004.68</v>
      </c>
      <c r="F2827" s="197">
        <f t="shared" si="431"/>
        <v>-4.2201922454474751E-3</v>
      </c>
      <c r="G2827" s="197">
        <f t="shared" si="426"/>
        <v>1.93679462566274E-2</v>
      </c>
      <c r="H2827" s="174">
        <v>4445.3590000000004</v>
      </c>
      <c r="I2827" s="197">
        <f t="shared" si="432"/>
        <v>-3.0141068492366804E-3</v>
      </c>
      <c r="J2827" s="197">
        <f t="shared" si="427"/>
        <v>5.1189447865298339E-2</v>
      </c>
      <c r="K2827" s="174">
        <v>720.13</v>
      </c>
      <c r="L2827" s="197">
        <f t="shared" si="433"/>
        <v>1.570393546417301E-3</v>
      </c>
      <c r="M2827" s="197">
        <f t="shared" si="428"/>
        <v>3.1061599861147829E-2</v>
      </c>
      <c r="N2827" s="199">
        <v>42067</v>
      </c>
      <c r="O2827" s="181">
        <v>2098.5300000000002</v>
      </c>
      <c r="P2827" s="200">
        <f t="shared" si="434"/>
        <v>-4.3981612914209805E-3</v>
      </c>
      <c r="Q2827" s="200">
        <f t="shared" si="429"/>
        <v>2.3463401305843273E-2</v>
      </c>
    </row>
    <row r="2828" spans="1:17">
      <c r="A2828" s="180">
        <v>42068</v>
      </c>
      <c r="B2828" s="174">
        <v>1050.5899999999999</v>
      </c>
      <c r="C2828" s="197">
        <f t="shared" si="430"/>
        <v>3.0314608534646658E-3</v>
      </c>
      <c r="D2828" s="201">
        <f t="shared" si="425"/>
        <v>3.1678173531634581E-2</v>
      </c>
      <c r="E2828" s="174">
        <v>11014.26</v>
      </c>
      <c r="F2828" s="197">
        <f t="shared" si="431"/>
        <v>8.7016001719258669E-4</v>
      </c>
      <c r="G2828" s="197">
        <f t="shared" si="426"/>
        <v>1.5915630243640858E-2</v>
      </c>
      <c r="H2828" s="174">
        <v>4452.0569999999998</v>
      </c>
      <c r="I2828" s="197">
        <f t="shared" si="432"/>
        <v>1.5056059568933982E-3</v>
      </c>
      <c r="J2828" s="197">
        <f t="shared" si="427"/>
        <v>4.9602610751494643E-2</v>
      </c>
      <c r="K2828" s="174">
        <v>721.28</v>
      </c>
      <c r="L2828" s="197">
        <f t="shared" si="433"/>
        <v>1.5956601438927357E-3</v>
      </c>
      <c r="M2828" s="197">
        <f t="shared" si="428"/>
        <v>2.1858256770260532E-2</v>
      </c>
      <c r="N2828" s="199">
        <v>42068</v>
      </c>
      <c r="O2828" s="181">
        <v>2101.04</v>
      </c>
      <c r="P2828" s="200">
        <f t="shared" si="434"/>
        <v>1.1953606197183842E-3</v>
      </c>
      <c r="Q2828" s="200">
        <f t="shared" si="429"/>
        <v>1.9405285195129816E-2</v>
      </c>
    </row>
    <row r="2829" spans="1:17">
      <c r="A2829" s="180">
        <v>42069</v>
      </c>
      <c r="B2829" s="174">
        <v>1036.06</v>
      </c>
      <c r="C2829" s="197">
        <f t="shared" si="430"/>
        <v>-1.3926853903774988E-2</v>
      </c>
      <c r="D2829" s="201">
        <f t="shared" si="425"/>
        <v>5.3088884918878657E-2</v>
      </c>
      <c r="E2829" s="174">
        <v>10842.17</v>
      </c>
      <c r="F2829" s="197">
        <f t="shared" si="431"/>
        <v>-1.5747636401793594E-2</v>
      </c>
      <c r="G2829" s="197">
        <f t="shared" si="426"/>
        <v>3.7612529804908028E-2</v>
      </c>
      <c r="H2829" s="174">
        <v>4399.2309999999998</v>
      </c>
      <c r="I2829" s="197">
        <f t="shared" si="432"/>
        <v>-1.1936483643429139E-2</v>
      </c>
      <c r="J2829" s="197">
        <f t="shared" si="427"/>
        <v>6.7619458368863364E-2</v>
      </c>
      <c r="K2829" s="174">
        <v>716.45</v>
      </c>
      <c r="L2829" s="197">
        <f t="shared" si="433"/>
        <v>-6.7189502487448689E-3</v>
      </c>
      <c r="M2829" s="197">
        <f t="shared" si="428"/>
        <v>2.0690055105275895E-2</v>
      </c>
      <c r="N2829" s="199">
        <v>42069</v>
      </c>
      <c r="O2829" s="181">
        <v>2071.2600000000002</v>
      </c>
      <c r="P2829" s="200">
        <f t="shared" si="434"/>
        <v>-1.4275342485307393E-2</v>
      </c>
      <c r="Q2829" s="200">
        <f t="shared" si="429"/>
        <v>3.9047861322277777E-2</v>
      </c>
    </row>
    <row r="2830" spans="1:17">
      <c r="A2830" s="180">
        <v>42072</v>
      </c>
      <c r="B2830" s="174">
        <v>1039.74</v>
      </c>
      <c r="C2830" s="197">
        <f t="shared" si="430"/>
        <v>3.5456246798778492E-3</v>
      </c>
      <c r="D2830" s="201">
        <f t="shared" si="425"/>
        <v>5.5872692487299438E-2</v>
      </c>
      <c r="E2830" s="174">
        <v>10866.62</v>
      </c>
      <c r="F2830" s="197">
        <f t="shared" si="431"/>
        <v>2.252544737701972E-3</v>
      </c>
      <c r="G2830" s="197">
        <f t="shared" si="426"/>
        <v>3.0652714691402287E-2</v>
      </c>
      <c r="H2830" s="174">
        <v>4412.9889999999996</v>
      </c>
      <c r="I2830" s="197">
        <f t="shared" si="432"/>
        <v>3.1224847264981559E-3</v>
      </c>
      <c r="J2830" s="197">
        <f t="shared" si="427"/>
        <v>6.7804798330690572E-2</v>
      </c>
      <c r="K2830" s="174">
        <v>721.24</v>
      </c>
      <c r="L2830" s="197">
        <f t="shared" si="433"/>
        <v>6.663491745555767E-3</v>
      </c>
      <c r="M2830" s="197">
        <f t="shared" si="428"/>
        <v>1.4919878248763133E-2</v>
      </c>
      <c r="N2830" s="199">
        <v>42072</v>
      </c>
      <c r="O2830" s="181">
        <v>2079.4299999999998</v>
      </c>
      <c r="P2830" s="200">
        <f t="shared" si="434"/>
        <v>3.9366999468925627E-3</v>
      </c>
      <c r="Q2830" s="200">
        <f t="shared" si="429"/>
        <v>3.370578796185824E-2</v>
      </c>
    </row>
    <row r="2831" spans="1:17">
      <c r="A2831" s="180">
        <v>42073</v>
      </c>
      <c r="B2831" s="174">
        <v>1015.85</v>
      </c>
      <c r="C2831" s="197">
        <f t="shared" si="430"/>
        <v>-2.3244981436589502E-2</v>
      </c>
      <c r="D2831" s="201">
        <f t="shared" si="425"/>
        <v>5.2238308898976391E-2</v>
      </c>
      <c r="E2831" s="174">
        <v>10678.41</v>
      </c>
      <c r="F2831" s="197">
        <f t="shared" si="431"/>
        <v>-1.7471759172441037E-2</v>
      </c>
      <c r="G2831" s="197">
        <f t="shared" si="426"/>
        <v>2.2285539909631405E-2</v>
      </c>
      <c r="H2831" s="174">
        <v>4329.0820000000003</v>
      </c>
      <c r="I2831" s="197">
        <f t="shared" si="432"/>
        <v>-1.9196727349520156E-2</v>
      </c>
      <c r="J2831" s="197">
        <f t="shared" si="427"/>
        <v>5.9037163375735661E-2</v>
      </c>
      <c r="K2831" s="174">
        <v>717.41</v>
      </c>
      <c r="L2831" s="197">
        <f t="shared" si="433"/>
        <v>-5.3244486821564848E-3</v>
      </c>
      <c r="M2831" s="197">
        <f t="shared" si="428"/>
        <v>1.7483207313186828E-2</v>
      </c>
      <c r="N2831" s="199">
        <v>42073</v>
      </c>
      <c r="O2831" s="181">
        <v>2044.16</v>
      </c>
      <c r="P2831" s="200">
        <f t="shared" si="434"/>
        <v>-1.7106870531886451E-2</v>
      </c>
      <c r="Q2831" s="200">
        <f t="shared" si="429"/>
        <v>2.6079771429518662E-2</v>
      </c>
    </row>
    <row r="2832" spans="1:17">
      <c r="A2832" s="180">
        <v>42074</v>
      </c>
      <c r="B2832" s="174">
        <v>1012.31</v>
      </c>
      <c r="C2832" s="197">
        <f t="shared" si="430"/>
        <v>-3.490852393188144E-3</v>
      </c>
      <c r="D2832" s="201">
        <f t="shared" si="425"/>
        <v>9.6839884153400828E-3</v>
      </c>
      <c r="E2832" s="174">
        <v>10678.76</v>
      </c>
      <c r="F2832" s="197">
        <f t="shared" si="431"/>
        <v>3.2775878080524927E-5</v>
      </c>
      <c r="G2832" s="197">
        <f t="shared" si="426"/>
        <v>-1.1373112715056127E-2</v>
      </c>
      <c r="H2832" s="174">
        <v>4305.3810000000003</v>
      </c>
      <c r="I2832" s="197">
        <f t="shared" si="432"/>
        <v>-5.4898745935814414E-3</v>
      </c>
      <c r="J2832" s="197">
        <f t="shared" si="427"/>
        <v>2.0662768305403919E-2</v>
      </c>
      <c r="K2832" s="174">
        <v>724.39</v>
      </c>
      <c r="L2832" s="197">
        <f t="shared" si="433"/>
        <v>9.6824171600786348E-3</v>
      </c>
      <c r="M2832" s="197">
        <f t="shared" si="428"/>
        <v>1.7066796007971299E-2</v>
      </c>
      <c r="N2832" s="199">
        <v>42074</v>
      </c>
      <c r="O2832" s="181">
        <v>2040.24</v>
      </c>
      <c r="P2832" s="200">
        <f t="shared" si="434"/>
        <v>-1.9194991693251124E-3</v>
      </c>
      <c r="Q2832" s="200">
        <f t="shared" si="429"/>
        <v>-8.7573313729216954E-3</v>
      </c>
    </row>
    <row r="2833" spans="1:17">
      <c r="A2833" s="180">
        <v>42075</v>
      </c>
      <c r="B2833" s="174">
        <v>1018.47</v>
      </c>
      <c r="C2833" s="197">
        <f t="shared" si="430"/>
        <v>6.0666531016181557E-3</v>
      </c>
      <c r="D2833" s="201">
        <f t="shared" si="425"/>
        <v>1.0137049986148398E-2</v>
      </c>
      <c r="E2833" s="174">
        <v>10820.87</v>
      </c>
      <c r="F2833" s="197">
        <f t="shared" si="431"/>
        <v>1.3219954917794735E-2</v>
      </c>
      <c r="G2833" s="197">
        <f t="shared" si="426"/>
        <v>-3.0528065328274769E-3</v>
      </c>
      <c r="H2833" s="174">
        <v>4336.2280000000001</v>
      </c>
      <c r="I2833" s="197">
        <f t="shared" si="432"/>
        <v>7.139210074930253E-3</v>
      </c>
      <c r="J2833" s="197">
        <f t="shared" si="427"/>
        <v>2.1625143342725354E-2</v>
      </c>
      <c r="K2833" s="174">
        <v>718.63</v>
      </c>
      <c r="L2833" s="197">
        <f t="shared" si="433"/>
        <v>-7.9832997350602827E-3</v>
      </c>
      <c r="M2833" s="197">
        <f t="shared" si="428"/>
        <v>3.37639899779726E-2</v>
      </c>
      <c r="N2833" s="199">
        <v>42075</v>
      </c>
      <c r="O2833" s="181">
        <v>2065.9499999999998</v>
      </c>
      <c r="P2833" s="200">
        <f t="shared" si="434"/>
        <v>1.2522721054237218E-2</v>
      </c>
      <c r="Q2833" s="200">
        <f t="shared" si="429"/>
        <v>-2.2374276478784884E-3</v>
      </c>
    </row>
    <row r="2834" spans="1:17">
      <c r="A2834" s="180">
        <v>42076</v>
      </c>
      <c r="B2834" s="174">
        <v>1011.49</v>
      </c>
      <c r="C2834" s="197">
        <f t="shared" si="430"/>
        <v>-6.8770099005835122E-3</v>
      </c>
      <c r="D2834" s="201">
        <f t="shared" ref="D2834:D2897" si="435">SUM(C2793:C2833)</f>
        <v>2.9413005924631332E-2</v>
      </c>
      <c r="E2834" s="174">
        <v>10751.02</v>
      </c>
      <c r="F2834" s="197">
        <f t="shared" si="431"/>
        <v>-6.4760430468110679E-3</v>
      </c>
      <c r="G2834" s="197">
        <f t="shared" ref="G2834:G2897" si="436">SUM(F2793:F2833)</f>
        <v>1.6786646472969902E-2</v>
      </c>
      <c r="H2834" s="174">
        <v>4314.8999999999996</v>
      </c>
      <c r="I2834" s="197">
        <f t="shared" si="432"/>
        <v>-4.9306964849204641E-3</v>
      </c>
      <c r="J2834" s="197">
        <f t="shared" ref="J2834:J2897" si="437">SUM(I2793:I2833)</f>
        <v>3.9096004240509269E-2</v>
      </c>
      <c r="K2834" s="174">
        <v>716.29</v>
      </c>
      <c r="L2834" s="197">
        <f t="shared" si="433"/>
        <v>-3.2615087590951025E-3</v>
      </c>
      <c r="M2834" s="197">
        <f t="shared" ref="M2834:M2897" si="438">SUM(L2793:L2833)</f>
        <v>3.7832922979090695E-2</v>
      </c>
      <c r="N2834" s="199">
        <v>42076</v>
      </c>
      <c r="O2834" s="181">
        <v>2053.4</v>
      </c>
      <c r="P2834" s="200">
        <f t="shared" si="434"/>
        <v>-6.0932131665859804E-3</v>
      </c>
      <c r="Q2834" s="200">
        <f t="shared" ref="Q2834:Q2897" si="439">SUM(P2793:P2833)</f>
        <v>1.841188640974644E-2</v>
      </c>
    </row>
    <row r="2835" spans="1:17">
      <c r="A2835" s="180">
        <v>42079</v>
      </c>
      <c r="B2835" s="174">
        <v>1022.16</v>
      </c>
      <c r="C2835" s="197">
        <f t="shared" si="430"/>
        <v>1.0493544031601508E-2</v>
      </c>
      <c r="D2835" s="201">
        <f t="shared" si="435"/>
        <v>2.4874538993733604E-2</v>
      </c>
      <c r="E2835" s="174">
        <v>10881.18</v>
      </c>
      <c r="F2835" s="197">
        <f t="shared" si="431"/>
        <v>1.203405763580891E-2</v>
      </c>
      <c r="G2835" s="197">
        <f t="shared" si="436"/>
        <v>1.1982937417306093E-2</v>
      </c>
      <c r="H2835" s="174">
        <v>4370.4679999999998</v>
      </c>
      <c r="I2835" s="197">
        <f t="shared" si="432"/>
        <v>1.2795947899059017E-2</v>
      </c>
      <c r="J2835" s="197">
        <f t="shared" si="437"/>
        <v>3.506907984774868E-2</v>
      </c>
      <c r="K2835" s="174">
        <v>715.41</v>
      </c>
      <c r="L2835" s="197">
        <f t="shared" si="433"/>
        <v>-1.2293079706938374E-3</v>
      </c>
      <c r="M2835" s="197">
        <f t="shared" si="438"/>
        <v>3.6061070066851254E-2</v>
      </c>
      <c r="N2835" s="199">
        <v>42079</v>
      </c>
      <c r="O2835" s="181">
        <v>2081.19</v>
      </c>
      <c r="P2835" s="200">
        <f t="shared" si="434"/>
        <v>1.3442889619502027E-2</v>
      </c>
      <c r="Q2835" s="200">
        <f t="shared" si="439"/>
        <v>1.490056834587792E-2</v>
      </c>
    </row>
    <row r="2836" spans="1:17">
      <c r="A2836" s="180">
        <v>42080</v>
      </c>
      <c r="B2836" s="174">
        <v>1018.73</v>
      </c>
      <c r="C2836" s="197">
        <f t="shared" si="430"/>
        <v>-3.36128182254407E-3</v>
      </c>
      <c r="D2836" s="201">
        <f t="shared" si="435"/>
        <v>4.1886076277198842E-2</v>
      </c>
      <c r="E2836" s="174">
        <v>10862.43</v>
      </c>
      <c r="F2836" s="197">
        <f t="shared" si="431"/>
        <v>-1.7246450472115733E-3</v>
      </c>
      <c r="G2836" s="197">
        <f t="shared" si="436"/>
        <v>2.9449233731334849E-2</v>
      </c>
      <c r="H2836" s="174">
        <v>4375.625</v>
      </c>
      <c r="I2836" s="197">
        <f t="shared" si="432"/>
        <v>1.1792695544498178E-3</v>
      </c>
      <c r="J2836" s="197">
        <f t="shared" si="437"/>
        <v>5.2764434133752182E-2</v>
      </c>
      <c r="K2836" s="174">
        <v>707.18</v>
      </c>
      <c r="L2836" s="197">
        <f t="shared" si="433"/>
        <v>-1.1570574540695546E-2</v>
      </c>
      <c r="M2836" s="197">
        <f t="shared" si="438"/>
        <v>5.2647133544923369E-2</v>
      </c>
      <c r="N2836" s="199">
        <v>42080</v>
      </c>
      <c r="O2836" s="181">
        <v>2074.2800000000002</v>
      </c>
      <c r="P2836" s="200">
        <f t="shared" si="434"/>
        <v>-3.3257399856237396E-3</v>
      </c>
      <c r="Q2836" s="200">
        <f t="shared" si="439"/>
        <v>3.4173482162578803E-2</v>
      </c>
    </row>
    <row r="2837" spans="1:17">
      <c r="A2837" s="180">
        <v>42081</v>
      </c>
      <c r="B2837" s="174">
        <v>1031.22</v>
      </c>
      <c r="C2837" s="197">
        <f t="shared" si="430"/>
        <v>1.2185813856127407E-2</v>
      </c>
      <c r="D2837" s="201">
        <f t="shared" si="435"/>
        <v>5.1865377522127568E-2</v>
      </c>
      <c r="E2837" s="174">
        <v>11019.72</v>
      </c>
      <c r="F2837" s="197">
        <f t="shared" si="431"/>
        <v>1.4376348671489665E-2</v>
      </c>
      <c r="G2837" s="197">
        <f t="shared" si="436"/>
        <v>3.2545278844895213E-2</v>
      </c>
      <c r="H2837" s="174">
        <v>4422.5020000000004</v>
      </c>
      <c r="I2837" s="197">
        <f t="shared" si="432"/>
        <v>1.0656232535276151E-2</v>
      </c>
      <c r="J2837" s="197">
        <f t="shared" si="437"/>
        <v>6.7590463967978145E-2</v>
      </c>
      <c r="K2837" s="174">
        <v>710.66</v>
      </c>
      <c r="L2837" s="197">
        <f t="shared" si="433"/>
        <v>4.908885330040462E-3</v>
      </c>
      <c r="M2837" s="197">
        <f t="shared" si="438"/>
        <v>5.3380848722104593E-2</v>
      </c>
      <c r="N2837" s="199">
        <v>42081</v>
      </c>
      <c r="O2837" s="181">
        <v>2099.5</v>
      </c>
      <c r="P2837" s="200">
        <f t="shared" si="434"/>
        <v>1.2085115625505266E-2</v>
      </c>
      <c r="Q2837" s="200">
        <f t="shared" si="439"/>
        <v>4.013865752410057E-2</v>
      </c>
    </row>
    <row r="2838" spans="1:17">
      <c r="A2838" s="180">
        <v>42082</v>
      </c>
      <c r="B2838" s="174">
        <v>1028.8699999999999</v>
      </c>
      <c r="C2838" s="197">
        <f t="shared" si="430"/>
        <v>-2.2814547124829399E-3</v>
      </c>
      <c r="D2838" s="201">
        <f t="shared" si="435"/>
        <v>5.1843637242568116E-2</v>
      </c>
      <c r="E2838" s="174">
        <v>10931.36</v>
      </c>
      <c r="F2838" s="197">
        <f t="shared" si="431"/>
        <v>-8.050672426287089E-3</v>
      </c>
      <c r="G2838" s="197">
        <f t="shared" si="436"/>
        <v>3.3157958004643343E-2</v>
      </c>
      <c r="H2838" s="174">
        <v>4426.8249999999998</v>
      </c>
      <c r="I2838" s="197">
        <f t="shared" si="432"/>
        <v>9.770235282039897E-4</v>
      </c>
      <c r="J2838" s="197">
        <f t="shared" si="437"/>
        <v>6.5493036785847294E-2</v>
      </c>
      <c r="K2838" s="174">
        <v>695.12</v>
      </c>
      <c r="L2838" s="197">
        <f t="shared" si="433"/>
        <v>-2.2109623179634885E-2</v>
      </c>
      <c r="M2838" s="197">
        <f t="shared" si="438"/>
        <v>4.967564882598189E-2</v>
      </c>
      <c r="N2838" s="199">
        <v>42082</v>
      </c>
      <c r="O2838" s="181">
        <v>2089.27</v>
      </c>
      <c r="P2838" s="200">
        <f t="shared" si="434"/>
        <v>-4.8844984753110381E-3</v>
      </c>
      <c r="Q2838" s="200">
        <f t="shared" si="439"/>
        <v>3.8888879671209839E-2</v>
      </c>
    </row>
    <row r="2839" spans="1:17">
      <c r="A2839" s="180">
        <v>42083</v>
      </c>
      <c r="B2839" s="174">
        <v>1038.47</v>
      </c>
      <c r="C2839" s="197">
        <f t="shared" si="430"/>
        <v>9.2873634757681435E-3</v>
      </c>
      <c r="D2839" s="201">
        <f t="shared" si="435"/>
        <v>4.6747290309348981E-2</v>
      </c>
      <c r="E2839" s="174">
        <v>11070.53</v>
      </c>
      <c r="F2839" s="197">
        <f t="shared" si="431"/>
        <v>1.2650900092683433E-2</v>
      </c>
      <c r="G2839" s="197">
        <f t="shared" si="436"/>
        <v>2.5266768179611522E-2</v>
      </c>
      <c r="H2839" s="174">
        <v>4458.5379999999996</v>
      </c>
      <c r="I2839" s="197">
        <f t="shared" si="432"/>
        <v>7.1382867895385359E-3</v>
      </c>
      <c r="J2839" s="197">
        <f t="shared" si="437"/>
        <v>5.9475502273044323E-2</v>
      </c>
      <c r="K2839" s="174">
        <v>690.3</v>
      </c>
      <c r="L2839" s="197">
        <f t="shared" si="433"/>
        <v>-6.9582068215207167E-3</v>
      </c>
      <c r="M2839" s="197">
        <f t="shared" si="438"/>
        <v>5.1056575899329285E-3</v>
      </c>
      <c r="N2839" s="199">
        <v>42083</v>
      </c>
      <c r="O2839" s="181">
        <v>2108.1</v>
      </c>
      <c r="P2839" s="200">
        <f t="shared" si="434"/>
        <v>8.9723452173247273E-3</v>
      </c>
      <c r="Q2839" s="200">
        <f t="shared" si="439"/>
        <v>3.2455631143008021E-2</v>
      </c>
    </row>
    <row r="2840" spans="1:17">
      <c r="A2840" s="180">
        <v>42086</v>
      </c>
      <c r="B2840" s="174">
        <v>1035.95</v>
      </c>
      <c r="C2840" s="197">
        <f t="shared" si="430"/>
        <v>-2.4295959734447195E-3</v>
      </c>
      <c r="D2840" s="201">
        <f t="shared" si="435"/>
        <v>4.7122273178506618E-2</v>
      </c>
      <c r="E2840" s="174">
        <v>11070.89</v>
      </c>
      <c r="F2840" s="197">
        <f t="shared" si="431"/>
        <v>3.251823957355702E-5</v>
      </c>
      <c r="G2840" s="197">
        <f t="shared" si="436"/>
        <v>3.2138154340547398E-2</v>
      </c>
      <c r="H2840" s="174">
        <v>4445.5439999999999</v>
      </c>
      <c r="I2840" s="197">
        <f t="shared" si="432"/>
        <v>-2.9186634229600552E-3</v>
      </c>
      <c r="J2840" s="197">
        <f t="shared" si="437"/>
        <v>6.1620777715184871E-2</v>
      </c>
      <c r="K2840" s="174">
        <v>693.95</v>
      </c>
      <c r="L2840" s="197">
        <f t="shared" si="433"/>
        <v>5.2736260924190178E-3</v>
      </c>
      <c r="M2840" s="197">
        <f t="shared" si="438"/>
        <v>9.5656340177971162E-4</v>
      </c>
      <c r="N2840" s="199">
        <v>42086</v>
      </c>
      <c r="O2840" s="181">
        <v>2104.42</v>
      </c>
      <c r="P2840" s="200">
        <f t="shared" si="434"/>
        <v>-1.7471731581735757E-3</v>
      </c>
      <c r="Q2840" s="200">
        <f t="shared" si="439"/>
        <v>3.6707484793463863E-2</v>
      </c>
    </row>
    <row r="2841" spans="1:17">
      <c r="A2841" s="180">
        <v>42087</v>
      </c>
      <c r="B2841" s="174">
        <v>1033.26</v>
      </c>
      <c r="C2841" s="197">
        <f t="shared" si="430"/>
        <v>-2.600027561628521E-3</v>
      </c>
      <c r="D2841" s="201">
        <f t="shared" si="435"/>
        <v>2.7648373820134919E-2</v>
      </c>
      <c r="E2841" s="174">
        <v>11019.75</v>
      </c>
      <c r="F2841" s="197">
        <f t="shared" si="431"/>
        <v>-4.6300235174551391E-3</v>
      </c>
      <c r="G2841" s="197">
        <f t="shared" si="436"/>
        <v>1.9293601781140163E-2</v>
      </c>
      <c r="H2841" s="174">
        <v>4430.9849999999997</v>
      </c>
      <c r="I2841" s="197">
        <f t="shared" si="432"/>
        <v>-3.2803392081131102E-3</v>
      </c>
      <c r="J2841" s="197">
        <f t="shared" si="437"/>
        <v>4.0203410842539131E-2</v>
      </c>
      <c r="K2841" s="174">
        <v>690.31</v>
      </c>
      <c r="L2841" s="197">
        <f t="shared" si="433"/>
        <v>-5.2591397421823706E-3</v>
      </c>
      <c r="M2841" s="197">
        <f t="shared" si="438"/>
        <v>1.9763143962968861E-2</v>
      </c>
      <c r="N2841" s="199">
        <v>42087</v>
      </c>
      <c r="O2841" s="181">
        <v>2091.5</v>
      </c>
      <c r="P2841" s="200">
        <f t="shared" si="434"/>
        <v>-6.1583828258348948E-3</v>
      </c>
      <c r="Q2841" s="200">
        <f t="shared" si="439"/>
        <v>1.9805953633908101E-2</v>
      </c>
    </row>
    <row r="2842" spans="1:17">
      <c r="A2842" s="180">
        <v>42088</v>
      </c>
      <c r="B2842" s="174">
        <v>1006.76</v>
      </c>
      <c r="C2842" s="197">
        <f t="shared" si="430"/>
        <v>-2.5981598910060872E-2</v>
      </c>
      <c r="D2842" s="201">
        <f t="shared" si="435"/>
        <v>2.2689316925547716E-2</v>
      </c>
      <c r="E2842" s="174">
        <v>10897.51</v>
      </c>
      <c r="F2842" s="197">
        <f t="shared" si="431"/>
        <v>-1.1154794670377798E-2</v>
      </c>
      <c r="G2842" s="197">
        <f t="shared" si="436"/>
        <v>2.1224123088458002E-2</v>
      </c>
      <c r="H2842" s="174">
        <v>4329.2870000000003</v>
      </c>
      <c r="I2842" s="197">
        <f t="shared" si="432"/>
        <v>-2.3219043642683044E-2</v>
      </c>
      <c r="J2842" s="197">
        <f t="shared" si="437"/>
        <v>3.5103103781055918E-2</v>
      </c>
      <c r="K2842" s="174">
        <v>698.68</v>
      </c>
      <c r="L2842" s="197">
        <f t="shared" si="433"/>
        <v>1.2052068500525393E-2</v>
      </c>
      <c r="M2842" s="197">
        <f t="shared" si="438"/>
        <v>1.5150920364791601E-2</v>
      </c>
      <c r="N2842" s="199">
        <v>42088</v>
      </c>
      <c r="O2842" s="181">
        <v>2061.0500000000002</v>
      </c>
      <c r="P2842" s="200">
        <f t="shared" si="434"/>
        <v>-1.4665950218136469E-2</v>
      </c>
      <c r="Q2842" s="200">
        <f t="shared" si="439"/>
        <v>1.9154307737401299E-2</v>
      </c>
    </row>
    <row r="2843" spans="1:17">
      <c r="A2843" s="180">
        <v>42089</v>
      </c>
      <c r="B2843" s="174">
        <v>1001.95</v>
      </c>
      <c r="C2843" s="197">
        <f t="shared" si="430"/>
        <v>-4.7891524346493188E-3</v>
      </c>
      <c r="D2843" s="201">
        <f t="shared" si="435"/>
        <v>1.4611965523215927E-3</v>
      </c>
      <c r="E2843" s="174">
        <v>10865.15</v>
      </c>
      <c r="F2843" s="197">
        <f t="shared" si="431"/>
        <v>-2.9739033601214491E-3</v>
      </c>
      <c r="G2843" s="197">
        <f t="shared" si="436"/>
        <v>4.6319501007874644E-3</v>
      </c>
      <c r="H2843" s="174">
        <v>4315.2579999999998</v>
      </c>
      <c r="I2843" s="197">
        <f t="shared" si="432"/>
        <v>-3.2457491553713794E-3</v>
      </c>
      <c r="J2843" s="197">
        <f t="shared" si="437"/>
        <v>1.245152346284208E-2</v>
      </c>
      <c r="K2843" s="174">
        <v>699.07</v>
      </c>
      <c r="L2843" s="197">
        <f t="shared" si="433"/>
        <v>5.5803972115298995E-4</v>
      </c>
      <c r="M2843" s="197">
        <f t="shared" si="438"/>
        <v>3.2526503741712329E-2</v>
      </c>
      <c r="N2843" s="199">
        <v>42089</v>
      </c>
      <c r="O2843" s="181">
        <v>2056.15</v>
      </c>
      <c r="P2843" s="200">
        <f t="shared" si="434"/>
        <v>-2.380259551864185E-3</v>
      </c>
      <c r="Q2843" s="200">
        <f t="shared" si="439"/>
        <v>1.9231989298903584E-3</v>
      </c>
    </row>
    <row r="2844" spans="1:17">
      <c r="A2844" s="180">
        <v>42090</v>
      </c>
      <c r="B2844" s="174">
        <v>1002.85</v>
      </c>
      <c r="C2844" s="197">
        <f t="shared" si="430"/>
        <v>8.9784523190278428E-4</v>
      </c>
      <c r="D2844" s="201">
        <f t="shared" si="435"/>
        <v>1.7762492112378674E-2</v>
      </c>
      <c r="E2844" s="174">
        <v>10875.14</v>
      </c>
      <c r="F2844" s="197">
        <f t="shared" si="431"/>
        <v>9.1903104357332632E-4</v>
      </c>
      <c r="G2844" s="197">
        <f t="shared" si="436"/>
        <v>7.6981095254590503E-3</v>
      </c>
      <c r="H2844" s="174">
        <v>4332.8609999999999</v>
      </c>
      <c r="I2844" s="197">
        <f t="shared" si="432"/>
        <v>4.0709486792794482E-3</v>
      </c>
      <c r="J2844" s="197">
        <f t="shared" si="437"/>
        <v>3.5320557673199242E-2</v>
      </c>
      <c r="K2844" s="174">
        <v>707.93</v>
      </c>
      <c r="L2844" s="197">
        <f t="shared" si="433"/>
        <v>1.2594338467911186E-2</v>
      </c>
      <c r="M2844" s="197">
        <f t="shared" si="438"/>
        <v>4.7815772434789502E-2</v>
      </c>
      <c r="N2844" s="199">
        <v>42090</v>
      </c>
      <c r="O2844" s="181">
        <v>2061.02</v>
      </c>
      <c r="P2844" s="200">
        <f t="shared" si="434"/>
        <v>2.3657037582941712E-3</v>
      </c>
      <c r="Q2844" s="200">
        <f t="shared" si="439"/>
        <v>1.3021208526774014E-2</v>
      </c>
    </row>
    <row r="2845" spans="1:17">
      <c r="A2845" s="180">
        <v>42093</v>
      </c>
      <c r="B2845" s="174">
        <v>1015.08</v>
      </c>
      <c r="C2845" s="197">
        <f t="shared" si="430"/>
        <v>1.2121480671867736E-2</v>
      </c>
      <c r="D2845" s="201">
        <f t="shared" si="435"/>
        <v>3.0947111560828706E-2</v>
      </c>
      <c r="E2845" s="174">
        <v>10989.16</v>
      </c>
      <c r="F2845" s="197">
        <f t="shared" si="431"/>
        <v>1.0429881918248483E-2</v>
      </c>
      <c r="G2845" s="197">
        <f t="shared" si="436"/>
        <v>2.5261364680547949E-2</v>
      </c>
      <c r="H2845" s="174">
        <v>4382.8190000000004</v>
      </c>
      <c r="I2845" s="197">
        <f t="shared" si="432"/>
        <v>1.1464061815437859E-2</v>
      </c>
      <c r="J2845" s="197">
        <f t="shared" si="437"/>
        <v>4.5441699407221883E-2</v>
      </c>
      <c r="K2845" s="174">
        <v>706.72</v>
      </c>
      <c r="L2845" s="197">
        <f t="shared" si="433"/>
        <v>-1.7106709010399341E-3</v>
      </c>
      <c r="M2845" s="197">
        <f t="shared" si="438"/>
        <v>5.1313367938528968E-2</v>
      </c>
      <c r="N2845" s="199">
        <v>42093</v>
      </c>
      <c r="O2845" s="181">
        <v>2086.2399999999998</v>
      </c>
      <c r="P2845" s="200">
        <f t="shared" si="434"/>
        <v>1.2162396804615399E-2</v>
      </c>
      <c r="Q2845" s="200">
        <f t="shared" si="439"/>
        <v>2.8974408108900139E-2</v>
      </c>
    </row>
    <row r="2846" spans="1:17">
      <c r="A2846" s="180">
        <v>42094</v>
      </c>
      <c r="B2846" s="174">
        <v>1007.17</v>
      </c>
      <c r="C2846" s="197">
        <f t="shared" si="430"/>
        <v>-7.8230093614669021E-3</v>
      </c>
      <c r="D2846" s="201">
        <f t="shared" si="435"/>
        <v>3.521095159884545E-2</v>
      </c>
      <c r="E2846" s="174">
        <v>10899.18</v>
      </c>
      <c r="F2846" s="197">
        <f t="shared" si="431"/>
        <v>-8.2217753259212299E-3</v>
      </c>
      <c r="G2846" s="197">
        <f t="shared" si="436"/>
        <v>2.7448140007839454E-2</v>
      </c>
      <c r="H2846" s="174">
        <v>4333.6880000000001</v>
      </c>
      <c r="I2846" s="197">
        <f t="shared" si="432"/>
        <v>-1.1273213069873601E-2</v>
      </c>
      <c r="J2846" s="197">
        <f t="shared" si="437"/>
        <v>4.7057724609365921E-2</v>
      </c>
      <c r="K2846" s="174">
        <v>710.46</v>
      </c>
      <c r="L2846" s="197">
        <f t="shared" si="433"/>
        <v>5.2780997227041757E-3</v>
      </c>
      <c r="M2846" s="197">
        <f t="shared" si="438"/>
        <v>4.1443013099114787E-2</v>
      </c>
      <c r="N2846" s="199">
        <v>42094</v>
      </c>
      <c r="O2846" s="181">
        <v>2067.89</v>
      </c>
      <c r="P2846" s="200">
        <f t="shared" si="434"/>
        <v>-8.8346389509214723E-3</v>
      </c>
      <c r="Q2846" s="200">
        <f t="shared" si="439"/>
        <v>3.1647270783845396E-2</v>
      </c>
    </row>
    <row r="2847" spans="1:17">
      <c r="A2847" s="180">
        <v>42095</v>
      </c>
      <c r="B2847" s="174">
        <v>1002.16</v>
      </c>
      <c r="C2847" s="197">
        <f t="shared" si="430"/>
        <v>-4.9867472065201748E-3</v>
      </c>
      <c r="D2847" s="201">
        <f t="shared" si="435"/>
        <v>3.6336387293209968E-2</v>
      </c>
      <c r="E2847" s="174">
        <v>10891.61</v>
      </c>
      <c r="F2847" s="197">
        <f t="shared" si="431"/>
        <v>-6.9478897318753046E-4</v>
      </c>
      <c r="G2847" s="197">
        <f t="shared" si="436"/>
        <v>3.3773805839988867E-2</v>
      </c>
      <c r="H2847" s="174">
        <v>4311.2569999999996</v>
      </c>
      <c r="I2847" s="197">
        <f t="shared" si="432"/>
        <v>-5.1894026714325693E-3</v>
      </c>
      <c r="J2847" s="197">
        <f t="shared" si="437"/>
        <v>4.3688962186976821E-2</v>
      </c>
      <c r="K2847" s="174">
        <v>711.09</v>
      </c>
      <c r="L2847" s="197">
        <f t="shared" si="433"/>
        <v>8.8635649994076959E-4</v>
      </c>
      <c r="M2847" s="197">
        <f t="shared" si="438"/>
        <v>4.5262065365015418E-2</v>
      </c>
      <c r="N2847" s="199">
        <v>42095</v>
      </c>
      <c r="O2847" s="181">
        <v>2059.69</v>
      </c>
      <c r="P2847" s="200">
        <f t="shared" si="434"/>
        <v>-3.9732777015764314E-3</v>
      </c>
      <c r="Q2847" s="200">
        <f t="shared" si="439"/>
        <v>3.5889725944167811E-2</v>
      </c>
    </row>
    <row r="2848" spans="1:17">
      <c r="A2848" s="180">
        <v>42096</v>
      </c>
      <c r="B2848" s="174">
        <v>1000.73</v>
      </c>
      <c r="C2848" s="197">
        <f t="shared" si="430"/>
        <v>-1.4279368741979745E-3</v>
      </c>
      <c r="D2848" s="201">
        <f t="shared" si="435"/>
        <v>2.0820747384313304E-2</v>
      </c>
      <c r="E2848" s="174">
        <v>10953.16</v>
      </c>
      <c r="F2848" s="197">
        <f t="shared" si="431"/>
        <v>5.6352310306633903E-3</v>
      </c>
      <c r="G2848" s="197">
        <f t="shared" si="436"/>
        <v>2.064761598397136E-2</v>
      </c>
      <c r="H2848" s="174">
        <v>4316.0060000000003</v>
      </c>
      <c r="I2848" s="197">
        <f t="shared" si="432"/>
        <v>1.1009286443839678E-3</v>
      </c>
      <c r="J2848" s="197">
        <f t="shared" si="437"/>
        <v>2.8866302115516222E-2</v>
      </c>
      <c r="K2848" s="174">
        <v>709.01</v>
      </c>
      <c r="L2848" s="197">
        <f t="shared" si="433"/>
        <v>-2.9293732658441244E-3</v>
      </c>
      <c r="M2848" s="197">
        <f t="shared" si="438"/>
        <v>2.6794061096146102E-2</v>
      </c>
      <c r="N2848" s="199">
        <v>42096</v>
      </c>
      <c r="O2848" s="181">
        <v>2066.96</v>
      </c>
      <c r="P2848" s="200">
        <f t="shared" si="434"/>
        <v>3.5234427543923289E-3</v>
      </c>
      <c r="Q2848" s="200">
        <f t="shared" si="439"/>
        <v>1.903727105636456E-2</v>
      </c>
    </row>
    <row r="2849" spans="1:17">
      <c r="A2849" s="180">
        <v>42100</v>
      </c>
      <c r="B2849" s="174">
        <v>1009.45</v>
      </c>
      <c r="C2849" s="197">
        <f t="shared" si="430"/>
        <v>8.6758943944944458E-3</v>
      </c>
      <c r="D2849" s="201">
        <f t="shared" si="435"/>
        <v>3.2027891619994323E-3</v>
      </c>
      <c r="E2849" s="174">
        <v>11033.12</v>
      </c>
      <c r="F2849" s="197">
        <f t="shared" si="431"/>
        <v>7.273659075639826E-3</v>
      </c>
      <c r="G2849" s="197">
        <f t="shared" si="436"/>
        <v>9.7016572915465844E-3</v>
      </c>
      <c r="H2849" s="174">
        <v>4350.9790000000003</v>
      </c>
      <c r="I2849" s="197">
        <f t="shared" si="432"/>
        <v>8.0704396792127125E-3</v>
      </c>
      <c r="J2849" s="197">
        <f t="shared" si="437"/>
        <v>2.0329646785741052E-2</v>
      </c>
      <c r="K2849" s="174">
        <v>690.11</v>
      </c>
      <c r="L2849" s="197">
        <f t="shared" si="433"/>
        <v>-2.7018625629921085E-2</v>
      </c>
      <c r="M2849" s="197">
        <f t="shared" si="438"/>
        <v>2.2204912457022902E-2</v>
      </c>
      <c r="N2849" s="199">
        <v>42100</v>
      </c>
      <c r="O2849" s="181">
        <v>2080.62</v>
      </c>
      <c r="P2849" s="200">
        <f t="shared" si="434"/>
        <v>6.586997425284128E-3</v>
      </c>
      <c r="Q2849" s="200">
        <f t="shared" si="439"/>
        <v>8.2245016053390241E-3</v>
      </c>
    </row>
    <row r="2850" spans="1:17">
      <c r="A2850" s="180">
        <v>42101</v>
      </c>
      <c r="B2850" s="174">
        <v>1010.48</v>
      </c>
      <c r="C2850" s="197">
        <f t="shared" si="430"/>
        <v>1.0198374094869461E-3</v>
      </c>
      <c r="D2850" s="201">
        <f t="shared" si="435"/>
        <v>1.31526393610306E-2</v>
      </c>
      <c r="E2850" s="174">
        <v>11013.24</v>
      </c>
      <c r="F2850" s="197">
        <f t="shared" si="431"/>
        <v>-1.8034728080583277E-3</v>
      </c>
      <c r="G2850" s="197">
        <f t="shared" si="436"/>
        <v>2.3669309900640867E-2</v>
      </c>
      <c r="H2850" s="174">
        <v>4344.08</v>
      </c>
      <c r="I2850" s="197">
        <f t="shared" si="432"/>
        <v>-1.5868785819040106E-3</v>
      </c>
      <c r="J2850" s="197">
        <f t="shared" si="437"/>
        <v>3.0281666334913641E-2</v>
      </c>
      <c r="K2850" s="174">
        <v>690.55</v>
      </c>
      <c r="L2850" s="197">
        <f t="shared" si="433"/>
        <v>6.3737634884148797E-4</v>
      </c>
      <c r="M2850" s="197">
        <f t="shared" si="438"/>
        <v>-4.3461884611924531E-4</v>
      </c>
      <c r="N2850" s="199">
        <v>42101</v>
      </c>
      <c r="O2850" s="181">
        <v>2076.33</v>
      </c>
      <c r="P2850" s="200">
        <f t="shared" si="434"/>
        <v>-2.0640140117176337E-3</v>
      </c>
      <c r="Q2850" s="200">
        <f t="shared" si="439"/>
        <v>1.8976196095657209E-2</v>
      </c>
    </row>
    <row r="2851" spans="1:17">
      <c r="A2851" s="180">
        <v>42102</v>
      </c>
      <c r="B2851" s="174">
        <v>1015.13</v>
      </c>
      <c r="C2851" s="197">
        <f t="shared" si="430"/>
        <v>4.5912176265104285E-3</v>
      </c>
      <c r="D2851" s="201">
        <f t="shared" si="435"/>
        <v>4.2843607268197069E-3</v>
      </c>
      <c r="E2851" s="174">
        <v>11032.99</v>
      </c>
      <c r="F2851" s="197">
        <f t="shared" si="431"/>
        <v>1.7916900334774795E-3</v>
      </c>
      <c r="G2851" s="197">
        <f t="shared" si="436"/>
        <v>1.0696929372562702E-2</v>
      </c>
      <c r="H2851" s="174">
        <v>4375.96</v>
      </c>
      <c r="I2851" s="197">
        <f t="shared" si="432"/>
        <v>7.3119256417588912E-3</v>
      </c>
      <c r="J2851" s="197">
        <f t="shared" si="437"/>
        <v>2.0441719337785876E-2</v>
      </c>
      <c r="K2851" s="174">
        <v>691.69</v>
      </c>
      <c r="L2851" s="197">
        <f t="shared" si="433"/>
        <v>1.6494968435001123E-3</v>
      </c>
      <c r="M2851" s="197">
        <f t="shared" si="438"/>
        <v>3.3484679583224444E-2</v>
      </c>
      <c r="N2851" s="199">
        <v>42102</v>
      </c>
      <c r="O2851" s="181">
        <v>2081.9</v>
      </c>
      <c r="P2851" s="200">
        <f t="shared" si="434"/>
        <v>2.6790260911049436E-3</v>
      </c>
      <c r="Q2851" s="200">
        <f t="shared" si="439"/>
        <v>6.6733760591052085E-3</v>
      </c>
    </row>
    <row r="2852" spans="1:17">
      <c r="A2852" s="180">
        <v>42103</v>
      </c>
      <c r="B2852" s="174">
        <v>1019.42</v>
      </c>
      <c r="C2852" s="197">
        <f t="shared" si="430"/>
        <v>4.2171550052047509E-3</v>
      </c>
      <c r="D2852" s="201">
        <f t="shared" si="435"/>
        <v>1.064624739255823E-2</v>
      </c>
      <c r="E2852" s="174">
        <v>11065.39</v>
      </c>
      <c r="F2852" s="197">
        <f t="shared" si="431"/>
        <v>2.9323437479420351E-3</v>
      </c>
      <c r="G2852" s="197">
        <f t="shared" si="436"/>
        <v>1.6954314844622124E-2</v>
      </c>
      <c r="H2852" s="174">
        <v>4403.9530000000004</v>
      </c>
      <c r="I2852" s="197">
        <f t="shared" si="432"/>
        <v>6.376622377149652E-3</v>
      </c>
      <c r="J2852" s="197">
        <f t="shared" si="437"/>
        <v>3.4235563728598595E-2</v>
      </c>
      <c r="K2852" s="174">
        <v>699.7</v>
      </c>
      <c r="L2852" s="197">
        <f t="shared" si="433"/>
        <v>1.1513793384413282E-2</v>
      </c>
      <c r="M2852" s="197">
        <f t="shared" si="438"/>
        <v>3.5793263614860633E-2</v>
      </c>
      <c r="N2852" s="199">
        <v>42103</v>
      </c>
      <c r="O2852" s="181">
        <v>2091.1799999999998</v>
      </c>
      <c r="P2852" s="200">
        <f t="shared" si="434"/>
        <v>4.4475616557317519E-3</v>
      </c>
      <c r="Q2852" s="200">
        <f t="shared" si="439"/>
        <v>1.277640603935648E-2</v>
      </c>
    </row>
    <row r="2853" spans="1:17">
      <c r="A2853" s="180">
        <v>42104</v>
      </c>
      <c r="B2853" s="174">
        <v>1024.3900000000001</v>
      </c>
      <c r="C2853" s="197">
        <f t="shared" si="430"/>
        <v>4.8634753684962222E-3</v>
      </c>
      <c r="D2853" s="201">
        <f t="shared" si="435"/>
        <v>1.7365584388616122E-2</v>
      </c>
      <c r="E2853" s="174">
        <v>11112.68</v>
      </c>
      <c r="F2853" s="197">
        <f t="shared" si="431"/>
        <v>4.2645795301836931E-3</v>
      </c>
      <c r="G2853" s="197">
        <f t="shared" si="436"/>
        <v>2.1817073834399917E-2</v>
      </c>
      <c r="H2853" s="174">
        <v>4422.0219999999999</v>
      </c>
      <c r="I2853" s="197">
        <f t="shared" si="432"/>
        <v>4.0945108600285449E-3</v>
      </c>
      <c r="J2853" s="197">
        <f t="shared" si="437"/>
        <v>4.3595337174239739E-2</v>
      </c>
      <c r="K2853" s="174">
        <v>693.12</v>
      </c>
      <c r="L2853" s="197">
        <f t="shared" si="433"/>
        <v>-9.4485273792800223E-3</v>
      </c>
      <c r="M2853" s="197">
        <f t="shared" si="438"/>
        <v>3.6591045278962814E-2</v>
      </c>
      <c r="N2853" s="199">
        <v>42104</v>
      </c>
      <c r="O2853" s="181">
        <v>2102.06</v>
      </c>
      <c r="P2853" s="200">
        <f t="shared" si="434"/>
        <v>5.1893163356351961E-3</v>
      </c>
      <c r="Q2853" s="200">
        <f t="shared" si="439"/>
        <v>2.1480216487389892E-2</v>
      </c>
    </row>
    <row r="2854" spans="1:17">
      <c r="A2854" s="180">
        <v>42107</v>
      </c>
      <c r="B2854" s="174">
        <v>1022.16</v>
      </c>
      <c r="C2854" s="197">
        <f t="shared" si="430"/>
        <v>-2.1792781828634676E-3</v>
      </c>
      <c r="D2854" s="201">
        <f t="shared" si="435"/>
        <v>7.87953546096027E-3</v>
      </c>
      <c r="E2854" s="174">
        <v>11056.76</v>
      </c>
      <c r="F2854" s="197">
        <f t="shared" si="431"/>
        <v>-5.0447930661898545E-3</v>
      </c>
      <c r="G2854" s="197">
        <f t="shared" si="436"/>
        <v>1.7935982378732954E-2</v>
      </c>
      <c r="H2854" s="174">
        <v>4409.2079999999996</v>
      </c>
      <c r="I2854" s="197">
        <f t="shared" si="432"/>
        <v>-2.9019760537818528E-3</v>
      </c>
      <c r="J2854" s="197">
        <f t="shared" si="437"/>
        <v>3.2374224546077121E-2</v>
      </c>
      <c r="K2854" s="174">
        <v>690.06</v>
      </c>
      <c r="L2854" s="197">
        <f t="shared" si="433"/>
        <v>-4.4245940400262137E-3</v>
      </c>
      <c r="M2854" s="197">
        <f t="shared" si="438"/>
        <v>4.1536411705312276E-2</v>
      </c>
      <c r="N2854" s="199">
        <v>42107</v>
      </c>
      <c r="O2854" s="181">
        <v>2092.4299999999998</v>
      </c>
      <c r="P2854" s="200">
        <f t="shared" si="434"/>
        <v>-4.5917462766684588E-3</v>
      </c>
      <c r="Q2854" s="200">
        <f t="shared" si="439"/>
        <v>1.6050600528449286E-2</v>
      </c>
    </row>
    <row r="2855" spans="1:17">
      <c r="A2855" s="180">
        <v>42108</v>
      </c>
      <c r="B2855" s="174">
        <v>1021.36</v>
      </c>
      <c r="C2855" s="197">
        <f t="shared" si="430"/>
        <v>-7.8296277097235584E-4</v>
      </c>
      <c r="D2855" s="201">
        <f t="shared" si="435"/>
        <v>3.0864675658064671E-3</v>
      </c>
      <c r="E2855" s="174">
        <v>11108.07</v>
      </c>
      <c r="F2855" s="197">
        <f t="shared" si="431"/>
        <v>4.6298655712907078E-3</v>
      </c>
      <c r="G2855" s="197">
        <f t="shared" si="436"/>
        <v>1.5284308474639328E-2</v>
      </c>
      <c r="H2855" s="174">
        <v>4397.6450000000004</v>
      </c>
      <c r="I2855" s="197">
        <f t="shared" si="432"/>
        <v>-2.6259111272323912E-3</v>
      </c>
      <c r="J2855" s="197">
        <f t="shared" si="437"/>
        <v>2.5712351672231307E-2</v>
      </c>
      <c r="K2855" s="174">
        <v>689.62</v>
      </c>
      <c r="L2855" s="197">
        <f t="shared" si="433"/>
        <v>-6.3782908343512201E-4</v>
      </c>
      <c r="M2855" s="197">
        <f t="shared" si="438"/>
        <v>2.6758333396661366E-2</v>
      </c>
      <c r="N2855" s="199">
        <v>42108</v>
      </c>
      <c r="O2855" s="181">
        <v>2095.84</v>
      </c>
      <c r="P2855" s="200">
        <f t="shared" si="434"/>
        <v>1.6283576529126241E-3</v>
      </c>
      <c r="Q2855" s="200">
        <f t="shared" si="439"/>
        <v>1.1487859936897125E-2</v>
      </c>
    </row>
    <row r="2856" spans="1:17">
      <c r="A2856" s="180">
        <v>42109</v>
      </c>
      <c r="B2856" s="174">
        <v>1029.44</v>
      </c>
      <c r="C2856" s="197">
        <f t="shared" si="430"/>
        <v>7.8798925385661928E-3</v>
      </c>
      <c r="D2856" s="201">
        <f t="shared" si="435"/>
        <v>-1.1157852666303906E-2</v>
      </c>
      <c r="E2856" s="174">
        <v>11171.06</v>
      </c>
      <c r="F2856" s="197">
        <f t="shared" si="431"/>
        <v>5.6546344351363752E-3</v>
      </c>
      <c r="G2856" s="197">
        <f t="shared" si="436"/>
        <v>1.0203052946003637E-2</v>
      </c>
      <c r="H2856" s="174">
        <v>4424.5290000000005</v>
      </c>
      <c r="I2856" s="197">
        <f t="shared" si="432"/>
        <v>6.0946617504734069E-3</v>
      </c>
      <c r="J2856" s="197">
        <f t="shared" si="437"/>
        <v>1.1359640870424945E-2</v>
      </c>
      <c r="K2856" s="174">
        <v>696.43</v>
      </c>
      <c r="L2856" s="197">
        <f t="shared" si="433"/>
        <v>9.8265644074718647E-3</v>
      </c>
      <c r="M2856" s="197">
        <f t="shared" si="438"/>
        <v>1.5858384505057822E-2</v>
      </c>
      <c r="N2856" s="199">
        <v>42109</v>
      </c>
      <c r="O2856" s="181">
        <v>2106.63</v>
      </c>
      <c r="P2856" s="200">
        <f t="shared" si="434"/>
        <v>5.1350866086935787E-3</v>
      </c>
      <c r="Q2856" s="200">
        <f t="shared" si="439"/>
        <v>3.5178990088592928E-3</v>
      </c>
    </row>
    <row r="2857" spans="1:17">
      <c r="A2857" s="180">
        <v>42110</v>
      </c>
      <c r="B2857" s="174">
        <v>1033.33</v>
      </c>
      <c r="C2857" s="197">
        <f t="shared" si="430"/>
        <v>3.7716319428117368E-3</v>
      </c>
      <c r="D2857" s="201">
        <f t="shared" si="435"/>
        <v>-1.2558746841403965E-2</v>
      </c>
      <c r="E2857" s="174">
        <v>11169.75</v>
      </c>
      <c r="F2857" s="197">
        <f t="shared" si="431"/>
        <v>-1.1727417237784334E-4</v>
      </c>
      <c r="G2857" s="197">
        <f t="shared" si="436"/>
        <v>1.155783503522392E-2</v>
      </c>
      <c r="H2857" s="174">
        <v>4418.8310000000001</v>
      </c>
      <c r="I2857" s="197">
        <f t="shared" si="432"/>
        <v>-1.2886506460255932E-3</v>
      </c>
      <c r="J2857" s="197">
        <f t="shared" si="437"/>
        <v>9.1958956300832832E-3</v>
      </c>
      <c r="K2857" s="174">
        <v>695.42</v>
      </c>
      <c r="L2857" s="197">
        <f t="shared" si="433"/>
        <v>-1.4513060707393949E-3</v>
      </c>
      <c r="M2857" s="197">
        <f t="shared" si="438"/>
        <v>2.4462895858804373E-2</v>
      </c>
      <c r="N2857" s="199">
        <v>42110</v>
      </c>
      <c r="O2857" s="181">
        <v>2104.9899999999998</v>
      </c>
      <c r="P2857" s="200">
        <f t="shared" si="434"/>
        <v>-7.7879774665911791E-4</v>
      </c>
      <c r="Q2857" s="200">
        <f t="shared" si="439"/>
        <v>4.5865310846982393E-3</v>
      </c>
    </row>
    <row r="2858" spans="1:17">
      <c r="A2858" s="180">
        <v>42111</v>
      </c>
      <c r="B2858" s="174">
        <v>1019.77</v>
      </c>
      <c r="C2858" s="197">
        <f t="shared" si="430"/>
        <v>-1.3209485337971704E-2</v>
      </c>
      <c r="D2858" s="201">
        <f t="shared" si="435"/>
        <v>-7.0108728627299314E-3</v>
      </c>
      <c r="E2858" s="174">
        <v>11058.45</v>
      </c>
      <c r="F2858" s="197">
        <f t="shared" si="431"/>
        <v>-1.0014389844403154E-2</v>
      </c>
      <c r="G2858" s="197">
        <f t="shared" si="436"/>
        <v>1.0375265011290285E-2</v>
      </c>
      <c r="H2858" s="174">
        <v>4351.799</v>
      </c>
      <c r="I2858" s="197">
        <f t="shared" si="432"/>
        <v>-1.5285858645404044E-2</v>
      </c>
      <c r="J2858" s="197">
        <f t="shared" si="437"/>
        <v>7.6075655293571659E-3</v>
      </c>
      <c r="K2858" s="174">
        <v>697.11</v>
      </c>
      <c r="L2858" s="197">
        <f t="shared" si="433"/>
        <v>2.4272379477890738E-3</v>
      </c>
      <c r="M2858" s="197">
        <f t="shared" si="438"/>
        <v>1.3915358152686677E-2</v>
      </c>
      <c r="N2858" s="199">
        <v>42111</v>
      </c>
      <c r="O2858" s="181">
        <v>2081.1799999999998</v>
      </c>
      <c r="P2858" s="200">
        <f t="shared" si="434"/>
        <v>-1.1375675981876396E-2</v>
      </c>
      <c r="Q2858" s="200">
        <f t="shared" si="439"/>
        <v>2.2114801431156773E-3</v>
      </c>
    </row>
    <row r="2859" spans="1:17">
      <c r="A2859" s="180">
        <v>42114</v>
      </c>
      <c r="B2859" s="174">
        <v>1033.3399999999999</v>
      </c>
      <c r="C2859" s="197">
        <f t="shared" si="430"/>
        <v>1.321916274171785E-2</v>
      </c>
      <c r="D2859" s="201">
        <f t="shared" si="435"/>
        <v>-2.1833509572183593E-2</v>
      </c>
      <c r="E2859" s="174">
        <v>11116.57</v>
      </c>
      <c r="F2859" s="197">
        <f t="shared" si="431"/>
        <v>5.2419463959951966E-3</v>
      </c>
      <c r="G2859" s="197">
        <f t="shared" si="436"/>
        <v>-5.098872120644013E-4</v>
      </c>
      <c r="H2859" s="174">
        <v>4417.3959999999997</v>
      </c>
      <c r="I2859" s="197">
        <f t="shared" si="432"/>
        <v>1.4961059381506558E-2</v>
      </c>
      <c r="J2859" s="197">
        <f t="shared" si="437"/>
        <v>-8.9476275605309477E-3</v>
      </c>
      <c r="K2859" s="174">
        <v>699.9</v>
      </c>
      <c r="L2859" s="197">
        <f t="shared" si="433"/>
        <v>3.9942501618627866E-3</v>
      </c>
      <c r="M2859" s="197">
        <f t="shared" si="438"/>
        <v>2.2676313856289414E-2</v>
      </c>
      <c r="N2859" s="199">
        <v>42114</v>
      </c>
      <c r="O2859" s="181">
        <v>2100.4</v>
      </c>
      <c r="P2859" s="200">
        <f t="shared" si="434"/>
        <v>9.1927622342074314E-3</v>
      </c>
      <c r="Q2859" s="200">
        <f t="shared" si="439"/>
        <v>-8.8499116184794623E-3</v>
      </c>
    </row>
    <row r="2860" spans="1:17">
      <c r="A2860" s="180">
        <v>42115</v>
      </c>
      <c r="B2860" s="174">
        <v>1034.8499999999999</v>
      </c>
      <c r="C2860" s="197">
        <f t="shared" si="430"/>
        <v>1.4602142630077296E-3</v>
      </c>
      <c r="D2860" s="201">
        <f t="shared" si="435"/>
        <v>-1.6012937191993818E-2</v>
      </c>
      <c r="E2860" s="174">
        <v>11100.38</v>
      </c>
      <c r="F2860" s="197">
        <f t="shared" si="431"/>
        <v>-1.4574460369971187E-3</v>
      </c>
      <c r="G2860" s="197">
        <f t="shared" si="436"/>
        <v>7.069368271800225E-3</v>
      </c>
      <c r="H2860" s="174">
        <v>4435.9759999999997</v>
      </c>
      <c r="I2860" s="197">
        <f t="shared" si="432"/>
        <v>4.1972769871610376E-3</v>
      </c>
      <c r="J2860" s="197">
        <f t="shared" si="437"/>
        <v>1.2533329748937606E-3</v>
      </c>
      <c r="K2860" s="174">
        <v>702.61</v>
      </c>
      <c r="L2860" s="197">
        <f t="shared" si="433"/>
        <v>3.8645048843632432E-3</v>
      </c>
      <c r="M2860" s="197">
        <f t="shared" si="438"/>
        <v>2.8168427640199604E-2</v>
      </c>
      <c r="N2860" s="199">
        <v>42115</v>
      </c>
      <c r="O2860" s="181">
        <v>2097.29</v>
      </c>
      <c r="P2860" s="200">
        <f t="shared" si="434"/>
        <v>-1.4817676241149391E-3</v>
      </c>
      <c r="Q2860" s="200">
        <f t="shared" si="439"/>
        <v>1.4054816087352168E-3</v>
      </c>
    </row>
    <row r="2861" spans="1:17">
      <c r="A2861" s="180">
        <v>42116</v>
      </c>
      <c r="B2861" s="174">
        <v>1043.42</v>
      </c>
      <c r="C2861" s="197">
        <f t="shared" si="430"/>
        <v>8.2472908486338169E-3</v>
      </c>
      <c r="D2861" s="201">
        <f t="shared" si="435"/>
        <v>-2.1717334922917508E-2</v>
      </c>
      <c r="E2861" s="174">
        <v>11144.45</v>
      </c>
      <c r="F2861" s="197">
        <f t="shared" si="431"/>
        <v>3.9622741694882837E-3</v>
      </c>
      <c r="G2861" s="197">
        <f t="shared" si="436"/>
        <v>-7.4654254774691618E-4</v>
      </c>
      <c r="H2861" s="174">
        <v>4460.8130000000001</v>
      </c>
      <c r="I2861" s="197">
        <f t="shared" si="432"/>
        <v>5.5833772212790502E-3</v>
      </c>
      <c r="J2861" s="197">
        <f t="shared" si="437"/>
        <v>-1.5940935655540797E-3</v>
      </c>
      <c r="K2861" s="174">
        <v>700.2</v>
      </c>
      <c r="L2861" s="197">
        <f t="shared" si="433"/>
        <v>-3.4359640592917596E-3</v>
      </c>
      <c r="M2861" s="197">
        <f t="shared" si="438"/>
        <v>1.628595330183975E-2</v>
      </c>
      <c r="N2861" s="199">
        <v>42116</v>
      </c>
      <c r="O2861" s="181">
        <v>2107.96</v>
      </c>
      <c r="P2861" s="200">
        <f t="shared" si="434"/>
        <v>5.0746200095614369E-3</v>
      </c>
      <c r="Q2861" s="200">
        <f t="shared" si="439"/>
        <v>-6.1840823186778294E-3</v>
      </c>
    </row>
    <row r="2862" spans="1:17">
      <c r="A2862" s="180">
        <v>42117</v>
      </c>
      <c r="B2862" s="174">
        <v>1043.3499999999999</v>
      </c>
      <c r="C2862" s="197">
        <f t="shared" si="430"/>
        <v>-6.7089329467430816E-5</v>
      </c>
      <c r="D2862" s="201">
        <f t="shared" si="435"/>
        <v>-7.6758950163596587E-3</v>
      </c>
      <c r="E2862" s="174">
        <v>11191.48</v>
      </c>
      <c r="F2862" s="197">
        <f t="shared" si="431"/>
        <v>4.2111583893673877E-3</v>
      </c>
      <c r="G2862" s="197">
        <f t="shared" si="436"/>
        <v>6.2892241745025907E-3</v>
      </c>
      <c r="H2862" s="174">
        <v>4477.067</v>
      </c>
      <c r="I2862" s="197">
        <f t="shared" si="432"/>
        <v>3.6371081102171778E-3</v>
      </c>
      <c r="J2862" s="197">
        <f t="shared" si="437"/>
        <v>2.5413288016784205E-3</v>
      </c>
      <c r="K2862" s="174">
        <v>697.84</v>
      </c>
      <c r="L2862" s="197">
        <f t="shared" si="433"/>
        <v>-3.376158395602243E-3</v>
      </c>
      <c r="M2862" s="197">
        <f t="shared" si="438"/>
        <v>8.6203102672181738E-3</v>
      </c>
      <c r="N2862" s="199">
        <v>42117</v>
      </c>
      <c r="O2862" s="181">
        <v>2112.9299999999998</v>
      </c>
      <c r="P2862" s="200">
        <f t="shared" si="434"/>
        <v>2.3549546644853884E-3</v>
      </c>
      <c r="Q2862" s="200">
        <f t="shared" si="439"/>
        <v>-8.0614189617065658E-4</v>
      </c>
    </row>
    <row r="2863" spans="1:17">
      <c r="A2863" s="180">
        <v>42118</v>
      </c>
      <c r="B2863" s="174">
        <v>1050.29</v>
      </c>
      <c r="C2863" s="197">
        <f t="shared" si="430"/>
        <v>6.6296263147974715E-3</v>
      </c>
      <c r="D2863" s="201">
        <f t="shared" si="435"/>
        <v>-1.0487773110630627E-2</v>
      </c>
      <c r="E2863" s="174">
        <v>11192.93</v>
      </c>
      <c r="F2863" s="197">
        <f t="shared" si="431"/>
        <v>1.2955445348164485E-4</v>
      </c>
      <c r="G2863" s="197">
        <f t="shared" si="436"/>
        <v>6.2177555014381151E-3</v>
      </c>
      <c r="H2863" s="174">
        <v>4536.7780000000002</v>
      </c>
      <c r="I2863" s="197">
        <f t="shared" si="432"/>
        <v>1.3248923947534018E-2</v>
      </c>
      <c r="J2863" s="197">
        <f t="shared" si="437"/>
        <v>5.8328391231578115E-3</v>
      </c>
      <c r="K2863" s="174">
        <v>703.97</v>
      </c>
      <c r="L2863" s="197">
        <f t="shared" si="433"/>
        <v>8.7458914887288963E-3</v>
      </c>
      <c r="M2863" s="197">
        <f t="shared" si="438"/>
        <v>-1.1016136656942382E-2</v>
      </c>
      <c r="N2863" s="199">
        <v>42118</v>
      </c>
      <c r="O2863" s="181">
        <v>2117.69</v>
      </c>
      <c r="P2863" s="200">
        <f t="shared" si="434"/>
        <v>2.2502621405813723E-3</v>
      </c>
      <c r="Q2863" s="200">
        <f t="shared" si="439"/>
        <v>-1.2061272720161032E-3</v>
      </c>
    </row>
    <row r="2864" spans="1:17">
      <c r="A2864" s="180">
        <v>42121</v>
      </c>
      <c r="B2864" s="174">
        <v>1050.4100000000001</v>
      </c>
      <c r="C2864" s="197">
        <f t="shared" si="430"/>
        <v>1.1424763186616698E-4</v>
      </c>
      <c r="D2864" s="201">
        <f t="shared" si="435"/>
        <v>-1.9024252139789857E-3</v>
      </c>
      <c r="E2864" s="174">
        <v>11167.31</v>
      </c>
      <c r="F2864" s="197">
        <f t="shared" si="431"/>
        <v>-2.2915685351763337E-3</v>
      </c>
      <c r="G2864" s="197">
        <f t="shared" si="436"/>
        <v>6.7232085638448923E-3</v>
      </c>
      <c r="H2864" s="174">
        <v>4525.0349999999999</v>
      </c>
      <c r="I2864" s="197">
        <f t="shared" si="432"/>
        <v>-2.5917565443783529E-3</v>
      </c>
      <c r="J2864" s="197">
        <f t="shared" si="437"/>
        <v>2.1429592778840836E-2</v>
      </c>
      <c r="K2864" s="174">
        <v>701.92</v>
      </c>
      <c r="L2864" s="197">
        <f t="shared" si="433"/>
        <v>-2.9163041957882079E-3</v>
      </c>
      <c r="M2864" s="197">
        <f t="shared" si="438"/>
        <v>-9.3598692595229759E-3</v>
      </c>
      <c r="N2864" s="199">
        <v>42121</v>
      </c>
      <c r="O2864" s="181">
        <v>2108.92</v>
      </c>
      <c r="P2864" s="200">
        <f t="shared" si="434"/>
        <v>-4.1499038644162989E-3</v>
      </c>
      <c r="Q2864" s="200">
        <f t="shared" si="439"/>
        <v>1.8102118825806817E-3</v>
      </c>
    </row>
    <row r="2865" spans="1:17">
      <c r="A2865" s="180">
        <v>42122</v>
      </c>
      <c r="B2865" s="174">
        <v>1053.1199999999999</v>
      </c>
      <c r="C2865" s="197">
        <f t="shared" si="430"/>
        <v>2.5766226289177466E-3</v>
      </c>
      <c r="D2865" s="201">
        <f t="shared" si="435"/>
        <v>-5.8472482425245284E-3</v>
      </c>
      <c r="E2865" s="174">
        <v>11203.08</v>
      </c>
      <c r="F2865" s="197">
        <f t="shared" si="431"/>
        <v>3.1979800517743314E-3</v>
      </c>
      <c r="G2865" s="197">
        <f t="shared" si="436"/>
        <v>7.6595663973186056E-3</v>
      </c>
      <c r="H2865" s="174">
        <v>4515.2650000000003</v>
      </c>
      <c r="I2865" s="197">
        <f t="shared" si="432"/>
        <v>-2.1614335372983416E-3</v>
      </c>
      <c r="J2865" s="197">
        <f t="shared" si="437"/>
        <v>1.3967258565086339E-2</v>
      </c>
      <c r="K2865" s="174">
        <v>691.81</v>
      </c>
      <c r="L2865" s="197">
        <f t="shared" si="433"/>
        <v>-1.4508085974498063E-2</v>
      </c>
      <c r="M2865" s="197">
        <f t="shared" si="438"/>
        <v>-1.2233954125888435E-2</v>
      </c>
      <c r="N2865" s="199">
        <v>42122</v>
      </c>
      <c r="O2865" s="181">
        <v>2114.7600000000002</v>
      </c>
      <c r="P2865" s="200">
        <f t="shared" si="434"/>
        <v>2.7653627744773542E-3</v>
      </c>
      <c r="Q2865" s="200">
        <f t="shared" si="439"/>
        <v>-8.6262879609193916E-4</v>
      </c>
    </row>
    <row r="2866" spans="1:17">
      <c r="A2866" s="180">
        <v>42123</v>
      </c>
      <c r="B2866" s="174">
        <v>1051.71</v>
      </c>
      <c r="C2866" s="197">
        <f t="shared" si="430"/>
        <v>-1.3397758592496646E-3</v>
      </c>
      <c r="D2866" s="201">
        <f t="shared" si="435"/>
        <v>-8.2577563529067375E-4</v>
      </c>
      <c r="E2866" s="174">
        <v>11154.11</v>
      </c>
      <c r="F2866" s="197">
        <f t="shared" si="431"/>
        <v>-4.3807006438073811E-3</v>
      </c>
      <c r="G2866" s="197">
        <f t="shared" si="436"/>
        <v>1.26015158157654E-2</v>
      </c>
      <c r="H2866" s="174">
        <v>4488.152</v>
      </c>
      <c r="I2866" s="197">
        <f t="shared" si="432"/>
        <v>-6.0228426517315191E-3</v>
      </c>
      <c r="J2866" s="197">
        <f t="shared" si="437"/>
        <v>1.6658162048283274E-2</v>
      </c>
      <c r="K2866" s="174">
        <v>704.17</v>
      </c>
      <c r="L2866" s="197">
        <f t="shared" si="433"/>
        <v>1.770845283642003E-2</v>
      </c>
      <c r="M2866" s="197">
        <f t="shared" si="438"/>
        <v>-2.8302969380989917E-2</v>
      </c>
      <c r="N2866" s="199">
        <v>42123</v>
      </c>
      <c r="O2866" s="181">
        <v>2106.85</v>
      </c>
      <c r="P2866" s="200">
        <f t="shared" si="434"/>
        <v>-3.7473898615125326E-3</v>
      </c>
      <c r="Q2866" s="200">
        <f t="shared" si="439"/>
        <v>4.8634216536534471E-3</v>
      </c>
    </row>
    <row r="2867" spans="1:17">
      <c r="A2867" s="180">
        <v>42124</v>
      </c>
      <c r="B2867" s="174">
        <v>1037.5</v>
      </c>
      <c r="C2867" s="197">
        <f t="shared" si="430"/>
        <v>-1.3603437790871978E-2</v>
      </c>
      <c r="D2867" s="201">
        <f t="shared" si="435"/>
        <v>-1.2040822926022507E-2</v>
      </c>
      <c r="E2867" s="174">
        <v>11049.74</v>
      </c>
      <c r="F2867" s="197">
        <f t="shared" si="431"/>
        <v>-9.4011415764962223E-3</v>
      </c>
      <c r="G2867" s="197">
        <f t="shared" si="436"/>
        <v>4.608909745596552E-3</v>
      </c>
      <c r="H2867" s="174">
        <v>4414.2520000000004</v>
      </c>
      <c r="I2867" s="197">
        <f t="shared" si="432"/>
        <v>-1.6602638460808606E-2</v>
      </c>
      <c r="J2867" s="197">
        <f t="shared" si="437"/>
        <v>1.1376404453251132E-3</v>
      </c>
      <c r="K2867" s="174">
        <v>703.71</v>
      </c>
      <c r="L2867" s="197">
        <f t="shared" si="433"/>
        <v>-6.5346480718363349E-4</v>
      </c>
      <c r="M2867" s="197">
        <f t="shared" si="438"/>
        <v>-1.4577188793415741E-2</v>
      </c>
      <c r="N2867" s="199">
        <v>42124</v>
      </c>
      <c r="O2867" s="181">
        <v>2085.5100000000002</v>
      </c>
      <c r="P2867" s="200">
        <f t="shared" si="434"/>
        <v>-1.0180511364075624E-2</v>
      </c>
      <c r="Q2867" s="200">
        <f t="shared" si="439"/>
        <v>-4.9902571221483233E-3</v>
      </c>
    </row>
    <row r="2868" spans="1:17">
      <c r="A2868" s="180">
        <v>42125</v>
      </c>
      <c r="B2868" s="174">
        <v>1042.9000000000001</v>
      </c>
      <c r="C2868" s="197">
        <f t="shared" si="430"/>
        <v>5.1913210223139689E-3</v>
      </c>
      <c r="D2868" s="201">
        <f t="shared" si="435"/>
        <v>-1.5028670344994111E-2</v>
      </c>
      <c r="E2868" s="174">
        <v>11140.36</v>
      </c>
      <c r="F2868" s="197">
        <f t="shared" si="431"/>
        <v>8.1676516802678678E-3</v>
      </c>
      <c r="G2868" s="197">
        <f t="shared" si="436"/>
        <v>-1.3393083397367743E-4</v>
      </c>
      <c r="H2868" s="174">
        <v>4479.0559999999996</v>
      </c>
      <c r="I2868" s="197">
        <f t="shared" si="432"/>
        <v>1.4573912659037985E-2</v>
      </c>
      <c r="J2868" s="197">
        <f t="shared" si="437"/>
        <v>-1.0036340179414707E-2</v>
      </c>
      <c r="K2868" s="174">
        <v>711.4</v>
      </c>
      <c r="L2868" s="197">
        <f t="shared" si="433"/>
        <v>1.086852004171281E-2</v>
      </c>
      <c r="M2868" s="197">
        <f t="shared" si="438"/>
        <v>-2.149501824840469E-2</v>
      </c>
      <c r="N2868" s="199">
        <v>42125</v>
      </c>
      <c r="O2868" s="181">
        <v>2108.29</v>
      </c>
      <c r="P2868" s="200">
        <f t="shared" si="434"/>
        <v>1.0863762718014008E-2</v>
      </c>
      <c r="Q2868" s="200">
        <f t="shared" si="439"/>
        <v>-1.0621831249851436E-2</v>
      </c>
    </row>
    <row r="2869" spans="1:17">
      <c r="A2869" s="180">
        <v>42128</v>
      </c>
      <c r="B2869" s="174">
        <v>1044.76</v>
      </c>
      <c r="C2869" s="197">
        <f t="shared" si="430"/>
        <v>1.7818998229125573E-3</v>
      </c>
      <c r="D2869" s="201">
        <f t="shared" si="435"/>
        <v>-4.3151561234745228E-3</v>
      </c>
      <c r="E2869" s="174">
        <v>11173.28</v>
      </c>
      <c r="F2869" s="197">
        <f t="shared" si="431"/>
        <v>2.9506637092467972E-3</v>
      </c>
      <c r="G2869" s="197">
        <f t="shared" si="436"/>
        <v>1.2253913091741666E-2</v>
      </c>
      <c r="H2869" s="174">
        <v>4482.6090000000004</v>
      </c>
      <c r="I2869" s="197">
        <f t="shared" si="432"/>
        <v>7.9293305120447773E-4</v>
      </c>
      <c r="J2869" s="197">
        <f t="shared" si="437"/>
        <v>7.5516793288599622E-3</v>
      </c>
      <c r="K2869" s="174">
        <v>712.82</v>
      </c>
      <c r="L2869" s="197">
        <f t="shared" si="433"/>
        <v>1.9940746100079723E-3</v>
      </c>
      <c r="M2869" s="197">
        <f t="shared" si="438"/>
        <v>-1.2196891753109191E-2</v>
      </c>
      <c r="N2869" s="199">
        <v>42128</v>
      </c>
      <c r="O2869" s="181">
        <v>2114.4899999999998</v>
      </c>
      <c r="P2869" s="200">
        <f t="shared" si="434"/>
        <v>2.9364562942421689E-3</v>
      </c>
      <c r="Q2869" s="200">
        <f t="shared" si="439"/>
        <v>4.6400927595835533E-3</v>
      </c>
    </row>
    <row r="2870" spans="1:17">
      <c r="A2870" s="180">
        <v>42129</v>
      </c>
      <c r="B2870" s="174">
        <v>1030.67</v>
      </c>
      <c r="C2870" s="197">
        <f t="shared" si="430"/>
        <v>-1.3578117763454679E-2</v>
      </c>
      <c r="D2870" s="201">
        <f t="shared" si="435"/>
        <v>-5.5647171540266389E-3</v>
      </c>
      <c r="E2870" s="174">
        <v>11049.34</v>
      </c>
      <c r="F2870" s="197">
        <f t="shared" si="431"/>
        <v>-1.1154515991534672E-2</v>
      </c>
      <c r="G2870" s="197">
        <f t="shared" si="436"/>
        <v>1.4334416783795875E-2</v>
      </c>
      <c r="H2870" s="174">
        <v>4409.3940000000002</v>
      </c>
      <c r="I2870" s="197">
        <f t="shared" si="432"/>
        <v>-1.6467977938542846E-2</v>
      </c>
      <c r="J2870" s="197">
        <f t="shared" si="437"/>
        <v>6.8390064231710346E-3</v>
      </c>
      <c r="K2870" s="174">
        <v>719.94</v>
      </c>
      <c r="L2870" s="197">
        <f t="shared" si="433"/>
        <v>9.9389410799897663E-3</v>
      </c>
      <c r="M2870" s="197">
        <f t="shared" si="438"/>
        <v>-1.1798477286993948E-2</v>
      </c>
      <c r="N2870" s="199">
        <v>42129</v>
      </c>
      <c r="O2870" s="181">
        <v>2089.46</v>
      </c>
      <c r="P2870" s="200">
        <f t="shared" si="434"/>
        <v>-1.1907989281938557E-2</v>
      </c>
      <c r="Q2870" s="200">
        <f t="shared" si="439"/>
        <v>6.3811884341073346E-3</v>
      </c>
    </row>
    <row r="2871" spans="1:17">
      <c r="A2871" s="180">
        <v>42130</v>
      </c>
      <c r="B2871" s="174">
        <v>1024.69</v>
      </c>
      <c r="C2871" s="197">
        <f t="shared" si="430"/>
        <v>-5.8189483824118791E-3</v>
      </c>
      <c r="D2871" s="201">
        <f t="shared" si="435"/>
        <v>-5.2159810137063171E-3</v>
      </c>
      <c r="E2871" s="174">
        <v>11015.99</v>
      </c>
      <c r="F2871" s="197">
        <f t="shared" si="431"/>
        <v>-3.02284401773016E-3</v>
      </c>
      <c r="G2871" s="197">
        <f t="shared" si="436"/>
        <v>1.8927537194054794E-2</v>
      </c>
      <c r="H2871" s="174">
        <v>4379.7479999999996</v>
      </c>
      <c r="I2871" s="197">
        <f t="shared" si="432"/>
        <v>-6.7460765638457793E-3</v>
      </c>
      <c r="J2871" s="197">
        <f t="shared" si="437"/>
        <v>2.3075121280573298E-3</v>
      </c>
      <c r="K2871" s="174">
        <v>722.54</v>
      </c>
      <c r="L2871" s="197">
        <f t="shared" si="433"/>
        <v>3.6049065715418192E-3</v>
      </c>
      <c r="M2871" s="197">
        <f t="shared" si="438"/>
        <v>4.859414041740698E-3</v>
      </c>
      <c r="N2871" s="199">
        <v>42130</v>
      </c>
      <c r="O2871" s="181">
        <v>2080.15</v>
      </c>
      <c r="P2871" s="200">
        <f t="shared" si="434"/>
        <v>-4.4656528892180703E-3</v>
      </c>
      <c r="Q2871" s="200">
        <f t="shared" si="439"/>
        <v>8.7485416374761711E-3</v>
      </c>
    </row>
    <row r="2872" spans="1:17">
      <c r="A2872" s="180">
        <v>42131</v>
      </c>
      <c r="B2872" s="174">
        <v>1030.26</v>
      </c>
      <c r="C2872" s="197">
        <f t="shared" si="430"/>
        <v>5.4210697495530452E-3</v>
      </c>
      <c r="D2872" s="201">
        <f t="shared" si="435"/>
        <v>-1.4580554075996047E-2</v>
      </c>
      <c r="E2872" s="174">
        <v>11036.4</v>
      </c>
      <c r="F2872" s="197">
        <f t="shared" si="431"/>
        <v>1.8510470590891474E-3</v>
      </c>
      <c r="G2872" s="197">
        <f t="shared" si="436"/>
        <v>1.3652148438622677E-2</v>
      </c>
      <c r="H2872" s="174">
        <v>4401.5519999999997</v>
      </c>
      <c r="I2872" s="197">
        <f t="shared" si="432"/>
        <v>4.9660175166817231E-3</v>
      </c>
      <c r="J2872" s="197">
        <f t="shared" si="437"/>
        <v>-7.5610491622866045E-3</v>
      </c>
      <c r="K2872" s="174">
        <v>723.76</v>
      </c>
      <c r="L2872" s="197">
        <f t="shared" si="433"/>
        <v>1.6870639415917656E-3</v>
      </c>
      <c r="M2872" s="197">
        <f t="shared" si="438"/>
        <v>1.8008288677267476E-3</v>
      </c>
      <c r="N2872" s="199">
        <v>42131</v>
      </c>
      <c r="O2872" s="181">
        <v>2088</v>
      </c>
      <c r="P2872" s="200">
        <f t="shared" si="434"/>
        <v>3.7666635227395196E-3</v>
      </c>
      <c r="Q2872" s="200">
        <f t="shared" si="439"/>
        <v>3.4618880136554845E-4</v>
      </c>
    </row>
    <row r="2873" spans="1:17">
      <c r="A2873" s="180">
        <v>42132</v>
      </c>
      <c r="B2873" s="174">
        <v>1042.71</v>
      </c>
      <c r="C2873" s="197">
        <f t="shared" si="430"/>
        <v>1.2011895682030461E-2</v>
      </c>
      <c r="D2873" s="201">
        <f t="shared" si="435"/>
        <v>1.40854971101465E-2</v>
      </c>
      <c r="E2873" s="174">
        <v>11196.5</v>
      </c>
      <c r="F2873" s="197">
        <f t="shared" si="431"/>
        <v>1.4402328748233703E-2</v>
      </c>
      <c r="G2873" s="197">
        <f t="shared" si="436"/>
        <v>3.2974954670152865E-2</v>
      </c>
      <c r="H2873" s="174">
        <v>4458.6499999999996</v>
      </c>
      <c r="I2873" s="197">
        <f t="shared" si="432"/>
        <v>1.2888823625669309E-2</v>
      </c>
      <c r="J2873" s="197">
        <f t="shared" si="437"/>
        <v>1.6601695703915273E-2</v>
      </c>
      <c r="K2873" s="174">
        <v>720.26</v>
      </c>
      <c r="L2873" s="197">
        <f t="shared" si="433"/>
        <v>-4.8475877811991934E-3</v>
      </c>
      <c r="M2873" s="197">
        <f t="shared" si="438"/>
        <v>8.8123414914749992E-3</v>
      </c>
      <c r="N2873" s="199">
        <v>42132</v>
      </c>
      <c r="O2873" s="181">
        <v>2116.1</v>
      </c>
      <c r="P2873" s="200">
        <f t="shared" si="434"/>
        <v>1.336810183819619E-2</v>
      </c>
      <c r="Q2873" s="200">
        <f t="shared" si="439"/>
        <v>2.1219722855991503E-2</v>
      </c>
    </row>
    <row r="2874" spans="1:17">
      <c r="A2874" s="180">
        <v>42135</v>
      </c>
      <c r="B2874" s="174">
        <v>1040.55</v>
      </c>
      <c r="C2874" s="197">
        <f t="shared" si="430"/>
        <v>-2.0736737363767715E-3</v>
      </c>
      <c r="D2874" s="201">
        <f t="shared" si="435"/>
        <v>2.9588245185365104E-2</v>
      </c>
      <c r="E2874" s="174">
        <v>11140.74</v>
      </c>
      <c r="F2874" s="197">
        <f t="shared" si="431"/>
        <v>-4.9925698807571613E-3</v>
      </c>
      <c r="G2874" s="197">
        <f t="shared" si="436"/>
        <v>4.7344507540306044E-2</v>
      </c>
      <c r="H2874" s="174">
        <v>4438.6350000000002</v>
      </c>
      <c r="I2874" s="197">
        <f t="shared" si="432"/>
        <v>-4.4991328843091583E-3</v>
      </c>
      <c r="J2874" s="197">
        <f t="shared" si="437"/>
        <v>3.4980393923166007E-2</v>
      </c>
      <c r="K2874" s="174">
        <v>708.92</v>
      </c>
      <c r="L2874" s="197">
        <f t="shared" si="433"/>
        <v>-1.5869572749348155E-2</v>
      </c>
      <c r="M2874" s="197">
        <f t="shared" si="438"/>
        <v>-5.71766344980283E-3</v>
      </c>
      <c r="N2874" s="199">
        <v>42135</v>
      </c>
      <c r="O2874" s="181">
        <v>2105.33</v>
      </c>
      <c r="P2874" s="200">
        <f t="shared" si="434"/>
        <v>-5.102547415113407E-3</v>
      </c>
      <c r="Q2874" s="200">
        <f t="shared" si="439"/>
        <v>3.6507323863512811E-2</v>
      </c>
    </row>
    <row r="2875" spans="1:17">
      <c r="A2875" s="180">
        <v>42136</v>
      </c>
      <c r="B2875" s="174">
        <v>1033.76</v>
      </c>
      <c r="C2875" s="197">
        <f t="shared" si="430"/>
        <v>-6.5467786895646628E-3</v>
      </c>
      <c r="D2875" s="201">
        <f t="shared" si="435"/>
        <v>2.1447918347370178E-2</v>
      </c>
      <c r="E2875" s="174">
        <v>11113.17</v>
      </c>
      <c r="F2875" s="197">
        <f t="shared" si="431"/>
        <v>-2.4777680960442736E-3</v>
      </c>
      <c r="G2875" s="197">
        <f t="shared" si="436"/>
        <v>2.9131982741754135E-2</v>
      </c>
      <c r="H2875" s="174">
        <v>4420.6469999999999</v>
      </c>
      <c r="I2875" s="197">
        <f t="shared" si="432"/>
        <v>-4.0608312770784609E-3</v>
      </c>
      <c r="J2875" s="197">
        <f t="shared" si="437"/>
        <v>2.3342050963926615E-2</v>
      </c>
      <c r="K2875" s="174">
        <v>719.33</v>
      </c>
      <c r="L2875" s="197">
        <f t="shared" si="433"/>
        <v>1.4577538031998219E-2</v>
      </c>
      <c r="M2875" s="197">
        <f t="shared" si="438"/>
        <v>-1.3603936464090704E-2</v>
      </c>
      <c r="N2875" s="199">
        <v>42136</v>
      </c>
      <c r="O2875" s="181">
        <v>2099.12</v>
      </c>
      <c r="P2875" s="200">
        <f t="shared" si="434"/>
        <v>-2.9540151581351707E-3</v>
      </c>
      <c r="Q2875" s="200">
        <f t="shared" si="439"/>
        <v>1.8882055394162191E-2</v>
      </c>
    </row>
    <row r="2876" spans="1:17">
      <c r="A2876" s="180">
        <v>42137</v>
      </c>
      <c r="B2876" s="174">
        <v>1036.5999999999999</v>
      </c>
      <c r="C2876" s="197">
        <f t="shared" si="430"/>
        <v>2.7434859457508339E-3</v>
      </c>
      <c r="D2876" s="201">
        <f t="shared" si="435"/>
        <v>2.177814955838903E-2</v>
      </c>
      <c r="E2876" s="174">
        <v>11117</v>
      </c>
      <c r="F2876" s="197">
        <f t="shared" si="431"/>
        <v>3.4457676553039778E-4</v>
      </c>
      <c r="G2876" s="197">
        <f t="shared" si="436"/>
        <v>3.3130257692520926E-2</v>
      </c>
      <c r="H2876" s="174">
        <v>4426.5600000000004</v>
      </c>
      <c r="I2876" s="197">
        <f t="shared" si="432"/>
        <v>1.3366932367289499E-3</v>
      </c>
      <c r="J2876" s="197">
        <f t="shared" si="437"/>
        <v>2.4211916171768617E-2</v>
      </c>
      <c r="K2876" s="174">
        <v>719.28</v>
      </c>
      <c r="L2876" s="197">
        <f t="shared" si="433"/>
        <v>-6.9511542419749015E-5</v>
      </c>
      <c r="M2876" s="197">
        <f t="shared" si="438"/>
        <v>4.235110327002618E-3</v>
      </c>
      <c r="N2876" s="199">
        <v>42137</v>
      </c>
      <c r="O2876" s="181">
        <v>2098.48</v>
      </c>
      <c r="P2876" s="200">
        <f t="shared" si="434"/>
        <v>-3.0493615635559612E-4</v>
      </c>
      <c r="Q2876" s="200">
        <f t="shared" si="439"/>
        <v>2.2021253402613003E-2</v>
      </c>
    </row>
    <row r="2877" spans="1:17">
      <c r="A2877" s="180">
        <v>42138</v>
      </c>
      <c r="B2877" s="174">
        <v>1051.31</v>
      </c>
      <c r="C2877" s="197">
        <f t="shared" si="430"/>
        <v>1.409087881366145E-2</v>
      </c>
      <c r="D2877" s="201">
        <f t="shared" si="435"/>
        <v>1.402809147253835E-2</v>
      </c>
      <c r="E2877" s="174">
        <v>11207.33</v>
      </c>
      <c r="F2877" s="197">
        <f t="shared" si="431"/>
        <v>8.0925602669294407E-3</v>
      </c>
      <c r="G2877" s="197">
        <f t="shared" si="436"/>
        <v>2.1440776822242429E-2</v>
      </c>
      <c r="H2877" s="174">
        <v>4495.0370000000003</v>
      </c>
      <c r="I2877" s="197">
        <f t="shared" si="432"/>
        <v>1.5351140553579445E-2</v>
      </c>
      <c r="J2877" s="197">
        <f t="shared" si="437"/>
        <v>1.2752661509438544E-2</v>
      </c>
      <c r="K2877" s="174">
        <v>708.03</v>
      </c>
      <c r="L2877" s="197">
        <f t="shared" si="433"/>
        <v>-1.5764245999146942E-2</v>
      </c>
      <c r="M2877" s="197">
        <f t="shared" si="438"/>
        <v>5.3949067552767124E-3</v>
      </c>
      <c r="N2877" s="199">
        <v>42138</v>
      </c>
      <c r="O2877" s="181">
        <v>2121.1</v>
      </c>
      <c r="P2877" s="200">
        <f t="shared" si="434"/>
        <v>1.0721548914049037E-2</v>
      </c>
      <c r="Q2877" s="200">
        <f t="shared" si="439"/>
        <v>8.2734276267553801E-3</v>
      </c>
    </row>
    <row r="2878" spans="1:17">
      <c r="A2878" s="180">
        <v>42139</v>
      </c>
      <c r="B2878" s="174">
        <v>1050.48</v>
      </c>
      <c r="C2878" s="197">
        <f t="shared" si="430"/>
        <v>-7.8980301851782936E-4</v>
      </c>
      <c r="D2878" s="201">
        <f t="shared" si="435"/>
        <v>3.1480252108743875E-2</v>
      </c>
      <c r="E2878" s="174">
        <v>11228.35</v>
      </c>
      <c r="F2878" s="197">
        <f t="shared" si="431"/>
        <v>1.8738015652152704E-3</v>
      </c>
      <c r="G2878" s="197">
        <f t="shared" si="436"/>
        <v>3.1257982136383436E-2</v>
      </c>
      <c r="H2878" s="174">
        <v>4494.2910000000002</v>
      </c>
      <c r="I2878" s="197">
        <f t="shared" si="432"/>
        <v>-1.6597458713547074E-4</v>
      </c>
      <c r="J2878" s="197">
        <f t="shared" si="437"/>
        <v>2.6924532508568175E-2</v>
      </c>
      <c r="K2878" s="174">
        <v>702.3</v>
      </c>
      <c r="L2878" s="197">
        <f t="shared" si="433"/>
        <v>-8.1258025123957418E-3</v>
      </c>
      <c r="M2878" s="197">
        <f t="shared" si="438"/>
        <v>1.2012352968252954E-3</v>
      </c>
      <c r="N2878" s="199">
        <v>42139</v>
      </c>
      <c r="O2878" s="181">
        <v>2122.73</v>
      </c>
      <c r="P2878" s="200">
        <f t="shared" si="434"/>
        <v>7.6817406925065615E-4</v>
      </c>
      <c r="Q2878" s="200">
        <f t="shared" si="439"/>
        <v>2.2320716526428155E-2</v>
      </c>
    </row>
    <row r="2879" spans="1:17">
      <c r="A2879" s="180">
        <v>42142</v>
      </c>
      <c r="B2879" s="174">
        <v>1053.5</v>
      </c>
      <c r="C2879" s="197">
        <f t="shared" si="430"/>
        <v>2.8707516934941301E-3</v>
      </c>
      <c r="D2879" s="201">
        <f t="shared" si="435"/>
        <v>1.8504635234098645E-2</v>
      </c>
      <c r="E2879" s="174">
        <v>11227.89</v>
      </c>
      <c r="F2879" s="197">
        <f t="shared" si="431"/>
        <v>-4.0968568207743035E-5</v>
      </c>
      <c r="G2879" s="197">
        <f t="shared" si="436"/>
        <v>1.8755435030109041E-2</v>
      </c>
      <c r="H2879" s="174">
        <v>4512.9480000000003</v>
      </c>
      <c r="I2879" s="197">
        <f t="shared" si="432"/>
        <v>4.1426738387242172E-3</v>
      </c>
      <c r="J2879" s="197">
        <f t="shared" si="437"/>
        <v>1.6102325386156555E-2</v>
      </c>
      <c r="K2879" s="174">
        <v>706.84</v>
      </c>
      <c r="L2879" s="197">
        <f t="shared" si="433"/>
        <v>6.4436687748801128E-3</v>
      </c>
      <c r="M2879" s="197">
        <f t="shared" si="438"/>
        <v>-1.1833452545610896E-2</v>
      </c>
      <c r="N2879" s="199">
        <v>42142</v>
      </c>
      <c r="O2879" s="181">
        <v>2129.1999999999998</v>
      </c>
      <c r="P2879" s="200">
        <f t="shared" si="434"/>
        <v>3.0433262041808752E-3</v>
      </c>
      <c r="Q2879" s="200">
        <f t="shared" si="439"/>
        <v>1.1003774970173541E-2</v>
      </c>
    </row>
    <row r="2880" spans="1:17">
      <c r="A2880" s="180">
        <v>42143</v>
      </c>
      <c r="B2880" s="174">
        <v>1050.76</v>
      </c>
      <c r="C2880" s="197">
        <f t="shared" si="430"/>
        <v>-2.6042423926458348E-3</v>
      </c>
      <c r="D2880" s="201">
        <f t="shared" si="435"/>
        <v>2.3656841640075713E-2</v>
      </c>
      <c r="E2880" s="174">
        <v>11213.15</v>
      </c>
      <c r="F2880" s="197">
        <f t="shared" si="431"/>
        <v>-1.313664796261957E-3</v>
      </c>
      <c r="G2880" s="197">
        <f t="shared" si="436"/>
        <v>2.6765138888188395E-2</v>
      </c>
      <c r="H2880" s="174">
        <v>4503.7179999999998</v>
      </c>
      <c r="I2880" s="197">
        <f t="shared" si="432"/>
        <v>-2.047320644677139E-3</v>
      </c>
      <c r="J2880" s="197">
        <f t="shared" si="437"/>
        <v>1.9267975696676782E-2</v>
      </c>
      <c r="K2880" s="174">
        <v>717.69</v>
      </c>
      <c r="L2880" s="197">
        <f t="shared" si="433"/>
        <v>1.5233389000744746E-2</v>
      </c>
      <c r="M2880" s="197">
        <f t="shared" si="438"/>
        <v>1.6719839408904098E-2</v>
      </c>
      <c r="N2880" s="199">
        <v>42143</v>
      </c>
      <c r="O2880" s="181">
        <v>2127.83</v>
      </c>
      <c r="P2880" s="200">
        <f t="shared" si="434"/>
        <v>-6.4364124626619236E-4</v>
      </c>
      <c r="Q2880" s="200">
        <f t="shared" si="439"/>
        <v>1.8931599649665457E-2</v>
      </c>
    </row>
    <row r="2881" spans="1:17">
      <c r="A2881" s="180">
        <v>42144</v>
      </c>
      <c r="B2881" s="174">
        <v>1051.28</v>
      </c>
      <c r="C2881" s="197">
        <f t="shared" si="430"/>
        <v>4.9475748378466995E-4</v>
      </c>
      <c r="D2881" s="201">
        <f t="shared" si="435"/>
        <v>1.176523577166173E-2</v>
      </c>
      <c r="E2881" s="174">
        <v>11210.24</v>
      </c>
      <c r="F2881" s="197">
        <f t="shared" si="431"/>
        <v>-2.5955040842046617E-4</v>
      </c>
      <c r="G2881" s="197">
        <f t="shared" si="436"/>
        <v>1.280057399924299E-2</v>
      </c>
      <c r="H2881" s="174">
        <v>4505.3</v>
      </c>
      <c r="I2881" s="197">
        <f t="shared" si="432"/>
        <v>3.5120365310867247E-4</v>
      </c>
      <c r="J2881" s="197">
        <f t="shared" si="437"/>
        <v>1.008236826246111E-2</v>
      </c>
      <c r="K2881" s="174">
        <v>713.69</v>
      </c>
      <c r="L2881" s="197">
        <f t="shared" si="433"/>
        <v>-5.5890265511611041E-3</v>
      </c>
      <c r="M2881" s="197">
        <f t="shared" si="438"/>
        <v>3.8911435231169571E-2</v>
      </c>
      <c r="N2881" s="199">
        <v>42144</v>
      </c>
      <c r="O2881" s="181">
        <v>2125.85</v>
      </c>
      <c r="P2881" s="200">
        <f t="shared" si="434"/>
        <v>-9.3095867249196713E-4</v>
      </c>
      <c r="Q2881" s="200">
        <f t="shared" si="439"/>
        <v>9.3156131860745398E-3</v>
      </c>
    </row>
    <row r="2882" spans="1:17">
      <c r="A2882" s="180">
        <v>42145</v>
      </c>
      <c r="B2882" s="174">
        <v>1053.8599999999999</v>
      </c>
      <c r="C2882" s="197">
        <f t="shared" si="430"/>
        <v>2.4511446191164406E-3</v>
      </c>
      <c r="D2882" s="201">
        <f t="shared" si="435"/>
        <v>1.4689589228891117E-2</v>
      </c>
      <c r="E2882" s="174">
        <v>11239.66</v>
      </c>
      <c r="F2882" s="197">
        <f t="shared" si="431"/>
        <v>2.6209485869788116E-3</v>
      </c>
      <c r="G2882" s="197">
        <f t="shared" si="436"/>
        <v>1.2508505351248969E-2</v>
      </c>
      <c r="H2882" s="174">
        <v>4529.4669999999996</v>
      </c>
      <c r="I2882" s="197">
        <f t="shared" si="432"/>
        <v>5.3497910103932162E-3</v>
      </c>
      <c r="J2882" s="197">
        <f t="shared" si="437"/>
        <v>1.3352235338529833E-2</v>
      </c>
      <c r="K2882" s="174">
        <v>709.85</v>
      </c>
      <c r="L2882" s="197">
        <f t="shared" si="433"/>
        <v>-5.3950142798555719E-3</v>
      </c>
      <c r="M2882" s="197">
        <f t="shared" si="438"/>
        <v>2.8048782587589447E-2</v>
      </c>
      <c r="N2882" s="199">
        <v>42145</v>
      </c>
      <c r="O2882" s="181">
        <v>2130.8200000000002</v>
      </c>
      <c r="P2882" s="200">
        <f t="shared" si="434"/>
        <v>2.3351597649989828E-3</v>
      </c>
      <c r="Q2882" s="200">
        <f t="shared" si="439"/>
        <v>1.013182767175614E-2</v>
      </c>
    </row>
    <row r="2883" spans="1:17">
      <c r="A2883" s="180">
        <v>42146</v>
      </c>
      <c r="B2883" s="174">
        <v>1054.23</v>
      </c>
      <c r="C2883" s="197">
        <f t="shared" si="430"/>
        <v>3.5102865987633156E-4</v>
      </c>
      <c r="D2883" s="201">
        <f t="shared" si="435"/>
        <v>1.9740761409636088E-2</v>
      </c>
      <c r="E2883" s="174">
        <v>11197.69</v>
      </c>
      <c r="F2883" s="197">
        <f t="shared" si="431"/>
        <v>-3.7410878691184987E-3</v>
      </c>
      <c r="G2883" s="197">
        <f t="shared" si="436"/>
        <v>1.9759477455682919E-2</v>
      </c>
      <c r="H2883" s="174">
        <v>4527.1570000000002</v>
      </c>
      <c r="I2883" s="197">
        <f t="shared" si="432"/>
        <v>-5.1012387178551717E-4</v>
      </c>
      <c r="J2883" s="197">
        <f t="shared" si="437"/>
        <v>2.198236555703616E-2</v>
      </c>
      <c r="K2883" s="174">
        <v>713.14</v>
      </c>
      <c r="L2883" s="197">
        <f t="shared" si="433"/>
        <v>4.6240744660851147E-3</v>
      </c>
      <c r="M2883" s="197">
        <f t="shared" si="438"/>
        <v>2.7912908049916238E-2</v>
      </c>
      <c r="N2883" s="199">
        <v>42146</v>
      </c>
      <c r="O2883" s="181">
        <v>2126.06</v>
      </c>
      <c r="P2883" s="200">
        <f t="shared" si="434"/>
        <v>-2.2363806280129898E-3</v>
      </c>
      <c r="Q2883" s="200">
        <f t="shared" si="439"/>
        <v>1.8625370262590025E-2</v>
      </c>
    </row>
    <row r="2884" spans="1:17">
      <c r="A2884" s="180">
        <v>42150</v>
      </c>
      <c r="B2884" s="174">
        <v>1040.52</v>
      </c>
      <c r="C2884" s="197">
        <f t="shared" ref="C2884:C2947" si="440">LN(B2884/B2883)</f>
        <v>-1.3090054437306067E-2</v>
      </c>
      <c r="D2884" s="201">
        <f t="shared" si="435"/>
        <v>4.607338897957327E-2</v>
      </c>
      <c r="E2884" s="174">
        <v>11065.32</v>
      </c>
      <c r="F2884" s="197">
        <f t="shared" ref="F2884:F2947" si="441">LN(E2884/E2883)</f>
        <v>-1.1891613925680345E-2</v>
      </c>
      <c r="G2884" s="197">
        <f t="shared" si="436"/>
        <v>2.7173184256942224E-2</v>
      </c>
      <c r="H2884" s="174">
        <v>4472.96</v>
      </c>
      <c r="I2884" s="197">
        <f t="shared" ref="I2884:I2947" si="442">LN(H2884/H2883)</f>
        <v>-1.2043766789948408E-2</v>
      </c>
      <c r="J2884" s="197">
        <f t="shared" si="437"/>
        <v>4.4691285327933691E-2</v>
      </c>
      <c r="K2884" s="174">
        <v>725.49</v>
      </c>
      <c r="L2884" s="197">
        <f t="shared" ref="L2884:L2947" si="443">LN(K2884/K2883)</f>
        <v>1.7169534056060764E-2</v>
      </c>
      <c r="M2884" s="197">
        <f t="shared" si="438"/>
        <v>2.0484914015475957E-2</v>
      </c>
      <c r="N2884" s="199">
        <v>42150</v>
      </c>
      <c r="O2884" s="181">
        <v>2104.1999999999998</v>
      </c>
      <c r="P2884" s="200">
        <f t="shared" ref="P2884:P2947" si="444">LN(O2884/O2883)</f>
        <v>-1.0335154142642595E-2</v>
      </c>
      <c r="Q2884" s="200">
        <f t="shared" si="439"/>
        <v>3.1054939852713511E-2</v>
      </c>
    </row>
    <row r="2885" spans="1:17">
      <c r="A2885" s="180">
        <v>42151</v>
      </c>
      <c r="B2885" s="174">
        <v>1054.7</v>
      </c>
      <c r="C2885" s="197">
        <f t="shared" si="440"/>
        <v>1.3535778105499247E-2</v>
      </c>
      <c r="D2885" s="201">
        <f t="shared" si="435"/>
        <v>3.7772486976916528E-2</v>
      </c>
      <c r="E2885" s="174">
        <v>11143.35</v>
      </c>
      <c r="F2885" s="197">
        <f t="shared" si="441"/>
        <v>7.0270143224453446E-3</v>
      </c>
      <c r="G2885" s="197">
        <f t="shared" si="436"/>
        <v>1.8255473691383327E-2</v>
      </c>
      <c r="H2885" s="174">
        <v>4546.0600000000004</v>
      </c>
      <c r="I2885" s="197">
        <f t="shared" si="442"/>
        <v>1.62105418928708E-2</v>
      </c>
      <c r="J2885" s="197">
        <f t="shared" si="437"/>
        <v>3.5893267693356656E-2</v>
      </c>
      <c r="K2885" s="174">
        <v>723.05</v>
      </c>
      <c r="L2885" s="197">
        <f t="shared" si="443"/>
        <v>-3.3689125709278327E-3</v>
      </c>
      <c r="M2885" s="197">
        <f t="shared" si="438"/>
        <v>3.7096408350383733E-2</v>
      </c>
      <c r="N2885" s="199">
        <v>42151</v>
      </c>
      <c r="O2885" s="181">
        <v>2123.48</v>
      </c>
      <c r="P2885" s="200">
        <f t="shared" si="444"/>
        <v>9.1209049217876367E-3</v>
      </c>
      <c r="Q2885" s="200">
        <f t="shared" si="439"/>
        <v>2.3100045261935095E-2</v>
      </c>
    </row>
    <row r="2886" spans="1:17">
      <c r="A2886" s="180">
        <v>42152</v>
      </c>
      <c r="B2886" s="174">
        <v>1054.32</v>
      </c>
      <c r="C2886" s="197">
        <f t="shared" si="440"/>
        <v>-3.603569469348697E-4</v>
      </c>
      <c r="D2886" s="201">
        <f t="shared" si="435"/>
        <v>5.0410419850512991E-2</v>
      </c>
      <c r="E2886" s="174">
        <v>11132.74</v>
      </c>
      <c r="F2886" s="197">
        <f t="shared" si="441"/>
        <v>-9.5259094413068933E-4</v>
      </c>
      <c r="G2886" s="197">
        <f t="shared" si="436"/>
        <v>2.4363456970255354E-2</v>
      </c>
      <c r="H2886" s="174">
        <v>4535.6570000000002</v>
      </c>
      <c r="I2886" s="197">
        <f t="shared" si="442"/>
        <v>-2.2909774770738739E-3</v>
      </c>
      <c r="J2886" s="197">
        <f t="shared" si="437"/>
        <v>4.8032860906948013E-2</v>
      </c>
      <c r="K2886" s="174">
        <v>726.03</v>
      </c>
      <c r="L2886" s="197">
        <f t="shared" si="443"/>
        <v>4.1129602243011563E-3</v>
      </c>
      <c r="M2886" s="197">
        <f t="shared" si="438"/>
        <v>2.1133157311544713E-2</v>
      </c>
      <c r="N2886" s="199">
        <v>42152</v>
      </c>
      <c r="O2886" s="181">
        <v>2120.79</v>
      </c>
      <c r="P2886" s="200">
        <f t="shared" si="444"/>
        <v>-1.2675915340863882E-3</v>
      </c>
      <c r="Q2886" s="200">
        <f t="shared" si="439"/>
        <v>2.9855246425428562E-2</v>
      </c>
    </row>
    <row r="2887" spans="1:17">
      <c r="A2887" s="180">
        <v>42153</v>
      </c>
      <c r="B2887" s="174">
        <v>1048.26</v>
      </c>
      <c r="C2887" s="197">
        <f t="shared" si="440"/>
        <v>-5.7643626212255591E-3</v>
      </c>
      <c r="D2887" s="201">
        <f t="shared" si="435"/>
        <v>3.7928582231710389E-2</v>
      </c>
      <c r="E2887" s="174">
        <v>11056.3</v>
      </c>
      <c r="F2887" s="197">
        <f t="shared" si="441"/>
        <v>-6.8899152364948965E-3</v>
      </c>
      <c r="G2887" s="197">
        <f t="shared" si="436"/>
        <v>1.2980984107876174E-2</v>
      </c>
      <c r="H2887" s="174">
        <v>4508.2529999999997</v>
      </c>
      <c r="I2887" s="197">
        <f t="shared" si="442"/>
        <v>-6.060229230665788E-3</v>
      </c>
      <c r="J2887" s="197">
        <f t="shared" si="437"/>
        <v>3.4277821614436273E-2</v>
      </c>
      <c r="K2887" s="174">
        <v>724.21</v>
      </c>
      <c r="L2887" s="197">
        <f t="shared" si="443"/>
        <v>-2.5099307086582407E-3</v>
      </c>
      <c r="M2887" s="197">
        <f t="shared" si="438"/>
        <v>2.6956788436885797E-2</v>
      </c>
      <c r="N2887" s="199">
        <v>42153</v>
      </c>
      <c r="O2887" s="181">
        <v>2107.39</v>
      </c>
      <c r="P2887" s="200">
        <f t="shared" si="444"/>
        <v>-6.3384457913584413E-3</v>
      </c>
      <c r="Q2887" s="200">
        <f t="shared" si="439"/>
        <v>1.642525808672678E-2</v>
      </c>
    </row>
    <row r="2888" spans="1:17">
      <c r="A2888" s="180">
        <v>42156</v>
      </c>
      <c r="B2888" s="174">
        <v>1050.97</v>
      </c>
      <c r="C2888" s="197">
        <f t="shared" si="440"/>
        <v>2.5819005115707257E-3</v>
      </c>
      <c r="D2888" s="201">
        <f t="shared" si="435"/>
        <v>3.9987228971951734E-2</v>
      </c>
      <c r="E2888" s="174">
        <v>11061.68</v>
      </c>
      <c r="F2888" s="197">
        <f t="shared" si="441"/>
        <v>4.8648204818930736E-4</v>
      </c>
      <c r="G2888" s="197">
        <f t="shared" si="436"/>
        <v>1.4312844197302513E-2</v>
      </c>
      <c r="H2888" s="174">
        <v>4521.8469999999998</v>
      </c>
      <c r="I2888" s="197">
        <f t="shared" si="442"/>
        <v>3.0108216452057555E-3</v>
      </c>
      <c r="J2888" s="197">
        <f t="shared" si="437"/>
        <v>3.9490805453644098E-2</v>
      </c>
      <c r="K2888" s="174">
        <v>724.24</v>
      </c>
      <c r="L2888" s="197">
        <f t="shared" si="443"/>
        <v>4.1423590740911029E-5</v>
      </c>
      <c r="M2888" s="197">
        <f t="shared" si="438"/>
        <v>1.9168758005523388E-2</v>
      </c>
      <c r="N2888" s="199">
        <v>42156</v>
      </c>
      <c r="O2888" s="181">
        <v>2111.73</v>
      </c>
      <c r="P2888" s="200">
        <f t="shared" si="444"/>
        <v>2.0573017741854285E-3</v>
      </c>
      <c r="Q2888" s="200">
        <f t="shared" si="439"/>
        <v>1.892145124628981E-2</v>
      </c>
    </row>
    <row r="2889" spans="1:17">
      <c r="A2889" s="180">
        <v>42157</v>
      </c>
      <c r="B2889" s="174">
        <v>1051.31</v>
      </c>
      <c r="C2889" s="197">
        <f t="shared" si="440"/>
        <v>3.2345834328861953E-4</v>
      </c>
      <c r="D2889" s="201">
        <f t="shared" si="435"/>
        <v>4.7555876690042638E-2</v>
      </c>
      <c r="E2889" s="174">
        <v>11080.89</v>
      </c>
      <c r="F2889" s="197">
        <f t="shared" si="441"/>
        <v>1.7351197100907423E-3</v>
      </c>
      <c r="G2889" s="197">
        <f t="shared" si="436"/>
        <v>1.5494115218679348E-2</v>
      </c>
      <c r="H2889" s="174">
        <v>4508.8860000000004</v>
      </c>
      <c r="I2889" s="197">
        <f t="shared" si="442"/>
        <v>-2.8704223453744574E-3</v>
      </c>
      <c r="J2889" s="197">
        <f t="shared" si="437"/>
        <v>4.769102977028241E-2</v>
      </c>
      <c r="K2889" s="174">
        <v>726.83</v>
      </c>
      <c r="L2889" s="197">
        <f t="shared" si="443"/>
        <v>3.569783332905909E-3</v>
      </c>
      <c r="M2889" s="197">
        <f t="shared" si="438"/>
        <v>1.8323825096323531E-2</v>
      </c>
      <c r="N2889" s="199">
        <v>42157</v>
      </c>
      <c r="O2889" s="181">
        <v>2109.6</v>
      </c>
      <c r="P2889" s="200">
        <f t="shared" si="444"/>
        <v>-1.0091607056388198E-3</v>
      </c>
      <c r="Q2889" s="200">
        <f t="shared" si="439"/>
        <v>2.4952030722051658E-2</v>
      </c>
    </row>
    <row r="2890" spans="1:17">
      <c r="A2890" s="180">
        <v>42158</v>
      </c>
      <c r="B2890" s="174">
        <v>1055.73</v>
      </c>
      <c r="C2890" s="197">
        <f t="shared" si="440"/>
        <v>4.1954651865888024E-3</v>
      </c>
      <c r="D2890" s="201">
        <f t="shared" si="435"/>
        <v>4.9307271907529225E-2</v>
      </c>
      <c r="E2890" s="174">
        <v>11107.93</v>
      </c>
      <c r="F2890" s="197">
        <f t="shared" si="441"/>
        <v>2.4372646571907837E-3</v>
      </c>
      <c r="G2890" s="197">
        <f t="shared" si="436"/>
        <v>1.1594003898106693E-2</v>
      </c>
      <c r="H2890" s="174">
        <v>4519.8630000000003</v>
      </c>
      <c r="I2890" s="197">
        <f t="shared" si="442"/>
        <v>2.4315672987424365E-3</v>
      </c>
      <c r="J2890" s="197">
        <f t="shared" si="437"/>
        <v>4.3719678780523991E-2</v>
      </c>
      <c r="K2890" s="174">
        <v>726.98</v>
      </c>
      <c r="L2890" s="197">
        <f t="shared" si="443"/>
        <v>2.0635433864431928E-4</v>
      </c>
      <c r="M2890" s="197">
        <f t="shared" si="438"/>
        <v>2.4822981695073562E-2</v>
      </c>
      <c r="N2890" s="199">
        <v>42158</v>
      </c>
      <c r="O2890" s="181">
        <v>2114.0700000000002</v>
      </c>
      <c r="P2890" s="200">
        <f t="shared" si="444"/>
        <v>2.1166434256780875E-3</v>
      </c>
      <c r="Q2890" s="200">
        <f t="shared" si="439"/>
        <v>2.0419427262020524E-2</v>
      </c>
    </row>
    <row r="2891" spans="1:17">
      <c r="A2891" s="180">
        <v>42159</v>
      </c>
      <c r="B2891" s="174">
        <v>1046.2</v>
      </c>
      <c r="C2891" s="197">
        <f t="shared" si="440"/>
        <v>-9.0679188193455683E-3</v>
      </c>
      <c r="D2891" s="201">
        <f t="shared" si="435"/>
        <v>4.4826842699623587E-2</v>
      </c>
      <c r="E2891" s="174">
        <v>11000.39</v>
      </c>
      <c r="F2891" s="197">
        <f t="shared" si="441"/>
        <v>-9.7285409448754061E-3</v>
      </c>
      <c r="G2891" s="197">
        <f t="shared" si="436"/>
        <v>6.7576094796576516E-3</v>
      </c>
      <c r="H2891" s="174">
        <v>4487.0309999999999</v>
      </c>
      <c r="I2891" s="197">
        <f t="shared" si="442"/>
        <v>-7.290447832514489E-3</v>
      </c>
      <c r="J2891" s="197">
        <f t="shared" si="437"/>
        <v>3.80808064000537E-2</v>
      </c>
      <c r="K2891" s="174">
        <v>716.62</v>
      </c>
      <c r="L2891" s="197">
        <f t="shared" si="443"/>
        <v>-1.4353252784362953E-2</v>
      </c>
      <c r="M2891" s="197">
        <f t="shared" si="438"/>
        <v>5.2047961663638974E-2</v>
      </c>
      <c r="N2891" s="199">
        <v>42159</v>
      </c>
      <c r="O2891" s="181">
        <v>2095.84</v>
      </c>
      <c r="P2891" s="200">
        <f t="shared" si="444"/>
        <v>-8.6605718154161154E-3</v>
      </c>
      <c r="Q2891" s="200">
        <f t="shared" si="439"/>
        <v>1.594907326241448E-2</v>
      </c>
    </row>
    <row r="2892" spans="1:17">
      <c r="A2892" s="180">
        <v>42160</v>
      </c>
      <c r="B2892" s="174">
        <v>1046.8399999999999</v>
      </c>
      <c r="C2892" s="197">
        <f t="shared" si="440"/>
        <v>6.115506822097971E-4</v>
      </c>
      <c r="D2892" s="201">
        <f t="shared" si="435"/>
        <v>3.4739086470791061E-2</v>
      </c>
      <c r="E2892" s="174">
        <v>10979.33</v>
      </c>
      <c r="F2892" s="197">
        <f t="shared" si="441"/>
        <v>-1.9163125321709456E-3</v>
      </c>
      <c r="G2892" s="197">
        <f t="shared" si="436"/>
        <v>-1.1674586571594273E-3</v>
      </c>
      <c r="H2892" s="174">
        <v>4477.1850000000004</v>
      </c>
      <c r="I2892" s="197">
        <f t="shared" si="442"/>
        <v>-2.1967350986278793E-3</v>
      </c>
      <c r="J2892" s="197">
        <f t="shared" si="437"/>
        <v>3.2377237149443239E-2</v>
      </c>
      <c r="K2892" s="174">
        <v>729.65</v>
      </c>
      <c r="L2892" s="197">
        <f t="shared" si="443"/>
        <v>1.8019253059382626E-2</v>
      </c>
      <c r="M2892" s="197">
        <f t="shared" si="438"/>
        <v>3.7057332530434528E-2</v>
      </c>
      <c r="N2892" s="199">
        <v>42160</v>
      </c>
      <c r="O2892" s="181">
        <v>2092.83</v>
      </c>
      <c r="P2892" s="200">
        <f t="shared" si="444"/>
        <v>-1.4372106268171129E-3</v>
      </c>
      <c r="Q2892" s="200">
        <f t="shared" si="439"/>
        <v>9.3525154587160014E-3</v>
      </c>
    </row>
    <row r="2893" spans="1:17">
      <c r="A2893" s="180">
        <v>42163</v>
      </c>
      <c r="B2893" s="174">
        <v>1033.27</v>
      </c>
      <c r="C2893" s="197">
        <f t="shared" si="440"/>
        <v>-1.3047572014501865E-2</v>
      </c>
      <c r="D2893" s="201">
        <f t="shared" si="435"/>
        <v>3.0759419526490441E-2</v>
      </c>
      <c r="E2893" s="174">
        <v>10917.82</v>
      </c>
      <c r="F2893" s="197">
        <f t="shared" si="441"/>
        <v>-5.6180974954906805E-3</v>
      </c>
      <c r="G2893" s="197">
        <f t="shared" si="436"/>
        <v>-4.8754612228078514E-3</v>
      </c>
      <c r="H2893" s="174">
        <v>4431.5150000000003</v>
      </c>
      <c r="I2893" s="197">
        <f t="shared" si="442"/>
        <v>-1.0252988670147694E-2</v>
      </c>
      <c r="J2893" s="197">
        <f t="shared" si="437"/>
        <v>2.2868576409056464E-2</v>
      </c>
      <c r="K2893" s="174">
        <v>728.87</v>
      </c>
      <c r="L2893" s="197">
        <f t="shared" si="443"/>
        <v>-1.0695774817756631E-3</v>
      </c>
      <c r="M2893" s="197">
        <f t="shared" si="438"/>
        <v>5.3427088746317047E-2</v>
      </c>
      <c r="N2893" s="199">
        <v>42163</v>
      </c>
      <c r="O2893" s="181">
        <v>2079.2800000000002</v>
      </c>
      <c r="P2893" s="200">
        <f t="shared" si="444"/>
        <v>-6.4955370983836944E-3</v>
      </c>
      <c r="Q2893" s="200">
        <f t="shared" si="439"/>
        <v>5.236278740793944E-3</v>
      </c>
    </row>
    <row r="2894" spans="1:17">
      <c r="A2894" s="180">
        <v>42164</v>
      </c>
      <c r="B2894" s="174">
        <v>1034.1300000000001</v>
      </c>
      <c r="C2894" s="197">
        <f t="shared" si="440"/>
        <v>8.3196289987924566E-4</v>
      </c>
      <c r="D2894" s="201">
        <f t="shared" si="435"/>
        <v>1.3494692506783822E-2</v>
      </c>
      <c r="E2894" s="174">
        <v>10915.64</v>
      </c>
      <c r="F2894" s="197">
        <f t="shared" si="441"/>
        <v>-1.9969349862497689E-4</v>
      </c>
      <c r="G2894" s="197">
        <f t="shared" si="436"/>
        <v>-1.3425902466240567E-2</v>
      </c>
      <c r="H2894" s="174">
        <v>4427.6080000000002</v>
      </c>
      <c r="I2894" s="197">
        <f t="shared" si="442"/>
        <v>-8.8202867333388396E-4</v>
      </c>
      <c r="J2894" s="197">
        <f t="shared" si="437"/>
        <v>6.23896536175912E-3</v>
      </c>
      <c r="K2894" s="174">
        <v>723.41</v>
      </c>
      <c r="L2894" s="197">
        <f t="shared" si="443"/>
        <v>-7.5192465987996481E-3</v>
      </c>
      <c r="M2894" s="197">
        <f t="shared" si="438"/>
        <v>4.0843717880128097E-2</v>
      </c>
      <c r="N2894" s="199">
        <v>42164</v>
      </c>
      <c r="O2894" s="181">
        <v>2080.15</v>
      </c>
      <c r="P2894" s="200">
        <f t="shared" si="444"/>
        <v>4.1832655565178788E-4</v>
      </c>
      <c r="Q2894" s="200">
        <f t="shared" si="439"/>
        <v>-5.7068200133215102E-3</v>
      </c>
    </row>
    <row r="2895" spans="1:17">
      <c r="A2895" s="180">
        <v>42165</v>
      </c>
      <c r="B2895" s="174">
        <v>1051.92</v>
      </c>
      <c r="C2895" s="197">
        <f t="shared" si="440"/>
        <v>1.7056572274565637E-2</v>
      </c>
      <c r="D2895" s="201">
        <f t="shared" si="435"/>
        <v>9.4631800381668532E-3</v>
      </c>
      <c r="E2895" s="174">
        <v>11057.99</v>
      </c>
      <c r="F2895" s="197">
        <f t="shared" si="441"/>
        <v>1.2956620403629229E-2</v>
      </c>
      <c r="G2895" s="197">
        <f t="shared" si="436"/>
        <v>-1.7890175495049239E-2</v>
      </c>
      <c r="H2895" s="174">
        <v>4485.4629999999997</v>
      </c>
      <c r="I2895" s="197">
        <f t="shared" si="442"/>
        <v>1.2982239805831948E-2</v>
      </c>
      <c r="J2895" s="197">
        <f t="shared" si="437"/>
        <v>1.2624258283966921E-3</v>
      </c>
      <c r="K2895" s="174">
        <v>725.82</v>
      </c>
      <c r="L2895" s="197">
        <f t="shared" si="443"/>
        <v>3.3259071666326043E-3</v>
      </c>
      <c r="M2895" s="197">
        <f t="shared" si="438"/>
        <v>4.277299866060847E-2</v>
      </c>
      <c r="N2895" s="199">
        <v>42165</v>
      </c>
      <c r="O2895" s="181">
        <v>2105.1999999999998</v>
      </c>
      <c r="P2895" s="200">
        <f t="shared" si="444"/>
        <v>1.1970467999834084E-2</v>
      </c>
      <c r="Q2895" s="200">
        <f t="shared" si="439"/>
        <v>-1.0477809793304921E-2</v>
      </c>
    </row>
    <row r="2896" spans="1:17">
      <c r="A2896" s="180">
        <v>42166</v>
      </c>
      <c r="B2896" s="174">
        <v>1050.83</v>
      </c>
      <c r="C2896" s="197">
        <f t="shared" si="440"/>
        <v>-1.0367376983760001E-3</v>
      </c>
      <c r="D2896" s="201">
        <f t="shared" si="435"/>
        <v>2.869903049559596E-2</v>
      </c>
      <c r="E2896" s="174">
        <v>11080.51</v>
      </c>
      <c r="F2896" s="197">
        <f t="shared" si="441"/>
        <v>2.0344655480377949E-3</v>
      </c>
      <c r="G2896" s="197">
        <f t="shared" si="436"/>
        <v>1.1123797476984658E-4</v>
      </c>
      <c r="H2896" s="174">
        <v>4488.47</v>
      </c>
      <c r="I2896" s="197">
        <f t="shared" si="442"/>
        <v>6.7016326343028018E-4</v>
      </c>
      <c r="J2896" s="197">
        <f t="shared" si="437"/>
        <v>1.7146641688010493E-2</v>
      </c>
      <c r="K2896" s="174">
        <v>723.78</v>
      </c>
      <c r="L2896" s="197">
        <f t="shared" si="443"/>
        <v>-2.8145713944646342E-3</v>
      </c>
      <c r="M2896" s="197">
        <f t="shared" si="438"/>
        <v>5.0523499867267285E-2</v>
      </c>
      <c r="N2896" s="199">
        <v>42166</v>
      </c>
      <c r="O2896" s="181">
        <v>2108.86</v>
      </c>
      <c r="P2896" s="200">
        <f t="shared" si="444"/>
        <v>1.7370426241117387E-3</v>
      </c>
      <c r="Q2896" s="200">
        <f t="shared" si="439"/>
        <v>6.084404483197625E-3</v>
      </c>
    </row>
    <row r="2897" spans="1:17">
      <c r="A2897" s="180">
        <v>42167</v>
      </c>
      <c r="B2897" s="174">
        <v>1041.76</v>
      </c>
      <c r="C2897" s="197">
        <f t="shared" si="440"/>
        <v>-8.6687375917355904E-3</v>
      </c>
      <c r="D2897" s="201">
        <f t="shared" si="435"/>
        <v>2.8445255568192315E-2</v>
      </c>
      <c r="E2897" s="174">
        <v>11009.91</v>
      </c>
      <c r="F2897" s="197">
        <f t="shared" si="441"/>
        <v>-6.3919328264506314E-3</v>
      </c>
      <c r="G2897" s="197">
        <f t="shared" si="436"/>
        <v>-2.4841620484830663E-3</v>
      </c>
      <c r="H2897" s="174">
        <v>4453.7939999999999</v>
      </c>
      <c r="I2897" s="197">
        <f t="shared" si="442"/>
        <v>-7.7555692406230357E-3</v>
      </c>
      <c r="J2897" s="197">
        <f t="shared" si="437"/>
        <v>2.0442716078673165E-2</v>
      </c>
      <c r="K2897" s="174">
        <v>724.94</v>
      </c>
      <c r="L2897" s="197">
        <f t="shared" si="443"/>
        <v>1.6014140039542269E-3</v>
      </c>
      <c r="M2897" s="197">
        <f t="shared" si="438"/>
        <v>4.8346757556237775E-2</v>
      </c>
      <c r="N2897" s="199">
        <v>42167</v>
      </c>
      <c r="O2897" s="181">
        <v>2094.11</v>
      </c>
      <c r="P2897" s="200">
        <f t="shared" si="444"/>
        <v>-7.018875011890289E-3</v>
      </c>
      <c r="Q2897" s="200">
        <f t="shared" si="439"/>
        <v>6.1930894543967378E-3</v>
      </c>
    </row>
    <row r="2898" spans="1:17">
      <c r="A2898" s="180">
        <v>42170</v>
      </c>
      <c r="B2898" s="174">
        <v>1035.54</v>
      </c>
      <c r="C2898" s="197">
        <f t="shared" si="440"/>
        <v>-5.9885607171851971E-3</v>
      </c>
      <c r="D2898" s="201">
        <f t="shared" ref="D2898:D2961" si="445">SUM(C2857:C2897)</f>
        <v>1.189662543789053E-2</v>
      </c>
      <c r="E2898" s="174">
        <v>10949.54</v>
      </c>
      <c r="F2898" s="197">
        <f t="shared" si="441"/>
        <v>-5.498330066575666E-3</v>
      </c>
      <c r="G2898" s="197">
        <f t="shared" ref="G2898:G2961" si="446">SUM(F2857:F2897)</f>
        <v>-1.4530729310070071E-2</v>
      </c>
      <c r="H2898" s="174">
        <v>4432.9160000000002</v>
      </c>
      <c r="I2898" s="197">
        <f t="shared" si="442"/>
        <v>-4.6987104140489124E-3</v>
      </c>
      <c r="J2898" s="197">
        <f t="shared" ref="J2898:J2961" si="447">SUM(I2857:I2897)</f>
        <v>6.5924850875767257E-3</v>
      </c>
      <c r="K2898" s="174">
        <v>718.22</v>
      </c>
      <c r="L2898" s="197">
        <f t="shared" si="443"/>
        <v>-9.3129640087822162E-3</v>
      </c>
      <c r="M2898" s="197">
        <f t="shared" ref="M2898:M2961" si="448">SUM(L2857:L2897)</f>
        <v>4.0121607152720132E-2</v>
      </c>
      <c r="N2898" s="199">
        <v>42170</v>
      </c>
      <c r="O2898" s="181">
        <v>2084.4299999999998</v>
      </c>
      <c r="P2898" s="200">
        <f t="shared" si="444"/>
        <v>-4.6332055293856079E-3</v>
      </c>
      <c r="Q2898" s="200">
        <f t="shared" ref="Q2898:Q2961" si="449">SUM(P2857:P2897)</f>
        <v>-5.960872166187129E-3</v>
      </c>
    </row>
    <row r="2899" spans="1:17">
      <c r="A2899" s="180">
        <v>42171</v>
      </c>
      <c r="B2899" s="174">
        <v>1042.32</v>
      </c>
      <c r="C2899" s="197">
        <f t="shared" si="440"/>
        <v>6.5259681233094191E-3</v>
      </c>
      <c r="D2899" s="201">
        <f t="shared" si="445"/>
        <v>2.1364327778935974E-3</v>
      </c>
      <c r="E2899" s="174">
        <v>10997.66</v>
      </c>
      <c r="F2899" s="197">
        <f t="shared" si="441"/>
        <v>4.3850766483060485E-3</v>
      </c>
      <c r="G2899" s="197">
        <f t="shared" si="446"/>
        <v>-1.9911785204267896E-2</v>
      </c>
      <c r="H2899" s="174">
        <v>4455.8969999999999</v>
      </c>
      <c r="I2899" s="197">
        <f t="shared" si="442"/>
        <v>5.1707806663291887E-3</v>
      </c>
      <c r="J2899" s="197">
        <f t="shared" si="447"/>
        <v>3.1824253195534098E-3</v>
      </c>
      <c r="K2899" s="174">
        <v>716.74</v>
      </c>
      <c r="L2899" s="197">
        <f t="shared" si="443"/>
        <v>-2.0627760004304422E-3</v>
      </c>
      <c r="M2899" s="197">
        <f t="shared" si="448"/>
        <v>3.2259949214677314E-2</v>
      </c>
      <c r="N2899" s="199">
        <v>42171</v>
      </c>
      <c r="O2899" s="181">
        <v>2096.29</v>
      </c>
      <c r="P2899" s="200">
        <f t="shared" si="444"/>
        <v>5.6736790864062693E-3</v>
      </c>
      <c r="Q2899" s="200">
        <f t="shared" si="449"/>
        <v>-9.815279948913621E-3</v>
      </c>
    </row>
    <row r="2900" spans="1:17">
      <c r="A2900" s="180">
        <v>42172</v>
      </c>
      <c r="B2900" s="174">
        <v>1042.8499999999999</v>
      </c>
      <c r="C2900" s="197">
        <f t="shared" si="440"/>
        <v>5.0835184796784675E-4</v>
      </c>
      <c r="D2900" s="201">
        <f t="shared" si="445"/>
        <v>2.1871886239174711E-2</v>
      </c>
      <c r="E2900" s="174">
        <v>11013.66</v>
      </c>
      <c r="F2900" s="197">
        <f t="shared" si="441"/>
        <v>1.4537976657497888E-3</v>
      </c>
      <c r="G2900" s="197">
        <f t="shared" si="446"/>
        <v>-5.5123187115586952E-3</v>
      </c>
      <c r="H2900" s="174">
        <v>4468.982</v>
      </c>
      <c r="I2900" s="197">
        <f t="shared" si="442"/>
        <v>2.9322547399308731E-3</v>
      </c>
      <c r="J2900" s="197">
        <f t="shared" si="447"/>
        <v>2.3639064631286618E-2</v>
      </c>
      <c r="K2900" s="174">
        <v>708.02</v>
      </c>
      <c r="L2900" s="197">
        <f t="shared" si="443"/>
        <v>-1.2240810917782436E-2</v>
      </c>
      <c r="M2900" s="197">
        <f t="shared" si="448"/>
        <v>2.7769935266457803E-2</v>
      </c>
      <c r="N2900" s="199">
        <v>42172</v>
      </c>
      <c r="O2900" s="181">
        <v>2100.44</v>
      </c>
      <c r="P2900" s="200">
        <f t="shared" si="444"/>
        <v>1.9777309251246271E-3</v>
      </c>
      <c r="Q2900" s="200">
        <f t="shared" si="449"/>
        <v>7.2340751193690576E-3</v>
      </c>
    </row>
    <row r="2901" spans="1:17">
      <c r="A2901" s="180">
        <v>42173</v>
      </c>
      <c r="B2901" s="174">
        <v>1052.3</v>
      </c>
      <c r="C2901" s="197">
        <f t="shared" si="440"/>
        <v>9.0208950041224534E-3</v>
      </c>
      <c r="D2901" s="201">
        <f t="shared" si="445"/>
        <v>9.1610753454247143E-3</v>
      </c>
      <c r="E2901" s="174">
        <v>11100.47</v>
      </c>
      <c r="F2901" s="197">
        <f t="shared" si="441"/>
        <v>7.8511292024815924E-3</v>
      </c>
      <c r="G2901" s="197">
        <f t="shared" si="446"/>
        <v>-9.3004674418041E-3</v>
      </c>
      <c r="H2901" s="174">
        <v>4531.848</v>
      </c>
      <c r="I2901" s="197">
        <f t="shared" si="442"/>
        <v>1.3969161130544418E-2</v>
      </c>
      <c r="J2901" s="197">
        <f t="shared" si="447"/>
        <v>1.1610259989710953E-2</v>
      </c>
      <c r="K2901" s="174">
        <v>706.7</v>
      </c>
      <c r="L2901" s="197">
        <f t="shared" si="443"/>
        <v>-1.866094185497779E-3</v>
      </c>
      <c r="M2901" s="197">
        <f t="shared" si="448"/>
        <v>1.1534874186812575E-2</v>
      </c>
      <c r="N2901" s="199">
        <v>42173</v>
      </c>
      <c r="O2901" s="181">
        <v>2121.2399999999998</v>
      </c>
      <c r="P2901" s="200">
        <f t="shared" si="444"/>
        <v>9.853976761801558E-3</v>
      </c>
      <c r="Q2901" s="200">
        <f t="shared" si="449"/>
        <v>1.9043810286239419E-5</v>
      </c>
    </row>
    <row r="2902" spans="1:17">
      <c r="A2902" s="180">
        <v>42174</v>
      </c>
      <c r="B2902" s="174">
        <v>1044.6099999999999</v>
      </c>
      <c r="C2902" s="197">
        <f t="shared" si="440"/>
        <v>-7.3346347480766315E-3</v>
      </c>
      <c r="D2902" s="201">
        <f t="shared" si="445"/>
        <v>1.6721756086539433E-2</v>
      </c>
      <c r="E2902" s="174">
        <v>11038.96</v>
      </c>
      <c r="F2902" s="197">
        <f t="shared" si="441"/>
        <v>-5.5566162511923511E-3</v>
      </c>
      <c r="G2902" s="197">
        <f t="shared" si="446"/>
        <v>8.107797674610645E-6</v>
      </c>
      <c r="H2902" s="174">
        <v>4513.424</v>
      </c>
      <c r="I2902" s="197">
        <f t="shared" si="442"/>
        <v>-4.0737360865100653E-3</v>
      </c>
      <c r="J2902" s="197">
        <f t="shared" si="447"/>
        <v>2.1382144133094329E-2</v>
      </c>
      <c r="K2902" s="174">
        <v>717.97</v>
      </c>
      <c r="L2902" s="197">
        <f t="shared" si="443"/>
        <v>1.5821537748687973E-2</v>
      </c>
      <c r="M2902" s="197">
        <f t="shared" si="448"/>
        <v>5.8042751169515554E-3</v>
      </c>
      <c r="N2902" s="199">
        <v>42174</v>
      </c>
      <c r="O2902" s="181">
        <v>2109.9899999999998</v>
      </c>
      <c r="P2902" s="200">
        <f t="shared" si="444"/>
        <v>-5.3176152134035261E-3</v>
      </c>
      <c r="Q2902" s="200">
        <f t="shared" si="449"/>
        <v>1.1354788196202737E-2</v>
      </c>
    </row>
    <row r="2903" spans="1:17">
      <c r="A2903" s="180">
        <v>42177</v>
      </c>
      <c r="B2903" s="174">
        <v>1053.8399999999999</v>
      </c>
      <c r="C2903" s="197">
        <f t="shared" si="440"/>
        <v>8.7970259228818595E-3</v>
      </c>
      <c r="D2903" s="201">
        <f t="shared" si="445"/>
        <v>1.1398304898289913E-3</v>
      </c>
      <c r="E2903" s="174">
        <v>11129.61</v>
      </c>
      <c r="F2903" s="197">
        <f t="shared" si="441"/>
        <v>8.1782907292297195E-3</v>
      </c>
      <c r="G2903" s="197">
        <f t="shared" si="446"/>
        <v>-9.5107826230060276E-3</v>
      </c>
      <c r="H2903" s="174">
        <v>4544.04</v>
      </c>
      <c r="I2903" s="197">
        <f t="shared" si="442"/>
        <v>6.7604169564690376E-3</v>
      </c>
      <c r="J2903" s="197">
        <f t="shared" si="447"/>
        <v>1.172503082530521E-2</v>
      </c>
      <c r="K2903" s="174">
        <v>717.37</v>
      </c>
      <c r="L2903" s="197">
        <f t="shared" si="443"/>
        <v>-8.3603889663503976E-4</v>
      </c>
      <c r="M2903" s="197">
        <f t="shared" si="448"/>
        <v>2.5061776924931278E-2</v>
      </c>
      <c r="N2903" s="199">
        <v>42177</v>
      </c>
      <c r="O2903" s="181">
        <v>2122.85</v>
      </c>
      <c r="P2903" s="200">
        <f t="shared" si="444"/>
        <v>6.0763173508369944E-3</v>
      </c>
      <c r="Q2903" s="200">
        <f t="shared" si="449"/>
        <v>9.6255297323777442E-4</v>
      </c>
    </row>
    <row r="2904" spans="1:17">
      <c r="A2904" s="180">
        <v>42178</v>
      </c>
      <c r="B2904" s="174">
        <v>1056.03</v>
      </c>
      <c r="C2904" s="197">
        <f t="shared" si="440"/>
        <v>2.0759580320136575E-3</v>
      </c>
      <c r="D2904" s="201">
        <f t="shared" si="445"/>
        <v>1.0003945742178283E-2</v>
      </c>
      <c r="E2904" s="174">
        <v>11149.36</v>
      </c>
      <c r="F2904" s="197">
        <f t="shared" si="441"/>
        <v>1.7729729133408999E-3</v>
      </c>
      <c r="G2904" s="197">
        <f t="shared" si="446"/>
        <v>-5.5436502831436966E-3</v>
      </c>
      <c r="H2904" s="174">
        <v>4548.74</v>
      </c>
      <c r="I2904" s="197">
        <f t="shared" si="442"/>
        <v>1.0337873386534768E-3</v>
      </c>
      <c r="J2904" s="197">
        <f t="shared" si="447"/>
        <v>1.4848339671557072E-2</v>
      </c>
      <c r="K2904" s="174">
        <v>711.53</v>
      </c>
      <c r="L2904" s="197">
        <f t="shared" si="443"/>
        <v>-8.1741654665284467E-3</v>
      </c>
      <c r="M2904" s="197">
        <f t="shared" si="448"/>
        <v>2.7601896423898487E-2</v>
      </c>
      <c r="N2904" s="199">
        <v>42178</v>
      </c>
      <c r="O2904" s="181">
        <v>2124.1999999999998</v>
      </c>
      <c r="P2904" s="200">
        <f t="shared" si="444"/>
        <v>6.3573541421357567E-4</v>
      </c>
      <c r="Q2904" s="200">
        <f t="shared" si="449"/>
        <v>4.6839156595893825E-3</v>
      </c>
    </row>
    <row r="2905" spans="1:17">
      <c r="A2905" s="180">
        <v>42179</v>
      </c>
      <c r="B2905" s="174">
        <v>1047.58</v>
      </c>
      <c r="C2905" s="197">
        <f t="shared" si="440"/>
        <v>-8.0338517584735026E-3</v>
      </c>
      <c r="D2905" s="201">
        <f t="shared" si="445"/>
        <v>5.4502774593944677E-3</v>
      </c>
      <c r="E2905" s="174">
        <v>11066.14</v>
      </c>
      <c r="F2905" s="197">
        <f t="shared" si="441"/>
        <v>-7.4921013951671214E-3</v>
      </c>
      <c r="G2905" s="197">
        <f t="shared" si="446"/>
        <v>-3.900231823284442E-3</v>
      </c>
      <c r="H2905" s="174">
        <v>4524.5969999999998</v>
      </c>
      <c r="I2905" s="197">
        <f t="shared" si="442"/>
        <v>-5.3217591233978359E-3</v>
      </c>
      <c r="J2905" s="197">
        <f t="shared" si="447"/>
        <v>2.6332030626765343E-3</v>
      </c>
      <c r="K2905" s="174">
        <v>707.21</v>
      </c>
      <c r="L2905" s="197">
        <f t="shared" si="443"/>
        <v>-6.0899295873788886E-3</v>
      </c>
      <c r="M2905" s="197">
        <f t="shared" si="448"/>
        <v>1.0681839468641144E-2</v>
      </c>
      <c r="N2905" s="199">
        <v>42179</v>
      </c>
      <c r="O2905" s="181">
        <v>2108.58</v>
      </c>
      <c r="P2905" s="200">
        <f t="shared" si="444"/>
        <v>-7.3805257559009111E-3</v>
      </c>
      <c r="Q2905" s="200">
        <f t="shared" si="449"/>
        <v>3.0693889332215826E-3</v>
      </c>
    </row>
    <row r="2906" spans="1:17">
      <c r="A2906" s="180">
        <v>42180</v>
      </c>
      <c r="B2906" s="174">
        <v>1044.17</v>
      </c>
      <c r="C2906" s="197">
        <f t="shared" si="440"/>
        <v>-3.2604307597056746E-3</v>
      </c>
      <c r="D2906" s="201">
        <f t="shared" si="445"/>
        <v>-2.6978219309452033E-3</v>
      </c>
      <c r="E2906" s="174">
        <v>11035.73</v>
      </c>
      <c r="F2906" s="197">
        <f t="shared" si="441"/>
        <v>-2.7518050906824168E-3</v>
      </c>
      <c r="G2906" s="197">
        <f t="shared" si="446"/>
        <v>-9.1007646832752219E-3</v>
      </c>
      <c r="H2906" s="174">
        <v>4514.0079999999998</v>
      </c>
      <c r="I2906" s="197">
        <f t="shared" si="442"/>
        <v>-2.3430617544217642E-3</v>
      </c>
      <c r="J2906" s="197">
        <f t="shared" si="447"/>
        <v>-9.6799516342952613E-5</v>
      </c>
      <c r="K2906" s="174">
        <v>711.37</v>
      </c>
      <c r="L2906" s="197">
        <f t="shared" si="443"/>
        <v>5.8650367619176129E-3</v>
      </c>
      <c r="M2906" s="197">
        <f t="shared" si="448"/>
        <v>7.5082140770504546E-3</v>
      </c>
      <c r="N2906" s="199">
        <v>42180</v>
      </c>
      <c r="O2906" s="181">
        <v>2102.31</v>
      </c>
      <c r="P2906" s="200">
        <f t="shared" si="444"/>
        <v>-2.977994976722945E-3</v>
      </c>
      <c r="Q2906" s="200">
        <f t="shared" si="449"/>
        <v>-1.6123295826302609E-4</v>
      </c>
    </row>
    <row r="2907" spans="1:17">
      <c r="A2907" s="180">
        <v>42181</v>
      </c>
      <c r="B2907" s="174">
        <v>1033.72</v>
      </c>
      <c r="C2907" s="197">
        <f t="shared" si="440"/>
        <v>-1.0058365074836805E-2</v>
      </c>
      <c r="D2907" s="201">
        <f t="shared" si="445"/>
        <v>-8.5348753195686258E-3</v>
      </c>
      <c r="E2907" s="174">
        <v>11040.31</v>
      </c>
      <c r="F2907" s="197">
        <f t="shared" si="441"/>
        <v>4.1492949511877619E-4</v>
      </c>
      <c r="G2907" s="197">
        <f t="shared" si="446"/>
        <v>-1.5050549825731976E-2</v>
      </c>
      <c r="H2907" s="174">
        <v>4484.2809999999999</v>
      </c>
      <c r="I2907" s="197">
        <f t="shared" si="442"/>
        <v>-6.6072801500643196E-3</v>
      </c>
      <c r="J2907" s="197">
        <f t="shared" si="447"/>
        <v>-2.784277334663748E-4</v>
      </c>
      <c r="K2907" s="174">
        <v>712.87</v>
      </c>
      <c r="L2907" s="197">
        <f t="shared" si="443"/>
        <v>2.1063873428752819E-3</v>
      </c>
      <c r="M2907" s="197">
        <f t="shared" si="448"/>
        <v>2.7881336813466138E-2</v>
      </c>
      <c r="N2907" s="199">
        <v>42181</v>
      </c>
      <c r="O2907" s="181">
        <v>2101.4899999999998</v>
      </c>
      <c r="P2907" s="200">
        <f t="shared" si="444"/>
        <v>-3.9012322679491675E-4</v>
      </c>
      <c r="Q2907" s="200">
        <f t="shared" si="449"/>
        <v>-5.9045907094633253E-3</v>
      </c>
    </row>
    <row r="2908" spans="1:17">
      <c r="A2908" s="180">
        <v>42184</v>
      </c>
      <c r="B2908" s="174">
        <v>1008.73</v>
      </c>
      <c r="C2908" s="197">
        <f t="shared" si="440"/>
        <v>-2.44718324909265E-2</v>
      </c>
      <c r="D2908" s="201">
        <f t="shared" si="445"/>
        <v>-1.725346453515577E-2</v>
      </c>
      <c r="E2908" s="174">
        <v>10790.33</v>
      </c>
      <c r="F2908" s="197">
        <f t="shared" si="441"/>
        <v>-2.2902757488542889E-2</v>
      </c>
      <c r="G2908" s="197">
        <f t="shared" si="446"/>
        <v>-1.0254919686805817E-2</v>
      </c>
      <c r="H2908" s="174">
        <v>4379.8649999999998</v>
      </c>
      <c r="I2908" s="197">
        <f t="shared" si="442"/>
        <v>-2.3560268512235059E-2</v>
      </c>
      <c r="J2908" s="197">
        <f t="shared" si="447"/>
        <v>-8.6286523179916925E-4</v>
      </c>
      <c r="K2908" s="174">
        <v>718.75</v>
      </c>
      <c r="L2908" s="197">
        <f t="shared" si="443"/>
        <v>8.2145165118129235E-3</v>
      </c>
      <c r="M2908" s="197">
        <f t="shared" si="448"/>
        <v>1.2279271319921389E-2</v>
      </c>
      <c r="N2908" s="199">
        <v>42184</v>
      </c>
      <c r="O2908" s="181">
        <v>2057.64</v>
      </c>
      <c r="P2908" s="200">
        <f t="shared" si="444"/>
        <v>-2.1086921949260151E-2</v>
      </c>
      <c r="Q2908" s="200">
        <f t="shared" si="449"/>
        <v>-2.5473240747457102E-3</v>
      </c>
    </row>
    <row r="2909" spans="1:17">
      <c r="A2909" s="180">
        <v>42185</v>
      </c>
      <c r="B2909" s="174">
        <v>1010.19</v>
      </c>
      <c r="C2909" s="197">
        <f t="shared" si="440"/>
        <v>1.4463180854186936E-3</v>
      </c>
      <c r="D2909" s="201">
        <f t="shared" si="445"/>
        <v>-2.8121859235210284E-2</v>
      </c>
      <c r="E2909" s="174">
        <v>10805.2</v>
      </c>
      <c r="F2909" s="197">
        <f t="shared" si="441"/>
        <v>1.3771370603164216E-3</v>
      </c>
      <c r="G2909" s="197">
        <f t="shared" si="446"/>
        <v>-2.3756535598852484E-2</v>
      </c>
      <c r="H2909" s="174">
        <v>4396.7610000000004</v>
      </c>
      <c r="I2909" s="197">
        <f t="shared" si="442"/>
        <v>3.8502314836214376E-3</v>
      </c>
      <c r="J2909" s="197">
        <f t="shared" si="447"/>
        <v>-7.8204952832256237E-3</v>
      </c>
      <c r="K2909" s="174">
        <v>713.46</v>
      </c>
      <c r="L2909" s="197">
        <f t="shared" si="443"/>
        <v>-7.387218434017663E-3</v>
      </c>
      <c r="M2909" s="197">
        <f t="shared" si="448"/>
        <v>2.1147252638917945E-2</v>
      </c>
      <c r="N2909" s="199">
        <v>42185</v>
      </c>
      <c r="O2909" s="181">
        <v>2063.11</v>
      </c>
      <c r="P2909" s="200">
        <f t="shared" si="444"/>
        <v>2.654858078183291E-3</v>
      </c>
      <c r="Q2909" s="200">
        <f t="shared" si="449"/>
        <v>-1.3453734659930237E-2</v>
      </c>
    </row>
    <row r="2910" spans="1:17">
      <c r="A2910" s="180">
        <v>42186</v>
      </c>
      <c r="B2910" s="174">
        <v>1014.81</v>
      </c>
      <c r="C2910" s="197">
        <f t="shared" si="440"/>
        <v>4.5629708799681768E-3</v>
      </c>
      <c r="D2910" s="201">
        <f t="shared" si="445"/>
        <v>-3.1866862172105555E-2</v>
      </c>
      <c r="E2910" s="174">
        <v>10858.99</v>
      </c>
      <c r="F2910" s="197">
        <f t="shared" si="441"/>
        <v>4.9658086025892879E-3</v>
      </c>
      <c r="G2910" s="197">
        <f t="shared" si="446"/>
        <v>-3.0547050218803929E-2</v>
      </c>
      <c r="H2910" s="174">
        <v>4429.2259999999997</v>
      </c>
      <c r="I2910" s="197">
        <f t="shared" si="442"/>
        <v>7.3567174799856168E-3</v>
      </c>
      <c r="J2910" s="197">
        <f t="shared" si="447"/>
        <v>-1.8544176458642175E-2</v>
      </c>
      <c r="K2910" s="174">
        <v>718.34</v>
      </c>
      <c r="L2910" s="197">
        <f t="shared" si="443"/>
        <v>6.8166208915895936E-3</v>
      </c>
      <c r="M2910" s="197">
        <f t="shared" si="448"/>
        <v>2.8915141631874839E-3</v>
      </c>
      <c r="N2910" s="199">
        <v>42186</v>
      </c>
      <c r="O2910" s="181">
        <v>2077.42</v>
      </c>
      <c r="P2910" s="200">
        <f t="shared" si="444"/>
        <v>6.9121861093133178E-3</v>
      </c>
      <c r="Q2910" s="200">
        <f t="shared" si="449"/>
        <v>-2.1662639299760957E-2</v>
      </c>
    </row>
    <row r="2911" spans="1:17">
      <c r="A2911" s="180">
        <v>42187</v>
      </c>
      <c r="B2911" s="174">
        <v>1015.18</v>
      </c>
      <c r="C2911" s="197">
        <f t="shared" si="440"/>
        <v>3.6453381947427869E-4</v>
      </c>
      <c r="D2911" s="201">
        <f t="shared" si="445"/>
        <v>-2.9085791115049945E-2</v>
      </c>
      <c r="E2911" s="174">
        <v>10864.82</v>
      </c>
      <c r="F2911" s="197">
        <f t="shared" si="441"/>
        <v>5.3673827380758298E-4</v>
      </c>
      <c r="G2911" s="197">
        <f t="shared" si="446"/>
        <v>-2.8531905325461439E-2</v>
      </c>
      <c r="H2911" s="174">
        <v>4433.3940000000002</v>
      </c>
      <c r="I2911" s="197">
        <f t="shared" si="442"/>
        <v>9.4057971734841112E-4</v>
      </c>
      <c r="J2911" s="197">
        <f t="shared" si="447"/>
        <v>-1.1980392029861033E-2</v>
      </c>
      <c r="K2911" s="174">
        <v>718.1</v>
      </c>
      <c r="L2911" s="197">
        <f t="shared" si="443"/>
        <v>-3.3415945286025147E-4</v>
      </c>
      <c r="M2911" s="197">
        <f t="shared" si="448"/>
        <v>7.7140604447690957E-3</v>
      </c>
      <c r="N2911" s="199">
        <v>42187</v>
      </c>
      <c r="O2911" s="181">
        <v>2076.7800000000002</v>
      </c>
      <c r="P2911" s="200">
        <f t="shared" si="444"/>
        <v>-3.0812190316463852E-4</v>
      </c>
      <c r="Q2911" s="200">
        <f t="shared" si="449"/>
        <v>-1.768690948468981E-2</v>
      </c>
    </row>
    <row r="2912" spans="1:17">
      <c r="A2912" s="180">
        <v>42191</v>
      </c>
      <c r="B2912" s="174">
        <v>1008.58</v>
      </c>
      <c r="C2912" s="197">
        <f t="shared" si="440"/>
        <v>-6.522535675072905E-3</v>
      </c>
      <c r="D2912" s="201">
        <f t="shared" si="445"/>
        <v>-1.5143139532120977E-2</v>
      </c>
      <c r="E2912" s="174">
        <v>10782.68</v>
      </c>
      <c r="F2912" s="197">
        <f t="shared" si="441"/>
        <v>-7.5889034958437499E-3</v>
      </c>
      <c r="G2912" s="197">
        <f t="shared" si="446"/>
        <v>-1.6840651060119186E-2</v>
      </c>
      <c r="H2912" s="174">
        <v>4418.6620000000003</v>
      </c>
      <c r="I2912" s="197">
        <f t="shared" si="442"/>
        <v>-3.3284953464304506E-3</v>
      </c>
      <c r="J2912" s="197">
        <f t="shared" si="447"/>
        <v>5.4281656260302255E-3</v>
      </c>
      <c r="K2912" s="174">
        <v>715.19</v>
      </c>
      <c r="L2912" s="197">
        <f t="shared" si="443"/>
        <v>-4.0605934576262203E-3</v>
      </c>
      <c r="M2912" s="197">
        <f t="shared" si="448"/>
        <v>-2.5590400880809204E-3</v>
      </c>
      <c r="N2912" s="199">
        <v>42191</v>
      </c>
      <c r="O2912" s="181">
        <v>2068.7600000000002</v>
      </c>
      <c r="P2912" s="200">
        <f t="shared" si="444"/>
        <v>-3.8692233125439636E-3</v>
      </c>
      <c r="Q2912" s="200">
        <f t="shared" si="449"/>
        <v>-6.087042105915888E-3</v>
      </c>
    </row>
    <row r="2913" spans="1:17">
      <c r="A2913" s="180">
        <v>42192</v>
      </c>
      <c r="B2913" s="174">
        <v>1011.39</v>
      </c>
      <c r="C2913" s="197">
        <f t="shared" si="440"/>
        <v>2.7822213326204851E-3</v>
      </c>
      <c r="D2913" s="201">
        <f t="shared" si="445"/>
        <v>-1.5846726824782009E-2</v>
      </c>
      <c r="E2913" s="174">
        <v>10829.32</v>
      </c>
      <c r="F2913" s="197">
        <f t="shared" si="441"/>
        <v>4.3161273740992883E-3</v>
      </c>
      <c r="G2913" s="197">
        <f t="shared" si="446"/>
        <v>-2.1406710538232777E-2</v>
      </c>
      <c r="H2913" s="174">
        <v>4429.0609999999997</v>
      </c>
      <c r="I2913" s="197">
        <f t="shared" si="442"/>
        <v>2.3506623768405894E-3</v>
      </c>
      <c r="J2913" s="197">
        <f t="shared" si="447"/>
        <v>8.8457468434455476E-3</v>
      </c>
      <c r="K2913" s="174">
        <v>712.96</v>
      </c>
      <c r="L2913" s="197">
        <f t="shared" si="443"/>
        <v>-3.1229237998358301E-3</v>
      </c>
      <c r="M2913" s="197">
        <f t="shared" si="448"/>
        <v>-1.0224540117248956E-2</v>
      </c>
      <c r="N2913" s="199">
        <v>42192</v>
      </c>
      <c r="O2913" s="181">
        <v>2081.34</v>
      </c>
      <c r="P2913" s="200">
        <f t="shared" si="444"/>
        <v>6.0625230864869576E-3</v>
      </c>
      <c r="Q2913" s="200">
        <f t="shared" si="449"/>
        <v>-5.4906125292417769E-3</v>
      </c>
    </row>
    <row r="2914" spans="1:17">
      <c r="A2914" s="180">
        <v>42193</v>
      </c>
      <c r="B2914" s="174">
        <v>994.76</v>
      </c>
      <c r="C2914" s="197">
        <f t="shared" si="440"/>
        <v>-1.6579399278462758E-2</v>
      </c>
      <c r="D2914" s="201">
        <f t="shared" si="445"/>
        <v>-1.8485575241714566E-2</v>
      </c>
      <c r="E2914" s="174">
        <v>10636.8</v>
      </c>
      <c r="F2914" s="197">
        <f t="shared" si="441"/>
        <v>-1.7937583692410001E-2</v>
      </c>
      <c r="G2914" s="197">
        <f t="shared" si="446"/>
        <v>-1.8941630223222629E-2</v>
      </c>
      <c r="H2914" s="174">
        <v>4351.5780000000004</v>
      </c>
      <c r="I2914" s="197">
        <f t="shared" si="442"/>
        <v>-1.7649059766624991E-2</v>
      </c>
      <c r="J2914" s="197">
        <f t="shared" si="447"/>
        <v>6.2303917036044222E-3</v>
      </c>
      <c r="K2914" s="174">
        <v>706.18</v>
      </c>
      <c r="L2914" s="197">
        <f t="shared" si="443"/>
        <v>-9.5551553546276095E-3</v>
      </c>
      <c r="M2914" s="197">
        <f t="shared" si="448"/>
        <v>-1.5034527858676549E-2</v>
      </c>
      <c r="N2914" s="199">
        <v>42193</v>
      </c>
      <c r="O2914" s="181">
        <v>2046.68</v>
      </c>
      <c r="P2914" s="200">
        <f t="shared" si="444"/>
        <v>-1.6792948927196509E-2</v>
      </c>
      <c r="Q2914" s="200">
        <f t="shared" si="449"/>
        <v>-3.1947529654943419E-3</v>
      </c>
    </row>
    <row r="2915" spans="1:17">
      <c r="A2915" s="180">
        <v>42194</v>
      </c>
      <c r="B2915" s="174">
        <v>996.37</v>
      </c>
      <c r="C2915" s="197">
        <f t="shared" si="440"/>
        <v>1.6171725109651663E-3</v>
      </c>
      <c r="D2915" s="201">
        <f t="shared" si="445"/>
        <v>-4.7076870202207792E-2</v>
      </c>
      <c r="E2915" s="174">
        <v>10689.51</v>
      </c>
      <c r="F2915" s="197">
        <f t="shared" si="441"/>
        <v>4.9431999564562099E-3</v>
      </c>
      <c r="G2915" s="197">
        <f t="shared" si="446"/>
        <v>-5.1281542663866336E-2</v>
      </c>
      <c r="H2915" s="174">
        <v>4352.0330000000004</v>
      </c>
      <c r="I2915" s="197">
        <f t="shared" si="442"/>
        <v>1.0455430519919568E-4</v>
      </c>
      <c r="J2915" s="197">
        <f t="shared" si="447"/>
        <v>-2.4307491688689876E-2</v>
      </c>
      <c r="K2915" s="174">
        <v>690.77</v>
      </c>
      <c r="L2915" s="197">
        <f t="shared" si="443"/>
        <v>-2.2063245084347625E-2</v>
      </c>
      <c r="M2915" s="197">
        <f t="shared" si="448"/>
        <v>-1.9742095432104971E-2</v>
      </c>
      <c r="N2915" s="199">
        <v>42194</v>
      </c>
      <c r="O2915" s="181">
        <v>2051.31</v>
      </c>
      <c r="P2915" s="200">
        <f t="shared" si="444"/>
        <v>2.2596453237141356E-3</v>
      </c>
      <c r="Q2915" s="200">
        <f t="shared" si="449"/>
        <v>-3.3355803730887042E-2</v>
      </c>
    </row>
    <row r="2916" spans="1:17">
      <c r="A2916" s="180">
        <v>42195</v>
      </c>
      <c r="B2916" s="174">
        <v>1009.39</v>
      </c>
      <c r="C2916" s="197">
        <f t="shared" si="440"/>
        <v>1.2982792437163222E-2</v>
      </c>
      <c r="D2916" s="201">
        <f t="shared" si="445"/>
        <v>-4.3386023954865849E-2</v>
      </c>
      <c r="E2916" s="174">
        <v>10853.92</v>
      </c>
      <c r="F2916" s="197">
        <f t="shared" si="441"/>
        <v>1.5263418304077332E-2</v>
      </c>
      <c r="G2916" s="197">
        <f t="shared" si="446"/>
        <v>-4.1345772826652964E-2</v>
      </c>
      <c r="H2916" s="174">
        <v>4420.152</v>
      </c>
      <c r="I2916" s="197">
        <f t="shared" si="442"/>
        <v>1.553099239310419E-2</v>
      </c>
      <c r="J2916" s="197">
        <f t="shared" si="447"/>
        <v>-1.9703804499181524E-2</v>
      </c>
      <c r="K2916" s="174">
        <v>691.8</v>
      </c>
      <c r="L2916" s="197">
        <f t="shared" si="443"/>
        <v>1.4899790832336474E-3</v>
      </c>
      <c r="M2916" s="197">
        <f t="shared" si="448"/>
        <v>-2.5935767767104434E-2</v>
      </c>
      <c r="N2916" s="199">
        <v>42195</v>
      </c>
      <c r="O2916" s="181">
        <v>2076.62</v>
      </c>
      <c r="P2916" s="200">
        <f t="shared" si="444"/>
        <v>1.2262958517226932E-2</v>
      </c>
      <c r="Q2916" s="200">
        <f t="shared" si="449"/>
        <v>-2.5993610992059501E-2</v>
      </c>
    </row>
    <row r="2917" spans="1:17">
      <c r="A2917" s="180">
        <v>42198</v>
      </c>
      <c r="B2917" s="174">
        <v>1024.5899999999999</v>
      </c>
      <c r="C2917" s="197">
        <f t="shared" si="440"/>
        <v>1.4946344569451629E-2</v>
      </c>
      <c r="D2917" s="201">
        <f t="shared" si="445"/>
        <v>-2.3856452828137961E-2</v>
      </c>
      <c r="E2917" s="174">
        <v>10944.85</v>
      </c>
      <c r="F2917" s="197">
        <f t="shared" si="441"/>
        <v>8.3427209334204534E-3</v>
      </c>
      <c r="G2917" s="197">
        <f t="shared" si="446"/>
        <v>-2.3604586426531356E-2</v>
      </c>
      <c r="H2917" s="174">
        <v>4494.4690000000001</v>
      </c>
      <c r="I2917" s="197">
        <f t="shared" si="442"/>
        <v>1.6673445049999656E-2</v>
      </c>
      <c r="J2917" s="197">
        <f t="shared" si="447"/>
        <v>-1.1198082899886892E-4</v>
      </c>
      <c r="K2917" s="174">
        <v>696.22</v>
      </c>
      <c r="L2917" s="197">
        <f t="shared" si="443"/>
        <v>6.3688058388376217E-3</v>
      </c>
      <c r="M2917" s="197">
        <f t="shared" si="448"/>
        <v>-3.9023326715869014E-2</v>
      </c>
      <c r="N2917" s="199">
        <v>42198</v>
      </c>
      <c r="O2917" s="181">
        <v>2099.6</v>
      </c>
      <c r="P2917" s="200">
        <f t="shared" si="444"/>
        <v>1.1005278427365045E-2</v>
      </c>
      <c r="Q2917" s="200">
        <f t="shared" si="449"/>
        <v>-1.07766373166974E-2</v>
      </c>
    </row>
    <row r="2918" spans="1:17">
      <c r="A2918" s="180">
        <v>42199</v>
      </c>
      <c r="B2918" s="174">
        <v>1029.02</v>
      </c>
      <c r="C2918" s="197">
        <f t="shared" si="440"/>
        <v>4.3143604399645229E-3</v>
      </c>
      <c r="D2918" s="201">
        <f t="shared" si="445"/>
        <v>-1.1653594204437168E-2</v>
      </c>
      <c r="E2918" s="174">
        <v>10993.26</v>
      </c>
      <c r="F2918" s="197">
        <f t="shared" si="441"/>
        <v>4.4133317387362201E-3</v>
      </c>
      <c r="G2918" s="197">
        <f t="shared" si="446"/>
        <v>-1.5606442258641304E-2</v>
      </c>
      <c r="H2918" s="174">
        <v>4523.4660000000003</v>
      </c>
      <c r="I2918" s="197">
        <f t="shared" si="442"/>
        <v>6.4309844630797619E-3</v>
      </c>
      <c r="J2918" s="197">
        <f t="shared" si="447"/>
        <v>1.5224770984271838E-2</v>
      </c>
      <c r="K2918" s="174">
        <v>697.35</v>
      </c>
      <c r="L2918" s="197">
        <f t="shared" si="443"/>
        <v>1.6217344627976859E-3</v>
      </c>
      <c r="M2918" s="197">
        <f t="shared" si="448"/>
        <v>-3.2585009334611635E-2</v>
      </c>
      <c r="N2918" s="199">
        <v>42199</v>
      </c>
      <c r="O2918" s="181">
        <v>2108.9499999999998</v>
      </c>
      <c r="P2918" s="200">
        <f t="shared" si="444"/>
        <v>4.4433429011478572E-3</v>
      </c>
      <c r="Q2918" s="200">
        <f t="shared" si="449"/>
        <v>5.3357726702324589E-4</v>
      </c>
    </row>
    <row r="2919" spans="1:17">
      <c r="A2919" s="180">
        <v>42200</v>
      </c>
      <c r="B2919" s="174">
        <v>1027.67</v>
      </c>
      <c r="C2919" s="197">
        <f t="shared" si="440"/>
        <v>-1.3127891844508834E-3</v>
      </c>
      <c r="D2919" s="201">
        <f t="shared" si="445"/>
        <v>-2.1430112578134097E-2</v>
      </c>
      <c r="E2919" s="174">
        <v>10958.83</v>
      </c>
      <c r="F2919" s="197">
        <f t="shared" si="441"/>
        <v>-3.1368337349026269E-3</v>
      </c>
      <c r="G2919" s="197">
        <f t="shared" si="446"/>
        <v>-1.9285670786834533E-2</v>
      </c>
      <c r="H2919" s="174">
        <v>4528.357</v>
      </c>
      <c r="I2919" s="197">
        <f t="shared" si="442"/>
        <v>1.0806663974740202E-3</v>
      </c>
      <c r="J2919" s="197">
        <f t="shared" si="447"/>
        <v>6.3046148937721492E-3</v>
      </c>
      <c r="K2919" s="174">
        <v>694.16</v>
      </c>
      <c r="L2919" s="197">
        <f t="shared" si="443"/>
        <v>-4.5849553194692617E-3</v>
      </c>
      <c r="M2919" s="197">
        <f t="shared" si="448"/>
        <v>-1.5199028872667011E-2</v>
      </c>
      <c r="N2919" s="199">
        <v>42200</v>
      </c>
      <c r="O2919" s="181">
        <v>2107.4</v>
      </c>
      <c r="P2919" s="200">
        <f t="shared" si="444"/>
        <v>-7.3523311386536176E-4</v>
      </c>
      <c r="Q2919" s="200">
        <f t="shared" si="449"/>
        <v>-5.7446287458779426E-3</v>
      </c>
    </row>
    <row r="2920" spans="1:17">
      <c r="A2920" s="180">
        <v>42201</v>
      </c>
      <c r="B2920" s="174">
        <v>1048.6600000000001</v>
      </c>
      <c r="C2920" s="197">
        <f t="shared" si="440"/>
        <v>2.0219054844139051E-2</v>
      </c>
      <c r="D2920" s="201">
        <f t="shared" si="445"/>
        <v>-2.1953098744067149E-2</v>
      </c>
      <c r="E2920" s="174">
        <v>11024.87</v>
      </c>
      <c r="F2920" s="197">
        <f t="shared" si="441"/>
        <v>6.0081058835005866E-3</v>
      </c>
      <c r="G2920" s="197">
        <f t="shared" si="446"/>
        <v>-2.4296306086952432E-2</v>
      </c>
      <c r="H2920" s="174">
        <v>4594.8959999999997</v>
      </c>
      <c r="I2920" s="197">
        <f t="shared" si="442"/>
        <v>1.4586941705312492E-2</v>
      </c>
      <c r="J2920" s="197">
        <f t="shared" si="447"/>
        <v>7.5512558783816406E-3</v>
      </c>
      <c r="K2920" s="174">
        <v>694.45</v>
      </c>
      <c r="L2920" s="197">
        <f t="shared" si="443"/>
        <v>4.1768387699384193E-4</v>
      </c>
      <c r="M2920" s="197">
        <f t="shared" si="448"/>
        <v>-1.1658181679740535E-2</v>
      </c>
      <c r="N2920" s="199">
        <v>42201</v>
      </c>
      <c r="O2920" s="181">
        <v>2124.29</v>
      </c>
      <c r="P2920" s="200">
        <f t="shared" si="444"/>
        <v>7.9826687162939235E-3</v>
      </c>
      <c r="Q2920" s="200">
        <f t="shared" si="449"/>
        <v>-7.2480359289939615E-3</v>
      </c>
    </row>
    <row r="2921" spans="1:17">
      <c r="A2921" s="180">
        <v>42202</v>
      </c>
      <c r="B2921" s="174">
        <v>1060.24</v>
      </c>
      <c r="C2921" s="197">
        <f t="shared" si="440"/>
        <v>1.098213892160194E-2</v>
      </c>
      <c r="D2921" s="201">
        <f t="shared" si="445"/>
        <v>-4.6047955934222264E-3</v>
      </c>
      <c r="E2921" s="174">
        <v>10987.17</v>
      </c>
      <c r="F2921" s="197">
        <f t="shared" si="441"/>
        <v>-3.4254014496018378E-3</v>
      </c>
      <c r="G2921" s="197">
        <f t="shared" si="446"/>
        <v>-1.8247231635244096E-2</v>
      </c>
      <c r="H2921" s="174">
        <v>4661.5969999999998</v>
      </c>
      <c r="I2921" s="197">
        <f t="shared" si="442"/>
        <v>1.4411971036208324E-2</v>
      </c>
      <c r="J2921" s="197">
        <f t="shared" si="447"/>
        <v>1.7995523744969912E-2</v>
      </c>
      <c r="K2921" s="174">
        <v>682.88</v>
      </c>
      <c r="L2921" s="197">
        <f t="shared" si="443"/>
        <v>-1.6801016688894208E-2</v>
      </c>
      <c r="M2921" s="197">
        <f t="shared" si="448"/>
        <v>-1.7684166577626805E-2</v>
      </c>
      <c r="N2921" s="199">
        <v>42202</v>
      </c>
      <c r="O2921" s="181">
        <v>2126.64</v>
      </c>
      <c r="P2921" s="200">
        <f t="shared" si="444"/>
        <v>1.1056405254354067E-3</v>
      </c>
      <c r="Q2921" s="200">
        <f t="shared" si="449"/>
        <v>-2.3086934168809106E-3</v>
      </c>
    </row>
    <row r="2922" spans="1:17">
      <c r="A2922" s="180">
        <v>42205</v>
      </c>
      <c r="B2922" s="174">
        <v>1061.1199999999999</v>
      </c>
      <c r="C2922" s="197">
        <f t="shared" si="440"/>
        <v>8.2965649439743511E-4</v>
      </c>
      <c r="D2922" s="201">
        <f t="shared" si="445"/>
        <v>8.9815857208255523E-3</v>
      </c>
      <c r="E2922" s="174">
        <v>10969.49</v>
      </c>
      <c r="F2922" s="197">
        <f t="shared" si="441"/>
        <v>-1.6104456525848109E-3</v>
      </c>
      <c r="G2922" s="197">
        <f t="shared" si="446"/>
        <v>-2.0358968288583967E-2</v>
      </c>
      <c r="H2922" s="174">
        <v>4679.6750000000002</v>
      </c>
      <c r="I2922" s="197">
        <f t="shared" si="442"/>
        <v>3.8705697830743713E-3</v>
      </c>
      <c r="J2922" s="197">
        <f t="shared" si="447"/>
        <v>3.4454815425855372E-2</v>
      </c>
      <c r="K2922" s="174">
        <v>680.7</v>
      </c>
      <c r="L2922" s="197">
        <f t="shared" si="443"/>
        <v>-3.1974682194280983E-3</v>
      </c>
      <c r="M2922" s="197">
        <f t="shared" si="448"/>
        <v>-4.9718572267265754E-2</v>
      </c>
      <c r="N2922" s="199">
        <v>42205</v>
      </c>
      <c r="O2922" s="181">
        <v>2128.2800000000002</v>
      </c>
      <c r="P2922" s="200">
        <f t="shared" si="444"/>
        <v>7.7087234599653289E-4</v>
      </c>
      <c r="Q2922" s="200">
        <f t="shared" si="449"/>
        <v>-5.5941164517931546E-4</v>
      </c>
    </row>
    <row r="2923" spans="1:17">
      <c r="A2923" s="180">
        <v>42206</v>
      </c>
      <c r="B2923" s="174">
        <v>1059.33</v>
      </c>
      <c r="C2923" s="197">
        <f t="shared" si="440"/>
        <v>-1.6883212763223882E-3</v>
      </c>
      <c r="D2923" s="201">
        <f t="shared" si="445"/>
        <v>9.3164847314383091E-3</v>
      </c>
      <c r="E2923" s="174">
        <v>10919</v>
      </c>
      <c r="F2923" s="197">
        <f t="shared" si="441"/>
        <v>-4.6133917460549571E-3</v>
      </c>
      <c r="G2923" s="197">
        <f t="shared" si="446"/>
        <v>-2.1709863532748317E-2</v>
      </c>
      <c r="H2923" s="174">
        <v>4674.4049999999997</v>
      </c>
      <c r="I2923" s="197">
        <f t="shared" si="442"/>
        <v>-1.1267811602171472E-3</v>
      </c>
      <c r="J2923" s="197">
        <f t="shared" si="447"/>
        <v>3.7974181555821072E-2</v>
      </c>
      <c r="K2923" s="174">
        <v>691.48</v>
      </c>
      <c r="L2923" s="197">
        <f t="shared" si="443"/>
        <v>1.5712547600680155E-2</v>
      </c>
      <c r="M2923" s="197">
        <f t="shared" si="448"/>
        <v>-4.732701393553275E-2</v>
      </c>
      <c r="N2923" s="199">
        <v>42206</v>
      </c>
      <c r="O2923" s="181">
        <v>2119.21</v>
      </c>
      <c r="P2923" s="200">
        <f t="shared" si="444"/>
        <v>-4.2707640446294944E-3</v>
      </c>
      <c r="Q2923" s="200">
        <f t="shared" si="449"/>
        <v>1.1424193733091848E-3</v>
      </c>
    </row>
    <row r="2924" spans="1:17">
      <c r="A2924" s="180">
        <v>42207</v>
      </c>
      <c r="B2924" s="174">
        <v>1053.3900000000001</v>
      </c>
      <c r="C2924" s="197">
        <f t="shared" si="440"/>
        <v>-5.6230978563275771E-3</v>
      </c>
      <c r="D2924" s="201">
        <f t="shared" si="445"/>
        <v>5.1770188359994808E-3</v>
      </c>
      <c r="E2924" s="174">
        <v>10899.86</v>
      </c>
      <c r="F2924" s="197">
        <f t="shared" si="441"/>
        <v>-1.7544459160136988E-3</v>
      </c>
      <c r="G2924" s="197">
        <f t="shared" si="446"/>
        <v>-2.8944203865782087E-2</v>
      </c>
      <c r="H2924" s="174">
        <v>4623.241</v>
      </c>
      <c r="I2924" s="197">
        <f t="shared" si="442"/>
        <v>-1.1005907615091117E-2</v>
      </c>
      <c r="J2924" s="197">
        <f t="shared" si="447"/>
        <v>3.1497609385210713E-2</v>
      </c>
      <c r="K2924" s="174">
        <v>702.71</v>
      </c>
      <c r="L2924" s="197">
        <f t="shared" si="443"/>
        <v>1.6110060866273607E-2</v>
      </c>
      <c r="M2924" s="197">
        <f t="shared" si="448"/>
        <v>-2.6219452054997022E-2</v>
      </c>
      <c r="N2924" s="199">
        <v>42207</v>
      </c>
      <c r="O2924" s="181">
        <v>2114.15</v>
      </c>
      <c r="P2924" s="200">
        <f t="shared" si="444"/>
        <v>-2.3905372610337479E-3</v>
      </c>
      <c r="Q2924" s="200">
        <f t="shared" si="449"/>
        <v>-5.4635044363192942E-3</v>
      </c>
    </row>
    <row r="2925" spans="1:17">
      <c r="A2925" s="180">
        <v>42208</v>
      </c>
      <c r="B2925" s="174">
        <v>1055.8599999999999</v>
      </c>
      <c r="C2925" s="197">
        <f t="shared" si="440"/>
        <v>2.3420657855176864E-3</v>
      </c>
      <c r="D2925" s="201">
        <f t="shared" si="445"/>
        <v>-7.971076802044336E-4</v>
      </c>
      <c r="E2925" s="174">
        <v>10840.73</v>
      </c>
      <c r="F2925" s="197">
        <f t="shared" si="441"/>
        <v>-5.4396081984333811E-3</v>
      </c>
      <c r="G2925" s="197">
        <f t="shared" si="446"/>
        <v>-2.6957561912677296E-2</v>
      </c>
      <c r="H2925" s="174">
        <v>4602.83</v>
      </c>
      <c r="I2925" s="197">
        <f t="shared" si="442"/>
        <v>-4.4246425807086551E-3</v>
      </c>
      <c r="J2925" s="197">
        <f t="shared" si="447"/>
        <v>2.1001825641905114E-2</v>
      </c>
      <c r="K2925" s="174">
        <v>705.43</v>
      </c>
      <c r="L2925" s="197">
        <f t="shared" si="443"/>
        <v>3.8632570382824698E-3</v>
      </c>
      <c r="M2925" s="197">
        <f t="shared" si="448"/>
        <v>-1.4733465654808535E-2</v>
      </c>
      <c r="N2925" s="199">
        <v>42208</v>
      </c>
      <c r="O2925" s="181">
        <v>2102.15</v>
      </c>
      <c r="P2925" s="200">
        <f t="shared" si="444"/>
        <v>-5.6922099476966175E-3</v>
      </c>
      <c r="Q2925" s="200">
        <f t="shared" si="449"/>
        <v>-5.6176610693400497E-3</v>
      </c>
    </row>
    <row r="2926" spans="1:17">
      <c r="A2926" s="180">
        <v>42209</v>
      </c>
      <c r="B2926" s="174">
        <v>1055.1600000000001</v>
      </c>
      <c r="C2926" s="197">
        <f t="shared" si="440"/>
        <v>-6.6318654077720065E-4</v>
      </c>
      <c r="D2926" s="201">
        <f t="shared" si="445"/>
        <v>1.4635012542619322E-2</v>
      </c>
      <c r="E2926" s="174">
        <v>10721.95</v>
      </c>
      <c r="F2926" s="197">
        <f t="shared" si="441"/>
        <v>-1.1017294832093422E-2</v>
      </c>
      <c r="G2926" s="197">
        <f t="shared" si="446"/>
        <v>-2.0505556185430318E-2</v>
      </c>
      <c r="H2926" s="174">
        <v>4557.375</v>
      </c>
      <c r="I2926" s="197">
        <f t="shared" si="442"/>
        <v>-9.9245318407800397E-3</v>
      </c>
      <c r="J2926" s="197">
        <f t="shared" si="447"/>
        <v>2.8620949851144863E-2</v>
      </c>
      <c r="K2926" s="174">
        <v>706.24</v>
      </c>
      <c r="L2926" s="197">
        <f t="shared" si="443"/>
        <v>1.1475771092295016E-3</v>
      </c>
      <c r="M2926" s="197">
        <f t="shared" si="448"/>
        <v>-2.8039742672586826E-2</v>
      </c>
      <c r="N2926" s="199">
        <v>42209</v>
      </c>
      <c r="O2926" s="181">
        <v>2079.65</v>
      </c>
      <c r="P2926" s="200">
        <f t="shared" si="444"/>
        <v>-1.0761020194054139E-2</v>
      </c>
      <c r="Q2926" s="200">
        <f t="shared" si="449"/>
        <v>-9.747168743940663E-4</v>
      </c>
    </row>
    <row r="2927" spans="1:17">
      <c r="A2927" s="180">
        <v>42212</v>
      </c>
      <c r="B2927" s="174">
        <v>1046.19</v>
      </c>
      <c r="C2927" s="197">
        <f t="shared" si="440"/>
        <v>-8.5374206899174118E-3</v>
      </c>
      <c r="D2927" s="201">
        <f t="shared" si="445"/>
        <v>4.3604789634287574E-4</v>
      </c>
      <c r="E2927" s="174">
        <v>10656.61</v>
      </c>
      <c r="F2927" s="197">
        <f t="shared" si="441"/>
        <v>-6.1126851810283933E-3</v>
      </c>
      <c r="G2927" s="197">
        <f t="shared" si="446"/>
        <v>-3.8549865339969083E-2</v>
      </c>
      <c r="H2927" s="174">
        <v>4519.0929999999998</v>
      </c>
      <c r="I2927" s="197">
        <f t="shared" si="442"/>
        <v>-8.4354898852686769E-3</v>
      </c>
      <c r="J2927" s="197">
        <f t="shared" si="447"/>
        <v>2.485876117494016E-3</v>
      </c>
      <c r="K2927" s="174">
        <v>715.28</v>
      </c>
      <c r="L2927" s="197">
        <f t="shared" si="443"/>
        <v>1.2718951358690916E-2</v>
      </c>
      <c r="M2927" s="197">
        <f t="shared" si="448"/>
        <v>-2.3523252992429501E-2</v>
      </c>
      <c r="N2927" s="199">
        <v>42212</v>
      </c>
      <c r="O2927" s="181">
        <v>2067.64</v>
      </c>
      <c r="P2927" s="200">
        <f t="shared" si="444"/>
        <v>-5.7917500692277806E-3</v>
      </c>
      <c r="Q2927" s="200">
        <f t="shared" si="449"/>
        <v>-2.0856641990235847E-2</v>
      </c>
    </row>
    <row r="2928" spans="1:17">
      <c r="A2928" s="180">
        <v>42213</v>
      </c>
      <c r="B2928" s="174">
        <v>1056.58</v>
      </c>
      <c r="C2928" s="197">
        <f t="shared" si="440"/>
        <v>9.8822834230419317E-3</v>
      </c>
      <c r="D2928" s="201">
        <f t="shared" si="445"/>
        <v>-7.7410158466396659E-3</v>
      </c>
      <c r="E2928" s="174">
        <v>10790.18</v>
      </c>
      <c r="F2928" s="197">
        <f t="shared" si="441"/>
        <v>1.2456104339605846E-2</v>
      </c>
      <c r="G2928" s="197">
        <f t="shared" si="446"/>
        <v>-4.3709959576866783E-2</v>
      </c>
      <c r="H2928" s="174">
        <v>4560.2330000000002</v>
      </c>
      <c r="I2928" s="197">
        <f t="shared" si="442"/>
        <v>9.0624087204732705E-3</v>
      </c>
      <c r="J2928" s="197">
        <f t="shared" si="447"/>
        <v>-3.658636290700781E-3</v>
      </c>
      <c r="K2928" s="174">
        <v>727.83</v>
      </c>
      <c r="L2928" s="197">
        <f t="shared" si="443"/>
        <v>1.7393430016887639E-2</v>
      </c>
      <c r="M2928" s="197">
        <f t="shared" si="448"/>
        <v>-1.4917261858039734E-2</v>
      </c>
      <c r="N2928" s="199">
        <v>42213</v>
      </c>
      <c r="O2928" s="181">
        <v>2093.25</v>
      </c>
      <c r="P2928" s="200">
        <f t="shared" si="444"/>
        <v>1.231002184803006E-2</v>
      </c>
      <c r="Q2928" s="200">
        <f t="shared" si="449"/>
        <v>-2.5380800525377244E-2</v>
      </c>
    </row>
    <row r="2929" spans="1:17">
      <c r="A2929" s="180">
        <v>42214</v>
      </c>
      <c r="B2929" s="174">
        <v>1062.83</v>
      </c>
      <c r="C2929" s="197">
        <f t="shared" si="440"/>
        <v>5.8978848992889436E-3</v>
      </c>
      <c r="D2929" s="201">
        <f t="shared" si="445"/>
        <v>7.9056301976278311E-3</v>
      </c>
      <c r="E2929" s="174">
        <v>10883.91</v>
      </c>
      <c r="F2929" s="197">
        <f t="shared" si="441"/>
        <v>8.6490906241021223E-3</v>
      </c>
      <c r="G2929" s="197">
        <f t="shared" si="446"/>
        <v>-2.4363940000766048E-2</v>
      </c>
      <c r="H2929" s="174">
        <v>4581.6040000000003</v>
      </c>
      <c r="I2929" s="197">
        <f t="shared" si="442"/>
        <v>4.6754364424350259E-3</v>
      </c>
      <c r="J2929" s="197">
        <f t="shared" si="447"/>
        <v>1.1464001660438282E-2</v>
      </c>
      <c r="K2929" s="174">
        <v>731.61</v>
      </c>
      <c r="L2929" s="197">
        <f t="shared" si="443"/>
        <v>5.1800806507500295E-3</v>
      </c>
      <c r="M2929" s="197">
        <f t="shared" si="448"/>
        <v>4.9860988675061446E-3</v>
      </c>
      <c r="N2929" s="199">
        <v>42214</v>
      </c>
      <c r="O2929" s="181">
        <v>2108.5700000000002</v>
      </c>
      <c r="P2929" s="200">
        <f t="shared" si="444"/>
        <v>7.2921105076044846E-3</v>
      </c>
      <c r="Q2929" s="200">
        <f t="shared" si="449"/>
        <v>-6.7323328859887309E-3</v>
      </c>
    </row>
    <row r="2930" spans="1:17">
      <c r="A2930" s="180">
        <v>42215</v>
      </c>
      <c r="B2930" s="174">
        <v>1068.46</v>
      </c>
      <c r="C2930" s="197">
        <f t="shared" si="440"/>
        <v>5.2831975896821849E-3</v>
      </c>
      <c r="D2930" s="201">
        <f t="shared" si="445"/>
        <v>1.1221614585346047E-2</v>
      </c>
      <c r="E2930" s="174">
        <v>10881.75</v>
      </c>
      <c r="F2930" s="197">
        <f t="shared" si="441"/>
        <v>-1.9847778630102577E-4</v>
      </c>
      <c r="G2930" s="197">
        <f t="shared" si="446"/>
        <v>-1.6201331424853235E-2</v>
      </c>
      <c r="H2930" s="174">
        <v>4598.5929999999998</v>
      </c>
      <c r="I2930" s="197">
        <f t="shared" si="442"/>
        <v>3.7012319876188735E-3</v>
      </c>
      <c r="J2930" s="197">
        <f t="shared" si="447"/>
        <v>1.3128616457667554E-2</v>
      </c>
      <c r="K2930" s="174">
        <v>728.08</v>
      </c>
      <c r="L2930" s="197">
        <f t="shared" si="443"/>
        <v>-4.8366528256000955E-3</v>
      </c>
      <c r="M2930" s="197">
        <f t="shared" si="448"/>
        <v>1.0124755927515262E-2</v>
      </c>
      <c r="N2930" s="199">
        <v>42215</v>
      </c>
      <c r="O2930" s="181">
        <v>2108.63</v>
      </c>
      <c r="P2930" s="200">
        <f t="shared" si="444"/>
        <v>2.8454898986964683E-5</v>
      </c>
      <c r="Q2930" s="200">
        <f t="shared" si="449"/>
        <v>-1.4975241525696749E-3</v>
      </c>
    </row>
    <row r="2931" spans="1:17">
      <c r="A2931" s="180">
        <v>42216</v>
      </c>
      <c r="B2931" s="174">
        <v>1066.3499999999999</v>
      </c>
      <c r="C2931" s="197">
        <f t="shared" si="440"/>
        <v>-1.9767573574051385E-3</v>
      </c>
      <c r="D2931" s="201">
        <f t="shared" si="445"/>
        <v>1.6181353831739614E-2</v>
      </c>
      <c r="E2931" s="174">
        <v>10882.28</v>
      </c>
      <c r="F2931" s="197">
        <f t="shared" si="441"/>
        <v>4.8704215175698087E-5</v>
      </c>
      <c r="G2931" s="197">
        <f t="shared" si="446"/>
        <v>-1.8134928921245005E-2</v>
      </c>
      <c r="H2931" s="174">
        <v>4588.9070000000002</v>
      </c>
      <c r="I2931" s="197">
        <f t="shared" si="442"/>
        <v>-2.1085177879813302E-3</v>
      </c>
      <c r="J2931" s="197">
        <f t="shared" si="447"/>
        <v>1.9700270790660883E-2</v>
      </c>
      <c r="K2931" s="174">
        <v>716.13</v>
      </c>
      <c r="L2931" s="197">
        <f t="shared" si="443"/>
        <v>-1.6549217543437439E-2</v>
      </c>
      <c r="M2931" s="197">
        <f t="shared" si="448"/>
        <v>1.7183197690092576E-3</v>
      </c>
      <c r="N2931" s="199">
        <v>42216</v>
      </c>
      <c r="O2931" s="181">
        <v>2103.84</v>
      </c>
      <c r="P2931" s="200">
        <f t="shared" si="444"/>
        <v>-2.274201152523918E-3</v>
      </c>
      <c r="Q2931" s="200">
        <f t="shared" si="449"/>
        <v>-4.5990854794389341E-4</v>
      </c>
    </row>
    <row r="2932" spans="1:17">
      <c r="A2932" s="180">
        <v>42219</v>
      </c>
      <c r="B2932" s="174">
        <v>1061.33</v>
      </c>
      <c r="C2932" s="197">
        <f t="shared" si="440"/>
        <v>-4.7187634558874163E-3</v>
      </c>
      <c r="D2932" s="201">
        <f t="shared" si="445"/>
        <v>1.0009131287745665E-2</v>
      </c>
      <c r="E2932" s="174">
        <v>10841.26</v>
      </c>
      <c r="F2932" s="197">
        <f t="shared" si="441"/>
        <v>-3.7765528779804E-3</v>
      </c>
      <c r="G2932" s="197">
        <f t="shared" si="446"/>
        <v>-2.0523489363260091E-2</v>
      </c>
      <c r="H2932" s="174">
        <v>4580.4629999999997</v>
      </c>
      <c r="I2932" s="197">
        <f t="shared" si="442"/>
        <v>-1.8417846344858527E-3</v>
      </c>
      <c r="J2932" s="197">
        <f t="shared" si="447"/>
        <v>1.5160185703937117E-2</v>
      </c>
      <c r="K2932" s="174">
        <v>714.3</v>
      </c>
      <c r="L2932" s="197">
        <f t="shared" si="443"/>
        <v>-2.5586725647360627E-3</v>
      </c>
      <c r="M2932" s="197">
        <f t="shared" si="448"/>
        <v>-1.5037252113072507E-2</v>
      </c>
      <c r="N2932" s="199">
        <v>42219</v>
      </c>
      <c r="O2932" s="181">
        <v>2098.04</v>
      </c>
      <c r="P2932" s="200">
        <f t="shared" si="444"/>
        <v>-2.7606707871855756E-3</v>
      </c>
      <c r="Q2932" s="200">
        <f t="shared" si="449"/>
        <v>-4.850753126145896E-3</v>
      </c>
    </row>
    <row r="2933" spans="1:17">
      <c r="A2933" s="180">
        <v>42220</v>
      </c>
      <c r="B2933" s="174">
        <v>1064.52</v>
      </c>
      <c r="C2933" s="197">
        <f t="shared" si="440"/>
        <v>3.0011547327815765E-3</v>
      </c>
      <c r="D2933" s="201">
        <f t="shared" si="445"/>
        <v>1.4358286651203821E-2</v>
      </c>
      <c r="E2933" s="174">
        <v>10824.7</v>
      </c>
      <c r="F2933" s="197">
        <f t="shared" si="441"/>
        <v>-1.5286655403045999E-3</v>
      </c>
      <c r="G2933" s="197">
        <f t="shared" si="446"/>
        <v>-1.4571501296365086E-2</v>
      </c>
      <c r="H2933" s="174">
        <v>4567.4650000000001</v>
      </c>
      <c r="I2933" s="197">
        <f t="shared" si="442"/>
        <v>-2.8417383143124202E-3</v>
      </c>
      <c r="J2933" s="197">
        <f t="shared" si="447"/>
        <v>2.0608848901965751E-2</v>
      </c>
      <c r="K2933" s="174">
        <v>710.03</v>
      </c>
      <c r="L2933" s="197">
        <f t="shared" si="443"/>
        <v>-5.9958194970937632E-3</v>
      </c>
      <c r="M2933" s="197">
        <f t="shared" si="448"/>
        <v>-3.242671893445606E-3</v>
      </c>
      <c r="N2933" s="199">
        <v>42220</v>
      </c>
      <c r="O2933" s="181">
        <v>2093.3200000000002</v>
      </c>
      <c r="P2933" s="200">
        <f t="shared" si="444"/>
        <v>-2.2522532043250201E-3</v>
      </c>
      <c r="Q2933" s="200">
        <f t="shared" si="449"/>
        <v>1.0491479020846403E-3</v>
      </c>
    </row>
    <row r="2934" spans="1:17">
      <c r="A2934" s="180">
        <v>42221</v>
      </c>
      <c r="B2934" s="174">
        <v>1079.06</v>
      </c>
      <c r="C2934" s="197">
        <f t="shared" si="440"/>
        <v>1.3566298435183395E-2</v>
      </c>
      <c r="D2934" s="201">
        <f t="shared" si="445"/>
        <v>1.6747890701775608E-2</v>
      </c>
      <c r="E2934" s="174">
        <v>10847.85</v>
      </c>
      <c r="F2934" s="197">
        <f t="shared" si="441"/>
        <v>2.1363437901537174E-3</v>
      </c>
      <c r="G2934" s="197">
        <f t="shared" si="446"/>
        <v>-1.4183854304498743E-2</v>
      </c>
      <c r="H2934" s="174">
        <v>4602.2380000000003</v>
      </c>
      <c r="I2934" s="197">
        <f t="shared" si="442"/>
        <v>7.5843605154355493E-3</v>
      </c>
      <c r="J2934" s="197">
        <f t="shared" si="447"/>
        <v>1.9963845686281206E-2</v>
      </c>
      <c r="K2934" s="174">
        <v>703.2</v>
      </c>
      <c r="L2934" s="197">
        <f t="shared" si="443"/>
        <v>-9.6658762928656453E-3</v>
      </c>
      <c r="M2934" s="197">
        <f t="shared" si="448"/>
        <v>-2.7257744449921989E-2</v>
      </c>
      <c r="N2934" s="199">
        <v>42221</v>
      </c>
      <c r="O2934" s="181">
        <v>2099.84</v>
      </c>
      <c r="P2934" s="200">
        <f t="shared" si="444"/>
        <v>3.1098289855839203E-3</v>
      </c>
      <c r="Q2934" s="200">
        <f t="shared" si="449"/>
        <v>2.3410532457673015E-4</v>
      </c>
    </row>
    <row r="2935" spans="1:17">
      <c r="A2935" s="180">
        <v>42222</v>
      </c>
      <c r="B2935" s="174">
        <v>1069.6099999999999</v>
      </c>
      <c r="C2935" s="197">
        <f t="shared" si="440"/>
        <v>-8.796195722196162E-3</v>
      </c>
      <c r="D2935" s="201">
        <f t="shared" si="445"/>
        <v>4.336176115146087E-2</v>
      </c>
      <c r="E2935" s="174">
        <v>10799.44</v>
      </c>
      <c r="F2935" s="197">
        <f t="shared" si="441"/>
        <v>-4.4726227348431697E-3</v>
      </c>
      <c r="G2935" s="197">
        <f t="shared" si="446"/>
        <v>-6.4294130188543418E-3</v>
      </c>
      <c r="H2935" s="174">
        <v>4528.5069999999996</v>
      </c>
      <c r="I2935" s="197">
        <f t="shared" si="442"/>
        <v>-1.6150402323474134E-2</v>
      </c>
      <c r="J2935" s="197">
        <f t="shared" si="447"/>
        <v>3.7801194871864459E-2</v>
      </c>
      <c r="K2935" s="174">
        <v>709.77</v>
      </c>
      <c r="L2935" s="197">
        <f t="shared" si="443"/>
        <v>9.2996275213395561E-3</v>
      </c>
      <c r="M2935" s="197">
        <f t="shared" si="448"/>
        <v>-3.5854043261011985E-2</v>
      </c>
      <c r="N2935" s="199">
        <v>42222</v>
      </c>
      <c r="O2935" s="181">
        <v>2083.56</v>
      </c>
      <c r="P2935" s="200">
        <f t="shared" si="444"/>
        <v>-7.7831821886354671E-3</v>
      </c>
      <c r="Q2935" s="200">
        <f t="shared" si="449"/>
        <v>9.8394714085443518E-3</v>
      </c>
    </row>
    <row r="2936" spans="1:17">
      <c r="A2936" s="180">
        <v>42223</v>
      </c>
      <c r="B2936" s="174">
        <v>1066.6600000000001</v>
      </c>
      <c r="C2936" s="197">
        <f t="shared" si="440"/>
        <v>-2.761824933305975E-3</v>
      </c>
      <c r="D2936" s="201">
        <f t="shared" si="445"/>
        <v>3.3733602529385454E-2</v>
      </c>
      <c r="E2936" s="174">
        <v>10763.15</v>
      </c>
      <c r="F2936" s="197">
        <f t="shared" si="441"/>
        <v>-3.366018114154054E-3</v>
      </c>
      <c r="G2936" s="197">
        <f t="shared" si="446"/>
        <v>-1.0702342255072536E-2</v>
      </c>
      <c r="H2936" s="174">
        <v>4520.08</v>
      </c>
      <c r="I2936" s="197">
        <f t="shared" si="442"/>
        <v>-1.8626117948209128E-3</v>
      </c>
      <c r="J2936" s="197">
        <f t="shared" si="447"/>
        <v>2.2532821221724206E-2</v>
      </c>
      <c r="K2936" s="174">
        <v>714.59</v>
      </c>
      <c r="L2936" s="197">
        <f t="shared" si="443"/>
        <v>6.7679777563786512E-3</v>
      </c>
      <c r="M2936" s="197">
        <f t="shared" si="448"/>
        <v>-1.9035169140872776E-2</v>
      </c>
      <c r="N2936" s="199">
        <v>42223</v>
      </c>
      <c r="O2936" s="181">
        <v>2077.5700000000002</v>
      </c>
      <c r="P2936" s="200">
        <f t="shared" si="444"/>
        <v>-2.8790276379214528E-3</v>
      </c>
      <c r="Q2936" s="200">
        <f t="shared" si="449"/>
        <v>1.6379626642570996E-3</v>
      </c>
    </row>
    <row r="2937" spans="1:17">
      <c r="A2937" s="180">
        <v>42226</v>
      </c>
      <c r="B2937" s="174">
        <v>1079.71</v>
      </c>
      <c r="C2937" s="197">
        <f t="shared" si="440"/>
        <v>1.2160215442017673E-2</v>
      </c>
      <c r="D2937" s="201">
        <f t="shared" si="445"/>
        <v>1.3915205321513845E-2</v>
      </c>
      <c r="E2937" s="174">
        <v>10906.03</v>
      </c>
      <c r="F2937" s="197">
        <f t="shared" si="441"/>
        <v>1.3187584459659485E-2</v>
      </c>
      <c r="G2937" s="197">
        <f t="shared" si="446"/>
        <v>-2.7024980772855811E-2</v>
      </c>
      <c r="H2937" s="174">
        <v>4573.1130000000003</v>
      </c>
      <c r="I2937" s="197">
        <f t="shared" si="442"/>
        <v>1.1664461823917855E-2</v>
      </c>
      <c r="J2937" s="197">
        <f t="shared" si="447"/>
        <v>7.6879696210713343E-3</v>
      </c>
      <c r="K2937" s="174">
        <v>715.57</v>
      </c>
      <c r="L2937" s="197">
        <f t="shared" si="443"/>
        <v>1.3704762451569425E-3</v>
      </c>
      <c r="M2937" s="197">
        <f t="shared" si="448"/>
        <v>-1.5593098551126727E-2</v>
      </c>
      <c r="N2937" s="199">
        <v>42226</v>
      </c>
      <c r="O2937" s="181">
        <v>2104.1799999999998</v>
      </c>
      <c r="P2937" s="200">
        <f t="shared" si="444"/>
        <v>1.2726901022967103E-2</v>
      </c>
      <c r="Q2937" s="200">
        <f t="shared" si="449"/>
        <v>-1.3211532973498441E-2</v>
      </c>
    </row>
    <row r="2938" spans="1:17">
      <c r="A2938" s="180">
        <v>42227</v>
      </c>
      <c r="B2938" s="174">
        <v>1068.68</v>
      </c>
      <c r="C2938" s="197">
        <f t="shared" si="440"/>
        <v>-1.0268244512275133E-2</v>
      </c>
      <c r="D2938" s="201">
        <f t="shared" si="445"/>
        <v>2.711215846190751E-2</v>
      </c>
      <c r="E2938" s="174">
        <v>10802.09</v>
      </c>
      <c r="F2938" s="197">
        <f t="shared" si="441"/>
        <v>-9.5762133530745957E-3</v>
      </c>
      <c r="G2938" s="197">
        <f t="shared" si="446"/>
        <v>-1.587186186123412E-2</v>
      </c>
      <c r="H2938" s="174">
        <v>4513.9920000000002</v>
      </c>
      <c r="I2938" s="197">
        <f t="shared" si="442"/>
        <v>-1.3012248496768171E-2</v>
      </c>
      <c r="J2938" s="197">
        <f t="shared" si="447"/>
        <v>1.8682268181558916E-2</v>
      </c>
      <c r="K2938" s="174">
        <v>712.03</v>
      </c>
      <c r="L2938" s="197">
        <f t="shared" si="443"/>
        <v>-4.9593825380530579E-3</v>
      </c>
      <c r="M2938" s="197">
        <f t="shared" si="448"/>
        <v>-1.1408050911505152E-2</v>
      </c>
      <c r="N2938" s="199">
        <v>42227</v>
      </c>
      <c r="O2938" s="181">
        <v>2084.0700000000002</v>
      </c>
      <c r="P2938" s="200">
        <f t="shared" si="444"/>
        <v>-9.6031299685016367E-3</v>
      </c>
      <c r="Q2938" s="200">
        <f t="shared" si="449"/>
        <v>-2.2216745746430813E-3</v>
      </c>
    </row>
    <row r="2939" spans="1:17">
      <c r="A2939" s="180">
        <v>42228</v>
      </c>
      <c r="B2939" s="174">
        <v>1069.56</v>
      </c>
      <c r="C2939" s="197">
        <f t="shared" si="440"/>
        <v>8.2310690070671211E-4</v>
      </c>
      <c r="D2939" s="201">
        <f t="shared" si="445"/>
        <v>2.5512651541367969E-2</v>
      </c>
      <c r="E2939" s="174">
        <v>10779.46</v>
      </c>
      <c r="F2939" s="197">
        <f t="shared" si="441"/>
        <v>-2.0971624646112467E-3</v>
      </c>
      <c r="G2939" s="197">
        <f t="shared" si="446"/>
        <v>-1.9056142387858088E-2</v>
      </c>
      <c r="H2939" s="174">
        <v>4528.1890000000003</v>
      </c>
      <c r="I2939" s="197">
        <f t="shared" si="442"/>
        <v>3.1401741827597521E-3</v>
      </c>
      <c r="J2939" s="197">
        <f t="shared" si="447"/>
        <v>1.3425588925413777E-2</v>
      </c>
      <c r="K2939" s="174">
        <v>708.69</v>
      </c>
      <c r="L2939" s="197">
        <f t="shared" si="443"/>
        <v>-4.7018499820120352E-3</v>
      </c>
      <c r="M2939" s="197">
        <f t="shared" si="448"/>
        <v>-1.7968847453512432E-2</v>
      </c>
      <c r="N2939" s="199">
        <v>42228</v>
      </c>
      <c r="O2939" s="181">
        <v>2086.0500000000002</v>
      </c>
      <c r="P2939" s="200">
        <f t="shared" si="444"/>
        <v>9.4961303213885308E-4</v>
      </c>
      <c r="Q2939" s="200">
        <f t="shared" si="449"/>
        <v>-4.8059295312544246E-3</v>
      </c>
    </row>
    <row r="2940" spans="1:17">
      <c r="A2940" s="180">
        <v>42229</v>
      </c>
      <c r="B2940" s="174">
        <v>1068.82</v>
      </c>
      <c r="C2940" s="197">
        <f t="shared" si="440"/>
        <v>-6.9211274847279193E-4</v>
      </c>
      <c r="D2940" s="201">
        <f t="shared" si="445"/>
        <v>3.232431915925988E-2</v>
      </c>
      <c r="E2940" s="174">
        <v>10745.31</v>
      </c>
      <c r="F2940" s="197">
        <f t="shared" si="441"/>
        <v>-3.173091155286615E-3</v>
      </c>
      <c r="G2940" s="197">
        <f t="shared" si="446"/>
        <v>-1.5654974785893679E-2</v>
      </c>
      <c r="H2940" s="174">
        <v>4519.3159999999998</v>
      </c>
      <c r="I2940" s="197">
        <f t="shared" si="442"/>
        <v>-1.9614253531058962E-3</v>
      </c>
      <c r="J2940" s="197">
        <f t="shared" si="447"/>
        <v>2.1264473522222441E-2</v>
      </c>
      <c r="K2940" s="174">
        <v>703.68</v>
      </c>
      <c r="L2940" s="197">
        <f t="shared" si="443"/>
        <v>-7.0944880073808931E-3</v>
      </c>
      <c r="M2940" s="197">
        <f t="shared" si="448"/>
        <v>-1.3357733426742249E-2</v>
      </c>
      <c r="N2940" s="199">
        <v>42229</v>
      </c>
      <c r="O2940" s="181">
        <v>2083.39</v>
      </c>
      <c r="P2940" s="200">
        <f t="shared" si="444"/>
        <v>-1.275950900305485E-3</v>
      </c>
      <c r="Q2940" s="200">
        <f t="shared" si="449"/>
        <v>7.7688903027004158E-4</v>
      </c>
    </row>
    <row r="2941" spans="1:17">
      <c r="A2941" s="180">
        <v>42230</v>
      </c>
      <c r="B2941" s="174">
        <v>1073.6400000000001</v>
      </c>
      <c r="C2941" s="197">
        <f t="shared" si="440"/>
        <v>4.4995081653516475E-3</v>
      </c>
      <c r="D2941" s="201">
        <f t="shared" si="445"/>
        <v>2.5106238287477666E-2</v>
      </c>
      <c r="E2941" s="174">
        <v>10782.24</v>
      </c>
      <c r="F2941" s="197">
        <f t="shared" si="441"/>
        <v>3.4309557963311094E-3</v>
      </c>
      <c r="G2941" s="197">
        <f t="shared" si="446"/>
        <v>-2.3213142589486337E-2</v>
      </c>
      <c r="H2941" s="174">
        <v>4530.7389999999996</v>
      </c>
      <c r="I2941" s="197">
        <f t="shared" si="442"/>
        <v>2.524405888407761E-3</v>
      </c>
      <c r="J2941" s="197">
        <f t="shared" si="447"/>
        <v>1.4132267502787363E-2</v>
      </c>
      <c r="K2941" s="174">
        <v>710.83</v>
      </c>
      <c r="L2941" s="197">
        <f t="shared" si="443"/>
        <v>1.0109593988563119E-2</v>
      </c>
      <c r="M2941" s="197">
        <f t="shared" si="448"/>
        <v>-1.8389445433692708E-2</v>
      </c>
      <c r="N2941" s="199">
        <v>42230</v>
      </c>
      <c r="O2941" s="181">
        <v>2091.54</v>
      </c>
      <c r="P2941" s="200">
        <f t="shared" si="444"/>
        <v>3.9042620368306804E-3</v>
      </c>
      <c r="Q2941" s="200">
        <f t="shared" si="449"/>
        <v>-6.1727409564417187E-3</v>
      </c>
    </row>
    <row r="2942" spans="1:17">
      <c r="A2942" s="180">
        <v>42233</v>
      </c>
      <c r="B2942" s="174">
        <v>1081.24</v>
      </c>
      <c r="C2942" s="197">
        <f t="shared" si="440"/>
        <v>7.0537863009025358E-3</v>
      </c>
      <c r="D2942" s="201">
        <f t="shared" si="445"/>
        <v>2.9097394604861462E-2</v>
      </c>
      <c r="E2942" s="174">
        <v>10818.57</v>
      </c>
      <c r="F2942" s="197">
        <f t="shared" si="441"/>
        <v>3.3637659195111438E-3</v>
      </c>
      <c r="G2942" s="197">
        <f t="shared" si="446"/>
        <v>-2.1235984458905011E-2</v>
      </c>
      <c r="H2942" s="174">
        <v>4566.37</v>
      </c>
      <c r="I2942" s="197">
        <f t="shared" si="442"/>
        <v>7.8335177043321776E-3</v>
      </c>
      <c r="J2942" s="197">
        <f t="shared" si="447"/>
        <v>1.3724418651264248E-2</v>
      </c>
      <c r="K2942" s="174">
        <v>703.52</v>
      </c>
      <c r="L2942" s="197">
        <f t="shared" si="443"/>
        <v>-1.0336995922459374E-2</v>
      </c>
      <c r="M2942" s="197">
        <f t="shared" si="448"/>
        <v>3.9609594726528544E-3</v>
      </c>
      <c r="N2942" s="199">
        <v>42233</v>
      </c>
      <c r="O2942" s="181">
        <v>2102.44</v>
      </c>
      <c r="P2942" s="200">
        <f t="shared" si="444"/>
        <v>5.1979382552371483E-3</v>
      </c>
      <c r="Q2942" s="200">
        <f t="shared" si="449"/>
        <v>-4.2462098447356668E-3</v>
      </c>
    </row>
    <row r="2943" spans="1:17">
      <c r="A2943" s="180">
        <v>42234</v>
      </c>
      <c r="B2943" s="174">
        <v>1073.1500000000001</v>
      </c>
      <c r="C2943" s="197">
        <f t="shared" si="440"/>
        <v>-7.5102818207338192E-3</v>
      </c>
      <c r="D2943" s="201">
        <f t="shared" si="445"/>
        <v>2.7130285901641554E-2</v>
      </c>
      <c r="E2943" s="174">
        <v>10792.8</v>
      </c>
      <c r="F2943" s="197">
        <f t="shared" si="441"/>
        <v>-2.3848568798735983E-3</v>
      </c>
      <c r="G2943" s="197">
        <f t="shared" si="446"/>
        <v>-2.5723347741875451E-2</v>
      </c>
      <c r="H2943" s="174">
        <v>4542.07</v>
      </c>
      <c r="I2943" s="197">
        <f t="shared" si="442"/>
        <v>-5.3357232745908619E-3</v>
      </c>
      <c r="J2943" s="197">
        <f t="shared" si="447"/>
        <v>7.5887752250520107E-3</v>
      </c>
      <c r="K2943" s="174">
        <v>703.83</v>
      </c>
      <c r="L2943" s="197">
        <f t="shared" si="443"/>
        <v>4.4054429248419633E-4</v>
      </c>
      <c r="M2943" s="197">
        <f t="shared" si="448"/>
        <v>-4.5099422643087375E-3</v>
      </c>
      <c r="N2943" s="199">
        <v>42234</v>
      </c>
      <c r="O2943" s="181">
        <v>2096.92</v>
      </c>
      <c r="P2943" s="200">
        <f t="shared" si="444"/>
        <v>-2.6289735480122659E-3</v>
      </c>
      <c r="Q2943" s="200">
        <f t="shared" si="449"/>
        <v>-8.9022483513000791E-3</v>
      </c>
    </row>
    <row r="2944" spans="1:17">
      <c r="A2944" s="180">
        <v>42235</v>
      </c>
      <c r="B2944" s="174">
        <v>1064.44</v>
      </c>
      <c r="C2944" s="197">
        <f t="shared" si="440"/>
        <v>-8.1494095730483135E-3</v>
      </c>
      <c r="D2944" s="201">
        <f t="shared" si="445"/>
        <v>2.6954638828984367E-2</v>
      </c>
      <c r="E2944" s="174">
        <v>10687.03</v>
      </c>
      <c r="F2944" s="197">
        <f t="shared" si="441"/>
        <v>-9.8483884547781071E-3</v>
      </c>
      <c r="G2944" s="197">
        <f t="shared" si="446"/>
        <v>-2.2551588370556697E-2</v>
      </c>
      <c r="H2944" s="174">
        <v>4510.8990000000003</v>
      </c>
      <c r="I2944" s="197">
        <f t="shared" si="442"/>
        <v>-6.8863868159360396E-3</v>
      </c>
      <c r="J2944" s="197">
        <f t="shared" si="447"/>
        <v>6.3267880369712133E-3</v>
      </c>
      <c r="K2944" s="174">
        <v>714.81</v>
      </c>
      <c r="L2944" s="197">
        <f t="shared" si="443"/>
        <v>1.5479923389682992E-2</v>
      </c>
      <c r="M2944" s="197">
        <f t="shared" si="448"/>
        <v>-1.9890935720512516E-2</v>
      </c>
      <c r="N2944" s="199">
        <v>42235</v>
      </c>
      <c r="O2944" s="181">
        <v>2079.61</v>
      </c>
      <c r="P2944" s="200">
        <f t="shared" si="444"/>
        <v>-8.2892253214384998E-3</v>
      </c>
      <c r="Q2944" s="200">
        <f t="shared" si="449"/>
        <v>-6.2136066859088193E-3</v>
      </c>
    </row>
    <row r="2945" spans="1:17">
      <c r="A2945" s="180">
        <v>42236</v>
      </c>
      <c r="B2945" s="174">
        <v>1031.28</v>
      </c>
      <c r="C2945" s="197">
        <f t="shared" si="440"/>
        <v>-3.164809011977622E-2</v>
      </c>
      <c r="D2945" s="201">
        <f t="shared" si="445"/>
        <v>1.0008203333054203E-2</v>
      </c>
      <c r="E2945" s="174">
        <v>10475.75</v>
      </c>
      <c r="F2945" s="197">
        <f t="shared" si="441"/>
        <v>-1.9967794397234003E-2</v>
      </c>
      <c r="G2945" s="197">
        <f t="shared" si="446"/>
        <v>-4.0578267554564527E-2</v>
      </c>
      <c r="H2945" s="174">
        <v>4385.1260000000002</v>
      </c>
      <c r="I2945" s="197">
        <f t="shared" si="442"/>
        <v>-2.8278108728698768E-2</v>
      </c>
      <c r="J2945" s="197">
        <f t="shared" si="447"/>
        <v>-7.3200157354338675E-3</v>
      </c>
      <c r="K2945" s="174">
        <v>702.92</v>
      </c>
      <c r="L2945" s="197">
        <f t="shared" si="443"/>
        <v>-1.6773685788021787E-2</v>
      </c>
      <c r="M2945" s="197">
        <f t="shared" si="448"/>
        <v>-3.5749734341944828E-3</v>
      </c>
      <c r="N2945" s="199">
        <v>42236</v>
      </c>
      <c r="O2945" s="181">
        <v>2035.73</v>
      </c>
      <c r="P2945" s="200">
        <f t="shared" si="444"/>
        <v>-2.1325899205105869E-2</v>
      </c>
      <c r="Q2945" s="200">
        <f t="shared" si="449"/>
        <v>-2.0579149358184314E-2</v>
      </c>
    </row>
    <row r="2946" spans="1:17">
      <c r="A2946" s="180">
        <v>42237</v>
      </c>
      <c r="B2946" s="174">
        <v>997.15</v>
      </c>
      <c r="C2946" s="197">
        <f t="shared" si="440"/>
        <v>-3.3654818135618804E-2</v>
      </c>
      <c r="D2946" s="201">
        <f t="shared" si="445"/>
        <v>-2.3715844818735676E-2</v>
      </c>
      <c r="E2946" s="174">
        <v>10195.69</v>
      </c>
      <c r="F2946" s="197">
        <f t="shared" si="441"/>
        <v>-2.709798031883396E-2</v>
      </c>
      <c r="G2946" s="197">
        <f t="shared" si="446"/>
        <v>-6.2319034865139428E-2</v>
      </c>
      <c r="H2946" s="174">
        <v>4197.2709999999997</v>
      </c>
      <c r="I2946" s="197">
        <f t="shared" si="442"/>
        <v>-4.3783807535065958E-2</v>
      </c>
      <c r="J2946" s="197">
        <f t="shared" si="447"/>
        <v>-3.6631911802786118E-2</v>
      </c>
      <c r="K2946" s="174">
        <v>706.66</v>
      </c>
      <c r="L2946" s="197">
        <f t="shared" si="443"/>
        <v>5.3065576645388414E-3</v>
      </c>
      <c r="M2946" s="197">
        <f t="shared" si="448"/>
        <v>-1.2174493755687828E-2</v>
      </c>
      <c r="N2946" s="199">
        <v>42237</v>
      </c>
      <c r="O2946" s="181">
        <v>1970.89</v>
      </c>
      <c r="P2946" s="200">
        <f t="shared" si="444"/>
        <v>-3.2369259548499681E-2</v>
      </c>
      <c r="Q2946" s="200">
        <f t="shared" si="449"/>
        <v>-4.2540783977503757E-2</v>
      </c>
    </row>
    <row r="2947" spans="1:17">
      <c r="A2947" s="180">
        <v>42240</v>
      </c>
      <c r="B2947" s="174">
        <v>956.49</v>
      </c>
      <c r="C2947" s="197">
        <f t="shared" si="440"/>
        <v>-4.1630875956637836E-2</v>
      </c>
      <c r="D2947" s="201">
        <f t="shared" si="445"/>
        <v>-4.9336811195880986E-2</v>
      </c>
      <c r="E2947" s="174">
        <v>9789.94</v>
      </c>
      <c r="F2947" s="197">
        <f t="shared" si="441"/>
        <v>-4.0609754150743631E-2</v>
      </c>
      <c r="G2947" s="197">
        <f t="shared" si="446"/>
        <v>-8.1924913788806286E-2</v>
      </c>
      <c r="H2947" s="174">
        <v>4038.6019999999999</v>
      </c>
      <c r="I2947" s="197">
        <f t="shared" si="442"/>
        <v>-3.8535959714229601E-2</v>
      </c>
      <c r="J2947" s="197">
        <f t="shared" si="447"/>
        <v>-7.509396021445422E-2</v>
      </c>
      <c r="K2947" s="174">
        <v>704.96</v>
      </c>
      <c r="L2947" s="197">
        <f t="shared" si="443"/>
        <v>-2.4085813772057531E-3</v>
      </c>
      <c r="M2947" s="197">
        <f t="shared" si="448"/>
        <v>-7.7800650377009544E-4</v>
      </c>
      <c r="N2947" s="199">
        <v>42240</v>
      </c>
      <c r="O2947" s="181">
        <v>1893.21</v>
      </c>
      <c r="P2947" s="200">
        <f t="shared" si="444"/>
        <v>-4.0211416281175603E-2</v>
      </c>
      <c r="Q2947" s="200">
        <f t="shared" si="449"/>
        <v>-6.7529517770102521E-2</v>
      </c>
    </row>
    <row r="2948" spans="1:17">
      <c r="A2948" s="180">
        <v>42241</v>
      </c>
      <c r="B2948" s="174">
        <v>947.88</v>
      </c>
      <c r="C2948" s="197">
        <f t="shared" ref="C2948:C3011" si="450">LN(B2948/B2947)</f>
        <v>-9.0424220782646704E-3</v>
      </c>
      <c r="D2948" s="201">
        <f t="shared" si="445"/>
        <v>-8.7707256392813154E-2</v>
      </c>
      <c r="E2948" s="174">
        <v>9692.39</v>
      </c>
      <c r="F2948" s="197">
        <f t="shared" ref="F2948:F3011" si="451">LN(E2948/E2947)</f>
        <v>-1.0014286303504727E-2</v>
      </c>
      <c r="G2948" s="197">
        <f t="shared" si="446"/>
        <v>-0.11978286284886749</v>
      </c>
      <c r="H2948" s="174">
        <v>4016.3240000000001</v>
      </c>
      <c r="I2948" s="197">
        <f t="shared" ref="I2948:I3011" si="452">LN(H2948/H2947)</f>
        <v>-5.5315360575517716E-3</v>
      </c>
      <c r="J2948" s="197">
        <f t="shared" si="447"/>
        <v>-0.11128685817426207</v>
      </c>
      <c r="K2948" s="174">
        <v>708.57</v>
      </c>
      <c r="L2948" s="197">
        <f t="shared" ref="L2948:L3011" si="453">LN(K2948/K2947)</f>
        <v>5.1077909186170228E-3</v>
      </c>
      <c r="M2948" s="197">
        <f t="shared" si="448"/>
        <v>-9.0516246428934671E-3</v>
      </c>
      <c r="N2948" s="199">
        <v>42241</v>
      </c>
      <c r="O2948" s="181">
        <v>1867.61</v>
      </c>
      <c r="P2948" s="200">
        <f t="shared" ref="P2948:P3011" si="454">LN(O2948/O2947)</f>
        <v>-1.3614262532188859E-2</v>
      </c>
      <c r="Q2948" s="200">
        <f t="shared" si="449"/>
        <v>-0.10476293907455519</v>
      </c>
    </row>
    <row r="2949" spans="1:17">
      <c r="A2949" s="180">
        <v>42242</v>
      </c>
      <c r="B2949" s="174">
        <v>994.14</v>
      </c>
      <c r="C2949" s="197">
        <f t="shared" si="450"/>
        <v>4.7650129844932831E-2</v>
      </c>
      <c r="D2949" s="201">
        <f t="shared" si="445"/>
        <v>-8.6691313396241004E-2</v>
      </c>
      <c r="E2949" s="174">
        <v>9979.67</v>
      </c>
      <c r="F2949" s="197">
        <f t="shared" si="451"/>
        <v>2.9208982127035536E-2</v>
      </c>
      <c r="G2949" s="197">
        <f t="shared" si="446"/>
        <v>-0.13021207864749099</v>
      </c>
      <c r="H2949" s="174">
        <v>4219.6000000000004</v>
      </c>
      <c r="I2949" s="197">
        <f t="shared" si="452"/>
        <v>4.937328039948969E-2</v>
      </c>
      <c r="J2949" s="197">
        <f t="shared" si="447"/>
        <v>-0.11021111408174952</v>
      </c>
      <c r="K2949" s="174">
        <v>712.72</v>
      </c>
      <c r="L2949" s="197">
        <f t="shared" si="453"/>
        <v>5.8397818797931069E-3</v>
      </c>
      <c r="M2949" s="197">
        <f t="shared" si="448"/>
        <v>-6.0502210671517136E-3</v>
      </c>
      <c r="N2949" s="199">
        <v>42242</v>
      </c>
      <c r="O2949" s="181">
        <v>1940.51</v>
      </c>
      <c r="P2949" s="200">
        <f t="shared" si="454"/>
        <v>3.8291286558614003E-2</v>
      </c>
      <c r="Q2949" s="200">
        <f t="shared" si="449"/>
        <v>-0.11798707837994912</v>
      </c>
    </row>
    <row r="2950" spans="1:17">
      <c r="A2950" s="180">
        <v>42243</v>
      </c>
      <c r="B2950" s="174">
        <v>1020.03</v>
      </c>
      <c r="C2950" s="197">
        <f t="shared" si="450"/>
        <v>2.5709275801244203E-2</v>
      </c>
      <c r="D2950" s="201">
        <f t="shared" si="445"/>
        <v>-1.4569351060381694E-2</v>
      </c>
      <c r="E2950" s="174">
        <v>10230.51</v>
      </c>
      <c r="F2950" s="197">
        <f t="shared" si="451"/>
        <v>2.4824408448919533E-2</v>
      </c>
      <c r="G2950" s="197">
        <f t="shared" si="446"/>
        <v>-7.8100339031912575E-2</v>
      </c>
      <c r="H2950" s="174">
        <v>4324.8209999999999</v>
      </c>
      <c r="I2950" s="197">
        <f t="shared" si="452"/>
        <v>2.4630415418611742E-2</v>
      </c>
      <c r="J2950" s="197">
        <f t="shared" si="447"/>
        <v>-3.7277565170024778E-2</v>
      </c>
      <c r="K2950" s="174">
        <v>708.55</v>
      </c>
      <c r="L2950" s="197">
        <f t="shared" si="453"/>
        <v>-5.8680081415090493E-3</v>
      </c>
      <c r="M2950" s="197">
        <f t="shared" si="448"/>
        <v>-8.4249556991715432E-3</v>
      </c>
      <c r="N2950" s="199">
        <v>42243</v>
      </c>
      <c r="O2950" s="181">
        <v>1987.66</v>
      </c>
      <c r="P2950" s="200">
        <f t="shared" si="454"/>
        <v>2.400724232625184E-2</v>
      </c>
      <c r="Q2950" s="200">
        <f t="shared" si="449"/>
        <v>-5.8608869872074983E-2</v>
      </c>
    </row>
    <row r="2951" spans="1:17">
      <c r="A2951" s="180">
        <v>42244</v>
      </c>
      <c r="B2951" s="174">
        <v>1022.02</v>
      </c>
      <c r="C2951" s="197">
        <f t="shared" si="450"/>
        <v>1.9490224332891777E-3</v>
      </c>
      <c r="D2951" s="201">
        <f t="shared" si="445"/>
        <v>9.6936066554438212E-3</v>
      </c>
      <c r="E2951" s="174">
        <v>10242.06</v>
      </c>
      <c r="F2951" s="197">
        <f t="shared" si="451"/>
        <v>1.128339160682423E-3</v>
      </c>
      <c r="G2951" s="197">
        <f t="shared" si="446"/>
        <v>-5.4653067643309461E-2</v>
      </c>
      <c r="H2951" s="174">
        <v>4329.1210000000001</v>
      </c>
      <c r="I2951" s="197">
        <f t="shared" si="452"/>
        <v>9.9376685304351634E-4</v>
      </c>
      <c r="J2951" s="197">
        <f t="shared" si="447"/>
        <v>-1.6497381235034466E-2</v>
      </c>
      <c r="K2951" s="174">
        <v>702.5</v>
      </c>
      <c r="L2951" s="197">
        <f t="shared" si="453"/>
        <v>-8.5752270629785923E-3</v>
      </c>
      <c r="M2951" s="197">
        <f t="shared" si="448"/>
        <v>-6.9057454066629199E-3</v>
      </c>
      <c r="N2951" s="199">
        <v>42244</v>
      </c>
      <c r="O2951" s="181">
        <v>1988.87</v>
      </c>
      <c r="P2951" s="200">
        <f t="shared" si="454"/>
        <v>6.0857080788743101E-4</v>
      </c>
      <c r="Q2951" s="200">
        <f t="shared" si="449"/>
        <v>-3.7256485624006436E-2</v>
      </c>
    </row>
    <row r="2952" spans="1:17">
      <c r="A2952" s="180">
        <v>42247</v>
      </c>
      <c r="B2952" s="174">
        <v>1014.3</v>
      </c>
      <c r="C2952" s="197">
        <f t="shared" si="450"/>
        <v>-7.5823416618443851E-3</v>
      </c>
      <c r="D2952" s="201">
        <f t="shared" si="445"/>
        <v>7.0796582087648179E-3</v>
      </c>
      <c r="E2952" s="174">
        <v>10176.5</v>
      </c>
      <c r="F2952" s="197">
        <f t="shared" si="451"/>
        <v>-6.4216306432167344E-3</v>
      </c>
      <c r="G2952" s="197">
        <f t="shared" si="446"/>
        <v>-5.8490537085216336E-2</v>
      </c>
      <c r="H2952" s="174">
        <v>4274.5839999999998</v>
      </c>
      <c r="I2952" s="197">
        <f t="shared" si="452"/>
        <v>-1.2677731384888327E-2</v>
      </c>
      <c r="J2952" s="197">
        <f t="shared" si="447"/>
        <v>-2.2860331861976581E-2</v>
      </c>
      <c r="K2952" s="174">
        <v>685.23</v>
      </c>
      <c r="L2952" s="197">
        <f t="shared" si="453"/>
        <v>-2.4890852879248512E-2</v>
      </c>
      <c r="M2952" s="197">
        <f t="shared" si="448"/>
        <v>-2.2297593361231119E-2</v>
      </c>
      <c r="N2952" s="199">
        <v>42247</v>
      </c>
      <c r="O2952" s="181">
        <v>1972.18</v>
      </c>
      <c r="P2952" s="200">
        <f t="shared" si="454"/>
        <v>-8.4271083533501261E-3</v>
      </c>
      <c r="Q2952" s="200">
        <f t="shared" si="449"/>
        <v>-4.3560100925432325E-2</v>
      </c>
    </row>
    <row r="2953" spans="1:17">
      <c r="A2953" s="180">
        <v>42248</v>
      </c>
      <c r="B2953" s="174">
        <v>981.58</v>
      </c>
      <c r="C2953" s="197">
        <f t="shared" si="450"/>
        <v>-3.2790480090944832E-2</v>
      </c>
      <c r="D2953" s="201">
        <f t="shared" si="445"/>
        <v>-8.6721727255384753E-4</v>
      </c>
      <c r="E2953" s="174">
        <v>9874.67</v>
      </c>
      <c r="F2953" s="197">
        <f t="shared" si="451"/>
        <v>-3.0108248103514677E-2</v>
      </c>
      <c r="G2953" s="197">
        <f t="shared" si="446"/>
        <v>-6.5448906002240639E-2</v>
      </c>
      <c r="H2953" s="174">
        <v>4142.634</v>
      </c>
      <c r="I2953" s="197">
        <f t="shared" si="452"/>
        <v>-3.1354970300701633E-2</v>
      </c>
      <c r="J2953" s="197">
        <f t="shared" si="447"/>
        <v>-3.6478642964213312E-2</v>
      </c>
      <c r="K2953" s="174">
        <v>656.35</v>
      </c>
      <c r="L2953" s="197">
        <f t="shared" si="453"/>
        <v>-4.3060365079235767E-2</v>
      </c>
      <c r="M2953" s="197">
        <f t="shared" si="448"/>
        <v>-4.6854286787619381E-2</v>
      </c>
      <c r="N2953" s="199">
        <v>42248</v>
      </c>
      <c r="O2953" s="181">
        <v>1913.85</v>
      </c>
      <c r="P2953" s="200">
        <f t="shared" si="454"/>
        <v>-3.00226098516122E-2</v>
      </c>
      <c r="Q2953" s="200">
        <f t="shared" si="449"/>
        <v>-5.1679087375617799E-2</v>
      </c>
    </row>
    <row r="2954" spans="1:17">
      <c r="A2954" s="180">
        <v>42249</v>
      </c>
      <c r="B2954" s="174">
        <v>999.42</v>
      </c>
      <c r="C2954" s="197">
        <f t="shared" si="450"/>
        <v>1.8011592426066231E-2</v>
      </c>
      <c r="D2954" s="201">
        <f t="shared" si="445"/>
        <v>-2.7135161688425783E-2</v>
      </c>
      <c r="E2954" s="174">
        <v>10013.36</v>
      </c>
      <c r="F2954" s="197">
        <f t="shared" si="451"/>
        <v>1.3947308832841773E-2</v>
      </c>
      <c r="G2954" s="197">
        <f t="shared" si="446"/>
        <v>-8.796825060991155E-2</v>
      </c>
      <c r="H2954" s="174">
        <v>4256.2299999999996</v>
      </c>
      <c r="I2954" s="197">
        <f t="shared" si="452"/>
        <v>2.7051974520963362E-2</v>
      </c>
      <c r="J2954" s="197">
        <f t="shared" si="447"/>
        <v>-6.4505117918484484E-2</v>
      </c>
      <c r="K2954" s="174">
        <v>633.63</v>
      </c>
      <c r="L2954" s="197">
        <f t="shared" si="453"/>
        <v>-3.5228995385256062E-2</v>
      </c>
      <c r="M2954" s="197">
        <f t="shared" si="448"/>
        <v>-8.5854058409228912E-2</v>
      </c>
      <c r="N2954" s="199">
        <v>42249</v>
      </c>
      <c r="O2954" s="181">
        <v>1948.86</v>
      </c>
      <c r="P2954" s="200">
        <f t="shared" si="454"/>
        <v>1.8127666183109615E-2</v>
      </c>
      <c r="Q2954" s="200">
        <f t="shared" si="449"/>
        <v>-7.7832473914686034E-2</v>
      </c>
    </row>
    <row r="2955" spans="1:17">
      <c r="A2955" s="180">
        <v>42250</v>
      </c>
      <c r="B2955" s="174">
        <v>998.04</v>
      </c>
      <c r="C2955" s="197">
        <f t="shared" si="450"/>
        <v>-1.3817550484749822E-3</v>
      </c>
      <c r="D2955" s="201">
        <f t="shared" si="445"/>
        <v>-1.1905790594980026E-2</v>
      </c>
      <c r="E2955" s="174">
        <v>10049.290000000001</v>
      </c>
      <c r="F2955" s="197">
        <f t="shared" si="451"/>
        <v>3.5817839031915548E-3</v>
      </c>
      <c r="G2955" s="197">
        <f t="shared" si="446"/>
        <v>-7.8337069151169086E-2</v>
      </c>
      <c r="H2955" s="174">
        <v>4234.6540000000005</v>
      </c>
      <c r="I2955" s="197">
        <f t="shared" si="452"/>
        <v>-5.0821672842276911E-3</v>
      </c>
      <c r="J2955" s="197">
        <f t="shared" si="447"/>
        <v>-3.9803805774361739E-2</v>
      </c>
      <c r="K2955" s="174">
        <v>626.12</v>
      </c>
      <c r="L2955" s="197">
        <f t="shared" si="453"/>
        <v>-1.1923141844138301E-2</v>
      </c>
      <c r="M2955" s="197">
        <f t="shared" si="448"/>
        <v>-0.11796012999464915</v>
      </c>
      <c r="N2955" s="199">
        <v>42250</v>
      </c>
      <c r="O2955" s="181">
        <v>1951.13</v>
      </c>
      <c r="P2955" s="200">
        <f t="shared" si="454"/>
        <v>1.164105680449443E-3</v>
      </c>
      <c r="Q2955" s="200">
        <f t="shared" si="449"/>
        <v>-6.5767330818063394E-2</v>
      </c>
    </row>
    <row r="2956" spans="1:17">
      <c r="A2956" s="180">
        <v>42251</v>
      </c>
      <c r="B2956" s="174">
        <v>983.56</v>
      </c>
      <c r="C2956" s="197">
        <f t="shared" si="450"/>
        <v>-1.4614713091260922E-2</v>
      </c>
      <c r="D2956" s="201">
        <f t="shared" si="445"/>
        <v>3.2918536350077529E-3</v>
      </c>
      <c r="E2956" s="174">
        <v>9871.86</v>
      </c>
      <c r="F2956" s="197">
        <f t="shared" si="451"/>
        <v>-1.7813699704342895E-2</v>
      </c>
      <c r="G2956" s="197">
        <f t="shared" si="446"/>
        <v>-5.6817701555567535E-2</v>
      </c>
      <c r="H2956" s="174">
        <v>4184.7209999999995</v>
      </c>
      <c r="I2956" s="197">
        <f t="shared" si="452"/>
        <v>-1.1861589595866751E-2</v>
      </c>
      <c r="J2956" s="197">
        <f t="shared" si="447"/>
        <v>-2.723691329196443E-2</v>
      </c>
      <c r="K2956" s="174">
        <v>659.17</v>
      </c>
      <c r="L2956" s="197">
        <f t="shared" si="453"/>
        <v>5.1439421830903567E-2</v>
      </c>
      <c r="M2956" s="197">
        <f t="shared" si="448"/>
        <v>-0.12032811648415984</v>
      </c>
      <c r="N2956" s="199">
        <v>42251</v>
      </c>
      <c r="O2956" s="181">
        <v>1921.22</v>
      </c>
      <c r="P2956" s="200">
        <f t="shared" si="454"/>
        <v>-1.5448291002620419E-2</v>
      </c>
      <c r="Q2956" s="200">
        <f t="shared" si="449"/>
        <v>-4.7810276210417432E-2</v>
      </c>
    </row>
    <row r="2957" spans="1:17">
      <c r="A2957" s="180">
        <v>42255</v>
      </c>
      <c r="B2957" s="174">
        <v>1008.62</v>
      </c>
      <c r="C2957" s="197">
        <f t="shared" si="450"/>
        <v>2.5159696335275372E-2</v>
      </c>
      <c r="D2957" s="201">
        <f t="shared" si="445"/>
        <v>-1.2940031967218343E-2</v>
      </c>
      <c r="E2957" s="174">
        <v>10109.68</v>
      </c>
      <c r="F2957" s="197">
        <f t="shared" si="451"/>
        <v>2.3805095162606326E-2</v>
      </c>
      <c r="G2957" s="197">
        <f t="shared" si="446"/>
        <v>-7.9574601216366628E-2</v>
      </c>
      <c r="H2957" s="174">
        <v>4303.5259999999998</v>
      </c>
      <c r="I2957" s="197">
        <f t="shared" si="452"/>
        <v>2.7994651630742308E-2</v>
      </c>
      <c r="J2957" s="197">
        <f t="shared" si="447"/>
        <v>-3.9203057193030369E-2</v>
      </c>
      <c r="K2957" s="174">
        <v>675.01</v>
      </c>
      <c r="L2957" s="197">
        <f t="shared" si="453"/>
        <v>2.3746037726680599E-2</v>
      </c>
      <c r="M2957" s="197">
        <f t="shared" si="448"/>
        <v>-4.6825449568908634E-2</v>
      </c>
      <c r="N2957" s="199">
        <v>42255</v>
      </c>
      <c r="O2957" s="181">
        <v>1969.41</v>
      </c>
      <c r="P2957" s="200">
        <f t="shared" si="454"/>
        <v>2.4773604592646017E-2</v>
      </c>
      <c r="Q2957" s="200">
        <f t="shared" si="449"/>
        <v>-6.5518212536751996E-2</v>
      </c>
    </row>
    <row r="2958" spans="1:17">
      <c r="A2958" s="180">
        <v>42256</v>
      </c>
      <c r="B2958" s="174">
        <v>999.84</v>
      </c>
      <c r="C2958" s="197">
        <f t="shared" si="450"/>
        <v>-8.7430727318393957E-3</v>
      </c>
      <c r="D2958" s="201">
        <f t="shared" si="445"/>
        <v>-7.6312806910618786E-4</v>
      </c>
      <c r="E2958" s="174">
        <v>9988.91</v>
      </c>
      <c r="F2958" s="197">
        <f t="shared" si="451"/>
        <v>-1.2017903103057751E-2</v>
      </c>
      <c r="G2958" s="197">
        <f t="shared" si="446"/>
        <v>-7.1032924357837618E-2</v>
      </c>
      <c r="H2958" s="174">
        <v>4253.4480000000003</v>
      </c>
      <c r="I2958" s="197">
        <f t="shared" si="452"/>
        <v>-1.1704738550403925E-2</v>
      </c>
      <c r="J2958" s="197">
        <f t="shared" si="447"/>
        <v>-2.673939795539225E-2</v>
      </c>
      <c r="K2958" s="174">
        <v>676.62</v>
      </c>
      <c r="L2958" s="197">
        <f t="shared" si="453"/>
        <v>2.3823098946450022E-3</v>
      </c>
      <c r="M2958" s="197">
        <f t="shared" si="448"/>
        <v>-2.4569390925461679E-2</v>
      </c>
      <c r="N2958" s="199">
        <v>42256</v>
      </c>
      <c r="O2958" s="181">
        <v>1942.04</v>
      </c>
      <c r="P2958" s="200">
        <f t="shared" si="454"/>
        <v>-1.3995038527950136E-2</v>
      </c>
      <c r="Q2958" s="200">
        <f t="shared" si="449"/>
        <v>-5.3007566461332895E-2</v>
      </c>
    </row>
    <row r="2959" spans="1:17">
      <c r="A2959" s="180">
        <v>42257</v>
      </c>
      <c r="B2959" s="174">
        <v>1007.87</v>
      </c>
      <c r="C2959" s="197">
        <f t="shared" si="450"/>
        <v>7.9992058794536476E-3</v>
      </c>
      <c r="D2959" s="201">
        <f t="shared" si="445"/>
        <v>-2.4452545370397188E-2</v>
      </c>
      <c r="E2959" s="174">
        <v>10019.39</v>
      </c>
      <c r="F2959" s="197">
        <f t="shared" si="451"/>
        <v>3.0467379615290876E-3</v>
      </c>
      <c r="G2959" s="197">
        <f t="shared" si="446"/>
        <v>-9.1393548394315863E-2</v>
      </c>
      <c r="H2959" s="174">
        <v>4296.2979999999998</v>
      </c>
      <c r="I2959" s="197">
        <f t="shared" si="452"/>
        <v>1.0023773520891992E-2</v>
      </c>
      <c r="J2959" s="197">
        <f t="shared" si="447"/>
        <v>-5.5117581555795832E-2</v>
      </c>
      <c r="K2959" s="174">
        <v>670.62</v>
      </c>
      <c r="L2959" s="197">
        <f t="shared" si="453"/>
        <v>-8.9071578466762211E-3</v>
      </c>
      <c r="M2959" s="197">
        <f t="shared" si="448"/>
        <v>-2.855588686965432E-2</v>
      </c>
      <c r="N2959" s="199">
        <v>42257</v>
      </c>
      <c r="O2959" s="181">
        <v>1952.29</v>
      </c>
      <c r="P2959" s="200">
        <f t="shared" si="454"/>
        <v>5.2640755505400285E-3</v>
      </c>
      <c r="Q2959" s="200">
        <f t="shared" si="449"/>
        <v>-7.8007883416648077E-2</v>
      </c>
    </row>
    <row r="2960" spans="1:17">
      <c r="A2960" s="180">
        <v>42258</v>
      </c>
      <c r="B2960" s="174">
        <v>1009.97</v>
      </c>
      <c r="C2960" s="197">
        <f t="shared" si="450"/>
        <v>2.0814343636409052E-3</v>
      </c>
      <c r="D2960" s="201">
        <f t="shared" si="445"/>
        <v>-2.0767699930908066E-2</v>
      </c>
      <c r="E2960" s="174">
        <v>10040.219999999999</v>
      </c>
      <c r="F2960" s="197">
        <f t="shared" si="451"/>
        <v>2.0768108140584592E-3</v>
      </c>
      <c r="G2960" s="197">
        <f t="shared" si="446"/>
        <v>-9.276014217152298E-2</v>
      </c>
      <c r="H2960" s="174">
        <v>4323.2299999999996</v>
      </c>
      <c r="I2960" s="197">
        <f t="shared" si="452"/>
        <v>6.249086410203792E-3</v>
      </c>
      <c r="J2960" s="197">
        <f t="shared" si="447"/>
        <v>-5.1524792497983612E-2</v>
      </c>
      <c r="K2960" s="174">
        <v>648.14</v>
      </c>
      <c r="L2960" s="197">
        <f t="shared" si="453"/>
        <v>-3.4095935225891327E-2</v>
      </c>
      <c r="M2960" s="197">
        <f t="shared" si="448"/>
        <v>-3.9084779179128212E-2</v>
      </c>
      <c r="N2960" s="199">
        <v>42258</v>
      </c>
      <c r="O2960" s="181">
        <v>1961.05</v>
      </c>
      <c r="P2960" s="200">
        <f t="shared" si="454"/>
        <v>4.4770015545705895E-3</v>
      </c>
      <c r="Q2960" s="200">
        <f t="shared" si="449"/>
        <v>-7.7187150767255922E-2</v>
      </c>
    </row>
    <row r="2961" spans="1:17">
      <c r="A2961" s="180">
        <v>42261</v>
      </c>
      <c r="B2961" s="174">
        <v>1003.75</v>
      </c>
      <c r="C2961" s="197">
        <f t="shared" si="450"/>
        <v>-6.1776411628946971E-3</v>
      </c>
      <c r="D2961" s="201">
        <f t="shared" si="445"/>
        <v>-1.7373476382816281E-2</v>
      </c>
      <c r="E2961" s="174">
        <v>9988.59</v>
      </c>
      <c r="F2961" s="197">
        <f t="shared" si="451"/>
        <v>-5.1555848161357826E-3</v>
      </c>
      <c r="G2961" s="197">
        <f t="shared" si="446"/>
        <v>-8.7546497622561906E-2</v>
      </c>
      <c r="H2961" s="174">
        <v>4308.76</v>
      </c>
      <c r="I2961" s="197">
        <f t="shared" si="452"/>
        <v>-3.3526483589221426E-3</v>
      </c>
      <c r="J2961" s="197">
        <f t="shared" si="447"/>
        <v>-4.635637248525383E-2</v>
      </c>
      <c r="K2961" s="174">
        <v>665.14</v>
      </c>
      <c r="L2961" s="197">
        <f t="shared" si="453"/>
        <v>2.5890822414404796E-2</v>
      </c>
      <c r="M2961" s="197">
        <f t="shared" si="448"/>
        <v>-6.8595759085550281E-2</v>
      </c>
      <c r="N2961" s="199">
        <v>42261</v>
      </c>
      <c r="O2961" s="181">
        <v>1953.03</v>
      </c>
      <c r="P2961" s="200">
        <f t="shared" si="454"/>
        <v>-4.0980313248036339E-3</v>
      </c>
      <c r="Q2961" s="200">
        <f t="shared" si="449"/>
        <v>-7.1974916098819966E-2</v>
      </c>
    </row>
    <row r="2962" spans="1:17">
      <c r="A2962" s="180">
        <v>42262</v>
      </c>
      <c r="B2962" s="174">
        <v>1018.13</v>
      </c>
      <c r="C2962" s="197">
        <f t="shared" si="450"/>
        <v>1.4224625071615709E-2</v>
      </c>
      <c r="D2962" s="201">
        <f t="shared" ref="D2962:D3025" si="455">SUM(C2921:C2961)</f>
        <v>-4.3770172389850065E-2</v>
      </c>
      <c r="E2962" s="174">
        <v>10105.870000000001</v>
      </c>
      <c r="F2962" s="197">
        <f t="shared" si="451"/>
        <v>1.1673001583647582E-2</v>
      </c>
      <c r="G2962" s="197">
        <f t="shared" ref="G2962:G3025" si="456">SUM(F2921:F2961)</f>
        <v>-9.8710188322198258E-2</v>
      </c>
      <c r="H2962" s="174">
        <v>4360.2790000000005</v>
      </c>
      <c r="I2962" s="197">
        <f t="shared" si="452"/>
        <v>1.1885886434342888E-2</v>
      </c>
      <c r="J2962" s="197">
        <f t="shared" ref="J2962:J3025" si="457">SUM(I2921:I2961)</f>
        <v>-6.4295962549488495E-2</v>
      </c>
      <c r="K2962" s="174">
        <v>664.43</v>
      </c>
      <c r="L2962" s="197">
        <f t="shared" si="453"/>
        <v>-1.0680145723637121E-3</v>
      </c>
      <c r="M2962" s="197">
        <f t="shared" ref="M2962:M3025" si="458">SUM(L2921:L2961)</f>
        <v>-4.3122620548139326E-2</v>
      </c>
      <c r="N2962" s="199">
        <v>42262</v>
      </c>
      <c r="O2962" s="181">
        <v>1978.09</v>
      </c>
      <c r="P2962" s="200">
        <f t="shared" si="454"/>
        <v>1.2749719911298718E-2</v>
      </c>
      <c r="Q2962" s="200">
        <f t="shared" ref="Q2962:Q3025" si="459">SUM(P2921:P2961)</f>
        <v>-8.4055616139917536E-2</v>
      </c>
    </row>
    <row r="2963" spans="1:17">
      <c r="A2963" s="180">
        <v>42263</v>
      </c>
      <c r="B2963" s="174">
        <v>1028.9000000000001</v>
      </c>
      <c r="C2963" s="197">
        <f t="shared" si="450"/>
        <v>1.0522659049177548E-2</v>
      </c>
      <c r="D2963" s="201">
        <f t="shared" si="455"/>
        <v>-4.0527686239836262E-2</v>
      </c>
      <c r="E2963" s="174">
        <v>10236.719999999999</v>
      </c>
      <c r="F2963" s="197">
        <f t="shared" si="451"/>
        <v>1.2864812658735236E-2</v>
      </c>
      <c r="G2963" s="197">
        <f t="shared" si="456"/>
        <v>-8.3611785288948859E-2</v>
      </c>
      <c r="H2963" s="174">
        <v>4383.67</v>
      </c>
      <c r="I2963" s="197">
        <f t="shared" si="452"/>
        <v>5.3502269505722099E-3</v>
      </c>
      <c r="J2963" s="197">
        <f t="shared" si="457"/>
        <v>-6.6822047151353911E-2</v>
      </c>
      <c r="K2963" s="174">
        <v>654.58000000000004</v>
      </c>
      <c r="L2963" s="197">
        <f t="shared" si="453"/>
        <v>-1.4935721650868835E-2</v>
      </c>
      <c r="M2963" s="197">
        <f t="shared" si="458"/>
        <v>-2.738961843160883E-2</v>
      </c>
      <c r="N2963" s="199">
        <v>42263</v>
      </c>
      <c r="O2963" s="181">
        <v>1995.31</v>
      </c>
      <c r="P2963" s="200">
        <f t="shared" si="454"/>
        <v>8.6676940705017226E-3</v>
      </c>
      <c r="Q2963" s="200">
        <f t="shared" si="459"/>
        <v>-7.241153675405422E-2</v>
      </c>
    </row>
    <row r="2964" spans="1:17">
      <c r="A2964" s="180">
        <v>42264</v>
      </c>
      <c r="B2964" s="174">
        <v>1024.58</v>
      </c>
      <c r="C2964" s="197">
        <f t="shared" si="450"/>
        <v>-4.2074978797866291E-3</v>
      </c>
      <c r="D2964" s="201">
        <f t="shared" si="455"/>
        <v>-3.0834683685056166E-2</v>
      </c>
      <c r="E2964" s="174">
        <v>10215.540000000001</v>
      </c>
      <c r="F2964" s="197">
        <f t="shared" si="451"/>
        <v>-2.0711654918688762E-3</v>
      </c>
      <c r="G2964" s="197">
        <f t="shared" si="456"/>
        <v>-6.9136526977628815E-2</v>
      </c>
      <c r="H2964" s="174">
        <v>4384.9610000000002</v>
      </c>
      <c r="I2964" s="197">
        <f t="shared" si="452"/>
        <v>2.9445873804652119E-4</v>
      </c>
      <c r="J2964" s="197">
        <f t="shared" si="457"/>
        <v>-6.5342389983856053E-2</v>
      </c>
      <c r="K2964" s="174">
        <v>673.11</v>
      </c>
      <c r="L2964" s="197">
        <f t="shared" si="453"/>
        <v>2.7914954948939454E-2</v>
      </c>
      <c r="M2964" s="197">
        <f t="shared" si="458"/>
        <v>-3.9127871863049557E-2</v>
      </c>
      <c r="N2964" s="199">
        <v>42264</v>
      </c>
      <c r="O2964" s="181">
        <v>1990.2</v>
      </c>
      <c r="P2964" s="200">
        <f t="shared" si="454"/>
        <v>-2.5642905425419791E-3</v>
      </c>
      <c r="Q2964" s="200">
        <f t="shared" si="459"/>
        <v>-6.4514715029549016E-2</v>
      </c>
    </row>
    <row r="2965" spans="1:17">
      <c r="A2965" s="180">
        <v>42265</v>
      </c>
      <c r="B2965" s="174">
        <v>1010.42</v>
      </c>
      <c r="C2965" s="197">
        <f t="shared" si="450"/>
        <v>-1.3916686520663895E-2</v>
      </c>
      <c r="D2965" s="201">
        <f t="shared" si="455"/>
        <v>-3.3353860288520394E-2</v>
      </c>
      <c r="E2965" s="174">
        <v>10031.6</v>
      </c>
      <c r="F2965" s="197">
        <f t="shared" si="451"/>
        <v>-1.8169979621140721E-2</v>
      </c>
      <c r="G2965" s="197">
        <f t="shared" si="456"/>
        <v>-6.6594300723442731E-2</v>
      </c>
      <c r="H2965" s="174">
        <v>4323.8580000000002</v>
      </c>
      <c r="I2965" s="197">
        <f t="shared" si="452"/>
        <v>-1.4032672553203231E-2</v>
      </c>
      <c r="J2965" s="197">
        <f t="shared" si="457"/>
        <v>-6.392115008559239E-2</v>
      </c>
      <c r="K2965" s="174">
        <v>664.11</v>
      </c>
      <c r="L2965" s="197">
        <f t="shared" si="453"/>
        <v>-1.3460965133300931E-2</v>
      </c>
      <c r="M2965" s="197">
        <f t="shared" si="458"/>
        <v>-2.6925464514790269E-2</v>
      </c>
      <c r="N2965" s="199">
        <v>42265</v>
      </c>
      <c r="O2965" s="181">
        <v>1958.03</v>
      </c>
      <c r="P2965" s="200">
        <f t="shared" si="454"/>
        <v>-1.6296270451088189E-2</v>
      </c>
      <c r="Q2965" s="200">
        <f t="shared" si="459"/>
        <v>-6.280824152746152E-2</v>
      </c>
    </row>
    <row r="2966" spans="1:17">
      <c r="A2966" s="180">
        <v>42268</v>
      </c>
      <c r="B2966" s="174">
        <v>1015.35</v>
      </c>
      <c r="C2966" s="197">
        <f t="shared" si="450"/>
        <v>4.8672946414122439E-3</v>
      </c>
      <c r="D2966" s="201">
        <f t="shared" si="455"/>
        <v>-4.1647448952856728E-2</v>
      </c>
      <c r="E2966" s="174">
        <v>10066.07</v>
      </c>
      <c r="F2966" s="197">
        <f t="shared" si="451"/>
        <v>3.4302517455635359E-3</v>
      </c>
      <c r="G2966" s="197">
        <f t="shared" si="456"/>
        <v>-8.300983442856974E-2</v>
      </c>
      <c r="H2966" s="174">
        <v>4336.13</v>
      </c>
      <c r="I2966" s="197">
        <f t="shared" si="452"/>
        <v>2.834185963001612E-3</v>
      </c>
      <c r="J2966" s="197">
        <f t="shared" si="457"/>
        <v>-6.6947915023704521E-2</v>
      </c>
      <c r="K2966" s="174">
        <v>671</v>
      </c>
      <c r="L2966" s="197">
        <f t="shared" si="453"/>
        <v>1.0321338565187018E-2</v>
      </c>
      <c r="M2966" s="197">
        <f t="shared" si="458"/>
        <v>-5.6496490514364818E-2</v>
      </c>
      <c r="N2966" s="199">
        <v>42268</v>
      </c>
      <c r="O2966" s="181">
        <v>1966.97</v>
      </c>
      <c r="P2966" s="200">
        <f t="shared" si="454"/>
        <v>4.5554218905156504E-3</v>
      </c>
      <c r="Q2966" s="200">
        <f t="shared" si="459"/>
        <v>-7.6713974717515954E-2</v>
      </c>
    </row>
    <row r="2967" spans="1:17">
      <c r="A2967" s="180">
        <v>42269</v>
      </c>
      <c r="B2967" s="174">
        <v>998.63</v>
      </c>
      <c r="C2967" s="197">
        <f t="shared" si="450"/>
        <v>-1.6604319948588638E-2</v>
      </c>
      <c r="D2967" s="201">
        <f t="shared" si="455"/>
        <v>-3.9122220096962167E-2</v>
      </c>
      <c r="E2967" s="174">
        <v>9912.6</v>
      </c>
      <c r="F2967" s="197">
        <f t="shared" si="451"/>
        <v>-1.5363687250445837E-2</v>
      </c>
      <c r="G2967" s="197">
        <f t="shared" si="456"/>
        <v>-7.4139974484572838E-2</v>
      </c>
      <c r="H2967" s="174">
        <v>4274.098</v>
      </c>
      <c r="I2967" s="197">
        <f t="shared" si="452"/>
        <v>-1.4409159263443851E-2</v>
      </c>
      <c r="J2967" s="197">
        <f t="shared" si="457"/>
        <v>-5.9689086479994255E-2</v>
      </c>
      <c r="K2967" s="174">
        <v>675.09</v>
      </c>
      <c r="L2967" s="197">
        <f t="shared" si="453"/>
        <v>6.0768783460825124E-3</v>
      </c>
      <c r="M2967" s="197">
        <f t="shared" si="458"/>
        <v>-5.0038408987460273E-2</v>
      </c>
      <c r="N2967" s="199">
        <v>42269</v>
      </c>
      <c r="O2967" s="181">
        <v>1942.74</v>
      </c>
      <c r="P2967" s="200">
        <f t="shared" si="454"/>
        <v>-1.2394939887069493E-2</v>
      </c>
      <c r="Q2967" s="200">
        <f t="shared" si="459"/>
        <v>-6.6466342879303683E-2</v>
      </c>
    </row>
    <row r="2968" spans="1:17">
      <c r="A2968" s="180">
        <v>42270</v>
      </c>
      <c r="B2968" s="174">
        <v>998.09</v>
      </c>
      <c r="C2968" s="197">
        <f t="shared" si="450"/>
        <v>-5.4088706795655628E-4</v>
      </c>
      <c r="D2968" s="201">
        <f t="shared" si="455"/>
        <v>-5.5063353504773593E-2</v>
      </c>
      <c r="E2968" s="174">
        <v>9867.9</v>
      </c>
      <c r="F2968" s="197">
        <f t="shared" si="451"/>
        <v>-4.5196103324075228E-3</v>
      </c>
      <c r="G2968" s="197">
        <f t="shared" si="456"/>
        <v>-7.8486366902925223E-2</v>
      </c>
      <c r="H2968" s="174">
        <v>4273.5309999999999</v>
      </c>
      <c r="I2968" s="197">
        <f t="shared" si="452"/>
        <v>-1.3266836939967278E-4</v>
      </c>
      <c r="J2968" s="197">
        <f t="shared" si="457"/>
        <v>-6.4173713902658067E-2</v>
      </c>
      <c r="K2968" s="174">
        <v>673.21</v>
      </c>
      <c r="L2968" s="197">
        <f t="shared" si="453"/>
        <v>-2.7886986848201351E-3</v>
      </c>
      <c r="M2968" s="197">
        <f t="shared" si="458"/>
        <v>-4.5109107750607259E-2</v>
      </c>
      <c r="N2968" s="199">
        <v>42270</v>
      </c>
      <c r="O2968" s="181">
        <v>1938.76</v>
      </c>
      <c r="P2968" s="200">
        <f t="shared" si="454"/>
        <v>-2.0507542933684945E-3</v>
      </c>
      <c r="Q2968" s="200">
        <f t="shared" si="459"/>
        <v>-6.8100262572319034E-2</v>
      </c>
    </row>
    <row r="2969" spans="1:17">
      <c r="A2969" s="180">
        <v>42271</v>
      </c>
      <c r="B2969" s="174">
        <v>999.65</v>
      </c>
      <c r="C2969" s="197">
        <f t="shared" si="450"/>
        <v>1.561765111660374E-3</v>
      </c>
      <c r="D2969" s="201">
        <f t="shared" si="455"/>
        <v>-4.7066819882812742E-2</v>
      </c>
      <c r="E2969" s="174">
        <v>9837.81</v>
      </c>
      <c r="F2969" s="197">
        <f t="shared" si="451"/>
        <v>-3.0539395318729908E-3</v>
      </c>
      <c r="G2969" s="197">
        <f t="shared" si="456"/>
        <v>-7.6893292054304355E-2</v>
      </c>
      <c r="H2969" s="174">
        <v>4261.1040000000003</v>
      </c>
      <c r="I2969" s="197">
        <f t="shared" si="452"/>
        <v>-2.9121359688610592E-3</v>
      </c>
      <c r="J2969" s="197">
        <f t="shared" si="457"/>
        <v>-5.5870892386789058E-2</v>
      </c>
      <c r="K2969" s="174">
        <v>681.74</v>
      </c>
      <c r="L2969" s="197">
        <f t="shared" si="453"/>
        <v>1.2591036851695511E-2</v>
      </c>
      <c r="M2969" s="197">
        <f t="shared" si="458"/>
        <v>-6.0616757794118327E-2</v>
      </c>
      <c r="N2969" s="199">
        <v>42271</v>
      </c>
      <c r="O2969" s="181">
        <v>1932.24</v>
      </c>
      <c r="P2969" s="200">
        <f t="shared" si="454"/>
        <v>-3.3686417802160917E-3</v>
      </c>
      <c r="Q2969" s="200">
        <f t="shared" si="459"/>
        <v>-6.435926679645973E-2</v>
      </c>
    </row>
    <row r="2970" spans="1:17">
      <c r="A2970" s="180">
        <v>42272</v>
      </c>
      <c r="B2970" s="174">
        <v>996.02</v>
      </c>
      <c r="C2970" s="197">
        <f t="shared" si="450"/>
        <v>-3.637880013565254E-3</v>
      </c>
      <c r="D2970" s="201">
        <f t="shared" si="455"/>
        <v>-5.5387338194194308E-2</v>
      </c>
      <c r="E2970" s="174">
        <v>9857.25</v>
      </c>
      <c r="F2970" s="197">
        <f t="shared" si="451"/>
        <v>1.9740997299073E-3</v>
      </c>
      <c r="G2970" s="197">
        <f t="shared" si="456"/>
        <v>-9.2403335925783203E-2</v>
      </c>
      <c r="H2970" s="174">
        <v>4224.74</v>
      </c>
      <c r="I2970" s="197">
        <f t="shared" si="452"/>
        <v>-8.5705611819885986E-3</v>
      </c>
      <c r="J2970" s="197">
        <f t="shared" si="457"/>
        <v>-6.7845437076123366E-2</v>
      </c>
      <c r="K2970" s="174">
        <v>685.36</v>
      </c>
      <c r="L2970" s="197">
        <f t="shared" si="453"/>
        <v>5.295894171148818E-3</v>
      </c>
      <c r="M2970" s="197">
        <f t="shared" si="458"/>
        <v>-6.5419150959310446E-2</v>
      </c>
      <c r="N2970" s="199">
        <v>42272</v>
      </c>
      <c r="O2970" s="181">
        <v>1931.34</v>
      </c>
      <c r="P2970" s="200">
        <f t="shared" si="454"/>
        <v>-4.6588915786858695E-4</v>
      </c>
      <c r="Q2970" s="200">
        <f t="shared" si="459"/>
        <v>-8.0037930424705889E-2</v>
      </c>
    </row>
    <row r="2971" spans="1:17">
      <c r="A2971" s="180">
        <v>42275</v>
      </c>
      <c r="B2971" s="174">
        <v>971.83</v>
      </c>
      <c r="C2971" s="197">
        <f t="shared" si="450"/>
        <v>-2.4586445659463562E-2</v>
      </c>
      <c r="D2971" s="201">
        <f t="shared" si="455"/>
        <v>-6.4923103107048505E-2</v>
      </c>
      <c r="E2971" s="174">
        <v>9601.42</v>
      </c>
      <c r="F2971" s="197">
        <f t="shared" si="451"/>
        <v>-2.6296220846224447E-2</v>
      </c>
      <c r="G2971" s="197">
        <f t="shared" si="456"/>
        <v>-9.9078326819978038E-2</v>
      </c>
      <c r="H2971" s="174">
        <v>4103.47</v>
      </c>
      <c r="I2971" s="197">
        <f t="shared" si="452"/>
        <v>-2.9124763225341108E-2</v>
      </c>
      <c r="J2971" s="197">
        <f t="shared" si="457"/>
        <v>-8.1091434700546999E-2</v>
      </c>
      <c r="K2971" s="174">
        <v>680.73</v>
      </c>
      <c r="L2971" s="197">
        <f t="shared" si="453"/>
        <v>-6.7784958945003261E-3</v>
      </c>
      <c r="M2971" s="197">
        <f t="shared" si="458"/>
        <v>-6.5303337438911646E-2</v>
      </c>
      <c r="N2971" s="199">
        <v>42275</v>
      </c>
      <c r="O2971" s="181">
        <v>1881.77</v>
      </c>
      <c r="P2971" s="200">
        <f t="shared" si="454"/>
        <v>-2.6001239239395291E-2</v>
      </c>
      <c r="Q2971" s="200">
        <f t="shared" si="459"/>
        <v>-8.7795930090178984E-2</v>
      </c>
    </row>
    <row r="2972" spans="1:17">
      <c r="A2972" s="180">
        <v>42276</v>
      </c>
      <c r="B2972" s="174">
        <v>970.49</v>
      </c>
      <c r="C2972" s="197">
        <f t="shared" si="450"/>
        <v>-1.3797934558613706E-3</v>
      </c>
      <c r="D2972" s="201">
        <f t="shared" si="455"/>
        <v>-9.4792746356194266E-2</v>
      </c>
      <c r="E2972" s="174">
        <v>9622.07</v>
      </c>
      <c r="F2972" s="197">
        <f t="shared" si="451"/>
        <v>2.1484140437371224E-3</v>
      </c>
      <c r="G2972" s="197">
        <f t="shared" si="456"/>
        <v>-0.12517606987990146</v>
      </c>
      <c r="H2972" s="174">
        <v>4083.3719999999998</v>
      </c>
      <c r="I2972" s="197">
        <f t="shared" si="452"/>
        <v>-4.9098395631416679E-3</v>
      </c>
      <c r="J2972" s="197">
        <f t="shared" si="457"/>
        <v>-0.11391742991350698</v>
      </c>
      <c r="K2972" s="174">
        <v>671.73</v>
      </c>
      <c r="L2972" s="197">
        <f t="shared" si="453"/>
        <v>-1.3309277689931306E-2</v>
      </c>
      <c r="M2972" s="197">
        <f t="shared" si="458"/>
        <v>-6.724518050781185E-2</v>
      </c>
      <c r="N2972" s="199">
        <v>42276</v>
      </c>
      <c r="O2972" s="181">
        <v>1884.09</v>
      </c>
      <c r="P2972" s="200">
        <f t="shared" si="454"/>
        <v>1.2321224333906237E-3</v>
      </c>
      <c r="Q2972" s="200">
        <f t="shared" si="459"/>
        <v>-0.11382562422856123</v>
      </c>
    </row>
    <row r="2973" spans="1:17">
      <c r="A2973" s="180">
        <v>42277</v>
      </c>
      <c r="B2973" s="174">
        <v>997.19</v>
      </c>
      <c r="C2973" s="197">
        <f t="shared" si="450"/>
        <v>2.7140224931549883E-2</v>
      </c>
      <c r="D2973" s="201">
        <f t="shared" si="455"/>
        <v>-9.4195782454650503E-2</v>
      </c>
      <c r="E2973" s="174">
        <v>9799.69</v>
      </c>
      <c r="F2973" s="197">
        <f t="shared" si="451"/>
        <v>1.8291334277539349E-2</v>
      </c>
      <c r="G2973" s="197">
        <f t="shared" si="456"/>
        <v>-0.12307636005134003</v>
      </c>
      <c r="H2973" s="174">
        <v>4181.0600000000004</v>
      </c>
      <c r="I2973" s="197">
        <f t="shared" si="452"/>
        <v>2.3641685239731411E-2</v>
      </c>
      <c r="J2973" s="197">
        <f t="shared" si="457"/>
        <v>-0.11671875168866733</v>
      </c>
      <c r="K2973" s="174">
        <v>678.42</v>
      </c>
      <c r="L2973" s="197">
        <f t="shared" si="453"/>
        <v>9.9100911038516853E-3</v>
      </c>
      <c r="M2973" s="197">
        <f t="shared" si="458"/>
        <v>-6.4005240654305753E-2</v>
      </c>
      <c r="N2973" s="199">
        <v>42277</v>
      </c>
      <c r="O2973" s="181">
        <v>1920.03</v>
      </c>
      <c r="P2973" s="200">
        <f t="shared" si="454"/>
        <v>1.8895865203796398E-2</v>
      </c>
      <c r="Q2973" s="200">
        <f t="shared" si="459"/>
        <v>-0.11031930064264669</v>
      </c>
    </row>
    <row r="2974" spans="1:17">
      <c r="A2974" s="180">
        <v>42278</v>
      </c>
      <c r="B2974" s="174">
        <v>1001.18</v>
      </c>
      <c r="C2974" s="197">
        <f t="shared" si="450"/>
        <v>3.9932598088289386E-3</v>
      </c>
      <c r="D2974" s="201">
        <f t="shared" si="455"/>
        <v>-6.233679406721318E-2</v>
      </c>
      <c r="E2974" s="174">
        <v>9820.9500000000007</v>
      </c>
      <c r="F2974" s="197">
        <f t="shared" si="451"/>
        <v>2.1671065082858676E-3</v>
      </c>
      <c r="G2974" s="197">
        <f t="shared" si="456"/>
        <v>-0.10100847289582028</v>
      </c>
      <c r="H2974" s="174">
        <v>4192.9629999999997</v>
      </c>
      <c r="I2974" s="197">
        <f t="shared" si="452"/>
        <v>2.8428410135525597E-3</v>
      </c>
      <c r="J2974" s="197">
        <f t="shared" si="457"/>
        <v>-9.123528181445005E-2</v>
      </c>
      <c r="K2974" s="174">
        <v>667.73</v>
      </c>
      <c r="L2974" s="197">
        <f t="shared" si="453"/>
        <v>-1.5882664962778716E-2</v>
      </c>
      <c r="M2974" s="197">
        <f t="shared" si="458"/>
        <v>-5.1536476985717998E-2</v>
      </c>
      <c r="N2974" s="199">
        <v>42278</v>
      </c>
      <c r="O2974" s="181">
        <v>1923.82</v>
      </c>
      <c r="P2974" s="200">
        <f t="shared" si="454"/>
        <v>1.9719818557877231E-3</v>
      </c>
      <c r="Q2974" s="200">
        <f t="shared" si="459"/>
        <v>-8.8662764651664713E-2</v>
      </c>
    </row>
    <row r="2975" spans="1:17">
      <c r="A2975" s="180">
        <v>42279</v>
      </c>
      <c r="B2975" s="174">
        <v>1016.29</v>
      </c>
      <c r="C2975" s="197">
        <f t="shared" si="450"/>
        <v>1.4979437151694234E-2</v>
      </c>
      <c r="D2975" s="201">
        <f t="shared" si="455"/>
        <v>-6.1344688991165817E-2</v>
      </c>
      <c r="E2975" s="174">
        <v>9973.56</v>
      </c>
      <c r="F2975" s="197">
        <f t="shared" si="451"/>
        <v>1.5419732421205373E-2</v>
      </c>
      <c r="G2975" s="197">
        <f t="shared" si="456"/>
        <v>-9.7312700847229816E-2</v>
      </c>
      <c r="H2975" s="174">
        <v>4267.45</v>
      </c>
      <c r="I2975" s="197">
        <f t="shared" si="452"/>
        <v>1.7608815237360916E-2</v>
      </c>
      <c r="J2975" s="197">
        <f t="shared" si="457"/>
        <v>-8.555070248658507E-2</v>
      </c>
      <c r="K2975" s="174">
        <v>669.33</v>
      </c>
      <c r="L2975" s="197">
        <f t="shared" si="453"/>
        <v>2.3933118389981734E-3</v>
      </c>
      <c r="M2975" s="197">
        <f t="shared" si="458"/>
        <v>-6.1423322451402945E-2</v>
      </c>
      <c r="N2975" s="199">
        <v>42279</v>
      </c>
      <c r="O2975" s="181">
        <v>1951.36</v>
      </c>
      <c r="P2975" s="200">
        <f t="shared" si="454"/>
        <v>1.421377260428928E-2</v>
      </c>
      <c r="Q2975" s="200">
        <f t="shared" si="459"/>
        <v>-8.4438529591551986E-2</v>
      </c>
    </row>
    <row r="2976" spans="1:17">
      <c r="A2976" s="180">
        <v>42282</v>
      </c>
      <c r="B2976" s="174">
        <v>1040.5899999999999</v>
      </c>
      <c r="C2976" s="197">
        <f t="shared" si="450"/>
        <v>2.362911848852739E-2</v>
      </c>
      <c r="D2976" s="201">
        <f t="shared" si="455"/>
        <v>-5.9931550274654986E-2</v>
      </c>
      <c r="E2976" s="174">
        <v>10167.93</v>
      </c>
      <c r="F2976" s="197">
        <f t="shared" si="451"/>
        <v>1.9301058067785197E-2</v>
      </c>
      <c r="G2976" s="197">
        <f t="shared" si="456"/>
        <v>-8.4029312216178154E-2</v>
      </c>
      <c r="H2976" s="174">
        <v>4331.4319999999998</v>
      </c>
      <c r="I2976" s="197">
        <f t="shared" si="452"/>
        <v>1.4881744119080704E-2</v>
      </c>
      <c r="J2976" s="197">
        <f t="shared" si="457"/>
        <v>-7.5526247764659715E-2</v>
      </c>
      <c r="K2976" s="174">
        <v>669.32</v>
      </c>
      <c r="L2976" s="197">
        <f t="shared" si="453"/>
        <v>-1.4940425055325651E-5</v>
      </c>
      <c r="M2976" s="197">
        <f t="shared" si="458"/>
        <v>-4.9364134319539121E-2</v>
      </c>
      <c r="N2976" s="199">
        <v>42282</v>
      </c>
      <c r="O2976" s="181">
        <v>1987.05</v>
      </c>
      <c r="P2976" s="200">
        <f t="shared" si="454"/>
        <v>1.8124561438544923E-2</v>
      </c>
      <c r="Q2976" s="200">
        <f t="shared" si="459"/>
        <v>-7.333458597284663E-2</v>
      </c>
    </row>
    <row r="2977" spans="1:17">
      <c r="A2977" s="180">
        <v>42283</v>
      </c>
      <c r="B2977" s="174">
        <v>1040.46</v>
      </c>
      <c r="C2977" s="197">
        <f t="shared" si="450"/>
        <v>-1.2493693103868278E-4</v>
      </c>
      <c r="D2977" s="201">
        <f t="shared" si="455"/>
        <v>-2.7506236063931454E-2</v>
      </c>
      <c r="E2977" s="174">
        <v>10156.379999999999</v>
      </c>
      <c r="F2977" s="197">
        <f t="shared" si="451"/>
        <v>-1.1365700723272711E-3</v>
      </c>
      <c r="G2977" s="197">
        <f t="shared" si="456"/>
        <v>-6.0255631413549789E-2</v>
      </c>
      <c r="H2977" s="174">
        <v>4306.6989999999996</v>
      </c>
      <c r="I2977" s="197">
        <f t="shared" si="452"/>
        <v>-5.7264858771713858E-3</v>
      </c>
      <c r="J2977" s="197">
        <f t="shared" si="457"/>
        <v>-4.4494101322104886E-2</v>
      </c>
      <c r="K2977" s="174">
        <v>668.18</v>
      </c>
      <c r="L2977" s="197">
        <f t="shared" si="453"/>
        <v>-1.7046733099986852E-3</v>
      </c>
      <c r="M2977" s="197">
        <f t="shared" si="458"/>
        <v>-5.8678702265934017E-2</v>
      </c>
      <c r="N2977" s="199">
        <v>42283</v>
      </c>
      <c r="O2977" s="181">
        <v>1979.92</v>
      </c>
      <c r="P2977" s="200">
        <f t="shared" si="454"/>
        <v>-3.5946869664685399E-3</v>
      </c>
      <c r="Q2977" s="200">
        <f t="shared" si="459"/>
        <v>-4.7426842345666215E-2</v>
      </c>
    </row>
    <row r="2978" spans="1:17">
      <c r="A2978" s="180">
        <v>42284</v>
      </c>
      <c r="B2978" s="174">
        <v>1047</v>
      </c>
      <c r="C2978" s="197">
        <f t="shared" si="450"/>
        <v>6.2660088320238439E-3</v>
      </c>
      <c r="D2978" s="201">
        <f t="shared" si="455"/>
        <v>-2.4869348061664152E-2</v>
      </c>
      <c r="E2978" s="174">
        <v>10258.52</v>
      </c>
      <c r="F2978" s="197">
        <f t="shared" si="451"/>
        <v>1.0006500376899747E-2</v>
      </c>
      <c r="G2978" s="197">
        <f t="shared" si="456"/>
        <v>-5.8026183371723015E-2</v>
      </c>
      <c r="H2978" s="174">
        <v>4333.4639999999999</v>
      </c>
      <c r="I2978" s="197">
        <f t="shared" si="452"/>
        <v>6.1955047868617356E-3</v>
      </c>
      <c r="J2978" s="197">
        <f t="shared" si="457"/>
        <v>-4.8357975404455356E-2</v>
      </c>
      <c r="K2978" s="174">
        <v>652.42999999999995</v>
      </c>
      <c r="L2978" s="197">
        <f t="shared" si="453"/>
        <v>-2.38537445678903E-2</v>
      </c>
      <c r="M2978" s="197">
        <f t="shared" si="458"/>
        <v>-6.715135333231137E-2</v>
      </c>
      <c r="N2978" s="199">
        <v>42284</v>
      </c>
      <c r="O2978" s="181">
        <v>1995.83</v>
      </c>
      <c r="P2978" s="200">
        <f t="shared" si="454"/>
        <v>8.0035640716168491E-3</v>
      </c>
      <c r="Q2978" s="200">
        <f t="shared" si="459"/>
        <v>-4.8142501674213307E-2</v>
      </c>
    </row>
    <row r="2979" spans="1:17">
      <c r="A2979" s="180">
        <v>42285</v>
      </c>
      <c r="B2979" s="174">
        <v>1055.72</v>
      </c>
      <c r="C2979" s="197">
        <f t="shared" si="450"/>
        <v>8.2940667216403596E-3</v>
      </c>
      <c r="D2979" s="201">
        <f t="shared" si="455"/>
        <v>-3.0763554671657985E-2</v>
      </c>
      <c r="E2979" s="174">
        <v>10361.040000000001</v>
      </c>
      <c r="F2979" s="197">
        <f t="shared" si="451"/>
        <v>9.944038068384441E-3</v>
      </c>
      <c r="G2979" s="197">
        <f t="shared" si="456"/>
        <v>-6.1207267454482767E-2</v>
      </c>
      <c r="H2979" s="174">
        <v>4350.1490000000003</v>
      </c>
      <c r="I2979" s="197">
        <f t="shared" si="452"/>
        <v>3.8428752025768506E-3</v>
      </c>
      <c r="J2979" s="197">
        <f t="shared" si="457"/>
        <v>-5.3826932441511467E-2</v>
      </c>
      <c r="K2979" s="174">
        <v>648.84</v>
      </c>
      <c r="L2979" s="197">
        <f t="shared" si="453"/>
        <v>-5.51770056657003E-3</v>
      </c>
      <c r="M2979" s="197">
        <f t="shared" si="458"/>
        <v>-9.2375574145358602E-2</v>
      </c>
      <c r="N2979" s="199">
        <v>42285</v>
      </c>
      <c r="O2979" s="181">
        <v>2013.43</v>
      </c>
      <c r="P2979" s="200">
        <f t="shared" si="454"/>
        <v>8.7797314496566338E-3</v>
      </c>
      <c r="Q2979" s="200">
        <f t="shared" si="459"/>
        <v>-5.2865838625563571E-2</v>
      </c>
    </row>
    <row r="2980" spans="1:17">
      <c r="A2980" s="180">
        <v>42286</v>
      </c>
      <c r="B2980" s="174">
        <v>1057.3699999999999</v>
      </c>
      <c r="C2980" s="197">
        <f t="shared" si="450"/>
        <v>1.5616943294864012E-3</v>
      </c>
      <c r="D2980" s="201">
        <f t="shared" si="455"/>
        <v>-1.2201243437742476E-2</v>
      </c>
      <c r="E2980" s="174">
        <v>10361.26</v>
      </c>
      <c r="F2980" s="197">
        <f t="shared" si="451"/>
        <v>2.1233164273055016E-5</v>
      </c>
      <c r="G2980" s="197">
        <f t="shared" si="456"/>
        <v>-4.1687016033023709E-2</v>
      </c>
      <c r="H2980" s="174">
        <v>4370.009</v>
      </c>
      <c r="I2980" s="197">
        <f t="shared" si="452"/>
        <v>4.5549712144057784E-3</v>
      </c>
      <c r="J2980" s="197">
        <f t="shared" si="457"/>
        <v>-3.6971808742166448E-2</v>
      </c>
      <c r="K2980" s="174">
        <v>663.55</v>
      </c>
      <c r="L2980" s="197">
        <f t="shared" si="453"/>
        <v>2.2418055701344246E-2</v>
      </c>
      <c r="M2980" s="197">
        <f t="shared" si="458"/>
        <v>-9.2933892173875571E-2</v>
      </c>
      <c r="N2980" s="199">
        <v>42286</v>
      </c>
      <c r="O2980" s="181">
        <v>2014.89</v>
      </c>
      <c r="P2980" s="200">
        <f t="shared" si="454"/>
        <v>7.2486796675928192E-4</v>
      </c>
      <c r="Q2980" s="200">
        <f t="shared" si="459"/>
        <v>-3.4482977207405285E-2</v>
      </c>
    </row>
    <row r="2981" spans="1:17">
      <c r="A2981" s="180">
        <v>42289</v>
      </c>
      <c r="B2981" s="174">
        <v>1059.21</v>
      </c>
      <c r="C2981" s="197">
        <f t="shared" si="450"/>
        <v>1.7386543041268917E-3</v>
      </c>
      <c r="D2981" s="201">
        <f t="shared" si="455"/>
        <v>-1.1462656008962797E-2</v>
      </c>
      <c r="E2981" s="174">
        <v>10356.49</v>
      </c>
      <c r="F2981" s="197">
        <f t="shared" si="451"/>
        <v>-4.6047472184816707E-4</v>
      </c>
      <c r="G2981" s="197">
        <f t="shared" si="456"/>
        <v>-3.9568620404139401E-2</v>
      </c>
      <c r="H2981" s="174">
        <v>4382.5630000000001</v>
      </c>
      <c r="I2981" s="197">
        <f t="shared" si="452"/>
        <v>2.8686444645142435E-3</v>
      </c>
      <c r="J2981" s="197">
        <f t="shared" si="457"/>
        <v>-3.555701171052042E-2</v>
      </c>
      <c r="K2981" s="174">
        <v>663.26</v>
      </c>
      <c r="L2981" s="197">
        <f t="shared" si="453"/>
        <v>-4.3713870805618562E-4</v>
      </c>
      <c r="M2981" s="197">
        <f t="shared" si="458"/>
        <v>-6.5813986490519255E-2</v>
      </c>
      <c r="N2981" s="199">
        <v>42289</v>
      </c>
      <c r="O2981" s="181">
        <v>2017.46</v>
      </c>
      <c r="P2981" s="200">
        <f t="shared" si="454"/>
        <v>1.2746911096436508E-3</v>
      </c>
      <c r="Q2981" s="200">
        <f t="shared" si="459"/>
        <v>-3.4707722272784867E-2</v>
      </c>
    </row>
    <row r="2982" spans="1:17">
      <c r="A2982" s="180">
        <v>42290</v>
      </c>
      <c r="B2982" s="174">
        <v>1053.71</v>
      </c>
      <c r="C2982" s="197">
        <f t="shared" si="450"/>
        <v>-5.2060772980643865E-3</v>
      </c>
      <c r="D2982" s="201">
        <f t="shared" si="455"/>
        <v>-9.0318889563631276E-3</v>
      </c>
      <c r="E2982" s="174">
        <v>10262.94</v>
      </c>
      <c r="F2982" s="197">
        <f t="shared" si="451"/>
        <v>-9.0740279331010393E-3</v>
      </c>
      <c r="G2982" s="197">
        <f t="shared" si="456"/>
        <v>-3.6856003970700948E-2</v>
      </c>
      <c r="H2982" s="174">
        <v>4352.9380000000001</v>
      </c>
      <c r="I2982" s="197">
        <f t="shared" si="452"/>
        <v>-6.7826936485020362E-3</v>
      </c>
      <c r="J2982" s="197">
        <f t="shared" si="457"/>
        <v>-3.0726941892900282E-2</v>
      </c>
      <c r="K2982" s="174">
        <v>673.35</v>
      </c>
      <c r="L2982" s="197">
        <f t="shared" si="453"/>
        <v>1.509818372084872E-2</v>
      </c>
      <c r="M2982" s="197">
        <f t="shared" si="458"/>
        <v>-5.9156637191194565E-2</v>
      </c>
      <c r="N2982" s="199">
        <v>42290</v>
      </c>
      <c r="O2982" s="181">
        <v>2003.69</v>
      </c>
      <c r="P2982" s="200">
        <f t="shared" si="454"/>
        <v>-6.8488138094229302E-3</v>
      </c>
      <c r="Q2982" s="200">
        <f t="shared" si="459"/>
        <v>-3.2157080262835723E-2</v>
      </c>
    </row>
    <row r="2983" spans="1:17">
      <c r="A2983" s="180">
        <v>42291</v>
      </c>
      <c r="B2983" s="174">
        <v>1054.56</v>
      </c>
      <c r="C2983" s="197">
        <f t="shared" si="450"/>
        <v>8.0634837668373805E-4</v>
      </c>
      <c r="D2983" s="201">
        <f t="shared" si="455"/>
        <v>-1.8737474419779146E-2</v>
      </c>
      <c r="E2983" s="174">
        <v>10229.67</v>
      </c>
      <c r="F2983" s="197">
        <f t="shared" si="451"/>
        <v>-3.2470270239832073E-3</v>
      </c>
      <c r="G2983" s="197">
        <f t="shared" si="456"/>
        <v>-4.9360987700133127E-2</v>
      </c>
      <c r="H2983" s="174">
        <v>4346.9219999999996</v>
      </c>
      <c r="I2983" s="197">
        <f t="shared" si="452"/>
        <v>-1.3830109815354248E-3</v>
      </c>
      <c r="J2983" s="197">
        <f t="shared" si="457"/>
        <v>-4.003404142981009E-2</v>
      </c>
      <c r="K2983" s="174">
        <v>686.32</v>
      </c>
      <c r="L2983" s="197">
        <f t="shared" si="453"/>
        <v>1.9078737368659091E-2</v>
      </c>
      <c r="M2983" s="197">
        <f t="shared" si="458"/>
        <v>-5.4168047458908984E-2</v>
      </c>
      <c r="N2983" s="199">
        <v>42291</v>
      </c>
      <c r="O2983" s="181">
        <v>1994.24</v>
      </c>
      <c r="P2983" s="200">
        <f t="shared" si="454"/>
        <v>-4.7274552579458298E-3</v>
      </c>
      <c r="Q2983" s="200">
        <f t="shared" si="459"/>
        <v>-4.2910156109089354E-2</v>
      </c>
    </row>
    <row r="2984" spans="1:17">
      <c r="A2984" s="180">
        <v>42292</v>
      </c>
      <c r="B2984" s="174">
        <v>1058.0999999999999</v>
      </c>
      <c r="C2984" s="197">
        <f t="shared" si="450"/>
        <v>3.3512286057062386E-3</v>
      </c>
      <c r="D2984" s="201">
        <f t="shared" si="455"/>
        <v>-2.4984912343997936E-2</v>
      </c>
      <c r="E2984" s="174">
        <v>10378.27</v>
      </c>
      <c r="F2984" s="197">
        <f t="shared" si="451"/>
        <v>1.442187580192713E-2</v>
      </c>
      <c r="G2984" s="197">
        <f t="shared" si="456"/>
        <v>-5.5971780643627456E-2</v>
      </c>
      <c r="H2984" s="174">
        <v>4418.2209999999995</v>
      </c>
      <c r="I2984" s="197">
        <f t="shared" si="452"/>
        <v>1.6269117945089034E-2</v>
      </c>
      <c r="J2984" s="197">
        <f t="shared" si="457"/>
        <v>-4.9250570115677683E-2</v>
      </c>
      <c r="K2984" s="174">
        <v>687.56</v>
      </c>
      <c r="L2984" s="197">
        <f t="shared" si="453"/>
        <v>1.8051071952461433E-3</v>
      </c>
      <c r="M2984" s="197">
        <f t="shared" si="458"/>
        <v>-2.4752314167790498E-2</v>
      </c>
      <c r="N2984" s="199">
        <v>42292</v>
      </c>
      <c r="O2984" s="181">
        <v>2023.86</v>
      </c>
      <c r="P2984" s="200">
        <f t="shared" si="454"/>
        <v>1.4743553692310356E-2</v>
      </c>
      <c r="Q2984" s="200">
        <f t="shared" si="459"/>
        <v>-5.2835549622272333E-2</v>
      </c>
    </row>
    <row r="2985" spans="1:17">
      <c r="A2985" s="180">
        <v>42293</v>
      </c>
      <c r="B2985" s="174">
        <v>1061.1400000000001</v>
      </c>
      <c r="C2985" s="197">
        <f t="shared" si="450"/>
        <v>2.8689549887336947E-3</v>
      </c>
      <c r="D2985" s="201">
        <f t="shared" si="455"/>
        <v>-1.4123401917557879E-2</v>
      </c>
      <c r="E2985" s="174">
        <v>10421.91</v>
      </c>
      <c r="F2985" s="197">
        <f t="shared" si="451"/>
        <v>4.1961236905085119E-3</v>
      </c>
      <c r="G2985" s="197">
        <f t="shared" si="456"/>
        <v>-3.9165047961826745E-2</v>
      </c>
      <c r="H2985" s="174">
        <v>4438.6220000000003</v>
      </c>
      <c r="I2985" s="197">
        <f t="shared" si="452"/>
        <v>4.6068415305178072E-3</v>
      </c>
      <c r="J2985" s="197">
        <f t="shared" si="457"/>
        <v>-2.7645728895997805E-2</v>
      </c>
      <c r="K2985" s="174">
        <v>690.22</v>
      </c>
      <c r="L2985" s="197">
        <f t="shared" si="453"/>
        <v>3.8612888922032449E-3</v>
      </c>
      <c r="M2985" s="197">
        <f t="shared" si="458"/>
        <v>-2.3387751265028546E-2</v>
      </c>
      <c r="N2985" s="199">
        <v>42293</v>
      </c>
      <c r="O2985" s="181">
        <v>2033.11</v>
      </c>
      <c r="P2985" s="200">
        <f t="shared" si="454"/>
        <v>4.5600613407668789E-3</v>
      </c>
      <c r="Q2985" s="200">
        <f t="shared" si="459"/>
        <v>-3.5463022381949698E-2</v>
      </c>
    </row>
    <row r="2986" spans="1:17">
      <c r="A2986" s="180">
        <v>42296</v>
      </c>
      <c r="B2986" s="174">
        <v>1064.5899999999999</v>
      </c>
      <c r="C2986" s="197">
        <f t="shared" si="450"/>
        <v>3.2459465963672472E-3</v>
      </c>
      <c r="D2986" s="201">
        <f t="shared" si="455"/>
        <v>-3.1050373557758781E-3</v>
      </c>
      <c r="E2986" s="174">
        <v>10391.6</v>
      </c>
      <c r="F2986" s="197">
        <f t="shared" si="451"/>
        <v>-2.9125333906931698E-3</v>
      </c>
      <c r="G2986" s="197">
        <f t="shared" si="456"/>
        <v>-2.5120535816540102E-2</v>
      </c>
      <c r="H2986" s="174">
        <v>4462.0659999999998</v>
      </c>
      <c r="I2986" s="197">
        <f t="shared" si="452"/>
        <v>5.267919562202932E-3</v>
      </c>
      <c r="J2986" s="197">
        <f t="shared" si="457"/>
        <v>-1.6152500549543935E-2</v>
      </c>
      <c r="K2986" s="174">
        <v>693.32</v>
      </c>
      <c r="L2986" s="197">
        <f t="shared" si="453"/>
        <v>4.4812657209503054E-3</v>
      </c>
      <c r="M2986" s="197">
        <f t="shared" si="458"/>
        <v>-3.5006385762508301E-2</v>
      </c>
      <c r="N2986" s="199">
        <v>42296</v>
      </c>
      <c r="O2986" s="181">
        <v>2033.66</v>
      </c>
      <c r="P2986" s="200">
        <f t="shared" si="454"/>
        <v>2.7048493195005823E-4</v>
      </c>
      <c r="Q2986" s="200">
        <f t="shared" si="459"/>
        <v>-2.2613735719744323E-2</v>
      </c>
    </row>
    <row r="2987" spans="1:17">
      <c r="A2987" s="180">
        <v>42297</v>
      </c>
      <c r="B2987" s="174">
        <v>1059.32</v>
      </c>
      <c r="C2987" s="197">
        <f t="shared" si="450"/>
        <v>-4.9625556782867024E-3</v>
      </c>
      <c r="D2987" s="201">
        <f t="shared" si="455"/>
        <v>3.1788999360367616E-2</v>
      </c>
      <c r="E2987" s="174">
        <v>10383.42</v>
      </c>
      <c r="F2987" s="197">
        <f t="shared" si="451"/>
        <v>-7.8748424046984605E-4</v>
      </c>
      <c r="G2987" s="197">
        <f t="shared" si="456"/>
        <v>-8.065274809999275E-3</v>
      </c>
      <c r="H2987" s="174">
        <v>4438.1809999999996</v>
      </c>
      <c r="I2987" s="197">
        <f t="shared" si="452"/>
        <v>-5.3672796584815548E-3</v>
      </c>
      <c r="J2987" s="197">
        <f t="shared" si="457"/>
        <v>1.7393527741357766E-2</v>
      </c>
      <c r="K2987" s="174">
        <v>696.86</v>
      </c>
      <c r="L2987" s="197">
        <f t="shared" si="453"/>
        <v>5.0928766800379718E-3</v>
      </c>
      <c r="M2987" s="197">
        <f t="shared" si="458"/>
        <v>-1.3751434253536213E-2</v>
      </c>
      <c r="N2987" s="199">
        <v>42297</v>
      </c>
      <c r="O2987" s="181">
        <v>2030.77</v>
      </c>
      <c r="P2987" s="200">
        <f t="shared" si="454"/>
        <v>-1.4220938665690213E-3</v>
      </c>
      <c r="Q2987" s="200">
        <f t="shared" si="459"/>
        <v>-1.0173515826883922E-3</v>
      </c>
    </row>
    <row r="2988" spans="1:17">
      <c r="A2988" s="180">
        <v>42298</v>
      </c>
      <c r="B2988" s="174">
        <v>1046.18</v>
      </c>
      <c r="C2988" s="197">
        <f t="shared" si="450"/>
        <v>-1.2481757866818247E-2</v>
      </c>
      <c r="D2988" s="201">
        <f t="shared" si="455"/>
        <v>6.0481261817699701E-2</v>
      </c>
      <c r="E2988" s="174">
        <v>10306.44</v>
      </c>
      <c r="F2988" s="197">
        <f t="shared" si="451"/>
        <v>-7.4413606687441115E-3</v>
      </c>
      <c r="G2988" s="197">
        <f t="shared" si="456"/>
        <v>1.824522126836485E-2</v>
      </c>
      <c r="H2988" s="174">
        <v>4413.5249999999996</v>
      </c>
      <c r="I2988" s="197">
        <f t="shared" si="452"/>
        <v>-5.5709179149887617E-3</v>
      </c>
      <c r="J2988" s="197">
        <f t="shared" si="457"/>
        <v>5.5810055617942174E-2</v>
      </c>
      <c r="K2988" s="174">
        <v>698.31</v>
      </c>
      <c r="L2988" s="197">
        <f t="shared" si="453"/>
        <v>2.0786004889296363E-3</v>
      </c>
      <c r="M2988" s="197">
        <f t="shared" si="458"/>
        <v>-1.3965115238037064E-2</v>
      </c>
      <c r="N2988" s="199">
        <v>42298</v>
      </c>
      <c r="O2988" s="181">
        <v>2018.94</v>
      </c>
      <c r="P2988" s="200">
        <f t="shared" si="454"/>
        <v>-5.8424102714401318E-3</v>
      </c>
      <c r="Q2988" s="200">
        <f t="shared" si="459"/>
        <v>2.992981409924229E-2</v>
      </c>
    </row>
    <row r="2989" spans="1:17">
      <c r="A2989" s="180">
        <v>42299</v>
      </c>
      <c r="B2989" s="174">
        <v>1072.8499999999999</v>
      </c>
      <c r="C2989" s="197">
        <f t="shared" si="450"/>
        <v>2.517322394097813E-2</v>
      </c>
      <c r="D2989" s="201">
        <f t="shared" si="455"/>
        <v>8.9630379907519306E-2</v>
      </c>
      <c r="E2989" s="174">
        <v>10448.83</v>
      </c>
      <c r="F2989" s="197">
        <f t="shared" si="451"/>
        <v>1.3721067848905236E-2</v>
      </c>
      <c r="G2989" s="197">
        <f t="shared" si="456"/>
        <v>5.1413614750364364E-2</v>
      </c>
      <c r="H2989" s="174">
        <v>4503.2160000000003</v>
      </c>
      <c r="I2989" s="197">
        <f t="shared" si="452"/>
        <v>2.0118118289563464E-2</v>
      </c>
      <c r="J2989" s="197">
        <f t="shared" si="457"/>
        <v>8.8775097417183035E-2</v>
      </c>
      <c r="K2989" s="174">
        <v>696.03</v>
      </c>
      <c r="L2989" s="197">
        <f t="shared" si="453"/>
        <v>-3.27036738830869E-3</v>
      </c>
      <c r="M2989" s="197">
        <f t="shared" si="458"/>
        <v>-9.4779333719016753E-3</v>
      </c>
      <c r="N2989" s="199">
        <v>42299</v>
      </c>
      <c r="O2989" s="181">
        <v>2052.5100000000002</v>
      </c>
      <c r="P2989" s="200">
        <f t="shared" si="454"/>
        <v>1.6490813232663316E-2</v>
      </c>
      <c r="Q2989" s="200">
        <f t="shared" si="459"/>
        <v>6.4298820108977792E-2</v>
      </c>
    </row>
    <row r="2990" spans="1:17">
      <c r="A2990" s="180">
        <v>42300</v>
      </c>
      <c r="B2990" s="174">
        <v>1097.52</v>
      </c>
      <c r="C2990" s="197">
        <f t="shared" si="450"/>
        <v>2.2734430126819409E-2</v>
      </c>
      <c r="D2990" s="201">
        <f t="shared" si="455"/>
        <v>0.12384602592676211</v>
      </c>
      <c r="E2990" s="174">
        <v>10506.51</v>
      </c>
      <c r="F2990" s="197">
        <f t="shared" si="451"/>
        <v>5.5050546227329569E-3</v>
      </c>
      <c r="G2990" s="197">
        <f t="shared" si="456"/>
        <v>7.5148968902774338E-2</v>
      </c>
      <c r="H2990" s="174">
        <v>4624.09</v>
      </c>
      <c r="I2990" s="197">
        <f t="shared" si="452"/>
        <v>2.6487786658156577E-2</v>
      </c>
      <c r="J2990" s="197">
        <f t="shared" si="457"/>
        <v>0.11442475176429827</v>
      </c>
      <c r="K2990" s="174">
        <v>695.35</v>
      </c>
      <c r="L2990" s="197">
        <f t="shared" si="453"/>
        <v>-9.774469291486934E-4</v>
      </c>
      <c r="M2990" s="197">
        <f t="shared" si="458"/>
        <v>-1.7856091678827374E-2</v>
      </c>
      <c r="N2990" s="199">
        <v>42300</v>
      </c>
      <c r="O2990" s="181">
        <v>2075.15</v>
      </c>
      <c r="P2990" s="200">
        <f t="shared" si="454"/>
        <v>1.0970005786788946E-2</v>
      </c>
      <c r="Q2990" s="200">
        <f t="shared" si="459"/>
        <v>9.4403895873829941E-2</v>
      </c>
    </row>
    <row r="2991" spans="1:17">
      <c r="A2991" s="180">
        <v>42303</v>
      </c>
      <c r="B2991" s="174">
        <v>1097.19</v>
      </c>
      <c r="C2991" s="197">
        <f t="shared" si="450"/>
        <v>-3.0072310463507445E-4</v>
      </c>
      <c r="D2991" s="201">
        <f t="shared" si="455"/>
        <v>9.8930326208648695E-2</v>
      </c>
      <c r="E2991" s="174">
        <v>10464.620000000001</v>
      </c>
      <c r="F2991" s="197">
        <f t="shared" si="451"/>
        <v>-3.995021318771704E-3</v>
      </c>
      <c r="G2991" s="197">
        <f t="shared" si="456"/>
        <v>5.1445041398471753E-2</v>
      </c>
      <c r="H2991" s="174">
        <v>4630.8459999999995</v>
      </c>
      <c r="I2991" s="197">
        <f t="shared" si="452"/>
        <v>1.4599779404316933E-3</v>
      </c>
      <c r="J2991" s="197">
        <f t="shared" si="457"/>
        <v>9.1539258022965142E-2</v>
      </c>
      <c r="K2991" s="174">
        <v>703.27</v>
      </c>
      <c r="L2991" s="197">
        <f t="shared" si="453"/>
        <v>1.1325570429507702E-2</v>
      </c>
      <c r="M2991" s="197">
        <f t="shared" si="458"/>
        <v>-2.4673320487769202E-2</v>
      </c>
      <c r="N2991" s="199">
        <v>42303</v>
      </c>
      <c r="O2991" s="181">
        <v>2071.1799999999998</v>
      </c>
      <c r="P2991" s="200">
        <f t="shared" si="454"/>
        <v>-1.9149470559137484E-3</v>
      </c>
      <c r="Q2991" s="200">
        <f t="shared" si="459"/>
        <v>6.7082615102004861E-2</v>
      </c>
    </row>
    <row r="2992" spans="1:17">
      <c r="A2992" s="180">
        <v>42304</v>
      </c>
      <c r="B2992" s="174">
        <v>1093.5999999999999</v>
      </c>
      <c r="C2992" s="197">
        <f t="shared" si="450"/>
        <v>-3.2773595035345605E-3</v>
      </c>
      <c r="D2992" s="201">
        <f t="shared" si="455"/>
        <v>7.2920327302769372E-2</v>
      </c>
      <c r="E2992" s="174">
        <v>10400.18</v>
      </c>
      <c r="F2992" s="197">
        <f t="shared" si="451"/>
        <v>-6.1769300342534063E-3</v>
      </c>
      <c r="G2992" s="197">
        <f t="shared" si="456"/>
        <v>2.2625611630780508E-2</v>
      </c>
      <c r="H2992" s="174">
        <v>4639.2340000000004</v>
      </c>
      <c r="I2992" s="197">
        <f t="shared" si="452"/>
        <v>1.8096936141261746E-3</v>
      </c>
      <c r="J2992" s="197">
        <f t="shared" si="457"/>
        <v>6.8368820544785089E-2</v>
      </c>
      <c r="K2992" s="174">
        <v>705.28</v>
      </c>
      <c r="L2992" s="197">
        <f t="shared" si="453"/>
        <v>2.8540007303126144E-3</v>
      </c>
      <c r="M2992" s="197">
        <f t="shared" si="458"/>
        <v>-7.4797419167524446E-3</v>
      </c>
      <c r="N2992" s="199">
        <v>42304</v>
      </c>
      <c r="O2992" s="181">
        <v>2065.89</v>
      </c>
      <c r="P2992" s="200">
        <f t="shared" si="454"/>
        <v>-2.5573668722574231E-3</v>
      </c>
      <c r="Q2992" s="200">
        <f t="shared" si="459"/>
        <v>4.1160425719839293E-2</v>
      </c>
    </row>
    <row r="2993" spans="1:17">
      <c r="A2993" s="180">
        <v>42305</v>
      </c>
      <c r="B2993" s="174">
        <v>1106.02</v>
      </c>
      <c r="C2993" s="197">
        <f t="shared" si="450"/>
        <v>1.1292979691681724E-2</v>
      </c>
      <c r="D2993" s="201">
        <f t="shared" si="455"/>
        <v>6.769394536594564E-2</v>
      </c>
      <c r="E2993" s="174">
        <v>10538.2</v>
      </c>
      <c r="F2993" s="197">
        <f t="shared" si="451"/>
        <v>1.3183636850521978E-2</v>
      </c>
      <c r="G2993" s="197">
        <f t="shared" si="456"/>
        <v>1.5320342435844684E-2</v>
      </c>
      <c r="H2993" s="174">
        <v>4678.5749999999998</v>
      </c>
      <c r="I2993" s="197">
        <f t="shared" si="452"/>
        <v>8.4443099813952555E-3</v>
      </c>
      <c r="J2993" s="197">
        <f t="shared" si="457"/>
        <v>6.9184747305867766E-2</v>
      </c>
      <c r="K2993" s="174">
        <v>707.45</v>
      </c>
      <c r="L2993" s="197">
        <f t="shared" si="453"/>
        <v>3.0720685575210869E-3</v>
      </c>
      <c r="M2993" s="197">
        <f t="shared" si="458"/>
        <v>3.949485876538773E-3</v>
      </c>
      <c r="N2993" s="199">
        <v>42305</v>
      </c>
      <c r="O2993" s="181">
        <v>2090.35</v>
      </c>
      <c r="P2993" s="200">
        <f t="shared" si="454"/>
        <v>1.177038977262058E-2</v>
      </c>
      <c r="Q2993" s="200">
        <f t="shared" si="459"/>
        <v>3.7994488039694428E-2</v>
      </c>
    </row>
    <row r="2994" spans="1:17">
      <c r="A2994" s="180">
        <v>42306</v>
      </c>
      <c r="B2994" s="174">
        <v>1098.99</v>
      </c>
      <c r="C2994" s="197">
        <f t="shared" si="450"/>
        <v>-6.3764099202716111E-3</v>
      </c>
      <c r="D2994" s="201">
        <f t="shared" si="455"/>
        <v>8.6569266719471738E-2</v>
      </c>
      <c r="E2994" s="174">
        <v>10498.16</v>
      </c>
      <c r="F2994" s="197">
        <f t="shared" si="451"/>
        <v>-3.8067468281298288E-3</v>
      </c>
      <c r="G2994" s="197">
        <f t="shared" si="456"/>
        <v>3.4925609929583393E-2</v>
      </c>
      <c r="H2994" s="174">
        <v>4670.7650000000003</v>
      </c>
      <c r="I2994" s="197">
        <f t="shared" si="452"/>
        <v>-1.6707065561086952E-3</v>
      </c>
      <c r="J2994" s="197">
        <f t="shared" si="457"/>
        <v>9.0306788672151334E-2</v>
      </c>
      <c r="K2994" s="174">
        <v>704.97</v>
      </c>
      <c r="L2994" s="197">
        <f t="shared" si="453"/>
        <v>-3.5117069265948276E-3</v>
      </c>
      <c r="M2994" s="197">
        <f t="shared" si="458"/>
        <v>3.1912407313308348E-2</v>
      </c>
      <c r="N2994" s="199">
        <v>42306</v>
      </c>
      <c r="O2994" s="181">
        <v>2089.41</v>
      </c>
      <c r="P2994" s="200">
        <f t="shared" si="454"/>
        <v>-4.4978659820061288E-4</v>
      </c>
      <c r="Q2994" s="200">
        <f t="shared" si="459"/>
        <v>5.8191986165665142E-2</v>
      </c>
    </row>
    <row r="2995" spans="1:17">
      <c r="A2995" s="180">
        <v>42307</v>
      </c>
      <c r="B2995" s="174">
        <v>1100.23</v>
      </c>
      <c r="C2995" s="197">
        <f t="shared" si="450"/>
        <v>1.1276726579454786E-3</v>
      </c>
      <c r="D2995" s="201">
        <f t="shared" si="455"/>
        <v>0.112983336890145</v>
      </c>
      <c r="E2995" s="174">
        <v>10460.959999999999</v>
      </c>
      <c r="F2995" s="197">
        <f t="shared" si="451"/>
        <v>-3.5497710841585475E-3</v>
      </c>
      <c r="G2995" s="197">
        <f t="shared" si="456"/>
        <v>6.1227111204968251E-2</v>
      </c>
      <c r="H2995" s="174">
        <v>4648.8310000000001</v>
      </c>
      <c r="I2995" s="197">
        <f t="shared" si="452"/>
        <v>-4.7070796842600448E-3</v>
      </c>
      <c r="J2995" s="197">
        <f t="shared" si="457"/>
        <v>0.11999105241674428</v>
      </c>
      <c r="K2995" s="174">
        <v>699.46</v>
      </c>
      <c r="L2995" s="197">
        <f t="shared" si="453"/>
        <v>-7.8466399475257045E-3</v>
      </c>
      <c r="M2995" s="197">
        <f t="shared" si="458"/>
        <v>7.1461065465949283E-2</v>
      </c>
      <c r="N2995" s="199">
        <v>42307</v>
      </c>
      <c r="O2995" s="181">
        <v>2079.36</v>
      </c>
      <c r="P2995" s="200">
        <f t="shared" si="454"/>
        <v>-4.8215754142581276E-3</v>
      </c>
      <c r="Q2995" s="200">
        <f t="shared" si="459"/>
        <v>8.7764809419076717E-2</v>
      </c>
    </row>
    <row r="2996" spans="1:17">
      <c r="A2996" s="180">
        <v>42310</v>
      </c>
      <c r="B2996" s="174">
        <v>1110.5999999999999</v>
      </c>
      <c r="C2996" s="197">
        <f t="shared" si="450"/>
        <v>9.3811609684114686E-3</v>
      </c>
      <c r="D2996" s="201">
        <f t="shared" si="455"/>
        <v>9.6099417122024217E-2</v>
      </c>
      <c r="E2996" s="174">
        <v>10579.87</v>
      </c>
      <c r="F2996" s="197">
        <f t="shared" si="451"/>
        <v>1.1302906391977894E-2</v>
      </c>
      <c r="G2996" s="197">
        <f t="shared" si="456"/>
        <v>4.3730031287967923E-2</v>
      </c>
      <c r="H2996" s="174">
        <v>4703.915</v>
      </c>
      <c r="I2996" s="197">
        <f t="shared" si="452"/>
        <v>1.1779350561109115E-2</v>
      </c>
      <c r="J2996" s="197">
        <f t="shared" si="457"/>
        <v>8.8231998211520876E-2</v>
      </c>
      <c r="K2996" s="174">
        <v>715.98</v>
      </c>
      <c r="L2996" s="197">
        <f t="shared" si="453"/>
        <v>2.3343624841778467E-2</v>
      </c>
      <c r="M2996" s="197">
        <f t="shared" si="458"/>
        <v>9.8843420903679619E-2</v>
      </c>
      <c r="N2996" s="199">
        <v>42310</v>
      </c>
      <c r="O2996" s="181">
        <v>2104.0500000000002</v>
      </c>
      <c r="P2996" s="200">
        <f t="shared" si="454"/>
        <v>1.1803904793109323E-2</v>
      </c>
      <c r="Q2996" s="200">
        <f t="shared" si="459"/>
        <v>6.4815567821708997E-2</v>
      </c>
    </row>
    <row r="2997" spans="1:17">
      <c r="A2997" s="180">
        <v>42311</v>
      </c>
      <c r="B2997" s="174">
        <v>1118.0999999999999</v>
      </c>
      <c r="C2997" s="197">
        <f t="shared" si="450"/>
        <v>6.7304063458154912E-3</v>
      </c>
      <c r="D2997" s="201">
        <f t="shared" si="455"/>
        <v>0.10686233313891066</v>
      </c>
      <c r="E2997" s="174">
        <v>10609.92</v>
      </c>
      <c r="F2997" s="197">
        <f t="shared" si="451"/>
        <v>2.8362735208449859E-3</v>
      </c>
      <c r="G2997" s="197">
        <f t="shared" si="456"/>
        <v>5.1451153776754265E-2</v>
      </c>
      <c r="H2997" s="174">
        <v>4719.0529999999999</v>
      </c>
      <c r="I2997" s="197">
        <f t="shared" si="452"/>
        <v>3.2130031690554006E-3</v>
      </c>
      <c r="J2997" s="197">
        <f t="shared" si="457"/>
        <v>0.10509351605685768</v>
      </c>
      <c r="K2997" s="174">
        <v>737.78</v>
      </c>
      <c r="L2997" s="197">
        <f t="shared" si="453"/>
        <v>2.9993443568297383E-2</v>
      </c>
      <c r="M2997" s="197">
        <f t="shared" si="458"/>
        <v>0.13411018758959639</v>
      </c>
      <c r="N2997" s="199">
        <v>42311</v>
      </c>
      <c r="O2997" s="181">
        <v>2109.79</v>
      </c>
      <c r="P2997" s="200">
        <f t="shared" si="454"/>
        <v>2.7243576169235862E-3</v>
      </c>
      <c r="Q2997" s="200">
        <f t="shared" si="459"/>
        <v>7.545536693436887E-2</v>
      </c>
    </row>
    <row r="2998" spans="1:17">
      <c r="A2998" s="180">
        <v>42312</v>
      </c>
      <c r="B2998" s="174">
        <v>1117.77</v>
      </c>
      <c r="C2998" s="197">
        <f t="shared" si="450"/>
        <v>-2.9518711051725353E-4</v>
      </c>
      <c r="D2998" s="201">
        <f t="shared" si="455"/>
        <v>0.12820745257598709</v>
      </c>
      <c r="E2998" s="174">
        <v>10563.96</v>
      </c>
      <c r="F2998" s="197">
        <f t="shared" si="451"/>
        <v>-4.3412045577264202E-3</v>
      </c>
      <c r="G2998" s="197">
        <f t="shared" si="456"/>
        <v>7.2101127001942156E-2</v>
      </c>
      <c r="H2998" s="174">
        <v>4717.5529999999999</v>
      </c>
      <c r="I2998" s="197">
        <f t="shared" si="452"/>
        <v>-3.1791091259581112E-4</v>
      </c>
      <c r="J2998" s="197">
        <f t="shared" si="457"/>
        <v>0.12016810882177983</v>
      </c>
      <c r="K2998" s="174">
        <v>735.42</v>
      </c>
      <c r="L2998" s="197">
        <f t="shared" si="453"/>
        <v>-3.2039125967879014E-3</v>
      </c>
      <c r="M2998" s="197">
        <f t="shared" si="458"/>
        <v>0.11266420932699023</v>
      </c>
      <c r="N2998" s="199">
        <v>42312</v>
      </c>
      <c r="O2998" s="181">
        <v>2102.31</v>
      </c>
      <c r="P2998" s="200">
        <f t="shared" si="454"/>
        <v>-3.5516762958985523E-3</v>
      </c>
      <c r="Q2998" s="200">
        <f t="shared" si="459"/>
        <v>9.3628015553912869E-2</v>
      </c>
    </row>
    <row r="2999" spans="1:17">
      <c r="A2999" s="180">
        <v>42313</v>
      </c>
      <c r="B2999" s="174">
        <v>1117.1500000000001</v>
      </c>
      <c r="C2999" s="197">
        <f t="shared" si="450"/>
        <v>-5.5482971730959753E-4</v>
      </c>
      <c r="D2999" s="201">
        <f t="shared" si="455"/>
        <v>0.10275256913019445</v>
      </c>
      <c r="E2999" s="174">
        <v>10548.36</v>
      </c>
      <c r="F2999" s="197">
        <f t="shared" si="451"/>
        <v>-1.4778103817201249E-3</v>
      </c>
      <c r="G2999" s="197">
        <f t="shared" si="456"/>
        <v>4.3954827281609384E-2</v>
      </c>
      <c r="H2999" s="174">
        <v>4702.8959999999997</v>
      </c>
      <c r="I2999" s="197">
        <f t="shared" si="452"/>
        <v>-3.1117437877778401E-3</v>
      </c>
      <c r="J2999" s="197">
        <f t="shared" si="457"/>
        <v>9.1855546278441697E-2</v>
      </c>
      <c r="K2999" s="174">
        <v>731.41</v>
      </c>
      <c r="L2999" s="197">
        <f t="shared" si="453"/>
        <v>-5.4675865502360286E-3</v>
      </c>
      <c r="M2999" s="197">
        <f t="shared" si="458"/>
        <v>8.5714259003521726E-2</v>
      </c>
      <c r="N2999" s="199">
        <v>42313</v>
      </c>
      <c r="O2999" s="181">
        <v>2099.9299999999998</v>
      </c>
      <c r="P2999" s="200">
        <f t="shared" si="454"/>
        <v>-1.1327293322022361E-3</v>
      </c>
      <c r="Q2999" s="200">
        <f t="shared" si="459"/>
        <v>6.5302734665368317E-2</v>
      </c>
    </row>
    <row r="3000" spans="1:17">
      <c r="A3000" s="180">
        <v>42314</v>
      </c>
      <c r="B3000" s="174">
        <v>1121.24</v>
      </c>
      <c r="C3000" s="197">
        <f t="shared" si="450"/>
        <v>3.6544163901250214E-3</v>
      </c>
      <c r="D3000" s="201">
        <f t="shared" si="455"/>
        <v>0.11094081214472427</v>
      </c>
      <c r="E3000" s="174">
        <v>10513.36</v>
      </c>
      <c r="F3000" s="197">
        <f t="shared" si="451"/>
        <v>-3.3235682762665203E-3</v>
      </c>
      <c r="G3000" s="197">
        <f t="shared" si="456"/>
        <v>5.4494920002947034E-2</v>
      </c>
      <c r="H3000" s="174">
        <v>4707.232</v>
      </c>
      <c r="I3000" s="197">
        <f t="shared" si="452"/>
        <v>9.21560324550507E-4</v>
      </c>
      <c r="J3000" s="197">
        <f t="shared" si="457"/>
        <v>0.10044854104106779</v>
      </c>
      <c r="K3000" s="174">
        <v>742.57</v>
      </c>
      <c r="L3000" s="197">
        <f t="shared" si="453"/>
        <v>1.5142964296526439E-2</v>
      </c>
      <c r="M3000" s="197">
        <f t="shared" si="458"/>
        <v>7.7864362558640696E-2</v>
      </c>
      <c r="N3000" s="199">
        <v>42314</v>
      </c>
      <c r="O3000" s="181">
        <v>2099.1999999999998</v>
      </c>
      <c r="P3000" s="200">
        <f t="shared" si="454"/>
        <v>-3.4769107284318419E-4</v>
      </c>
      <c r="Q3000" s="200">
        <f t="shared" si="459"/>
        <v>7.8165043861116196E-2</v>
      </c>
    </row>
    <row r="3001" spans="1:17">
      <c r="A3001" s="180">
        <v>42317</v>
      </c>
      <c r="B3001" s="174">
        <v>1104.29</v>
      </c>
      <c r="C3001" s="197">
        <f t="shared" si="450"/>
        <v>-1.5232621213814752E-2</v>
      </c>
      <c r="D3001" s="201">
        <f t="shared" si="455"/>
        <v>0.10659602265539564</v>
      </c>
      <c r="E3001" s="174">
        <v>10415.19</v>
      </c>
      <c r="F3001" s="197">
        <f t="shared" si="451"/>
        <v>-9.3815118597995618E-3</v>
      </c>
      <c r="G3001" s="197">
        <f t="shared" si="456"/>
        <v>4.8124613765151425E-2</v>
      </c>
      <c r="H3001" s="174">
        <v>4655.5150000000003</v>
      </c>
      <c r="I3001" s="197">
        <f t="shared" si="452"/>
        <v>-1.1047511161661222E-2</v>
      </c>
      <c r="J3001" s="197">
        <f t="shared" si="457"/>
        <v>9.1346327844726322E-2</v>
      </c>
      <c r="K3001" s="174">
        <v>740.03</v>
      </c>
      <c r="L3001" s="197">
        <f t="shared" si="453"/>
        <v>-3.4264164104086752E-3</v>
      </c>
      <c r="M3001" s="197">
        <f t="shared" si="458"/>
        <v>0.10191448470184336</v>
      </c>
      <c r="N3001" s="199">
        <v>42317</v>
      </c>
      <c r="O3001" s="181">
        <v>2078.58</v>
      </c>
      <c r="P3001" s="200">
        <f t="shared" si="454"/>
        <v>-9.8713515026068524E-3</v>
      </c>
      <c r="Q3001" s="200">
        <f t="shared" si="459"/>
        <v>7.2553277237732999E-2</v>
      </c>
    </row>
    <row r="3002" spans="1:17">
      <c r="A3002" s="180">
        <v>42318</v>
      </c>
      <c r="B3002" s="174">
        <v>1104.3</v>
      </c>
      <c r="C3002" s="197">
        <f t="shared" si="450"/>
        <v>9.0555512792983108E-6</v>
      </c>
      <c r="D3002" s="201">
        <f t="shared" si="455"/>
        <v>8.9281967077939978E-2</v>
      </c>
      <c r="E3002" s="174">
        <v>10432.35</v>
      </c>
      <c r="F3002" s="197">
        <f t="shared" si="451"/>
        <v>1.6462377695825212E-3</v>
      </c>
      <c r="G3002" s="197">
        <f t="shared" si="456"/>
        <v>3.6666291091293407E-2</v>
      </c>
      <c r="H3002" s="174">
        <v>4641.7290000000003</v>
      </c>
      <c r="I3002" s="197">
        <f t="shared" si="452"/>
        <v>-2.9656121972967873E-3</v>
      </c>
      <c r="J3002" s="197">
        <f t="shared" si="457"/>
        <v>7.4049730272861297E-2</v>
      </c>
      <c r="K3002" s="174">
        <v>734.33</v>
      </c>
      <c r="L3002" s="197">
        <f t="shared" si="453"/>
        <v>-7.7322070577185232E-3</v>
      </c>
      <c r="M3002" s="197">
        <f t="shared" si="458"/>
        <v>0.13258400351732599</v>
      </c>
      <c r="N3002" s="199">
        <v>42318</v>
      </c>
      <c r="O3002" s="181">
        <v>2081.7199999999998</v>
      </c>
      <c r="P3002" s="200">
        <f t="shared" si="454"/>
        <v>1.5095068126030056E-3</v>
      </c>
      <c r="Q3002" s="200">
        <f t="shared" si="459"/>
        <v>5.8204924180555555E-2</v>
      </c>
    </row>
    <row r="3003" spans="1:17">
      <c r="A3003" s="180">
        <v>42319</v>
      </c>
      <c r="B3003" s="174">
        <v>1106.71</v>
      </c>
      <c r="C3003" s="197">
        <f t="shared" si="450"/>
        <v>2.1800000492448921E-3</v>
      </c>
      <c r="D3003" s="201">
        <f t="shared" si="455"/>
        <v>9.5468663792113981E-2</v>
      </c>
      <c r="E3003" s="174">
        <v>10399.9</v>
      </c>
      <c r="F3003" s="197">
        <f t="shared" si="451"/>
        <v>-3.1153645185014308E-3</v>
      </c>
      <c r="G3003" s="197">
        <f t="shared" si="456"/>
        <v>4.3468113677011706E-2</v>
      </c>
      <c r="H3003" s="174">
        <v>4636.9369999999999</v>
      </c>
      <c r="I3003" s="197">
        <f t="shared" si="452"/>
        <v>-1.0329071929193723E-3</v>
      </c>
      <c r="J3003" s="197">
        <f t="shared" si="457"/>
        <v>7.4436766434486643E-2</v>
      </c>
      <c r="K3003" s="174">
        <v>741.61</v>
      </c>
      <c r="L3003" s="197">
        <f t="shared" si="453"/>
        <v>9.8649796595849711E-3</v>
      </c>
      <c r="M3003" s="197">
        <f t="shared" si="458"/>
        <v>9.8960974045202682E-2</v>
      </c>
      <c r="N3003" s="199">
        <v>42319</v>
      </c>
      <c r="O3003" s="181">
        <v>2075</v>
      </c>
      <c r="P3003" s="200">
        <f t="shared" si="454"/>
        <v>-3.2333213949674142E-3</v>
      </c>
      <c r="Q3003" s="200">
        <f t="shared" si="459"/>
        <v>6.3812462317962185E-2</v>
      </c>
    </row>
    <row r="3004" spans="1:17">
      <c r="A3004" s="180">
        <v>42320</v>
      </c>
      <c r="B3004" s="174">
        <v>1093.78</v>
      </c>
      <c r="C3004" s="197">
        <f t="shared" si="450"/>
        <v>-1.1752063235233545E-2</v>
      </c>
      <c r="D3004" s="201">
        <f t="shared" si="455"/>
        <v>8.3424038769743164E-2</v>
      </c>
      <c r="E3004" s="174">
        <v>10235.950000000001</v>
      </c>
      <c r="F3004" s="197">
        <f t="shared" si="451"/>
        <v>-1.5890157151465301E-2</v>
      </c>
      <c r="G3004" s="197">
        <f t="shared" si="456"/>
        <v>2.8679747574862677E-2</v>
      </c>
      <c r="H3004" s="174">
        <v>4588.9309999999996</v>
      </c>
      <c r="I3004" s="197">
        <f t="shared" si="452"/>
        <v>-1.0406919602420673E-2</v>
      </c>
      <c r="J3004" s="197">
        <f t="shared" si="457"/>
        <v>6.1517972807224375E-2</v>
      </c>
      <c r="K3004" s="174">
        <v>746.37</v>
      </c>
      <c r="L3004" s="197">
        <f t="shared" si="453"/>
        <v>6.397957280455017E-3</v>
      </c>
      <c r="M3004" s="197">
        <f t="shared" si="458"/>
        <v>0.10989396827715137</v>
      </c>
      <c r="N3004" s="199">
        <v>42320</v>
      </c>
      <c r="O3004" s="181">
        <v>2045.97</v>
      </c>
      <c r="P3004" s="200">
        <f t="shared" si="454"/>
        <v>-1.4089149017324396E-2</v>
      </c>
      <c r="Q3004" s="200">
        <f t="shared" si="459"/>
        <v>4.7829421011696044E-2</v>
      </c>
    </row>
    <row r="3005" spans="1:17">
      <c r="A3005" s="180">
        <v>42321</v>
      </c>
      <c r="B3005" s="174">
        <v>1070.98</v>
      </c>
      <c r="C3005" s="197">
        <f t="shared" si="450"/>
        <v>-2.1065469730032604E-2</v>
      </c>
      <c r="D3005" s="201">
        <f t="shared" si="455"/>
        <v>6.1149316485332075E-2</v>
      </c>
      <c r="E3005" s="174">
        <v>10155.07</v>
      </c>
      <c r="F3005" s="197">
        <f t="shared" si="451"/>
        <v>-7.932945400347188E-3</v>
      </c>
      <c r="G3005" s="197">
        <f t="shared" si="456"/>
        <v>-7.522223533785663E-5</v>
      </c>
      <c r="H3005" s="174">
        <v>4502.1369999999997</v>
      </c>
      <c r="I3005" s="197">
        <f t="shared" si="452"/>
        <v>-1.9094926402988644E-2</v>
      </c>
      <c r="J3005" s="197">
        <f t="shared" si="457"/>
        <v>4.5760826254231501E-2</v>
      </c>
      <c r="K3005" s="174">
        <v>747.06</v>
      </c>
      <c r="L3005" s="197">
        <f t="shared" si="453"/>
        <v>9.2404739304436788E-4</v>
      </c>
      <c r="M3005" s="197">
        <f t="shared" si="458"/>
        <v>0.13122764720847521</v>
      </c>
      <c r="N3005" s="199">
        <v>42321</v>
      </c>
      <c r="O3005" s="181">
        <v>2023.04</v>
      </c>
      <c r="P3005" s="200">
        <f t="shared" si="454"/>
        <v>-1.1270674060276152E-2</v>
      </c>
      <c r="Q3005" s="200">
        <f t="shared" si="459"/>
        <v>2.5072577923869931E-2</v>
      </c>
    </row>
    <row r="3006" spans="1:17">
      <c r="A3006" s="180">
        <v>42324</v>
      </c>
      <c r="B3006" s="174">
        <v>1087.6300000000001</v>
      </c>
      <c r="C3006" s="197">
        <f t="shared" si="450"/>
        <v>1.54268999112966E-2</v>
      </c>
      <c r="D3006" s="201">
        <f t="shared" si="455"/>
        <v>4.4291344635086077E-2</v>
      </c>
      <c r="E3006" s="174">
        <v>10299.4</v>
      </c>
      <c r="F3006" s="197">
        <f t="shared" si="451"/>
        <v>1.4112552946995954E-2</v>
      </c>
      <c r="G3006" s="197">
        <f t="shared" si="456"/>
        <v>-5.9370021438161658E-3</v>
      </c>
      <c r="H3006" s="174">
        <v>4565.4679999999998</v>
      </c>
      <c r="I3006" s="197">
        <f t="shared" si="452"/>
        <v>1.3968855018659661E-2</v>
      </c>
      <c r="J3006" s="197">
        <f t="shared" si="457"/>
        <v>2.6371441113196333E-2</v>
      </c>
      <c r="K3006" s="174">
        <v>744.68</v>
      </c>
      <c r="L3006" s="197">
        <f t="shared" si="453"/>
        <v>-3.1909072886798806E-3</v>
      </c>
      <c r="M3006" s="197">
        <f t="shared" si="458"/>
        <v>0.10423673965258012</v>
      </c>
      <c r="N3006" s="199">
        <v>42324</v>
      </c>
      <c r="O3006" s="181">
        <v>2053.19</v>
      </c>
      <c r="P3006" s="200">
        <f t="shared" si="454"/>
        <v>1.4793350640956328E-2</v>
      </c>
      <c r="Q3006" s="200">
        <f t="shared" si="459"/>
        <v>1.6366194406135758E-2</v>
      </c>
    </row>
    <row r="3007" spans="1:17">
      <c r="A3007" s="180">
        <v>42325</v>
      </c>
      <c r="B3007" s="174">
        <v>1090.4000000000001</v>
      </c>
      <c r="C3007" s="197">
        <f t="shared" si="450"/>
        <v>2.5435843339626286E-3</v>
      </c>
      <c r="D3007" s="201">
        <f t="shared" si="455"/>
        <v>7.3634931067046563E-2</v>
      </c>
      <c r="E3007" s="174">
        <v>10285.76</v>
      </c>
      <c r="F3007" s="197">
        <f t="shared" si="451"/>
        <v>-1.325226716357045E-3</v>
      </c>
      <c r="G3007" s="197">
        <f t="shared" si="456"/>
        <v>2.6345530424320515E-2</v>
      </c>
      <c r="H3007" s="174">
        <v>4565.817</v>
      </c>
      <c r="I3007" s="197">
        <f t="shared" si="452"/>
        <v>7.6440501018118655E-5</v>
      </c>
      <c r="J3007" s="197">
        <f t="shared" si="457"/>
        <v>5.4372968685059239E-2</v>
      </c>
      <c r="K3007" s="174">
        <v>747.73</v>
      </c>
      <c r="L3007" s="197">
        <f t="shared" si="453"/>
        <v>4.08735434126752E-3</v>
      </c>
      <c r="M3007" s="197">
        <f t="shared" si="458"/>
        <v>0.11450679749720119</v>
      </c>
      <c r="N3007" s="199">
        <v>42325</v>
      </c>
      <c r="O3007" s="181">
        <v>2050.44</v>
      </c>
      <c r="P3007" s="200">
        <f t="shared" si="454"/>
        <v>-1.3402769799722193E-3</v>
      </c>
      <c r="Q3007" s="200">
        <f t="shared" si="459"/>
        <v>4.7455815498180287E-2</v>
      </c>
    </row>
    <row r="3008" spans="1:17">
      <c r="A3008" s="180">
        <v>42326</v>
      </c>
      <c r="B3008" s="174">
        <v>1106.02</v>
      </c>
      <c r="C3008" s="197">
        <f t="shared" si="450"/>
        <v>1.4223384719098552E-2</v>
      </c>
      <c r="D3008" s="201">
        <f t="shared" si="455"/>
        <v>7.1311220759596963E-2</v>
      </c>
      <c r="E3008" s="174">
        <v>10429.6</v>
      </c>
      <c r="F3008" s="197">
        <f t="shared" si="451"/>
        <v>1.3887502971122111E-2</v>
      </c>
      <c r="G3008" s="197">
        <f t="shared" si="456"/>
        <v>2.1590051962399919E-2</v>
      </c>
      <c r="H3008" s="174">
        <v>4653.4440000000004</v>
      </c>
      <c r="I3008" s="197">
        <f t="shared" si="452"/>
        <v>1.9010122157482271E-2</v>
      </c>
      <c r="J3008" s="197">
        <f t="shared" si="457"/>
        <v>5.1615223223075747E-2</v>
      </c>
      <c r="K3008" s="174">
        <v>740.23</v>
      </c>
      <c r="L3008" s="197">
        <f t="shared" si="453"/>
        <v>-1.008100152761137E-2</v>
      </c>
      <c r="M3008" s="197">
        <f t="shared" si="458"/>
        <v>0.10827281327328168</v>
      </c>
      <c r="N3008" s="199">
        <v>42326</v>
      </c>
      <c r="O3008" s="181">
        <v>2083.58</v>
      </c>
      <c r="P3008" s="200">
        <f t="shared" si="454"/>
        <v>1.6033163805428428E-2</v>
      </c>
      <c r="Q3008" s="200">
        <f t="shared" si="459"/>
        <v>4.1560116627692406E-2</v>
      </c>
    </row>
    <row r="3009" spans="1:17">
      <c r="A3009" s="180">
        <v>42327</v>
      </c>
      <c r="B3009" s="174">
        <v>1109.27</v>
      </c>
      <c r="C3009" s="197">
        <f t="shared" si="450"/>
        <v>2.9341551956413403E-3</v>
      </c>
      <c r="D3009" s="201">
        <f t="shared" si="455"/>
        <v>0.10213892542728414</v>
      </c>
      <c r="E3009" s="174">
        <v>10431.459999999999</v>
      </c>
      <c r="F3009" s="197">
        <f t="shared" si="451"/>
        <v>1.7832267439207554E-4</v>
      </c>
      <c r="G3009" s="197">
        <f t="shared" si="456"/>
        <v>5.0841242183967891E-2</v>
      </c>
      <c r="H3009" s="174">
        <v>4655.3549999999996</v>
      </c>
      <c r="I3009" s="197">
        <f t="shared" si="452"/>
        <v>4.1057928672543468E-4</v>
      </c>
      <c r="J3009" s="197">
        <f t="shared" si="457"/>
        <v>8.5034504644001863E-2</v>
      </c>
      <c r="K3009" s="174">
        <v>734.9</v>
      </c>
      <c r="L3009" s="197">
        <f t="shared" si="453"/>
        <v>-7.2265131825268248E-3</v>
      </c>
      <c r="M3009" s="197">
        <f t="shared" si="458"/>
        <v>9.2114933399587789E-2</v>
      </c>
      <c r="N3009" s="199">
        <v>42327</v>
      </c>
      <c r="O3009" s="181">
        <v>2081.2399999999998</v>
      </c>
      <c r="P3009" s="200">
        <f t="shared" si="454"/>
        <v>-1.1236981412047731E-3</v>
      </c>
      <c r="Q3009" s="200">
        <f t="shared" si="459"/>
        <v>6.9988220320190336E-2</v>
      </c>
    </row>
    <row r="3010" spans="1:17">
      <c r="A3010" s="180">
        <v>42328</v>
      </c>
      <c r="B3010" s="174">
        <v>1118.24</v>
      </c>
      <c r="C3010" s="197">
        <f t="shared" si="450"/>
        <v>8.05387943175607E-3</v>
      </c>
      <c r="D3010" s="201">
        <f t="shared" si="455"/>
        <v>0.10561396769088206</v>
      </c>
      <c r="E3010" s="174">
        <v>10444.200000000001</v>
      </c>
      <c r="F3010" s="197">
        <f t="shared" si="451"/>
        <v>1.2205603637574839E-3</v>
      </c>
      <c r="G3010" s="197">
        <f t="shared" si="456"/>
        <v>5.5539175190767495E-2</v>
      </c>
      <c r="H3010" s="174">
        <v>4686.3580000000002</v>
      </c>
      <c r="I3010" s="197">
        <f t="shared" si="452"/>
        <v>6.6375650430589763E-3</v>
      </c>
      <c r="J3010" s="197">
        <f t="shared" si="457"/>
        <v>8.5577752300126972E-2</v>
      </c>
      <c r="K3010" s="174">
        <v>734.63</v>
      </c>
      <c r="L3010" s="197">
        <f t="shared" si="453"/>
        <v>-3.6746443153681677E-4</v>
      </c>
      <c r="M3010" s="197">
        <f t="shared" si="458"/>
        <v>8.767711890188111E-2</v>
      </c>
      <c r="N3010" s="199">
        <v>42328</v>
      </c>
      <c r="O3010" s="181">
        <v>2089.17</v>
      </c>
      <c r="P3010" s="200">
        <f t="shared" si="454"/>
        <v>3.8029879831690382E-3</v>
      </c>
      <c r="Q3010" s="200">
        <f t="shared" si="459"/>
        <v>7.0915276472354072E-2</v>
      </c>
    </row>
    <row r="3011" spans="1:17">
      <c r="A3011" s="180">
        <v>42331</v>
      </c>
      <c r="B3011" s="174">
        <v>1115.96</v>
      </c>
      <c r="C3011" s="197">
        <f t="shared" si="450"/>
        <v>-2.0409997238198013E-3</v>
      </c>
      <c r="D3011" s="201">
        <f t="shared" si="455"/>
        <v>0.11210608201097774</v>
      </c>
      <c r="E3011" s="174">
        <v>10421.41</v>
      </c>
      <c r="F3011" s="197">
        <f t="shared" si="451"/>
        <v>-2.1844565351829262E-3</v>
      </c>
      <c r="G3011" s="197">
        <f t="shared" si="456"/>
        <v>5.9813675086397976E-2</v>
      </c>
      <c r="H3011" s="174">
        <v>4674.7929999999997</v>
      </c>
      <c r="I3011" s="197">
        <f t="shared" si="452"/>
        <v>-2.4708512625841745E-3</v>
      </c>
      <c r="J3011" s="197">
        <f t="shared" si="457"/>
        <v>9.5127453312047E-2</v>
      </c>
      <c r="K3011" s="174">
        <v>727.92</v>
      </c>
      <c r="L3011" s="197">
        <f t="shared" si="453"/>
        <v>-9.1758190548533406E-3</v>
      </c>
      <c r="M3011" s="197">
        <f t="shared" si="458"/>
        <v>7.4718617618648772E-2</v>
      </c>
      <c r="N3011" s="199">
        <v>42331</v>
      </c>
      <c r="O3011" s="181">
        <v>2086.59</v>
      </c>
      <c r="P3011" s="200">
        <f t="shared" si="454"/>
        <v>-1.2357033585728208E-3</v>
      </c>
      <c r="Q3011" s="200">
        <f t="shared" si="459"/>
        <v>7.8086906235739176E-2</v>
      </c>
    </row>
    <row r="3012" spans="1:17">
      <c r="A3012" s="180">
        <v>42332</v>
      </c>
      <c r="B3012" s="174">
        <v>1114.69</v>
      </c>
      <c r="C3012" s="197">
        <f t="shared" ref="C3012:C3075" si="460">LN(B3012/B3011)</f>
        <v>-1.1386816732549291E-3</v>
      </c>
      <c r="D3012" s="201">
        <f t="shared" si="455"/>
        <v>0.11370296230072321</v>
      </c>
      <c r="E3012" s="174">
        <v>10449.719999999999</v>
      </c>
      <c r="F3012" s="197">
        <f t="shared" ref="F3012:F3075" si="461">LN(E3012/E3011)</f>
        <v>2.7128399240756132E-3</v>
      </c>
      <c r="G3012" s="197">
        <f t="shared" si="456"/>
        <v>5.5655118821307741E-2</v>
      </c>
      <c r="H3012" s="174">
        <v>4669.4089999999997</v>
      </c>
      <c r="I3012" s="197">
        <f t="shared" ref="I3012:I3075" si="462">LN(H3012/H3011)</f>
        <v>-1.152372475640478E-3</v>
      </c>
      <c r="J3012" s="197">
        <f t="shared" si="457"/>
        <v>0.10122716323145142</v>
      </c>
      <c r="K3012" s="174">
        <v>713.29</v>
      </c>
      <c r="L3012" s="197">
        <f t="shared" ref="L3012:L3075" si="463">LN(K3012/K3011)</f>
        <v>-2.0303082209413348E-2</v>
      </c>
      <c r="M3012" s="197">
        <f t="shared" si="458"/>
        <v>6.0246904392646621E-2</v>
      </c>
      <c r="N3012" s="199">
        <v>42332</v>
      </c>
      <c r="O3012" s="181">
        <v>2089.14</v>
      </c>
      <c r="P3012" s="200">
        <f t="shared" ref="P3012:P3075" si="464">LN(O3012/O3011)</f>
        <v>1.2213434858008502E-3</v>
      </c>
      <c r="Q3012" s="200">
        <f t="shared" si="459"/>
        <v>7.7317092035034965E-2</v>
      </c>
    </row>
    <row r="3013" spans="1:17">
      <c r="A3013" s="180">
        <v>42333</v>
      </c>
      <c r="B3013" s="174">
        <v>1110.5899999999999</v>
      </c>
      <c r="C3013" s="197">
        <f t="shared" si="460"/>
        <v>-3.6849337066802768E-3</v>
      </c>
      <c r="D3013" s="201">
        <f t="shared" si="455"/>
        <v>0.13715072628693181</v>
      </c>
      <c r="E3013" s="174">
        <v>10450.36</v>
      </c>
      <c r="F3013" s="197">
        <f t="shared" si="461"/>
        <v>6.124378473209072E-5</v>
      </c>
      <c r="G3013" s="197">
        <f t="shared" si="456"/>
        <v>8.4664179591607783E-2</v>
      </c>
      <c r="H3013" s="174">
        <v>4672.884</v>
      </c>
      <c r="I3013" s="197">
        <f t="shared" si="462"/>
        <v>7.439287464576221E-4</v>
      </c>
      <c r="J3013" s="197">
        <f t="shared" si="457"/>
        <v>0.1291995539811521</v>
      </c>
      <c r="K3013" s="174">
        <v>723.43</v>
      </c>
      <c r="L3013" s="197">
        <f t="shared" si="463"/>
        <v>1.4115719651265653E-2</v>
      </c>
      <c r="M3013" s="197">
        <f t="shared" si="458"/>
        <v>4.6722318077733596E-2</v>
      </c>
      <c r="N3013" s="199">
        <v>42333</v>
      </c>
      <c r="O3013" s="181">
        <v>2088.87</v>
      </c>
      <c r="P3013" s="200">
        <f t="shared" si="464"/>
        <v>-1.2924813505752467E-4</v>
      </c>
      <c r="Q3013" s="200">
        <f t="shared" si="459"/>
        <v>0.10453967476023113</v>
      </c>
    </row>
    <row r="3014" spans="1:17">
      <c r="A3014" s="180">
        <v>42335</v>
      </c>
      <c r="B3014" s="174">
        <v>1112.1300000000001</v>
      </c>
      <c r="C3014" s="197">
        <f t="shared" si="460"/>
        <v>1.3856898272546336E-3</v>
      </c>
      <c r="D3014" s="201">
        <f t="shared" si="455"/>
        <v>0.13484558603611291</v>
      </c>
      <c r="E3014" s="174">
        <v>10450.530000000001</v>
      </c>
      <c r="F3014" s="197">
        <f t="shared" si="461"/>
        <v>1.6267249863989357E-5</v>
      </c>
      <c r="G3014" s="197">
        <f t="shared" si="456"/>
        <v>8.2577009332602758E-2</v>
      </c>
      <c r="H3014" s="174">
        <v>4680.4650000000001</v>
      </c>
      <c r="I3014" s="197">
        <f t="shared" si="462"/>
        <v>1.6210240118403579E-3</v>
      </c>
      <c r="J3014" s="197">
        <f t="shared" si="457"/>
        <v>0.13485332229075137</v>
      </c>
      <c r="K3014" s="174">
        <v>722.78</v>
      </c>
      <c r="L3014" s="197">
        <f t="shared" si="463"/>
        <v>-8.9890132659558089E-4</v>
      </c>
      <c r="M3014" s="197">
        <f t="shared" si="458"/>
        <v>7.4147315418930534E-2</v>
      </c>
      <c r="N3014" s="199">
        <v>42335</v>
      </c>
      <c r="O3014" s="181">
        <v>2090.11</v>
      </c>
      <c r="P3014" s="200">
        <f t="shared" si="464"/>
        <v>5.9344626506564215E-4</v>
      </c>
      <c r="Q3014" s="200">
        <f t="shared" si="459"/>
        <v>0.10317830419178298</v>
      </c>
    </row>
    <row r="3015" spans="1:17">
      <c r="A3015" s="180">
        <v>42338</v>
      </c>
      <c r="B3015" s="174">
        <v>1109.9100000000001</v>
      </c>
      <c r="C3015" s="197">
        <f t="shared" si="460"/>
        <v>-1.9981645142682571E-3</v>
      </c>
      <c r="D3015" s="201">
        <f t="shared" si="455"/>
        <v>0.10909105093181769</v>
      </c>
      <c r="E3015" s="174">
        <v>10409.58</v>
      </c>
      <c r="F3015" s="197">
        <f t="shared" si="461"/>
        <v>-3.9261588364327893E-3</v>
      </c>
      <c r="G3015" s="197">
        <f t="shared" si="456"/>
        <v>6.4301942304927431E-2</v>
      </c>
      <c r="H3015" s="174">
        <v>4664.51</v>
      </c>
      <c r="I3015" s="197">
        <f t="shared" si="462"/>
        <v>-3.4146726990548241E-3</v>
      </c>
      <c r="J3015" s="197">
        <f t="shared" si="457"/>
        <v>0.11283266106286027</v>
      </c>
      <c r="K3015" s="174">
        <v>734.35</v>
      </c>
      <c r="L3015" s="197">
        <f t="shared" si="463"/>
        <v>1.5880866036179345E-2</v>
      </c>
      <c r="M3015" s="197">
        <f t="shared" si="458"/>
        <v>6.3338322988483298E-2</v>
      </c>
      <c r="N3015" s="199">
        <v>42338</v>
      </c>
      <c r="O3015" s="181">
        <v>2080.41</v>
      </c>
      <c r="P3015" s="200">
        <f t="shared" si="464"/>
        <v>-4.651706497517027E-3</v>
      </c>
      <c r="Q3015" s="200">
        <f t="shared" si="459"/>
        <v>8.4875885253052188E-2</v>
      </c>
    </row>
    <row r="3016" spans="1:17">
      <c r="A3016" s="180">
        <v>42339</v>
      </c>
      <c r="B3016" s="174">
        <v>1124.72</v>
      </c>
      <c r="C3016" s="197">
        <f t="shared" si="460"/>
        <v>1.3255184833601649E-2</v>
      </c>
      <c r="D3016" s="201">
        <f t="shared" si="455"/>
        <v>0.10309962660872048</v>
      </c>
      <c r="E3016" s="174">
        <v>10519.59</v>
      </c>
      <c r="F3016" s="197">
        <f t="shared" si="461"/>
        <v>1.0512697174414099E-2</v>
      </c>
      <c r="G3016" s="197">
        <f t="shared" si="456"/>
        <v>5.8208676960208761E-2</v>
      </c>
      <c r="H3016" s="174">
        <v>4716.1580000000004</v>
      </c>
      <c r="I3016" s="197">
        <f t="shared" si="462"/>
        <v>1.1011693813446579E-2</v>
      </c>
      <c r="J3016" s="197">
        <f t="shared" si="457"/>
        <v>0.10657514735025289</v>
      </c>
      <c r="K3016" s="174">
        <v>737.47</v>
      </c>
      <c r="L3016" s="197">
        <f t="shared" si="463"/>
        <v>4.2396552206307864E-3</v>
      </c>
      <c r="M3016" s="197">
        <f t="shared" si="458"/>
        <v>9.5101853987441351E-2</v>
      </c>
      <c r="N3016" s="199">
        <v>42339</v>
      </c>
      <c r="O3016" s="181">
        <v>2102.63</v>
      </c>
      <c r="P3016" s="200">
        <f t="shared" si="464"/>
        <v>1.0623952433730842E-2</v>
      </c>
      <c r="Q3016" s="200">
        <f t="shared" si="459"/>
        <v>7.8252196899747453E-2</v>
      </c>
    </row>
    <row r="3017" spans="1:17">
      <c r="A3017" s="180">
        <v>42340</v>
      </c>
      <c r="B3017" s="174">
        <v>1118.43</v>
      </c>
      <c r="C3017" s="197">
        <f t="shared" si="460"/>
        <v>-5.6081996175292867E-3</v>
      </c>
      <c r="D3017" s="201">
        <f t="shared" si="455"/>
        <v>0.1013753742906279</v>
      </c>
      <c r="E3017" s="174">
        <v>10389.200000000001</v>
      </c>
      <c r="F3017" s="197">
        <f t="shared" si="461"/>
        <v>-1.2472428131953379E-2</v>
      </c>
      <c r="G3017" s="197">
        <f t="shared" si="456"/>
        <v>5.3301641713417475E-2</v>
      </c>
      <c r="H3017" s="174">
        <v>4686.223</v>
      </c>
      <c r="I3017" s="197">
        <f t="shared" si="462"/>
        <v>-6.3675575675528288E-3</v>
      </c>
      <c r="J3017" s="197">
        <f t="shared" si="457"/>
        <v>9.997802592633856E-2</v>
      </c>
      <c r="K3017" s="174">
        <v>743.81</v>
      </c>
      <c r="L3017" s="197">
        <f t="shared" si="463"/>
        <v>8.5602164544121406E-3</v>
      </c>
      <c r="M3017" s="197">
        <f t="shared" si="458"/>
        <v>9.6948197369073952E-2</v>
      </c>
      <c r="N3017" s="199">
        <v>42340</v>
      </c>
      <c r="O3017" s="181">
        <v>2079.5100000000002</v>
      </c>
      <c r="P3017" s="200">
        <f t="shared" si="464"/>
        <v>-1.1056653069340215E-2</v>
      </c>
      <c r="Q3017" s="200">
        <f t="shared" si="459"/>
        <v>7.4662376729189017E-2</v>
      </c>
    </row>
    <row r="3018" spans="1:17">
      <c r="A3018" s="180">
        <v>42341</v>
      </c>
      <c r="B3018" s="174">
        <v>1101.1400000000001</v>
      </c>
      <c r="C3018" s="197">
        <f t="shared" si="460"/>
        <v>-1.5579909385343245E-2</v>
      </c>
      <c r="D3018" s="201">
        <f t="shared" si="455"/>
        <v>7.2138056184571267E-2</v>
      </c>
      <c r="E3018" s="174">
        <v>10257.379999999999</v>
      </c>
      <c r="F3018" s="197">
        <f t="shared" si="461"/>
        <v>-1.2769358525332005E-2</v>
      </c>
      <c r="G3018" s="197">
        <f t="shared" si="456"/>
        <v>2.1528155513678877E-2</v>
      </c>
      <c r="H3018" s="174">
        <v>4606.7550000000001</v>
      </c>
      <c r="I3018" s="197">
        <f t="shared" si="462"/>
        <v>-1.7103222918864843E-2</v>
      </c>
      <c r="J3018" s="197">
        <f t="shared" si="457"/>
        <v>7.8728724239705047E-2</v>
      </c>
      <c r="K3018" s="174">
        <v>739.98</v>
      </c>
      <c r="L3018" s="197">
        <f t="shared" si="463"/>
        <v>-5.1624670689627214E-3</v>
      </c>
      <c r="M3018" s="197">
        <f t="shared" si="458"/>
        <v>0.10552335424854141</v>
      </c>
      <c r="N3018" s="199">
        <v>42341</v>
      </c>
      <c r="O3018" s="181">
        <v>2049.62</v>
      </c>
      <c r="P3018" s="200">
        <f t="shared" si="464"/>
        <v>-1.4477878923262813E-2</v>
      </c>
      <c r="Q3018" s="200">
        <f t="shared" si="459"/>
        <v>4.5481162221303849E-2</v>
      </c>
    </row>
    <row r="3019" spans="1:17">
      <c r="A3019" s="180">
        <v>42342</v>
      </c>
      <c r="B3019" s="174">
        <v>1122.6099999999999</v>
      </c>
      <c r="C3019" s="197">
        <f t="shared" si="460"/>
        <v>1.9310324592036979E-2</v>
      </c>
      <c r="D3019" s="201">
        <f t="shared" si="455"/>
        <v>5.6683083730266703E-2</v>
      </c>
      <c r="E3019" s="174">
        <v>10408.86</v>
      </c>
      <c r="F3019" s="197">
        <f t="shared" si="461"/>
        <v>1.4659920034988869E-2</v>
      </c>
      <c r="G3019" s="197">
        <f t="shared" si="456"/>
        <v>9.8953670606741449E-3</v>
      </c>
      <c r="H3019" s="174">
        <v>4716.12</v>
      </c>
      <c r="I3019" s="197">
        <f t="shared" si="462"/>
        <v>2.3462723047906801E-2</v>
      </c>
      <c r="J3019" s="197">
        <f t="shared" si="457"/>
        <v>6.7351987198011568E-2</v>
      </c>
      <c r="K3019" s="174">
        <v>740.09</v>
      </c>
      <c r="L3019" s="197">
        <f t="shared" si="463"/>
        <v>1.4864161857562177E-4</v>
      </c>
      <c r="M3019" s="197">
        <f t="shared" si="458"/>
        <v>0.10206556048957738</v>
      </c>
      <c r="N3019" s="199">
        <v>42342</v>
      </c>
      <c r="O3019" s="181">
        <v>2091.69</v>
      </c>
      <c r="P3019" s="200">
        <f t="shared" si="464"/>
        <v>2.0317941551718299E-2</v>
      </c>
      <c r="Q3019" s="200">
        <f t="shared" si="459"/>
        <v>3.4597970264509566E-2</v>
      </c>
    </row>
    <row r="3020" spans="1:17">
      <c r="A3020" s="180">
        <v>42345</v>
      </c>
      <c r="B3020" s="174">
        <v>1112.25</v>
      </c>
      <c r="C3020" s="197">
        <f t="shared" si="460"/>
        <v>-9.2713406746652936E-3</v>
      </c>
      <c r="D3020" s="201">
        <f t="shared" si="455"/>
        <v>6.972739949027984E-2</v>
      </c>
      <c r="E3020" s="174">
        <v>10304.530000000001</v>
      </c>
      <c r="F3020" s="197">
        <f t="shared" si="461"/>
        <v>-1.0073762169156246E-2</v>
      </c>
      <c r="G3020" s="197">
        <f t="shared" si="456"/>
        <v>1.4548786718763272E-2</v>
      </c>
      <c r="H3020" s="174">
        <v>4693.6210000000001</v>
      </c>
      <c r="I3020" s="197">
        <f t="shared" si="462"/>
        <v>-4.7820748469118678E-3</v>
      </c>
      <c r="J3020" s="197">
        <f t="shared" si="457"/>
        <v>8.4619205459056629E-2</v>
      </c>
      <c r="K3020" s="174">
        <v>737.28</v>
      </c>
      <c r="L3020" s="197">
        <f t="shared" si="463"/>
        <v>-3.8040617971103162E-3</v>
      </c>
      <c r="M3020" s="197">
        <f t="shared" si="458"/>
        <v>0.12606794667604329</v>
      </c>
      <c r="N3020" s="199">
        <v>42345</v>
      </c>
      <c r="O3020" s="181">
        <v>2077.0700000000002</v>
      </c>
      <c r="P3020" s="200">
        <f t="shared" si="464"/>
        <v>-7.014104884478266E-3</v>
      </c>
      <c r="Q3020" s="200">
        <f t="shared" si="459"/>
        <v>4.6912347744611033E-2</v>
      </c>
    </row>
    <row r="3021" spans="1:17">
      <c r="A3021" s="180">
        <v>42346</v>
      </c>
      <c r="B3021" s="174">
        <v>1111.24</v>
      </c>
      <c r="C3021" s="197">
        <f t="shared" si="460"/>
        <v>-9.0848177366751443E-4</v>
      </c>
      <c r="D3021" s="201">
        <f t="shared" si="455"/>
        <v>5.2161992093974159E-2</v>
      </c>
      <c r="E3021" s="174">
        <v>10198.370000000001</v>
      </c>
      <c r="F3021" s="197">
        <f t="shared" si="461"/>
        <v>-1.0355700775948972E-2</v>
      </c>
      <c r="G3021" s="197">
        <f t="shared" si="456"/>
        <v>-5.4690135187774134E-3</v>
      </c>
      <c r="H3021" s="174">
        <v>4694.7669999999998</v>
      </c>
      <c r="I3021" s="197">
        <f t="shared" si="462"/>
        <v>2.4413136859951747E-4</v>
      </c>
      <c r="J3021" s="197">
        <f t="shared" si="457"/>
        <v>7.5994255409567918E-2</v>
      </c>
      <c r="K3021" s="174">
        <v>738.3</v>
      </c>
      <c r="L3021" s="197">
        <f t="shared" si="463"/>
        <v>1.3825074377029083E-3</v>
      </c>
      <c r="M3021" s="197">
        <f t="shared" si="458"/>
        <v>0.127781585445503</v>
      </c>
      <c r="N3021" s="199">
        <v>42346</v>
      </c>
      <c r="O3021" s="181">
        <v>2063.59</v>
      </c>
      <c r="P3021" s="200">
        <f t="shared" si="464"/>
        <v>-6.5110623052767533E-3</v>
      </c>
      <c r="Q3021" s="200">
        <f t="shared" si="459"/>
        <v>3.1118511410476123E-2</v>
      </c>
    </row>
    <row r="3022" spans="1:17">
      <c r="A3022" s="180">
        <v>42347</v>
      </c>
      <c r="B3022" s="174">
        <v>1094.27</v>
      </c>
      <c r="C3022" s="197">
        <f t="shared" si="460"/>
        <v>-1.5389034649586124E-2</v>
      </c>
      <c r="D3022" s="201">
        <f t="shared" si="455"/>
        <v>4.9691815990820246E-2</v>
      </c>
      <c r="E3022" s="174">
        <v>10162.36</v>
      </c>
      <c r="F3022" s="197">
        <f t="shared" si="461"/>
        <v>-3.5372049573739062E-3</v>
      </c>
      <c r="G3022" s="197">
        <f t="shared" si="456"/>
        <v>-1.5845947458999435E-2</v>
      </c>
      <c r="H3022" s="174">
        <v>4622.1379999999999</v>
      </c>
      <c r="I3022" s="197">
        <f t="shared" si="462"/>
        <v>-1.5591115554562248E-2</v>
      </c>
      <c r="J3022" s="197">
        <f t="shared" si="457"/>
        <v>7.1683415563761649E-2</v>
      </c>
      <c r="K3022" s="174">
        <v>738.69</v>
      </c>
      <c r="L3022" s="197">
        <f t="shared" si="463"/>
        <v>5.281010826939204E-4</v>
      </c>
      <c r="M3022" s="197">
        <f t="shared" si="458"/>
        <v>0.10674603718186169</v>
      </c>
      <c r="N3022" s="199">
        <v>42347</v>
      </c>
      <c r="O3022" s="181">
        <v>2047.62</v>
      </c>
      <c r="P3022" s="200">
        <f t="shared" si="464"/>
        <v>-7.7690413899379369E-3</v>
      </c>
      <c r="Q3022" s="200">
        <f t="shared" si="459"/>
        <v>2.3882581138440096E-2</v>
      </c>
    </row>
    <row r="3023" spans="1:17">
      <c r="A3023" s="180">
        <v>42348</v>
      </c>
      <c r="B3023" s="174">
        <v>1094.82</v>
      </c>
      <c r="C3023" s="197">
        <f t="shared" si="460"/>
        <v>5.0249191360126873E-4</v>
      </c>
      <c r="D3023" s="201">
        <f t="shared" si="455"/>
        <v>3.2564127037107225E-2</v>
      </c>
      <c r="E3023" s="174">
        <v>10172.040000000001</v>
      </c>
      <c r="F3023" s="197">
        <f t="shared" si="461"/>
        <v>9.5208127421603217E-4</v>
      </c>
      <c r="G3023" s="197">
        <f t="shared" si="456"/>
        <v>-1.8922677694525172E-2</v>
      </c>
      <c r="H3023" s="174">
        <v>4643.0479999999998</v>
      </c>
      <c r="I3023" s="197">
        <f t="shared" si="462"/>
        <v>4.5136785166433923E-3</v>
      </c>
      <c r="J3023" s="197">
        <f t="shared" si="457"/>
        <v>5.3223655544685167E-2</v>
      </c>
      <c r="K3023" s="174">
        <v>746.82</v>
      </c>
      <c r="L3023" s="197">
        <f t="shared" si="463"/>
        <v>1.0945845093127491E-2</v>
      </c>
      <c r="M3023" s="197">
        <f t="shared" si="458"/>
        <v>0.10771127697261179</v>
      </c>
      <c r="N3023" s="199">
        <v>42348</v>
      </c>
      <c r="O3023" s="181">
        <v>2052.23</v>
      </c>
      <c r="P3023" s="200">
        <f t="shared" si="464"/>
        <v>2.2488637110527291E-3</v>
      </c>
      <c r="Q3023" s="200">
        <f t="shared" si="459"/>
        <v>1.4838848638858509E-2</v>
      </c>
    </row>
    <row r="3024" spans="1:17">
      <c r="A3024" s="180">
        <v>42349</v>
      </c>
      <c r="B3024" s="174">
        <v>1076.23</v>
      </c>
      <c r="C3024" s="197">
        <f t="shared" si="460"/>
        <v>-1.7125772650198382E-2</v>
      </c>
      <c r="D3024" s="201">
        <f t="shared" si="455"/>
        <v>3.8272696248772879E-2</v>
      </c>
      <c r="E3024" s="174">
        <v>9976.65</v>
      </c>
      <c r="F3024" s="197">
        <f t="shared" si="461"/>
        <v>-1.9395417285040347E-2</v>
      </c>
      <c r="G3024" s="197">
        <f t="shared" si="456"/>
        <v>-8.8965684872081095E-3</v>
      </c>
      <c r="H3024" s="174">
        <v>4537.5630000000001</v>
      </c>
      <c r="I3024" s="197">
        <f t="shared" si="462"/>
        <v>-2.2980963335684185E-2</v>
      </c>
      <c r="J3024" s="197">
        <f t="shared" si="457"/>
        <v>6.4520027709830591E-2</v>
      </c>
      <c r="K3024" s="174">
        <v>742.08</v>
      </c>
      <c r="L3024" s="197">
        <f t="shared" si="463"/>
        <v>-6.367138173774458E-3</v>
      </c>
      <c r="M3024" s="197">
        <f t="shared" si="458"/>
        <v>0.10355893834489058</v>
      </c>
      <c r="N3024" s="199">
        <v>42349</v>
      </c>
      <c r="O3024" s="181">
        <v>2012.37</v>
      </c>
      <c r="P3024" s="200">
        <f t="shared" si="464"/>
        <v>-1.9613874846502764E-2</v>
      </c>
      <c r="Q3024" s="200">
        <f t="shared" si="459"/>
        <v>2.3936526159334164E-2</v>
      </c>
    </row>
    <row r="3025" spans="1:17">
      <c r="A3025" s="180">
        <v>42352</v>
      </c>
      <c r="B3025" s="174">
        <v>1081.8499999999999</v>
      </c>
      <c r="C3025" s="197">
        <f t="shared" si="460"/>
        <v>5.2083451071380385E-3</v>
      </c>
      <c r="D3025" s="201">
        <f t="shared" si="455"/>
        <v>2.0340575221890759E-2</v>
      </c>
      <c r="E3025" s="174">
        <v>9986.76</v>
      </c>
      <c r="F3025" s="197">
        <f t="shared" si="461"/>
        <v>1.0128531011783042E-3</v>
      </c>
      <c r="G3025" s="197">
        <f t="shared" si="456"/>
        <v>-2.5044958748265247E-2</v>
      </c>
      <c r="H3025" s="174">
        <v>4570.1570000000002</v>
      </c>
      <c r="I3025" s="197">
        <f t="shared" si="462"/>
        <v>7.157475009684537E-3</v>
      </c>
      <c r="J3025" s="197">
        <f t="shared" si="457"/>
        <v>4.2922075355681835E-2</v>
      </c>
      <c r="K3025" s="174">
        <v>732.52</v>
      </c>
      <c r="L3025" s="197">
        <f t="shared" si="463"/>
        <v>-1.2966409794418987E-2</v>
      </c>
      <c r="M3025" s="197">
        <f t="shared" si="458"/>
        <v>7.8113062802457001E-2</v>
      </c>
      <c r="N3025" s="199">
        <v>42352</v>
      </c>
      <c r="O3025" s="181">
        <v>2021.94</v>
      </c>
      <c r="P3025" s="200">
        <f t="shared" si="464"/>
        <v>4.7443146166453133E-3</v>
      </c>
      <c r="Q3025" s="200">
        <f t="shared" si="459"/>
        <v>9.0501065707772228E-3</v>
      </c>
    </row>
    <row r="3026" spans="1:17">
      <c r="A3026" s="180">
        <v>42353</v>
      </c>
      <c r="B3026" s="174">
        <v>1088.4100000000001</v>
      </c>
      <c r="C3026" s="197">
        <f t="shared" si="460"/>
        <v>6.0453770320485585E-3</v>
      </c>
      <c r="D3026" s="201">
        <f t="shared" ref="D3026:D3089" si="465">SUM(C2985:C3025)</f>
        <v>2.2197691723322564E-2</v>
      </c>
      <c r="E3026" s="174">
        <v>10110.94</v>
      </c>
      <c r="F3026" s="197">
        <f t="shared" si="461"/>
        <v>1.2357790228880818E-2</v>
      </c>
      <c r="G3026" s="197">
        <f t="shared" ref="G3026:G3089" si="466">SUM(F2985:F3025)</f>
        <v>-3.8453981449014067E-2</v>
      </c>
      <c r="H3026" s="174">
        <v>4597.3270000000002</v>
      </c>
      <c r="I3026" s="197">
        <f t="shared" si="462"/>
        <v>5.9274888402816306E-3</v>
      </c>
      <c r="J3026" s="197">
        <f t="shared" ref="J3026:J3089" si="467">SUM(I2985:I3025)</f>
        <v>3.381043242027737E-2</v>
      </c>
      <c r="K3026" s="174">
        <v>750.26</v>
      </c>
      <c r="L3026" s="197">
        <f t="shared" si="463"/>
        <v>2.3929168849269624E-2</v>
      </c>
      <c r="M3026" s="197">
        <f t="shared" ref="M3026:M3089" si="468">SUM(L2985:L3025)</f>
        <v>6.3341545812791888E-2</v>
      </c>
      <c r="N3026" s="199">
        <v>42353</v>
      </c>
      <c r="O3026" s="181">
        <v>2043.41</v>
      </c>
      <c r="P3026" s="200">
        <f t="shared" si="464"/>
        <v>1.0562534400149612E-2</v>
      </c>
      <c r="Q3026" s="200">
        <f t="shared" ref="Q3026:Q3089" si="469">SUM(P2985:P3025)</f>
        <v>-9.4913250488781655E-4</v>
      </c>
    </row>
    <row r="3027" spans="1:17">
      <c r="A3027" s="180">
        <v>42354</v>
      </c>
      <c r="B3027" s="174">
        <v>1105.29</v>
      </c>
      <c r="C3027" s="197">
        <f t="shared" si="460"/>
        <v>1.5389828293024816E-2</v>
      </c>
      <c r="D3027" s="201">
        <f t="shared" si="465"/>
        <v>2.537411376663742E-2</v>
      </c>
      <c r="E3027" s="174">
        <v>10267.83</v>
      </c>
      <c r="F3027" s="197">
        <f t="shared" si="461"/>
        <v>1.5397700619935664E-2</v>
      </c>
      <c r="G3027" s="197">
        <f t="shared" si="466"/>
        <v>-3.0292314910641771E-2</v>
      </c>
      <c r="H3027" s="174">
        <v>4664.5649999999996</v>
      </c>
      <c r="I3027" s="197">
        <f t="shared" si="462"/>
        <v>1.4519534720986008E-2</v>
      </c>
      <c r="J3027" s="197">
        <f t="shared" si="467"/>
        <v>3.5131079730041176E-2</v>
      </c>
      <c r="K3027" s="174">
        <v>745.99</v>
      </c>
      <c r="L3027" s="197">
        <f t="shared" si="463"/>
        <v>-5.7076178338393525E-3</v>
      </c>
      <c r="M3027" s="197">
        <f t="shared" si="468"/>
        <v>8.3409425769858297E-2</v>
      </c>
      <c r="N3027" s="199">
        <v>42354</v>
      </c>
      <c r="O3027" s="181">
        <v>2073.0700000000002</v>
      </c>
      <c r="P3027" s="200">
        <f t="shared" si="464"/>
        <v>1.4410619402612932E-2</v>
      </c>
      <c r="Q3027" s="200">
        <f t="shared" si="469"/>
        <v>5.0533405544949282E-3</v>
      </c>
    </row>
    <row r="3028" spans="1:17">
      <c r="A3028" s="180">
        <v>42355</v>
      </c>
      <c r="B3028" s="174">
        <v>1087.92</v>
      </c>
      <c r="C3028" s="197">
        <f t="shared" si="460"/>
        <v>-1.5840127657808557E-2</v>
      </c>
      <c r="D3028" s="201">
        <f t="shared" si="465"/>
        <v>3.7517995463294991E-2</v>
      </c>
      <c r="E3028" s="174">
        <v>10112.629999999999</v>
      </c>
      <c r="F3028" s="197">
        <f t="shared" si="461"/>
        <v>-1.5230568901457289E-2</v>
      </c>
      <c r="G3028" s="197">
        <f t="shared" si="466"/>
        <v>-1.198208090001294E-2</v>
      </c>
      <c r="H3028" s="174">
        <v>4598.1379999999999</v>
      </c>
      <c r="I3028" s="197">
        <f t="shared" si="462"/>
        <v>-1.4343143423296909E-2</v>
      </c>
      <c r="J3028" s="197">
        <f t="shared" si="467"/>
        <v>4.4382694888824237E-2</v>
      </c>
      <c r="K3028" s="174">
        <v>744.33</v>
      </c>
      <c r="L3028" s="197">
        <f t="shared" si="463"/>
        <v>-2.2277104064977937E-3</v>
      </c>
      <c r="M3028" s="197">
        <f t="shared" si="468"/>
        <v>7.3220542215068629E-2</v>
      </c>
      <c r="N3028" s="199">
        <v>42355</v>
      </c>
      <c r="O3028" s="181">
        <v>2041.89</v>
      </c>
      <c r="P3028" s="200">
        <f t="shared" si="464"/>
        <v>-1.515475083488926E-2</v>
      </c>
      <c r="Q3028" s="200">
        <f t="shared" si="469"/>
        <v>1.9193475025157801E-2</v>
      </c>
    </row>
    <row r="3029" spans="1:17">
      <c r="A3029" s="180">
        <v>42356</v>
      </c>
      <c r="B3029" s="174">
        <v>1067.98</v>
      </c>
      <c r="C3029" s="197">
        <f t="shared" si="460"/>
        <v>-1.8498602547668559E-2</v>
      </c>
      <c r="D3029" s="201">
        <f t="shared" si="465"/>
        <v>2.6640423483773146E-2</v>
      </c>
      <c r="E3029" s="174">
        <v>9967.64</v>
      </c>
      <c r="F3029" s="197">
        <f t="shared" si="461"/>
        <v>-1.4441291855898011E-2</v>
      </c>
      <c r="G3029" s="197">
        <f t="shared" si="466"/>
        <v>-2.6425165561000372E-2</v>
      </c>
      <c r="H3029" s="174">
        <v>4514.8249999999998</v>
      </c>
      <c r="I3029" s="197">
        <f t="shared" si="462"/>
        <v>-1.828501251190905E-2</v>
      </c>
      <c r="J3029" s="197">
        <f t="shared" si="467"/>
        <v>3.5406831124008907E-2</v>
      </c>
      <c r="K3029" s="174">
        <v>733.35</v>
      </c>
      <c r="L3029" s="197">
        <f t="shared" si="463"/>
        <v>-1.4861407188916024E-2</v>
      </c>
      <c r="M3029" s="197">
        <f t="shared" si="468"/>
        <v>6.5899955128532875E-2</v>
      </c>
      <c r="N3029" s="199">
        <v>42356</v>
      </c>
      <c r="O3029" s="181">
        <v>2005.55</v>
      </c>
      <c r="P3029" s="200">
        <f t="shared" si="464"/>
        <v>-1.7957512179647538E-2</v>
      </c>
      <c r="Q3029" s="200">
        <f t="shared" si="469"/>
        <v>5.4608180568375651E-3</v>
      </c>
    </row>
    <row r="3030" spans="1:17">
      <c r="A3030" s="180">
        <v>42359</v>
      </c>
      <c r="B3030" s="174">
        <v>1074.8399999999999</v>
      </c>
      <c r="C3030" s="197">
        <f t="shared" si="460"/>
        <v>6.4027995220690397E-3</v>
      </c>
      <c r="D3030" s="201">
        <f t="shared" si="465"/>
        <v>2.062357880292285E-2</v>
      </c>
      <c r="E3030" s="174">
        <v>10023.030000000001</v>
      </c>
      <c r="F3030" s="197">
        <f t="shared" si="461"/>
        <v>5.5415993309926269E-3</v>
      </c>
      <c r="G3030" s="197">
        <f t="shared" si="466"/>
        <v>-3.3425096748154276E-2</v>
      </c>
      <c r="H3030" s="174">
        <v>4560.5519999999997</v>
      </c>
      <c r="I3030" s="197">
        <f t="shared" si="462"/>
        <v>1.0077242403744923E-2</v>
      </c>
      <c r="J3030" s="197">
        <f t="shared" si="467"/>
        <v>2.2692736527088631E-2</v>
      </c>
      <c r="K3030" s="174">
        <v>734.86</v>
      </c>
      <c r="L3030" s="197">
        <f t="shared" si="463"/>
        <v>2.0569271867027649E-3</v>
      </c>
      <c r="M3030" s="197">
        <f t="shared" si="468"/>
        <v>4.8959947450687206E-2</v>
      </c>
      <c r="N3030" s="199">
        <v>42359</v>
      </c>
      <c r="O3030" s="181">
        <v>2021.15</v>
      </c>
      <c r="P3030" s="200">
        <f t="shared" si="464"/>
        <v>7.748318994364429E-3</v>
      </c>
      <c r="Q3030" s="200">
        <f t="shared" si="469"/>
        <v>-6.6542838513698466E-3</v>
      </c>
    </row>
    <row r="3031" spans="1:17">
      <c r="A3031" s="180">
        <v>42360</v>
      </c>
      <c r="B3031" s="174">
        <v>1078.98</v>
      </c>
      <c r="C3031" s="197">
        <f t="shared" si="460"/>
        <v>3.8443371300564046E-3</v>
      </c>
      <c r="D3031" s="201">
        <f t="shared" si="465"/>
        <v>1.853154384013728E-3</v>
      </c>
      <c r="E3031" s="174">
        <v>10112.4</v>
      </c>
      <c r="F3031" s="197">
        <f t="shared" si="461"/>
        <v>8.8769484300873745E-3</v>
      </c>
      <c r="G3031" s="197">
        <f t="shared" si="466"/>
        <v>-4.1604565266066887E-2</v>
      </c>
      <c r="H3031" s="174">
        <v>4589.2560000000003</v>
      </c>
      <c r="I3031" s="197">
        <f t="shared" si="462"/>
        <v>6.2742505993433791E-3</v>
      </c>
      <c r="J3031" s="197">
        <f t="shared" si="467"/>
        <v>1.265186064127008E-2</v>
      </c>
      <c r="K3031" s="174">
        <v>719.66</v>
      </c>
      <c r="L3031" s="197">
        <f t="shared" si="463"/>
        <v>-2.090112662361519E-2</v>
      </c>
      <c r="M3031" s="197">
        <f t="shared" si="468"/>
        <v>5.4287242025698644E-2</v>
      </c>
      <c r="N3031" s="199">
        <v>42360</v>
      </c>
      <c r="O3031" s="181">
        <v>2038.97</v>
      </c>
      <c r="P3031" s="200">
        <f t="shared" si="464"/>
        <v>8.7781220393295094E-3</v>
      </c>
      <c r="Q3031" s="200">
        <f t="shared" si="469"/>
        <v>-1.5396778089668724E-2</v>
      </c>
    </row>
    <row r="3032" spans="1:17">
      <c r="A3032" s="180">
        <v>42361</v>
      </c>
      <c r="B3032" s="174">
        <v>1087.69</v>
      </c>
      <c r="C3032" s="197">
        <f t="shared" si="460"/>
        <v>8.0400309408802436E-3</v>
      </c>
      <c r="D3032" s="201">
        <f t="shared" si="465"/>
        <v>-1.7036938612749269E-2</v>
      </c>
      <c r="E3032" s="174">
        <v>10276.280000000001</v>
      </c>
      <c r="F3032" s="197">
        <f t="shared" si="461"/>
        <v>1.607593324865084E-2</v>
      </c>
      <c r="G3032" s="197">
        <f t="shared" si="466"/>
        <v>-3.8232671458712467E-2</v>
      </c>
      <c r="H3032" s="174">
        <v>4624.5870000000004</v>
      </c>
      <c r="I3032" s="197">
        <f t="shared" si="462"/>
        <v>7.6691502489118508E-3</v>
      </c>
      <c r="J3032" s="197">
        <f t="shared" si="467"/>
        <v>-7.5616754175431428E-3</v>
      </c>
      <c r="K3032" s="174">
        <v>724.24</v>
      </c>
      <c r="L3032" s="197">
        <f t="shared" si="463"/>
        <v>6.343950911333161E-3</v>
      </c>
      <c r="M3032" s="197">
        <f t="shared" si="468"/>
        <v>3.4363562331232153E-2</v>
      </c>
      <c r="N3032" s="199">
        <v>42361</v>
      </c>
      <c r="O3032" s="181">
        <v>2064.29</v>
      </c>
      <c r="P3032" s="200">
        <f t="shared" si="464"/>
        <v>1.2341563236114893E-2</v>
      </c>
      <c r="Q3032" s="200">
        <f t="shared" si="469"/>
        <v>-1.7588661837128164E-2</v>
      </c>
    </row>
    <row r="3033" spans="1:17">
      <c r="A3033" s="180">
        <v>42362</v>
      </c>
      <c r="B3033" s="174">
        <v>1086.6099999999999</v>
      </c>
      <c r="C3033" s="197">
        <f t="shared" si="460"/>
        <v>-9.9342325237564166E-4</v>
      </c>
      <c r="D3033" s="201">
        <f t="shared" si="465"/>
        <v>-8.6961845672339517E-3</v>
      </c>
      <c r="E3033" s="174">
        <v>10258.549999999999</v>
      </c>
      <c r="F3033" s="197">
        <f t="shared" si="461"/>
        <v>-1.7268226136551946E-3</v>
      </c>
      <c r="G3033" s="197">
        <f t="shared" si="466"/>
        <v>-1.8161716891289922E-2</v>
      </c>
      <c r="H3033" s="174">
        <v>4622.7719999999999</v>
      </c>
      <c r="I3033" s="197">
        <f t="shared" si="462"/>
        <v>-3.9254451423522579E-4</v>
      </c>
      <c r="J3033" s="197">
        <f t="shared" si="467"/>
        <v>-1.352503109062984E-3</v>
      </c>
      <c r="K3033" s="174">
        <v>727.28</v>
      </c>
      <c r="L3033" s="197">
        <f t="shared" si="463"/>
        <v>4.1887186464178525E-3</v>
      </c>
      <c r="M3033" s="197">
        <f t="shared" si="468"/>
        <v>2.9381942813057622E-2</v>
      </c>
      <c r="N3033" s="199">
        <v>42362</v>
      </c>
      <c r="O3033" s="181">
        <v>2060.9899999999998</v>
      </c>
      <c r="P3033" s="200">
        <f t="shared" si="464"/>
        <v>-1.599891742574954E-3</v>
      </c>
      <c r="Q3033" s="200">
        <f t="shared" si="469"/>
        <v>-3.3321515450995178E-3</v>
      </c>
    </row>
    <row r="3034" spans="1:17">
      <c r="A3034" s="180">
        <v>42366</v>
      </c>
      <c r="B3034" s="174">
        <v>1087.8699999999999</v>
      </c>
      <c r="C3034" s="197">
        <f t="shared" si="460"/>
        <v>1.1588978891686286E-3</v>
      </c>
      <c r="D3034" s="201">
        <f t="shared" si="465"/>
        <v>-6.4122483160750331E-3</v>
      </c>
      <c r="E3034" s="174">
        <v>10217.4</v>
      </c>
      <c r="F3034" s="197">
        <f t="shared" si="461"/>
        <v>-4.0193549406896088E-3</v>
      </c>
      <c r="G3034" s="197">
        <f t="shared" si="466"/>
        <v>-1.3711609470691718E-2</v>
      </c>
      <c r="H3034" s="174">
        <v>4621.3500000000004</v>
      </c>
      <c r="I3034" s="197">
        <f t="shared" si="462"/>
        <v>-3.0765496414165836E-4</v>
      </c>
      <c r="J3034" s="197">
        <f t="shared" si="467"/>
        <v>-3.5547412374243846E-3</v>
      </c>
      <c r="K3034" s="174">
        <v>736.82</v>
      </c>
      <c r="L3034" s="197">
        <f t="shared" si="463"/>
        <v>1.3032081167343459E-2</v>
      </c>
      <c r="M3034" s="197">
        <f t="shared" si="468"/>
        <v>3.0716660729162848E-2</v>
      </c>
      <c r="N3034" s="199">
        <v>42366</v>
      </c>
      <c r="O3034" s="181">
        <v>2056.5</v>
      </c>
      <c r="P3034" s="200">
        <f t="shared" si="464"/>
        <v>-2.1809411946235105E-3</v>
      </c>
      <c r="Q3034" s="200">
        <f t="shared" si="469"/>
        <v>-2.3746764154170558E-3</v>
      </c>
    </row>
    <row r="3035" spans="1:17">
      <c r="A3035" s="180">
        <v>42367</v>
      </c>
      <c r="B3035" s="174">
        <v>1102.25</v>
      </c>
      <c r="C3035" s="197">
        <f t="shared" si="460"/>
        <v>1.3131889255213219E-2</v>
      </c>
      <c r="D3035" s="201">
        <f t="shared" si="465"/>
        <v>-1.654633011858812E-2</v>
      </c>
      <c r="E3035" s="174">
        <v>10306.6</v>
      </c>
      <c r="F3035" s="197">
        <f t="shared" si="461"/>
        <v>8.6923174464110173E-3</v>
      </c>
      <c r="G3035" s="197">
        <f t="shared" si="466"/>
        <v>-3.0914601261903294E-2</v>
      </c>
      <c r="H3035" s="174">
        <v>4691.0770000000002</v>
      </c>
      <c r="I3035" s="197">
        <f t="shared" si="462"/>
        <v>1.4975323420706135E-2</v>
      </c>
      <c r="J3035" s="197">
        <f t="shared" si="467"/>
        <v>-1.2306706182961303E-2</v>
      </c>
      <c r="K3035" s="174">
        <v>724.96</v>
      </c>
      <c r="L3035" s="197">
        <f t="shared" si="463"/>
        <v>-1.6227148062118172E-2</v>
      </c>
      <c r="M3035" s="197">
        <f t="shared" si="468"/>
        <v>4.0676673338985225E-2</v>
      </c>
      <c r="N3035" s="199">
        <v>42367</v>
      </c>
      <c r="O3035" s="181">
        <v>2078.36</v>
      </c>
      <c r="P3035" s="200">
        <f t="shared" si="464"/>
        <v>1.0573612487139963E-2</v>
      </c>
      <c r="Q3035" s="200">
        <f t="shared" si="469"/>
        <v>-1.6326007382661135E-2</v>
      </c>
    </row>
    <row r="3036" spans="1:17">
      <c r="A3036" s="180">
        <v>42368</v>
      </c>
      <c r="B3036" s="174">
        <v>1095.43</v>
      </c>
      <c r="C3036" s="197">
        <f t="shared" si="460"/>
        <v>-6.2065650076530872E-3</v>
      </c>
      <c r="D3036" s="201">
        <f t="shared" si="465"/>
        <v>2.9619690568967044E-3</v>
      </c>
      <c r="E3036" s="174">
        <v>10225.83</v>
      </c>
      <c r="F3036" s="197">
        <f t="shared" si="461"/>
        <v>-7.8675944962884603E-3</v>
      </c>
      <c r="G3036" s="197">
        <f t="shared" si="466"/>
        <v>-1.8415536987362448E-2</v>
      </c>
      <c r="H3036" s="174">
        <v>4652.0079999999998</v>
      </c>
      <c r="I3036" s="197">
        <f t="shared" si="462"/>
        <v>-8.3632392767844701E-3</v>
      </c>
      <c r="J3036" s="197">
        <f t="shared" si="467"/>
        <v>4.3393237938535272E-3</v>
      </c>
      <c r="K3036" s="174">
        <v>710.23</v>
      </c>
      <c r="L3036" s="197">
        <f t="shared" si="463"/>
        <v>-2.0527619679914517E-2</v>
      </c>
      <c r="M3036" s="197">
        <f t="shared" si="468"/>
        <v>2.7961232203461885E-2</v>
      </c>
      <c r="N3036" s="199">
        <v>42368</v>
      </c>
      <c r="O3036" s="181">
        <v>2063.36</v>
      </c>
      <c r="P3036" s="200">
        <f t="shared" si="464"/>
        <v>-7.2433991595191854E-3</v>
      </c>
      <c r="Q3036" s="200">
        <f t="shared" si="469"/>
        <v>-5.3026082973205643E-3</v>
      </c>
    </row>
    <row r="3037" spans="1:17">
      <c r="A3037" s="180">
        <v>42369</v>
      </c>
      <c r="B3037" s="174">
        <v>1083.46</v>
      </c>
      <c r="C3037" s="197">
        <f t="shared" si="460"/>
        <v>-1.0987356332767536E-2</v>
      </c>
      <c r="D3037" s="201">
        <f t="shared" si="465"/>
        <v>-4.3722686087018618E-3</v>
      </c>
      <c r="E3037" s="174">
        <v>10143.42</v>
      </c>
      <c r="F3037" s="197">
        <f t="shared" si="461"/>
        <v>-8.0916528245281727E-3</v>
      </c>
      <c r="G3037" s="197">
        <f t="shared" si="466"/>
        <v>-2.273336039949236E-2</v>
      </c>
      <c r="H3037" s="174">
        <v>4593.2700000000004</v>
      </c>
      <c r="I3037" s="197">
        <f t="shared" si="462"/>
        <v>-1.2706765621742562E-2</v>
      </c>
      <c r="J3037" s="197">
        <f t="shared" si="467"/>
        <v>6.8316420132910442E-4</v>
      </c>
      <c r="K3037" s="174">
        <v>717.73</v>
      </c>
      <c r="L3037" s="197">
        <f t="shared" si="463"/>
        <v>1.0504592518576281E-2</v>
      </c>
      <c r="M3037" s="197">
        <f t="shared" si="468"/>
        <v>1.5280252471073071E-2</v>
      </c>
      <c r="N3037" s="199">
        <v>42369</v>
      </c>
      <c r="O3037" s="181">
        <v>2043.94</v>
      </c>
      <c r="P3037" s="200">
        <f t="shared" si="464"/>
        <v>-9.4564043127839722E-3</v>
      </c>
      <c r="Q3037" s="200">
        <f t="shared" si="469"/>
        <v>-7.7244320425816273E-3</v>
      </c>
    </row>
    <row r="3038" spans="1:17">
      <c r="A3038" s="180">
        <v>42373</v>
      </c>
      <c r="B3038" s="174">
        <v>1060.46</v>
      </c>
      <c r="C3038" s="197">
        <f t="shared" si="460"/>
        <v>-2.1456847661753119E-2</v>
      </c>
      <c r="D3038" s="201">
        <f t="shared" si="465"/>
        <v>-2.4740785909880863E-2</v>
      </c>
      <c r="E3038" s="174">
        <v>10001.56</v>
      </c>
      <c r="F3038" s="197">
        <f t="shared" si="461"/>
        <v>-1.4084138576760418E-2</v>
      </c>
      <c r="G3038" s="197">
        <f t="shared" si="466"/>
        <v>-4.2127919615998426E-2</v>
      </c>
      <c r="H3038" s="174">
        <v>4497.857</v>
      </c>
      <c r="I3038" s="197">
        <f t="shared" si="462"/>
        <v>-2.0991127599416359E-2</v>
      </c>
      <c r="J3038" s="197">
        <f t="shared" si="467"/>
        <v>-2.3802951981522581E-2</v>
      </c>
      <c r="K3038" s="174">
        <v>722.58</v>
      </c>
      <c r="L3038" s="197">
        <f t="shared" si="463"/>
        <v>6.7346867429535842E-3</v>
      </c>
      <c r="M3038" s="197">
        <f t="shared" si="468"/>
        <v>2.4412201478708918E-3</v>
      </c>
      <c r="N3038" s="199">
        <v>42373</v>
      </c>
      <c r="O3038" s="181">
        <v>2012.66</v>
      </c>
      <c r="P3038" s="200">
        <f t="shared" si="464"/>
        <v>-1.5422087447211375E-2</v>
      </c>
      <c r="Q3038" s="200">
        <f t="shared" si="469"/>
        <v>-2.8984741148474921E-2</v>
      </c>
    </row>
    <row r="3039" spans="1:17">
      <c r="A3039" s="180">
        <v>42374</v>
      </c>
      <c r="B3039" s="174">
        <v>1057.26</v>
      </c>
      <c r="C3039" s="197">
        <f t="shared" si="460"/>
        <v>-3.0221204271791134E-3</v>
      </c>
      <c r="D3039" s="201">
        <f t="shared" si="465"/>
        <v>-5.2928039917449467E-2</v>
      </c>
      <c r="E3039" s="174">
        <v>10028.06</v>
      </c>
      <c r="F3039" s="197">
        <f t="shared" si="461"/>
        <v>2.646082697745166E-3</v>
      </c>
      <c r="G3039" s="197">
        <f t="shared" si="466"/>
        <v>-5.9048331713603838E-2</v>
      </c>
      <c r="H3039" s="174">
        <v>4484.18</v>
      </c>
      <c r="I3039" s="197">
        <f t="shared" si="462"/>
        <v>-3.0454139903146812E-3</v>
      </c>
      <c r="J3039" s="197">
        <f t="shared" si="467"/>
        <v>-4.8007082749994337E-2</v>
      </c>
      <c r="K3039" s="174">
        <v>728.44</v>
      </c>
      <c r="L3039" s="197">
        <f t="shared" si="463"/>
        <v>8.0771207271753964E-3</v>
      </c>
      <c r="M3039" s="197">
        <f t="shared" si="468"/>
        <v>-2.0817536677472916E-2</v>
      </c>
      <c r="N3039" s="199">
        <v>42374</v>
      </c>
      <c r="O3039" s="181">
        <v>2016.71</v>
      </c>
      <c r="P3039" s="200">
        <f t="shared" si="464"/>
        <v>2.0102404911239561E-3</v>
      </c>
      <c r="Q3039" s="200">
        <f t="shared" si="469"/>
        <v>-4.7131186212609873E-2</v>
      </c>
    </row>
    <row r="3040" spans="1:17">
      <c r="A3040" s="180">
        <v>42375</v>
      </c>
      <c r="B3040" s="174">
        <v>1043.53</v>
      </c>
      <c r="C3040" s="197">
        <f t="shared" si="460"/>
        <v>-1.3071459303640811E-2</v>
      </c>
      <c r="D3040" s="201">
        <f t="shared" si="465"/>
        <v>-5.5654973234111338E-2</v>
      </c>
      <c r="E3040" s="174">
        <v>9868.26</v>
      </c>
      <c r="F3040" s="197">
        <f t="shared" si="461"/>
        <v>-1.6063617414203601E-2</v>
      </c>
      <c r="G3040" s="197">
        <f t="shared" si="466"/>
        <v>-5.2061044458132248E-2</v>
      </c>
      <c r="H3040" s="174">
        <v>4443.9849999999997</v>
      </c>
      <c r="I3040" s="197">
        <f t="shared" si="462"/>
        <v>-9.0041506997681053E-3</v>
      </c>
      <c r="J3040" s="197">
        <f t="shared" si="467"/>
        <v>-5.0734585827713209E-2</v>
      </c>
      <c r="K3040" s="174">
        <v>727.49</v>
      </c>
      <c r="L3040" s="197">
        <f t="shared" si="463"/>
        <v>-1.3050079809118645E-3</v>
      </c>
      <c r="M3040" s="197">
        <f t="shared" si="468"/>
        <v>-9.5365033535096191E-3</v>
      </c>
      <c r="N3040" s="199">
        <v>42375</v>
      </c>
      <c r="O3040" s="181">
        <v>1990.26</v>
      </c>
      <c r="P3040" s="200">
        <f t="shared" si="464"/>
        <v>-1.3202187278752919E-2</v>
      </c>
      <c r="Q3040" s="200">
        <f t="shared" si="469"/>
        <v>-4.156926942558737E-2</v>
      </c>
    </row>
    <row r="3041" spans="1:17">
      <c r="A3041" s="180">
        <v>42376</v>
      </c>
      <c r="B3041" s="174">
        <v>1012.79</v>
      </c>
      <c r="C3041" s="197">
        <f t="shared" si="460"/>
        <v>-2.9900297781579748E-2</v>
      </c>
      <c r="D3041" s="201">
        <f t="shared" si="465"/>
        <v>-6.8171602820442545E-2</v>
      </c>
      <c r="E3041" s="174">
        <v>9650.42</v>
      </c>
      <c r="F3041" s="197">
        <f t="shared" si="461"/>
        <v>-2.2322108391007709E-2</v>
      </c>
      <c r="G3041" s="197">
        <f t="shared" si="466"/>
        <v>-6.6646851490615722E-2</v>
      </c>
      <c r="H3041" s="174">
        <v>4305.7240000000002</v>
      </c>
      <c r="I3041" s="197">
        <f t="shared" si="462"/>
        <v>-3.1606196155639706E-2</v>
      </c>
      <c r="J3041" s="197">
        <f t="shared" si="467"/>
        <v>-5.6626992739703473E-2</v>
      </c>
      <c r="K3041" s="174">
        <v>727.93</v>
      </c>
      <c r="L3041" s="197">
        <f t="shared" si="463"/>
        <v>6.0463648074751458E-4</v>
      </c>
      <c r="M3041" s="197">
        <f t="shared" si="468"/>
        <v>-5.3739247841854566E-3</v>
      </c>
      <c r="N3041" s="199">
        <v>42376</v>
      </c>
      <c r="O3041" s="181">
        <v>1943.09</v>
      </c>
      <c r="P3041" s="200">
        <f t="shared" si="464"/>
        <v>-2.3985794022258523E-2</v>
      </c>
      <c r="Q3041" s="200">
        <f t="shared" si="469"/>
        <v>-5.3638727372138054E-2</v>
      </c>
    </row>
    <row r="3042" spans="1:17">
      <c r="A3042" s="180">
        <v>42377</v>
      </c>
      <c r="B3042" s="174">
        <v>1002.14</v>
      </c>
      <c r="C3042" s="197">
        <f t="shared" si="460"/>
        <v>-1.0571185279789551E-2</v>
      </c>
      <c r="D3042" s="201">
        <f t="shared" si="465"/>
        <v>-0.10172631699214731</v>
      </c>
      <c r="E3042" s="174">
        <v>9528.77</v>
      </c>
      <c r="F3042" s="197">
        <f t="shared" si="461"/>
        <v>-1.2685794490511115E-2</v>
      </c>
      <c r="G3042" s="197">
        <f t="shared" si="466"/>
        <v>-8.5645391605356919E-2</v>
      </c>
      <c r="H3042" s="174">
        <v>4270.7820000000002</v>
      </c>
      <c r="I3042" s="197">
        <f t="shared" si="462"/>
        <v>-8.1483516324264097E-3</v>
      </c>
      <c r="J3042" s="197">
        <f t="shared" si="467"/>
        <v>-8.9154749219893692E-2</v>
      </c>
      <c r="K3042" s="174">
        <v>737.69</v>
      </c>
      <c r="L3042" s="197">
        <f t="shared" si="463"/>
        <v>1.3318792424996895E-2</v>
      </c>
      <c r="M3042" s="197">
        <f t="shared" si="468"/>
        <v>-1.9912252599964382E-2</v>
      </c>
      <c r="N3042" s="199">
        <v>42377</v>
      </c>
      <c r="O3042" s="181">
        <v>1922.03</v>
      </c>
      <c r="P3042" s="200">
        <f t="shared" si="464"/>
        <v>-1.0897570278899054E-2</v>
      </c>
      <c r="Q3042" s="200">
        <f t="shared" si="469"/>
        <v>-7.7276830321553386E-2</v>
      </c>
    </row>
    <row r="3043" spans="1:17">
      <c r="A3043" s="180">
        <v>42380</v>
      </c>
      <c r="B3043" s="174">
        <v>1005.6</v>
      </c>
      <c r="C3043" s="197">
        <f t="shared" si="460"/>
        <v>3.4466648323534387E-3</v>
      </c>
      <c r="D3043" s="201">
        <f t="shared" si="465"/>
        <v>-9.7064881058122124E-2</v>
      </c>
      <c r="E3043" s="174">
        <v>9527.66</v>
      </c>
      <c r="F3043" s="197">
        <f t="shared" si="461"/>
        <v>-1.164961119428521E-4</v>
      </c>
      <c r="G3043" s="197">
        <f t="shared" si="466"/>
        <v>-8.8949674236068463E-2</v>
      </c>
      <c r="H3043" s="174">
        <v>4283.5469999999996</v>
      </c>
      <c r="I3043" s="197">
        <f t="shared" si="462"/>
        <v>2.9844560513854982E-3</v>
      </c>
      <c r="J3043" s="197">
        <f t="shared" si="467"/>
        <v>-8.6255589690658885E-2</v>
      </c>
      <c r="K3043" s="174">
        <v>731.94</v>
      </c>
      <c r="L3043" s="197">
        <f t="shared" si="463"/>
        <v>-7.8251387637502182E-3</v>
      </c>
      <c r="M3043" s="197">
        <f t="shared" si="468"/>
        <v>-3.1670437645588204E-3</v>
      </c>
      <c r="N3043" s="199">
        <v>42380</v>
      </c>
      <c r="O3043" s="181">
        <v>1923.67</v>
      </c>
      <c r="P3043" s="200">
        <f t="shared" si="464"/>
        <v>8.5290069397867538E-4</v>
      </c>
      <c r="Q3043" s="200">
        <f t="shared" si="469"/>
        <v>-7.8303049097845592E-2</v>
      </c>
    </row>
    <row r="3044" spans="1:17">
      <c r="A3044" s="180">
        <v>42381</v>
      </c>
      <c r="B3044" s="174">
        <v>1016.55</v>
      </c>
      <c r="C3044" s="197">
        <f t="shared" si="460"/>
        <v>1.0830162974193879E-2</v>
      </c>
      <c r="D3044" s="201">
        <f t="shared" si="465"/>
        <v>-9.362727177704798E-2</v>
      </c>
      <c r="E3044" s="174">
        <v>9576.52</v>
      </c>
      <c r="F3044" s="197">
        <f t="shared" si="461"/>
        <v>5.1151220866815679E-3</v>
      </c>
      <c r="G3044" s="197">
        <f t="shared" si="466"/>
        <v>-9.0712408117593846E-2</v>
      </c>
      <c r="H3044" s="174">
        <v>4333.7169999999996</v>
      </c>
      <c r="I3044" s="197">
        <f t="shared" si="462"/>
        <v>1.1644198638194631E-2</v>
      </c>
      <c r="J3044" s="197">
        <f t="shared" si="467"/>
        <v>-8.0305521441976585E-2</v>
      </c>
      <c r="K3044" s="174">
        <v>721.48</v>
      </c>
      <c r="L3044" s="197">
        <f t="shared" si="463"/>
        <v>-1.4393885586702826E-2</v>
      </c>
      <c r="M3044" s="197">
        <f t="shared" si="468"/>
        <v>-3.2599754705904919E-3</v>
      </c>
      <c r="N3044" s="199">
        <v>42381</v>
      </c>
      <c r="O3044" s="181">
        <v>1938.68</v>
      </c>
      <c r="P3044" s="200">
        <f t="shared" si="464"/>
        <v>7.7725092573912389E-3</v>
      </c>
      <c r="Q3044" s="200">
        <f t="shared" si="469"/>
        <v>-7.8959655216469929E-2</v>
      </c>
    </row>
    <row r="3045" spans="1:17">
      <c r="A3045" s="180">
        <v>42382</v>
      </c>
      <c r="B3045" s="174">
        <v>985.32</v>
      </c>
      <c r="C3045" s="197">
        <f t="shared" si="460"/>
        <v>-3.1203358741533835E-2</v>
      </c>
      <c r="D3045" s="201">
        <f t="shared" si="465"/>
        <v>-8.4977108852098984E-2</v>
      </c>
      <c r="E3045" s="174">
        <v>9374.23</v>
      </c>
      <c r="F3045" s="197">
        <f t="shared" si="461"/>
        <v>-2.1349834054058176E-2</v>
      </c>
      <c r="G3045" s="197">
        <f t="shared" si="466"/>
        <v>-8.248192151241085E-2</v>
      </c>
      <c r="H3045" s="174">
        <v>4183.116</v>
      </c>
      <c r="I3045" s="197">
        <f t="shared" si="462"/>
        <v>-3.5369179966780871E-2</v>
      </c>
      <c r="J3045" s="197">
        <f t="shared" si="467"/>
        <v>-6.762841561086258E-2</v>
      </c>
      <c r="K3045" s="174">
        <v>710.26</v>
      </c>
      <c r="L3045" s="197">
        <f t="shared" si="463"/>
        <v>-1.5673557617362704E-2</v>
      </c>
      <c r="M3045" s="197">
        <f t="shared" si="468"/>
        <v>-2.7518840716878303E-2</v>
      </c>
      <c r="N3045" s="199">
        <v>42382</v>
      </c>
      <c r="O3045" s="181">
        <v>1890.28</v>
      </c>
      <c r="P3045" s="200">
        <f t="shared" si="464"/>
        <v>-2.5282362871704309E-2</v>
      </c>
      <c r="Q3045" s="200">
        <f t="shared" si="469"/>
        <v>-6.7953824564111268E-2</v>
      </c>
    </row>
    <row r="3046" spans="1:17">
      <c r="A3046" s="180">
        <v>42383</v>
      </c>
      <c r="B3046" s="174">
        <v>1004.38</v>
      </c>
      <c r="C3046" s="197">
        <f t="shared" si="460"/>
        <v>1.9159253190974251E-2</v>
      </c>
      <c r="D3046" s="201">
        <f t="shared" si="465"/>
        <v>-0.10442840435839928</v>
      </c>
      <c r="E3046" s="174">
        <v>9516.5499999999993</v>
      </c>
      <c r="F3046" s="197">
        <f t="shared" si="461"/>
        <v>1.5067953014354825E-2</v>
      </c>
      <c r="G3046" s="197">
        <f t="shared" si="466"/>
        <v>-8.7941598415003722E-2</v>
      </c>
      <c r="H3046" s="174">
        <v>4272.9669999999996</v>
      </c>
      <c r="I3046" s="197">
        <f t="shared" si="462"/>
        <v>2.1252010351876054E-2</v>
      </c>
      <c r="J3046" s="197">
        <f t="shared" si="467"/>
        <v>-9.2590675975222775E-2</v>
      </c>
      <c r="K3046" s="174">
        <v>707.25</v>
      </c>
      <c r="L3046" s="197">
        <f t="shared" si="463"/>
        <v>-4.2468900029591916E-3</v>
      </c>
      <c r="M3046" s="197">
        <f t="shared" si="468"/>
        <v>-4.9590355614696019E-2</v>
      </c>
      <c r="N3046" s="199">
        <v>42383</v>
      </c>
      <c r="O3046" s="181">
        <v>1921.84</v>
      </c>
      <c r="P3046" s="200">
        <f t="shared" si="464"/>
        <v>1.6558094217956527E-2</v>
      </c>
      <c r="Q3046" s="200">
        <f t="shared" si="469"/>
        <v>-7.9147038418491189E-2</v>
      </c>
    </row>
    <row r="3047" spans="1:17">
      <c r="A3047" s="180">
        <v>42384</v>
      </c>
      <c r="B3047" s="174">
        <v>976.47</v>
      </c>
      <c r="C3047" s="197">
        <f t="shared" si="460"/>
        <v>-2.8181686821073419E-2</v>
      </c>
      <c r="D3047" s="201">
        <f t="shared" si="465"/>
        <v>-6.4203681437392426E-2</v>
      </c>
      <c r="E3047" s="174">
        <v>9299.6200000000008</v>
      </c>
      <c r="F3047" s="197">
        <f t="shared" si="461"/>
        <v>-2.3058849055013868E-2</v>
      </c>
      <c r="G3047" s="197">
        <f t="shared" si="466"/>
        <v>-6.4940700000301693E-2</v>
      </c>
      <c r="H3047" s="174">
        <v>4141.0820000000003</v>
      </c>
      <c r="I3047" s="197">
        <f t="shared" si="462"/>
        <v>-3.135132737319072E-2</v>
      </c>
      <c r="J3047" s="197">
        <f t="shared" si="467"/>
        <v>-5.2243739220358049E-2</v>
      </c>
      <c r="K3047" s="174">
        <v>698.2</v>
      </c>
      <c r="L3047" s="197">
        <f t="shared" si="463"/>
        <v>-1.287861551074081E-2</v>
      </c>
      <c r="M3047" s="197">
        <f t="shared" si="468"/>
        <v>-5.4761293010699583E-2</v>
      </c>
      <c r="N3047" s="199">
        <v>42384</v>
      </c>
      <c r="O3047" s="181">
        <v>1880.33</v>
      </c>
      <c r="P3047" s="200">
        <f t="shared" si="464"/>
        <v>-2.1835767111975091E-2</v>
      </c>
      <c r="Q3047" s="200">
        <f t="shared" si="469"/>
        <v>-5.1318270140258512E-2</v>
      </c>
    </row>
    <row r="3048" spans="1:17">
      <c r="A3048" s="180">
        <v>42388</v>
      </c>
      <c r="B3048" s="174">
        <v>974.44</v>
      </c>
      <c r="C3048" s="197">
        <f t="shared" si="460"/>
        <v>-2.0810808624113115E-3</v>
      </c>
      <c r="D3048" s="201">
        <f t="shared" si="465"/>
        <v>-0.10781226816976244</v>
      </c>
      <c r="E3048" s="174">
        <v>9301.74</v>
      </c>
      <c r="F3048" s="197">
        <f t="shared" si="461"/>
        <v>2.2794032362993857E-4</v>
      </c>
      <c r="G3048" s="197">
        <f t="shared" si="466"/>
        <v>-0.10211210200231152</v>
      </c>
      <c r="H3048" s="174">
        <v>4147.0749999999998</v>
      </c>
      <c r="I3048" s="197">
        <f t="shared" si="462"/>
        <v>1.4461601160472033E-3</v>
      </c>
      <c r="J3048" s="197">
        <f t="shared" si="467"/>
        <v>-9.7563921612208448E-2</v>
      </c>
      <c r="K3048" s="174">
        <v>676.27</v>
      </c>
      <c r="L3048" s="197">
        <f t="shared" si="463"/>
        <v>-3.1913190086204239E-2</v>
      </c>
      <c r="M3048" s="197">
        <f t="shared" si="468"/>
        <v>-6.4449001232760497E-2</v>
      </c>
      <c r="N3048" s="199">
        <v>42388</v>
      </c>
      <c r="O3048" s="181">
        <v>1881.33</v>
      </c>
      <c r="P3048" s="200">
        <f t="shared" si="464"/>
        <v>5.316801750062664E-4</v>
      </c>
      <c r="Q3048" s="200">
        <f t="shared" si="469"/>
        <v>-8.7947387893189927E-2</v>
      </c>
    </row>
    <row r="3049" spans="1:17">
      <c r="A3049" s="180">
        <v>42389</v>
      </c>
      <c r="B3049" s="174">
        <v>965.28</v>
      </c>
      <c r="C3049" s="197">
        <f t="shared" si="460"/>
        <v>-9.4447323237356641E-3</v>
      </c>
      <c r="D3049" s="201">
        <f t="shared" si="465"/>
        <v>-0.11243693336613637</v>
      </c>
      <c r="E3049" s="174">
        <v>9156.84</v>
      </c>
      <c r="F3049" s="197">
        <f t="shared" si="461"/>
        <v>-1.5700338431541401E-2</v>
      </c>
      <c r="G3049" s="197">
        <f t="shared" si="466"/>
        <v>-0.10055893496232454</v>
      </c>
      <c r="H3049" s="174">
        <v>4136.2809999999999</v>
      </c>
      <c r="I3049" s="197">
        <f t="shared" si="462"/>
        <v>-2.6061915266261159E-3</v>
      </c>
      <c r="J3049" s="197">
        <f t="shared" si="467"/>
        <v>-9.6194201997179374E-2</v>
      </c>
      <c r="K3049" s="174">
        <v>670.88</v>
      </c>
      <c r="L3049" s="197">
        <f t="shared" si="463"/>
        <v>-8.002121162278995E-3</v>
      </c>
      <c r="M3049" s="197">
        <f t="shared" si="468"/>
        <v>-0.10044954566023226</v>
      </c>
      <c r="N3049" s="199">
        <v>42389</v>
      </c>
      <c r="O3049" s="181">
        <v>1859.33</v>
      </c>
      <c r="P3049" s="200">
        <f t="shared" si="464"/>
        <v>-1.1762765749513873E-2</v>
      </c>
      <c r="Q3049" s="200">
        <f t="shared" si="469"/>
        <v>-8.6075430738211445E-2</v>
      </c>
    </row>
    <row r="3050" spans="1:17">
      <c r="A3050" s="180">
        <v>42390</v>
      </c>
      <c r="B3050" s="174">
        <v>967.11</v>
      </c>
      <c r="C3050" s="197">
        <f t="shared" si="460"/>
        <v>1.8940281693341048E-3</v>
      </c>
      <c r="D3050" s="201">
        <f t="shared" si="465"/>
        <v>-0.13610505040897058</v>
      </c>
      <c r="E3050" s="174">
        <v>9226.57</v>
      </c>
      <c r="F3050" s="197">
        <f t="shared" si="461"/>
        <v>7.5862241464197972E-3</v>
      </c>
      <c r="G3050" s="197">
        <f t="shared" si="466"/>
        <v>-0.13014677636498806</v>
      </c>
      <c r="H3050" s="174">
        <v>4142.5990000000002</v>
      </c>
      <c r="I3050" s="197">
        <f t="shared" si="462"/>
        <v>1.5262937079701178E-3</v>
      </c>
      <c r="J3050" s="197">
        <f t="shared" si="467"/>
        <v>-0.11781051568128778</v>
      </c>
      <c r="K3050" s="174">
        <v>675.09</v>
      </c>
      <c r="L3050" s="197">
        <f t="shared" si="463"/>
        <v>6.2557318953117445E-3</v>
      </c>
      <c r="M3050" s="197">
        <f t="shared" si="468"/>
        <v>-9.8370665294899906E-2</v>
      </c>
      <c r="N3050" s="199">
        <v>42390</v>
      </c>
      <c r="O3050" s="181">
        <v>1868.99</v>
      </c>
      <c r="P3050" s="200">
        <f t="shared" si="464"/>
        <v>5.181970226003676E-3</v>
      </c>
      <c r="Q3050" s="200">
        <f t="shared" si="469"/>
        <v>-0.11387136029315374</v>
      </c>
    </row>
    <row r="3051" spans="1:17">
      <c r="A3051" s="180">
        <v>42391</v>
      </c>
      <c r="B3051" s="174">
        <v>988.28</v>
      </c>
      <c r="C3051" s="197">
        <f t="shared" si="460"/>
        <v>2.1653815545374863E-2</v>
      </c>
      <c r="D3051" s="201">
        <f t="shared" si="465"/>
        <v>-0.13714517743527785</v>
      </c>
      <c r="E3051" s="174">
        <v>9426.91</v>
      </c>
      <c r="F3051" s="197">
        <f t="shared" si="461"/>
        <v>2.1481000174856626E-2</v>
      </c>
      <c r="G3051" s="197">
        <f t="shared" si="466"/>
        <v>-0.12273887489296034</v>
      </c>
      <c r="H3051" s="174">
        <v>4259.7730000000001</v>
      </c>
      <c r="I3051" s="197">
        <f t="shared" si="462"/>
        <v>2.7892503831569691E-2</v>
      </c>
      <c r="J3051" s="197">
        <f t="shared" si="467"/>
        <v>-0.11669480126004309</v>
      </c>
      <c r="K3051" s="174">
        <v>683.49</v>
      </c>
      <c r="L3051" s="197">
        <f t="shared" si="463"/>
        <v>1.2366010161304114E-2</v>
      </c>
      <c r="M3051" s="197">
        <f t="shared" si="468"/>
        <v>-8.4888420217061319E-2</v>
      </c>
      <c r="N3051" s="199">
        <v>42391</v>
      </c>
      <c r="O3051" s="181">
        <v>1906.9</v>
      </c>
      <c r="P3051" s="200">
        <f t="shared" si="464"/>
        <v>2.0080708854120791E-2</v>
      </c>
      <c r="Q3051" s="200">
        <f t="shared" si="469"/>
        <v>-0.10756569192594528</v>
      </c>
    </row>
    <row r="3052" spans="1:17">
      <c r="A3052" s="180">
        <v>42394</v>
      </c>
      <c r="B3052" s="174">
        <v>973.42</v>
      </c>
      <c r="C3052" s="197">
        <f t="shared" si="460"/>
        <v>-1.5150414680975464E-2</v>
      </c>
      <c r="D3052" s="201">
        <f t="shared" si="465"/>
        <v>-0.12354524132165905</v>
      </c>
      <c r="E3052" s="174">
        <v>9262.99</v>
      </c>
      <c r="F3052" s="197">
        <f t="shared" si="461"/>
        <v>-1.7541474615268688E-2</v>
      </c>
      <c r="G3052" s="197">
        <f t="shared" si="466"/>
        <v>-0.10247843508186119</v>
      </c>
      <c r="H3052" s="174">
        <v>4196.5320000000002</v>
      </c>
      <c r="I3052" s="197">
        <f t="shared" si="462"/>
        <v>-1.495740256273992E-2</v>
      </c>
      <c r="J3052" s="197">
        <f t="shared" si="467"/>
        <v>-9.5439862471532383E-2</v>
      </c>
      <c r="K3052" s="174">
        <v>664.42</v>
      </c>
      <c r="L3052" s="197">
        <f t="shared" si="463"/>
        <v>-2.8297545845012206E-2</v>
      </c>
      <c r="M3052" s="197">
        <f t="shared" si="468"/>
        <v>-7.2154945624220382E-2</v>
      </c>
      <c r="N3052" s="199">
        <v>42394</v>
      </c>
      <c r="O3052" s="181">
        <v>1877.08</v>
      </c>
      <c r="P3052" s="200">
        <f t="shared" si="464"/>
        <v>-1.5761508958281073E-2</v>
      </c>
      <c r="Q3052" s="200">
        <f t="shared" si="469"/>
        <v>-9.1287971054993533E-2</v>
      </c>
    </row>
    <row r="3053" spans="1:17">
      <c r="A3053" s="180">
        <v>42395</v>
      </c>
      <c r="B3053" s="174">
        <v>985.46</v>
      </c>
      <c r="C3053" s="197">
        <f t="shared" si="460"/>
        <v>1.2292893509113853E-2</v>
      </c>
      <c r="D3053" s="201">
        <f t="shared" si="465"/>
        <v>-0.13665465627881473</v>
      </c>
      <c r="E3053" s="174">
        <v>9429.11</v>
      </c>
      <c r="F3053" s="197">
        <f t="shared" si="461"/>
        <v>1.7774821844427687E-2</v>
      </c>
      <c r="G3053" s="197">
        <f t="shared" si="466"/>
        <v>-0.11783545316194695</v>
      </c>
      <c r="H3053" s="174">
        <v>4233.8500000000004</v>
      </c>
      <c r="I3053" s="197">
        <f t="shared" si="462"/>
        <v>8.8532746795786463E-3</v>
      </c>
      <c r="J3053" s="197">
        <f t="shared" si="467"/>
        <v>-0.10792641377168813</v>
      </c>
      <c r="K3053" s="174">
        <v>677.84</v>
      </c>
      <c r="L3053" s="197">
        <f t="shared" si="463"/>
        <v>1.9996792256152331E-2</v>
      </c>
      <c r="M3053" s="197">
        <f t="shared" si="468"/>
        <v>-9.1276672414379256E-2</v>
      </c>
      <c r="N3053" s="199">
        <v>42395</v>
      </c>
      <c r="O3053" s="181">
        <v>1903.63</v>
      </c>
      <c r="P3053" s="200">
        <f t="shared" si="464"/>
        <v>1.4045211853838186E-2</v>
      </c>
      <c r="Q3053" s="200">
        <f t="shared" si="469"/>
        <v>-0.10581377665470178</v>
      </c>
    </row>
    <row r="3054" spans="1:17">
      <c r="A3054" s="180">
        <v>42396</v>
      </c>
      <c r="B3054" s="174">
        <v>965.85</v>
      </c>
      <c r="C3054" s="197">
        <f t="shared" si="460"/>
        <v>-2.0099994582996713E-2</v>
      </c>
      <c r="D3054" s="201">
        <f t="shared" si="465"/>
        <v>-0.12322308109644593</v>
      </c>
      <c r="E3054" s="174">
        <v>9373.7800000000007</v>
      </c>
      <c r="F3054" s="197">
        <f t="shared" si="461"/>
        <v>-5.8852824968147954E-3</v>
      </c>
      <c r="G3054" s="197">
        <f t="shared" si="466"/>
        <v>-0.10277347124159485</v>
      </c>
      <c r="H3054" s="174">
        <v>4128.8609999999999</v>
      </c>
      <c r="I3054" s="197">
        <f t="shared" si="462"/>
        <v>-2.5110162581577011E-2</v>
      </c>
      <c r="J3054" s="197">
        <f t="shared" si="467"/>
        <v>-9.7920766616468993E-2</v>
      </c>
      <c r="K3054" s="174">
        <v>656.49</v>
      </c>
      <c r="L3054" s="197">
        <f t="shared" si="463"/>
        <v>-3.2003810555830389E-2</v>
      </c>
      <c r="M3054" s="197">
        <f t="shared" si="468"/>
        <v>-5.0976797948813588E-2</v>
      </c>
      <c r="N3054" s="199">
        <v>42396</v>
      </c>
      <c r="O3054" s="181">
        <v>1882.95</v>
      </c>
      <c r="P3054" s="200">
        <f t="shared" si="464"/>
        <v>-1.0922893803811026E-2</v>
      </c>
      <c r="Q3054" s="200">
        <f t="shared" si="469"/>
        <v>-9.2989908286664452E-2</v>
      </c>
    </row>
    <row r="3055" spans="1:17">
      <c r="A3055" s="180">
        <v>42397</v>
      </c>
      <c r="B3055" s="174">
        <v>958.9</v>
      </c>
      <c r="C3055" s="197">
        <f t="shared" si="460"/>
        <v>-7.2217484926667026E-3</v>
      </c>
      <c r="D3055" s="201">
        <f t="shared" si="465"/>
        <v>-0.13963814197276236</v>
      </c>
      <c r="E3055" s="174">
        <v>9397.7900000000009</v>
      </c>
      <c r="F3055" s="197">
        <f t="shared" si="461"/>
        <v>2.558125196076998E-3</v>
      </c>
      <c r="G3055" s="197">
        <f t="shared" si="466"/>
        <v>-0.10871999752314174</v>
      </c>
      <c r="H3055" s="174">
        <v>4186.0609999999997</v>
      </c>
      <c r="I3055" s="197">
        <f t="shared" si="462"/>
        <v>1.3758614289974864E-2</v>
      </c>
      <c r="J3055" s="197">
        <f t="shared" si="467"/>
        <v>-0.12377485794450363</v>
      </c>
      <c r="K3055" s="174">
        <v>656.05</v>
      </c>
      <c r="L3055" s="197">
        <f t="shared" si="463"/>
        <v>-6.7045578265362738E-4</v>
      </c>
      <c r="M3055" s="197">
        <f t="shared" si="468"/>
        <v>-9.7096328155909642E-2</v>
      </c>
      <c r="N3055" s="199">
        <v>42397</v>
      </c>
      <c r="O3055" s="181">
        <v>1893.36</v>
      </c>
      <c r="P3055" s="200">
        <f t="shared" si="464"/>
        <v>5.5133325226166194E-3</v>
      </c>
      <c r="Q3055" s="200">
        <f t="shared" si="469"/>
        <v>-0.10378355395541794</v>
      </c>
    </row>
    <row r="3056" spans="1:17">
      <c r="A3056" s="180">
        <v>42398</v>
      </c>
      <c r="B3056" s="174">
        <v>984.33</v>
      </c>
      <c r="C3056" s="197">
        <f t="shared" si="460"/>
        <v>2.617441252371833E-2</v>
      </c>
      <c r="D3056" s="201">
        <f t="shared" si="465"/>
        <v>-0.14824558029268373</v>
      </c>
      <c r="E3056" s="174">
        <v>9632.7000000000007</v>
      </c>
      <c r="F3056" s="197">
        <f t="shared" si="461"/>
        <v>2.468900509327111E-2</v>
      </c>
      <c r="G3056" s="197">
        <f t="shared" si="466"/>
        <v>-0.10617813957692875</v>
      </c>
      <c r="H3056" s="174">
        <v>4279.1689999999999</v>
      </c>
      <c r="I3056" s="197">
        <f t="shared" si="462"/>
        <v>2.1998635562156161E-2</v>
      </c>
      <c r="J3056" s="197">
        <f t="shared" si="467"/>
        <v>-0.11163726766636912</v>
      </c>
      <c r="K3056" s="174">
        <v>651.82000000000005</v>
      </c>
      <c r="L3056" s="197">
        <f t="shared" si="463"/>
        <v>-6.4685553600405364E-3</v>
      </c>
      <c r="M3056" s="197">
        <f t="shared" si="468"/>
        <v>-9.6867882611967673E-2</v>
      </c>
      <c r="N3056" s="199">
        <v>42398</v>
      </c>
      <c r="O3056" s="181">
        <v>1940.24</v>
      </c>
      <c r="P3056" s="200">
        <f t="shared" si="464"/>
        <v>2.4458648291019413E-2</v>
      </c>
      <c r="Q3056" s="200">
        <f t="shared" si="469"/>
        <v>-9.8863667697866975E-2</v>
      </c>
    </row>
    <row r="3057" spans="1:17">
      <c r="A3057" s="180">
        <v>42401</v>
      </c>
      <c r="B3057" s="174">
        <v>989.66</v>
      </c>
      <c r="C3057" s="197">
        <f t="shared" si="460"/>
        <v>5.4002431147673648E-3</v>
      </c>
      <c r="D3057" s="201">
        <f t="shared" si="465"/>
        <v>-0.12007300325469714</v>
      </c>
      <c r="E3057" s="174">
        <v>9616.69</v>
      </c>
      <c r="F3057" s="197">
        <f t="shared" si="461"/>
        <v>-1.6634297182026826E-3</v>
      </c>
      <c r="G3057" s="197">
        <f t="shared" si="466"/>
        <v>-7.7562975647224836E-2</v>
      </c>
      <c r="H3057" s="174">
        <v>4286.5559999999996</v>
      </c>
      <c r="I3057" s="197">
        <f t="shared" si="462"/>
        <v>1.7247814589612166E-3</v>
      </c>
      <c r="J3057" s="197">
        <f t="shared" si="467"/>
        <v>-8.6223959405158146E-2</v>
      </c>
      <c r="K3057" s="174">
        <v>654</v>
      </c>
      <c r="L3057" s="197">
        <f t="shared" si="463"/>
        <v>3.3389012655146303E-3</v>
      </c>
      <c r="M3057" s="197">
        <f t="shared" si="468"/>
        <v>-0.11921730400818753</v>
      </c>
      <c r="N3057" s="199">
        <v>42401</v>
      </c>
      <c r="O3057" s="181">
        <v>1939.38</v>
      </c>
      <c r="P3057" s="200">
        <f t="shared" si="464"/>
        <v>-4.4334239646468779E-4</v>
      </c>
      <c r="Q3057" s="200">
        <f t="shared" si="469"/>
        <v>-6.9753312909330525E-2</v>
      </c>
    </row>
    <row r="3058" spans="1:17">
      <c r="A3058" s="180">
        <v>42402</v>
      </c>
      <c r="B3058" s="174">
        <v>963.59</v>
      </c>
      <c r="C3058" s="197">
        <f t="shared" si="460"/>
        <v>-2.6695556861357952E-2</v>
      </c>
      <c r="D3058" s="201">
        <f t="shared" si="465"/>
        <v>-0.12792794497353141</v>
      </c>
      <c r="E3058" s="174">
        <v>9413.7800000000007</v>
      </c>
      <c r="F3058" s="197">
        <f t="shared" si="461"/>
        <v>-2.1325557370084507E-2</v>
      </c>
      <c r="G3058" s="197">
        <f t="shared" si="466"/>
        <v>-8.9739102539841645E-2</v>
      </c>
      <c r="H3058" s="174">
        <v>4193.1000000000004</v>
      </c>
      <c r="I3058" s="197">
        <f t="shared" si="462"/>
        <v>-2.2043296146053302E-2</v>
      </c>
      <c r="J3058" s="197">
        <f t="shared" si="467"/>
        <v>-9.5510871759643512E-2</v>
      </c>
      <c r="K3058" s="174">
        <v>672.35</v>
      </c>
      <c r="L3058" s="197">
        <f t="shared" si="463"/>
        <v>2.7671686812680299E-2</v>
      </c>
      <c r="M3058" s="197">
        <f t="shared" si="468"/>
        <v>-0.1201180579633037</v>
      </c>
      <c r="N3058" s="199">
        <v>42402</v>
      </c>
      <c r="O3058" s="181">
        <v>1903.03</v>
      </c>
      <c r="P3058" s="200">
        <f t="shared" si="464"/>
        <v>-1.8920981595370201E-2</v>
      </c>
      <c r="Q3058" s="200">
        <f t="shared" si="469"/>
        <v>-8.0820607739526068E-2</v>
      </c>
    </row>
    <row r="3059" spans="1:17">
      <c r="A3059" s="180">
        <v>42403</v>
      </c>
      <c r="B3059" s="174">
        <v>962.65</v>
      </c>
      <c r="C3059" s="197">
        <f t="shared" si="460"/>
        <v>-9.7599476141878598E-4</v>
      </c>
      <c r="D3059" s="201">
        <f t="shared" si="465"/>
        <v>-0.14901530221736009</v>
      </c>
      <c r="E3059" s="174">
        <v>9495.2099999999991</v>
      </c>
      <c r="F3059" s="197">
        <f t="shared" si="461"/>
        <v>8.6128876671824842E-3</v>
      </c>
      <c r="G3059" s="197">
        <f t="shared" si="466"/>
        <v>-9.8592231777972772E-2</v>
      </c>
      <c r="H3059" s="174">
        <v>4171.9679999999998</v>
      </c>
      <c r="I3059" s="197">
        <f t="shared" si="462"/>
        <v>-5.0524502498903931E-3</v>
      </c>
      <c r="J3059" s="197">
        <f t="shared" si="467"/>
        <v>-0.11118661033814398</v>
      </c>
      <c r="K3059" s="174">
        <v>663.14</v>
      </c>
      <c r="L3059" s="197">
        <f t="shared" si="463"/>
        <v>-1.3792908987812361E-2</v>
      </c>
      <c r="M3059" s="197">
        <f t="shared" si="468"/>
        <v>-0.10100658760503552</v>
      </c>
      <c r="N3059" s="199">
        <v>42403</v>
      </c>
      <c r="O3059" s="181">
        <v>1912.53</v>
      </c>
      <c r="P3059" s="200">
        <f t="shared" si="464"/>
        <v>4.9796200980441394E-3</v>
      </c>
      <c r="Q3059" s="200">
        <f t="shared" si="469"/>
        <v>-8.8684936265556041E-2</v>
      </c>
    </row>
    <row r="3060" spans="1:17">
      <c r="A3060" s="180">
        <v>42404</v>
      </c>
      <c r="B3060" s="174">
        <v>966.9</v>
      </c>
      <c r="C3060" s="197">
        <f t="shared" si="460"/>
        <v>4.4051793141573464E-3</v>
      </c>
      <c r="D3060" s="201">
        <f t="shared" si="465"/>
        <v>-0.13441138759343563</v>
      </c>
      <c r="E3060" s="174">
        <v>9534.2999999999993</v>
      </c>
      <c r="F3060" s="197">
        <f t="shared" si="461"/>
        <v>4.1083616952974737E-3</v>
      </c>
      <c r="G3060" s="197">
        <f t="shared" si="466"/>
        <v>-7.7209985585458274E-2</v>
      </c>
      <c r="H3060" s="174">
        <v>4167.7719999999999</v>
      </c>
      <c r="I3060" s="197">
        <f t="shared" si="462"/>
        <v>-1.0062664673149615E-3</v>
      </c>
      <c r="J3060" s="197">
        <f t="shared" si="467"/>
        <v>-9.913583766916953E-2</v>
      </c>
      <c r="K3060" s="174">
        <v>669.13</v>
      </c>
      <c r="L3060" s="197">
        <f t="shared" si="463"/>
        <v>8.9922318489179028E-3</v>
      </c>
      <c r="M3060" s="197">
        <f t="shared" si="468"/>
        <v>-0.1096370295238852</v>
      </c>
      <c r="N3060" s="199">
        <v>42404</v>
      </c>
      <c r="O3060" s="181">
        <v>1915.45</v>
      </c>
      <c r="P3060" s="200">
        <f t="shared" si="464"/>
        <v>1.525609102635925E-3</v>
      </c>
      <c r="Q3060" s="200">
        <f t="shared" si="469"/>
        <v>-6.9227437244249096E-2</v>
      </c>
    </row>
    <row r="3061" spans="1:17">
      <c r="A3061" s="180">
        <v>42405</v>
      </c>
      <c r="B3061" s="174">
        <v>913.52</v>
      </c>
      <c r="C3061" s="197">
        <f t="shared" si="460"/>
        <v>-5.6789808096109277E-2</v>
      </c>
      <c r="D3061" s="201">
        <f t="shared" si="465"/>
        <v>-0.1493165328713153</v>
      </c>
      <c r="E3061" s="174">
        <v>9390.33</v>
      </c>
      <c r="F3061" s="197">
        <f t="shared" si="461"/>
        <v>-1.5215386245993247E-2</v>
      </c>
      <c r="G3061" s="197">
        <f t="shared" si="466"/>
        <v>-8.7761543925149663E-2</v>
      </c>
      <c r="H3061" s="174">
        <v>4024.473</v>
      </c>
      <c r="I3061" s="197">
        <f t="shared" si="462"/>
        <v>-3.4987629838420437E-2</v>
      </c>
      <c r="J3061" s="197">
        <f t="shared" si="467"/>
        <v>-0.12360482718439129</v>
      </c>
      <c r="K3061" s="174">
        <v>652.64</v>
      </c>
      <c r="L3061" s="197">
        <f t="shared" si="463"/>
        <v>-2.4952685561736163E-2</v>
      </c>
      <c r="M3061" s="197">
        <f t="shared" si="468"/>
        <v>-0.10079343929354291</v>
      </c>
      <c r="N3061" s="199">
        <v>42405</v>
      </c>
      <c r="O3061" s="181">
        <v>1880.05</v>
      </c>
      <c r="P3061" s="200">
        <f t="shared" si="464"/>
        <v>-1.8654209739793221E-2</v>
      </c>
      <c r="Q3061" s="200">
        <f t="shared" si="469"/>
        <v>-8.8019769693331459E-2</v>
      </c>
    </row>
    <row r="3062" spans="1:17">
      <c r="A3062" s="180">
        <v>42408</v>
      </c>
      <c r="B3062" s="174">
        <v>886.01</v>
      </c>
      <c r="C3062" s="197">
        <f t="shared" si="460"/>
        <v>-3.057703217029021E-2</v>
      </c>
      <c r="D3062" s="201">
        <f t="shared" si="465"/>
        <v>-0.19683500029275924</v>
      </c>
      <c r="E3062" s="174">
        <v>9231.33</v>
      </c>
      <c r="F3062" s="197">
        <f t="shared" si="461"/>
        <v>-1.7077302897309011E-2</v>
      </c>
      <c r="G3062" s="197">
        <f t="shared" si="466"/>
        <v>-9.2903168001986655E-2</v>
      </c>
      <c r="H3062" s="174">
        <v>3960.6709999999998</v>
      </c>
      <c r="I3062" s="197">
        <f t="shared" si="462"/>
        <v>-1.5980515264462623E-2</v>
      </c>
      <c r="J3062" s="197">
        <f t="shared" si="467"/>
        <v>-0.15381038217589987</v>
      </c>
      <c r="K3062" s="174">
        <v>662.3</v>
      </c>
      <c r="L3062" s="197">
        <f t="shared" si="463"/>
        <v>1.4692949921685287E-2</v>
      </c>
      <c r="M3062" s="197">
        <f t="shared" si="468"/>
        <v>-0.12194206305816875</v>
      </c>
      <c r="N3062" s="199">
        <v>42408</v>
      </c>
      <c r="O3062" s="181">
        <v>1853.44</v>
      </c>
      <c r="P3062" s="200">
        <f t="shared" si="464"/>
        <v>-1.4255000337827674E-2</v>
      </c>
      <c r="Q3062" s="200">
        <f t="shared" si="469"/>
        <v>-9.9659874548646415E-2</v>
      </c>
    </row>
    <row r="3063" spans="1:17">
      <c r="A3063" s="180">
        <v>42409</v>
      </c>
      <c r="B3063" s="174">
        <v>883.32</v>
      </c>
      <c r="C3063" s="197">
        <f t="shared" si="460"/>
        <v>-3.0407013644874878E-3</v>
      </c>
      <c r="D3063" s="201">
        <f t="shared" si="465"/>
        <v>-0.22650355068938197</v>
      </c>
      <c r="E3063" s="174">
        <v>9187.7900000000009</v>
      </c>
      <c r="F3063" s="197">
        <f t="shared" si="461"/>
        <v>-4.7277048086495615E-3</v>
      </c>
      <c r="G3063" s="197">
        <f t="shared" si="466"/>
        <v>-9.9624770123346695E-2</v>
      </c>
      <c r="H3063" s="174">
        <v>3947.8040000000001</v>
      </c>
      <c r="I3063" s="197">
        <f t="shared" si="462"/>
        <v>-3.2539804079541076E-3</v>
      </c>
      <c r="J3063" s="197">
        <f t="shared" si="467"/>
        <v>-0.17003502880896201</v>
      </c>
      <c r="K3063" s="174">
        <v>686.16</v>
      </c>
      <c r="L3063" s="197">
        <f t="shared" si="463"/>
        <v>3.5392211191232412E-2</v>
      </c>
      <c r="M3063" s="197">
        <f t="shared" si="468"/>
        <v>-0.10863162057418638</v>
      </c>
      <c r="N3063" s="199">
        <v>42409</v>
      </c>
      <c r="O3063" s="181">
        <v>1852.21</v>
      </c>
      <c r="P3063" s="200">
        <f t="shared" si="464"/>
        <v>-6.638511706025009E-4</v>
      </c>
      <c r="Q3063" s="200">
        <f t="shared" si="469"/>
        <v>-0.10740381258119733</v>
      </c>
    </row>
    <row r="3064" spans="1:17">
      <c r="A3064" s="180">
        <v>42410</v>
      </c>
      <c r="B3064" s="174">
        <v>887.87</v>
      </c>
      <c r="C3064" s="197">
        <f t="shared" si="460"/>
        <v>5.1378000201603739E-3</v>
      </c>
      <c r="D3064" s="201">
        <f t="shared" si="465"/>
        <v>-0.21415521740428331</v>
      </c>
      <c r="E3064" s="174">
        <v>9176.7199999999993</v>
      </c>
      <c r="F3064" s="197">
        <f t="shared" si="461"/>
        <v>-1.2055863555084138E-3</v>
      </c>
      <c r="G3064" s="197">
        <f t="shared" si="466"/>
        <v>-0.10081526997462237</v>
      </c>
      <c r="H3064" s="174">
        <v>3966.2750000000001</v>
      </c>
      <c r="I3064" s="197">
        <f t="shared" si="462"/>
        <v>4.6678921297196507E-3</v>
      </c>
      <c r="J3064" s="197">
        <f t="shared" si="467"/>
        <v>-0.15769789366235384</v>
      </c>
      <c r="K3064" s="174">
        <v>687.49</v>
      </c>
      <c r="L3064" s="197">
        <f t="shared" si="463"/>
        <v>1.9364472982286761E-3</v>
      </c>
      <c r="M3064" s="197">
        <f t="shared" si="468"/>
        <v>-7.3767510465647876E-2</v>
      </c>
      <c r="N3064" s="199">
        <v>42410</v>
      </c>
      <c r="O3064" s="181">
        <v>1851.86</v>
      </c>
      <c r="P3064" s="200">
        <f t="shared" si="464"/>
        <v>-1.8898131031094855E-4</v>
      </c>
      <c r="Q3064" s="200">
        <f t="shared" si="469"/>
        <v>-0.10029862236186191</v>
      </c>
    </row>
    <row r="3065" spans="1:17">
      <c r="A3065" s="180">
        <v>42411</v>
      </c>
      <c r="B3065" s="174">
        <v>886.47</v>
      </c>
      <c r="C3065" s="197">
        <f t="shared" si="460"/>
        <v>-1.5780518846770176E-3</v>
      </c>
      <c r="D3065" s="201">
        <f t="shared" si="465"/>
        <v>-0.20951990929772418</v>
      </c>
      <c r="E3065" s="174">
        <v>9029.8799999999992</v>
      </c>
      <c r="F3065" s="197">
        <f t="shared" si="461"/>
        <v>-1.6130764007095674E-2</v>
      </c>
      <c r="G3065" s="197">
        <f t="shared" si="466"/>
        <v>-0.10297293760434681</v>
      </c>
      <c r="H3065" s="174">
        <v>3962.2240000000002</v>
      </c>
      <c r="I3065" s="197">
        <f t="shared" si="462"/>
        <v>-1.0218832978397731E-3</v>
      </c>
      <c r="J3065" s="197">
        <f t="shared" si="467"/>
        <v>-0.1575436800492776</v>
      </c>
      <c r="K3065" s="174">
        <v>673.58</v>
      </c>
      <c r="L3065" s="197">
        <f t="shared" si="463"/>
        <v>-2.0440512704471846E-2</v>
      </c>
      <c r="M3065" s="197">
        <f t="shared" si="468"/>
        <v>-8.2776908260546692E-2</v>
      </c>
      <c r="N3065" s="199">
        <v>42411</v>
      </c>
      <c r="O3065" s="181">
        <v>1829.08</v>
      </c>
      <c r="P3065" s="200">
        <f t="shared" si="464"/>
        <v>-1.2377431213466798E-2</v>
      </c>
      <c r="Q3065" s="200">
        <f t="shared" si="469"/>
        <v>-0.10273646738322559</v>
      </c>
    </row>
    <row r="3066" spans="1:17">
      <c r="A3066" s="180">
        <v>42412</v>
      </c>
      <c r="B3066" s="174">
        <v>898.13</v>
      </c>
      <c r="C3066" s="197">
        <f t="shared" si="460"/>
        <v>1.3067539977487221E-2</v>
      </c>
      <c r="D3066" s="201">
        <f t="shared" si="465"/>
        <v>-0.1939721885322028</v>
      </c>
      <c r="E3066" s="174">
        <v>9229.68</v>
      </c>
      <c r="F3066" s="197">
        <f t="shared" si="461"/>
        <v>2.1885300053912503E-2</v>
      </c>
      <c r="G3066" s="197">
        <f t="shared" si="466"/>
        <v>-9.970828432640215E-2</v>
      </c>
      <c r="H3066" s="174">
        <v>4019.1909999999998</v>
      </c>
      <c r="I3066" s="197">
        <f t="shared" si="462"/>
        <v>1.4275154816917317E-2</v>
      </c>
      <c r="J3066" s="197">
        <f t="shared" si="467"/>
        <v>-0.13558460001143319</v>
      </c>
      <c r="K3066" s="174">
        <v>671.06</v>
      </c>
      <c r="L3066" s="197">
        <f t="shared" si="463"/>
        <v>-3.7482195239184552E-3</v>
      </c>
      <c r="M3066" s="197">
        <f t="shared" si="468"/>
        <v>-9.685028279124408E-2</v>
      </c>
      <c r="N3066" s="199">
        <v>42412</v>
      </c>
      <c r="O3066" s="181">
        <v>1864.78</v>
      </c>
      <c r="P3066" s="200">
        <f t="shared" si="464"/>
        <v>1.9329975470501772E-2</v>
      </c>
      <c r="Q3066" s="200">
        <f t="shared" si="469"/>
        <v>-9.5500023750189622E-2</v>
      </c>
    </row>
    <row r="3067" spans="1:17">
      <c r="A3067" s="180">
        <v>42416</v>
      </c>
      <c r="B3067" s="174">
        <v>922.02</v>
      </c>
      <c r="C3067" s="197">
        <f t="shared" si="460"/>
        <v>2.6252091323710446E-2</v>
      </c>
      <c r="D3067" s="201">
        <f t="shared" si="465"/>
        <v>-0.1861129936618536</v>
      </c>
      <c r="E3067" s="174">
        <v>9375.39</v>
      </c>
      <c r="F3067" s="197">
        <f t="shared" si="461"/>
        <v>1.5663792633256884E-2</v>
      </c>
      <c r="G3067" s="197">
        <f t="shared" si="466"/>
        <v>-7.8835837373667922E-2</v>
      </c>
      <c r="H3067" s="174">
        <v>4104.33</v>
      </c>
      <c r="I3067" s="197">
        <f t="shared" si="462"/>
        <v>2.0961875394946327E-2</v>
      </c>
      <c r="J3067" s="197">
        <f t="shared" si="467"/>
        <v>-0.12846692020420039</v>
      </c>
      <c r="K3067" s="174">
        <v>671.84</v>
      </c>
      <c r="L3067" s="197">
        <f t="shared" si="463"/>
        <v>1.1616651838788046E-3</v>
      </c>
      <c r="M3067" s="197">
        <f t="shared" si="468"/>
        <v>-8.7632092520743582E-2</v>
      </c>
      <c r="N3067" s="199">
        <v>42416</v>
      </c>
      <c r="O3067" s="181">
        <v>1895.58</v>
      </c>
      <c r="P3067" s="200">
        <f t="shared" si="464"/>
        <v>1.6381776635361386E-2</v>
      </c>
      <c r="Q3067" s="200">
        <f t="shared" si="469"/>
        <v>-8.0914362896333136E-2</v>
      </c>
    </row>
    <row r="3068" spans="1:17">
      <c r="A3068" s="180">
        <v>42417</v>
      </c>
      <c r="B3068" s="174">
        <v>949.65</v>
      </c>
      <c r="C3068" s="197">
        <f t="shared" si="460"/>
        <v>2.952658036294914E-2</v>
      </c>
      <c r="D3068" s="201">
        <f t="shared" si="465"/>
        <v>-0.16590627937019173</v>
      </c>
      <c r="E3068" s="174">
        <v>9532.2800000000007</v>
      </c>
      <c r="F3068" s="197">
        <f t="shared" si="461"/>
        <v>1.6595762551573721E-2</v>
      </c>
      <c r="G3068" s="197">
        <f t="shared" si="466"/>
        <v>-7.5529834969291845E-2</v>
      </c>
      <c r="H3068" s="174">
        <v>4199.1030000000001</v>
      </c>
      <c r="I3068" s="197">
        <f t="shared" si="462"/>
        <v>2.2828417058591531E-2</v>
      </c>
      <c r="J3068" s="197">
        <f t="shared" si="467"/>
        <v>-0.11343253364953572</v>
      </c>
      <c r="K3068" s="174">
        <v>649.34</v>
      </c>
      <c r="L3068" s="197">
        <f t="shared" si="463"/>
        <v>-3.4063754513765303E-2</v>
      </c>
      <c r="M3068" s="197">
        <f t="shared" si="468"/>
        <v>-0.11039959618613437</v>
      </c>
      <c r="N3068" s="199">
        <v>42417</v>
      </c>
      <c r="O3068" s="181">
        <v>1926.82</v>
      </c>
      <c r="P3068" s="200">
        <f t="shared" si="464"/>
        <v>1.634611531802933E-2</v>
      </c>
      <c r="Q3068" s="200">
        <f t="shared" si="469"/>
        <v>-7.5095120661121367E-2</v>
      </c>
    </row>
    <row r="3069" spans="1:17">
      <c r="A3069" s="180">
        <v>42418</v>
      </c>
      <c r="B3069" s="174">
        <v>943.01</v>
      </c>
      <c r="C3069" s="197">
        <f t="shared" si="460"/>
        <v>-7.0166086271439311E-3</v>
      </c>
      <c r="D3069" s="201">
        <f t="shared" si="465"/>
        <v>-0.15176952730026741</v>
      </c>
      <c r="E3069" s="174">
        <v>9504.98</v>
      </c>
      <c r="F3069" s="197">
        <f t="shared" si="461"/>
        <v>-2.8680617603209532E-3</v>
      </c>
      <c r="G3069" s="197">
        <f t="shared" si="466"/>
        <v>-7.4331773037653801E-2</v>
      </c>
      <c r="H3069" s="174">
        <v>4151.4920000000002</v>
      </c>
      <c r="I3069" s="197">
        <f t="shared" si="462"/>
        <v>-1.1403143347366569E-2</v>
      </c>
      <c r="J3069" s="197">
        <f t="shared" si="467"/>
        <v>-0.10512365131193019</v>
      </c>
      <c r="K3069" s="174">
        <v>638.73</v>
      </c>
      <c r="L3069" s="197">
        <f t="shared" si="463"/>
        <v>-1.6474632549006895E-2</v>
      </c>
      <c r="M3069" s="197">
        <f t="shared" si="468"/>
        <v>-0.13875573286606033</v>
      </c>
      <c r="N3069" s="199">
        <v>42418</v>
      </c>
      <c r="O3069" s="181">
        <v>1917.83</v>
      </c>
      <c r="P3069" s="200">
        <f t="shared" si="464"/>
        <v>-4.6766370852842467E-3</v>
      </c>
      <c r="Q3069" s="200">
        <f t="shared" si="469"/>
        <v>-7.3159624745704963E-2</v>
      </c>
    </row>
    <row r="3070" spans="1:17">
      <c r="A3070" s="180">
        <v>42419</v>
      </c>
      <c r="B3070" s="174">
        <v>954.33</v>
      </c>
      <c r="C3070" s="197">
        <f t="shared" si="460"/>
        <v>1.1932636553125512E-2</v>
      </c>
      <c r="D3070" s="201">
        <f t="shared" si="465"/>
        <v>-0.14294600826960277</v>
      </c>
      <c r="E3070" s="174">
        <v>9485.9599999999991</v>
      </c>
      <c r="F3070" s="197">
        <f t="shared" si="461"/>
        <v>-2.0030610764314553E-3</v>
      </c>
      <c r="G3070" s="197">
        <f t="shared" si="466"/>
        <v>-6.1969265896517453E-2</v>
      </c>
      <c r="H3070" s="174">
        <v>4164.0879999999997</v>
      </c>
      <c r="I3070" s="197">
        <f t="shared" si="462"/>
        <v>3.0294963511093608E-3</v>
      </c>
      <c r="J3070" s="197">
        <f t="shared" si="467"/>
        <v>-0.10218365123599986</v>
      </c>
      <c r="K3070" s="174">
        <v>636.17999999999995</v>
      </c>
      <c r="L3070" s="197">
        <f t="shared" si="463"/>
        <v>-4.0002877073491662E-3</v>
      </c>
      <c r="M3070" s="197">
        <f t="shared" si="468"/>
        <v>-0.15300265500856941</v>
      </c>
      <c r="N3070" s="199">
        <v>42419</v>
      </c>
      <c r="O3070" s="181">
        <v>1917.78</v>
      </c>
      <c r="P3070" s="200">
        <f t="shared" si="464"/>
        <v>-2.607147233575974E-5</v>
      </c>
      <c r="Q3070" s="200">
        <f t="shared" si="469"/>
        <v>-6.2681510996099948E-2</v>
      </c>
    </row>
    <row r="3071" spans="1:17">
      <c r="A3071" s="180">
        <v>42422</v>
      </c>
      <c r="B3071" s="174">
        <v>969.29</v>
      </c>
      <c r="C3071" s="197">
        <f t="shared" si="460"/>
        <v>1.5554321137708951E-2</v>
      </c>
      <c r="D3071" s="201">
        <f t="shared" si="465"/>
        <v>-0.1125147691688087</v>
      </c>
      <c r="E3071" s="174">
        <v>9616.32</v>
      </c>
      <c r="F3071" s="197">
        <f t="shared" si="461"/>
        <v>1.364884440333218E-2</v>
      </c>
      <c r="G3071" s="197">
        <f t="shared" si="466"/>
        <v>-4.9531035117050926E-2</v>
      </c>
      <c r="H3071" s="174">
        <v>4231.268</v>
      </c>
      <c r="I3071" s="197">
        <f t="shared" si="462"/>
        <v>1.6004427676569052E-2</v>
      </c>
      <c r="J3071" s="197">
        <f t="shared" si="467"/>
        <v>-8.0869142372981442E-2</v>
      </c>
      <c r="K3071" s="174">
        <v>638.45000000000005</v>
      </c>
      <c r="L3071" s="197">
        <f t="shared" si="463"/>
        <v>3.5618217049284951E-3</v>
      </c>
      <c r="M3071" s="197">
        <f t="shared" si="468"/>
        <v>-0.14214153552700259</v>
      </c>
      <c r="N3071" s="199">
        <v>42422</v>
      </c>
      <c r="O3071" s="181">
        <v>1945.5</v>
      </c>
      <c r="P3071" s="200">
        <f t="shared" si="464"/>
        <v>1.4350746375528583E-2</v>
      </c>
      <c r="Q3071" s="200">
        <f t="shared" si="469"/>
        <v>-4.4750070288788191E-2</v>
      </c>
    </row>
    <row r="3072" spans="1:17">
      <c r="A3072" s="180">
        <v>42423</v>
      </c>
      <c r="B3072" s="174">
        <v>955.89</v>
      </c>
      <c r="C3072" s="197">
        <f t="shared" si="460"/>
        <v>-1.3921001052268216E-2</v>
      </c>
      <c r="D3072" s="201">
        <f t="shared" si="465"/>
        <v>-0.10336324755316879</v>
      </c>
      <c r="E3072" s="174">
        <v>9494.32</v>
      </c>
      <c r="F3072" s="197">
        <f t="shared" si="461"/>
        <v>-1.2767930050053885E-2</v>
      </c>
      <c r="G3072" s="197">
        <f t="shared" si="466"/>
        <v>-4.1423790044711375E-2</v>
      </c>
      <c r="H3072" s="174">
        <v>4162.54</v>
      </c>
      <c r="I3072" s="197">
        <f t="shared" si="462"/>
        <v>-1.6376246861438168E-2</v>
      </c>
      <c r="J3072" s="197">
        <f t="shared" si="467"/>
        <v>-7.4941957100157303E-2</v>
      </c>
      <c r="K3072" s="174">
        <v>637.16999999999996</v>
      </c>
      <c r="L3072" s="197">
        <f t="shared" si="463"/>
        <v>-2.0068679224253048E-3</v>
      </c>
      <c r="M3072" s="197">
        <f t="shared" si="468"/>
        <v>-0.14063664100877685</v>
      </c>
      <c r="N3072" s="199">
        <v>42423</v>
      </c>
      <c r="O3072" s="181">
        <v>1921.27</v>
      </c>
      <c r="P3072" s="200">
        <f t="shared" si="464"/>
        <v>-1.2532587736590248E-2</v>
      </c>
      <c r="Q3072" s="200">
        <f t="shared" si="469"/>
        <v>-3.814764290762402E-2</v>
      </c>
    </row>
    <row r="3073" spans="1:17">
      <c r="A3073" s="180">
        <v>42424</v>
      </c>
      <c r="B3073" s="174">
        <v>965.42</v>
      </c>
      <c r="C3073" s="197">
        <f t="shared" si="460"/>
        <v>9.9203961434608211E-3</v>
      </c>
      <c r="D3073" s="201">
        <f t="shared" si="465"/>
        <v>-0.1211285857354934</v>
      </c>
      <c r="E3073" s="174">
        <v>9506.07</v>
      </c>
      <c r="F3073" s="197">
        <f t="shared" si="461"/>
        <v>1.236816875637449E-3</v>
      </c>
      <c r="G3073" s="197">
        <f t="shared" si="466"/>
        <v>-6.3068668524852614E-2</v>
      </c>
      <c r="H3073" s="174">
        <v>4200.6589999999997</v>
      </c>
      <c r="I3073" s="197">
        <f t="shared" si="462"/>
        <v>9.1159528729627317E-3</v>
      </c>
      <c r="J3073" s="197">
        <f t="shared" si="467"/>
        <v>-9.759245456093886E-2</v>
      </c>
      <c r="K3073" s="174">
        <v>645.76</v>
      </c>
      <c r="L3073" s="197">
        <f t="shared" si="463"/>
        <v>1.3391421776924444E-2</v>
      </c>
      <c r="M3073" s="197">
        <f t="shared" si="468"/>
        <v>-0.12174238230758695</v>
      </c>
      <c r="N3073" s="199">
        <v>42424</v>
      </c>
      <c r="O3073" s="181">
        <v>1929.8</v>
      </c>
      <c r="P3073" s="200">
        <f t="shared" si="464"/>
        <v>4.429944898265448E-3</v>
      </c>
      <c r="Q3073" s="200">
        <f t="shared" si="469"/>
        <v>-5.9458352683543783E-2</v>
      </c>
    </row>
    <row r="3074" spans="1:17">
      <c r="A3074" s="180">
        <v>42425</v>
      </c>
      <c r="B3074" s="174">
        <v>982.83</v>
      </c>
      <c r="C3074" s="197">
        <f t="shared" si="460"/>
        <v>1.7872925398541382E-2</v>
      </c>
      <c r="D3074" s="201">
        <f t="shared" si="465"/>
        <v>-0.11924822053291284</v>
      </c>
      <c r="E3074" s="174">
        <v>9625.27</v>
      </c>
      <c r="F3074" s="197">
        <f t="shared" si="461"/>
        <v>1.2461389793495824E-2</v>
      </c>
      <c r="G3074" s="197">
        <f t="shared" si="466"/>
        <v>-7.7907784897865998E-2</v>
      </c>
      <c r="H3074" s="174">
        <v>4241.0590000000002</v>
      </c>
      <c r="I3074" s="197">
        <f t="shared" si="462"/>
        <v>9.5715844659743296E-3</v>
      </c>
      <c r="J3074" s="197">
        <f t="shared" si="467"/>
        <v>-9.6145651936887983E-2</v>
      </c>
      <c r="K3074" s="174">
        <v>657.98</v>
      </c>
      <c r="L3074" s="197">
        <f t="shared" si="463"/>
        <v>1.8746618001408259E-2</v>
      </c>
      <c r="M3074" s="197">
        <f t="shared" si="468"/>
        <v>-0.11469491144199566</v>
      </c>
      <c r="N3074" s="199">
        <v>42425</v>
      </c>
      <c r="O3074" s="181">
        <v>1951.7</v>
      </c>
      <c r="P3074" s="200">
        <f t="shared" si="464"/>
        <v>1.1284417050872818E-2</v>
      </c>
      <c r="Q3074" s="200">
        <f t="shared" si="469"/>
        <v>-6.7369971021393207E-2</v>
      </c>
    </row>
    <row r="3075" spans="1:17">
      <c r="A3075" s="180">
        <v>42426</v>
      </c>
      <c r="B3075" s="174">
        <v>987.46</v>
      </c>
      <c r="C3075" s="197">
        <f t="shared" si="460"/>
        <v>4.6998244140895803E-3</v>
      </c>
      <c r="D3075" s="201">
        <f t="shared" si="465"/>
        <v>-0.10038187188199582</v>
      </c>
      <c r="E3075" s="174">
        <v>9619.7900000000009</v>
      </c>
      <c r="F3075" s="197">
        <f t="shared" si="461"/>
        <v>-5.6949681093319479E-4</v>
      </c>
      <c r="G3075" s="197">
        <f t="shared" si="466"/>
        <v>-6.3719572490714971E-2</v>
      </c>
      <c r="H3075" s="174">
        <v>4235.616</v>
      </c>
      <c r="I3075" s="197">
        <f t="shared" si="462"/>
        <v>-1.2842301369514271E-3</v>
      </c>
      <c r="J3075" s="197">
        <f t="shared" si="467"/>
        <v>-8.6181522956678441E-2</v>
      </c>
      <c r="K3075" s="174">
        <v>673.27</v>
      </c>
      <c r="L3075" s="197">
        <f t="shared" si="463"/>
        <v>2.2971902170739241E-2</v>
      </c>
      <c r="M3075" s="197">
        <f t="shared" si="468"/>
        <v>-0.10013701208700525</v>
      </c>
      <c r="N3075" s="199">
        <v>42426</v>
      </c>
      <c r="O3075" s="181">
        <v>1948.05</v>
      </c>
      <c r="P3075" s="200">
        <f t="shared" si="464"/>
        <v>-1.8719154129472615E-3</v>
      </c>
      <c r="Q3075" s="200">
        <f t="shared" si="469"/>
        <v>-5.4485662227945451E-2</v>
      </c>
    </row>
    <row r="3076" spans="1:17">
      <c r="A3076" s="180">
        <v>42429</v>
      </c>
      <c r="B3076" s="174">
        <v>982.23</v>
      </c>
      <c r="C3076" s="197">
        <f t="shared" ref="C3076:C3139" si="470">LN(B3076/B3075)</f>
        <v>-5.3104928096051728E-3</v>
      </c>
      <c r="D3076" s="201">
        <f t="shared" si="465"/>
        <v>-9.6840945357074854E-2</v>
      </c>
      <c r="E3076" s="174">
        <v>9559.5300000000007</v>
      </c>
      <c r="F3076" s="197">
        <f t="shared" ref="F3076:F3139" si="471">LN(E3076/E3075)</f>
        <v>-6.2838722426732298E-3</v>
      </c>
      <c r="G3076" s="197">
        <f t="shared" si="466"/>
        <v>-6.0269714360958584E-2</v>
      </c>
      <c r="H3076" s="174">
        <v>4201.1180000000004</v>
      </c>
      <c r="I3076" s="197">
        <f t="shared" ref="I3076:I3139" si="472">LN(H3076/H3075)</f>
        <v>-8.1780917288712188E-3</v>
      </c>
      <c r="J3076" s="197">
        <f t="shared" si="467"/>
        <v>-8.7158098129488173E-2</v>
      </c>
      <c r="K3076" s="174">
        <v>668.83</v>
      </c>
      <c r="L3076" s="197">
        <f t="shared" ref="L3076:L3139" si="473">LN(K3076/K3075)</f>
        <v>-6.6165206735355831E-3</v>
      </c>
      <c r="M3076" s="197">
        <f t="shared" si="468"/>
        <v>-9.019719108360949E-2</v>
      </c>
      <c r="N3076" s="199">
        <v>42429</v>
      </c>
      <c r="O3076" s="181">
        <v>1932.23</v>
      </c>
      <c r="P3076" s="200">
        <f t="shared" ref="P3076:P3139" si="474">LN(O3076/O3075)</f>
        <v>-8.1540959183034733E-3</v>
      </c>
      <c r="Q3076" s="200">
        <f t="shared" si="469"/>
        <v>-5.4176636446269209E-2</v>
      </c>
    </row>
    <row r="3077" spans="1:17">
      <c r="A3077" s="180">
        <v>42430</v>
      </c>
      <c r="B3077" s="174">
        <v>1006.28</v>
      </c>
      <c r="C3077" s="197">
        <f t="shared" si="470"/>
        <v>2.4190145136796418E-2</v>
      </c>
      <c r="D3077" s="201">
        <f t="shared" si="465"/>
        <v>-0.11528332742189325</v>
      </c>
      <c r="E3077" s="174">
        <v>9771</v>
      </c>
      <c r="F3077" s="197">
        <f t="shared" si="471"/>
        <v>2.1880252287361207E-2</v>
      </c>
      <c r="G3077" s="197">
        <f t="shared" si="466"/>
        <v>-7.5245904050042806E-2</v>
      </c>
      <c r="H3077" s="174">
        <v>4333.6139999999996</v>
      </c>
      <c r="I3077" s="197">
        <f t="shared" si="472"/>
        <v>3.1051155583645809E-2</v>
      </c>
      <c r="J3077" s="197">
        <f t="shared" si="467"/>
        <v>-0.11031151327906558</v>
      </c>
      <c r="K3077" s="174">
        <v>670.33</v>
      </c>
      <c r="L3077" s="197">
        <f t="shared" si="473"/>
        <v>2.2402112179547981E-3</v>
      </c>
      <c r="M3077" s="197">
        <f t="shared" si="468"/>
        <v>-8.0586563695026897E-2</v>
      </c>
      <c r="N3077" s="199">
        <v>42430</v>
      </c>
      <c r="O3077" s="181">
        <v>1978.35</v>
      </c>
      <c r="P3077" s="200">
        <f t="shared" si="474"/>
        <v>2.3588387634097943E-2</v>
      </c>
      <c r="Q3077" s="200">
        <f t="shared" si="469"/>
        <v>-7.2904344851712641E-2</v>
      </c>
    </row>
    <row r="3078" spans="1:17">
      <c r="A3078" s="180">
        <v>42431</v>
      </c>
      <c r="B3078" s="174">
        <v>1004.53</v>
      </c>
      <c r="C3078" s="197">
        <f t="shared" si="470"/>
        <v>-1.7405925391516307E-3</v>
      </c>
      <c r="D3078" s="201">
        <f t="shared" si="465"/>
        <v>-8.4886617277443788E-2</v>
      </c>
      <c r="E3078" s="174">
        <v>9837.59</v>
      </c>
      <c r="F3078" s="197">
        <f t="shared" si="471"/>
        <v>6.7919474052863761E-3</v>
      </c>
      <c r="G3078" s="197">
        <f t="shared" si="466"/>
        <v>-4.5498057266393138E-2</v>
      </c>
      <c r="H3078" s="174">
        <v>4334.3860000000004</v>
      </c>
      <c r="I3078" s="197">
        <f t="shared" si="472"/>
        <v>1.7812644255705475E-4</v>
      </c>
      <c r="J3078" s="197">
        <f t="shared" si="467"/>
        <v>-7.089711841863526E-2</v>
      </c>
      <c r="K3078" s="174">
        <v>679.95</v>
      </c>
      <c r="L3078" s="197">
        <f t="shared" si="473"/>
        <v>1.4249137613211926E-2</v>
      </c>
      <c r="M3078" s="197">
        <f t="shared" si="468"/>
        <v>-5.7818732797157567E-2</v>
      </c>
      <c r="N3078" s="199">
        <v>42431</v>
      </c>
      <c r="O3078" s="181">
        <v>1986.45</v>
      </c>
      <c r="P3078" s="200">
        <f t="shared" si="474"/>
        <v>4.0859621010796536E-3</v>
      </c>
      <c r="Q3078" s="200">
        <f t="shared" si="469"/>
        <v>-4.2072558058095497E-2</v>
      </c>
    </row>
    <row r="3079" spans="1:17">
      <c r="A3079" s="180">
        <v>42432</v>
      </c>
      <c r="B3079" s="174">
        <v>1006.82</v>
      </c>
      <c r="C3079" s="197">
        <f t="shared" si="470"/>
        <v>2.2770785686104678E-3</v>
      </c>
      <c r="D3079" s="201">
        <f t="shared" si="465"/>
        <v>-7.5639853483827818E-2</v>
      </c>
      <c r="E3079" s="174">
        <v>9907.9699999999993</v>
      </c>
      <c r="F3079" s="197">
        <f t="shared" si="471"/>
        <v>7.1287213987588985E-3</v>
      </c>
      <c r="G3079" s="197">
        <f t="shared" si="466"/>
        <v>-3.0614457036578595E-2</v>
      </c>
      <c r="H3079" s="174">
        <v>4325.8620000000001</v>
      </c>
      <c r="I3079" s="197">
        <f t="shared" si="472"/>
        <v>-1.9685354859665573E-3</v>
      </c>
      <c r="J3079" s="197">
        <f t="shared" si="467"/>
        <v>-5.8012226354335651E-2</v>
      </c>
      <c r="K3079" s="174">
        <v>667.43</v>
      </c>
      <c r="L3079" s="197">
        <f t="shared" si="473"/>
        <v>-1.8584750193550156E-2</v>
      </c>
      <c r="M3079" s="197">
        <f t="shared" si="468"/>
        <v>-5.4074187702521918E-2</v>
      </c>
      <c r="N3079" s="199">
        <v>42432</v>
      </c>
      <c r="O3079" s="181">
        <v>1993.4</v>
      </c>
      <c r="P3079" s="200">
        <f t="shared" si="474"/>
        <v>3.4925974922729325E-3</v>
      </c>
      <c r="Q3079" s="200">
        <f t="shared" si="469"/>
        <v>-2.853019164423189E-2</v>
      </c>
    </row>
    <row r="3080" spans="1:17">
      <c r="A3080" s="180">
        <v>42433</v>
      </c>
      <c r="B3080" s="174">
        <v>1010.44</v>
      </c>
      <c r="C3080" s="197">
        <f t="shared" si="470"/>
        <v>3.5890305521448207E-3</v>
      </c>
      <c r="D3080" s="201">
        <f t="shared" si="465"/>
        <v>-5.1905927253464261E-2</v>
      </c>
      <c r="E3080" s="174">
        <v>9968.41</v>
      </c>
      <c r="F3080" s="197">
        <f t="shared" si="471"/>
        <v>6.081609054151952E-3</v>
      </c>
      <c r="G3080" s="197">
        <f t="shared" si="466"/>
        <v>-9.4015970610592976E-3</v>
      </c>
      <c r="H3080" s="174">
        <v>4329</v>
      </c>
      <c r="I3080" s="197">
        <f t="shared" si="472"/>
        <v>7.2514157649290485E-4</v>
      </c>
      <c r="J3080" s="197">
        <f t="shared" si="467"/>
        <v>-3.8989634240885862E-2</v>
      </c>
      <c r="K3080" s="174">
        <v>673.38</v>
      </c>
      <c r="L3080" s="197">
        <f t="shared" si="473"/>
        <v>8.8752903948015657E-3</v>
      </c>
      <c r="M3080" s="197">
        <f t="shared" si="468"/>
        <v>-7.9393624639025662E-2</v>
      </c>
      <c r="N3080" s="199">
        <v>42433</v>
      </c>
      <c r="O3080" s="181">
        <v>1999.99</v>
      </c>
      <c r="P3080" s="200">
        <f t="shared" si="474"/>
        <v>3.3004569962263434E-3</v>
      </c>
      <c r="Q3080" s="200">
        <f t="shared" si="469"/>
        <v>-9.6155067047475912E-3</v>
      </c>
    </row>
    <row r="3081" spans="1:17">
      <c r="A3081" s="180">
        <v>42436</v>
      </c>
      <c r="B3081" s="174">
        <v>1008.52</v>
      </c>
      <c r="C3081" s="197">
        <f t="shared" si="470"/>
        <v>-1.9019699041074479E-3</v>
      </c>
      <c r="D3081" s="201">
        <f t="shared" si="465"/>
        <v>-4.5294776274140323E-2</v>
      </c>
      <c r="E3081" s="174">
        <v>10006.19</v>
      </c>
      <c r="F3081" s="197">
        <f t="shared" si="471"/>
        <v>3.7828086721648016E-3</v>
      </c>
      <c r="G3081" s="197">
        <f t="shared" si="466"/>
        <v>-5.9660707046525346E-3</v>
      </c>
      <c r="H3081" s="174">
        <v>4303.3339999999998</v>
      </c>
      <c r="I3081" s="197">
        <f t="shared" si="472"/>
        <v>-5.9464973507463948E-3</v>
      </c>
      <c r="J3081" s="197">
        <f t="shared" si="467"/>
        <v>-3.5219078674078266E-2</v>
      </c>
      <c r="K3081" s="174">
        <v>682.1</v>
      </c>
      <c r="L3081" s="197">
        <f t="shared" si="473"/>
        <v>1.2866468404454115E-2</v>
      </c>
      <c r="M3081" s="197">
        <f t="shared" si="468"/>
        <v>-7.8595454971399512E-2</v>
      </c>
      <c r="N3081" s="199">
        <v>42436</v>
      </c>
      <c r="O3081" s="181">
        <v>2001.76</v>
      </c>
      <c r="P3081" s="200">
        <f t="shared" si="474"/>
        <v>8.8461303950758267E-4</v>
      </c>
      <c r="Q3081" s="200">
        <f t="shared" si="469"/>
        <v>-8.3252901996451779E-3</v>
      </c>
    </row>
    <row r="3082" spans="1:17">
      <c r="A3082" s="180">
        <v>42437</v>
      </c>
      <c r="B3082" s="174">
        <v>997.8</v>
      </c>
      <c r="C3082" s="197">
        <f t="shared" si="470"/>
        <v>-1.0686333203510251E-2</v>
      </c>
      <c r="D3082" s="201">
        <f t="shared" si="465"/>
        <v>-3.4125286874606933E-2</v>
      </c>
      <c r="E3082" s="174">
        <v>9868.52</v>
      </c>
      <c r="F3082" s="197">
        <f t="shared" si="471"/>
        <v>-1.38540086321429E-2</v>
      </c>
      <c r="G3082" s="197">
        <f t="shared" si="466"/>
        <v>1.3880355381715864E-2</v>
      </c>
      <c r="H3082" s="174">
        <v>4265.51</v>
      </c>
      <c r="I3082" s="197">
        <f t="shared" si="472"/>
        <v>-8.8283193541882597E-3</v>
      </c>
      <c r="J3082" s="197">
        <f t="shared" si="467"/>
        <v>-3.2161425325056545E-2</v>
      </c>
      <c r="K3082" s="174">
        <v>680.17</v>
      </c>
      <c r="L3082" s="197">
        <f t="shared" si="473"/>
        <v>-2.8335077353140114E-3</v>
      </c>
      <c r="M3082" s="197">
        <f t="shared" si="468"/>
        <v>-6.442397858603352E-2</v>
      </c>
      <c r="N3082" s="199">
        <v>42437</v>
      </c>
      <c r="O3082" s="181">
        <v>1979.26</v>
      </c>
      <c r="P3082" s="200">
        <f t="shared" si="474"/>
        <v>-1.1303756111464681E-2</v>
      </c>
      <c r="Q3082" s="200">
        <f t="shared" si="469"/>
        <v>5.7615101186152904E-3</v>
      </c>
    </row>
    <row r="3083" spans="1:17">
      <c r="A3083" s="180">
        <v>42438</v>
      </c>
      <c r="B3083" s="174">
        <v>1008.14</v>
      </c>
      <c r="C3083" s="197">
        <f t="shared" si="470"/>
        <v>1.0309472449097084E-2</v>
      </c>
      <c r="D3083" s="201">
        <f t="shared" si="465"/>
        <v>-1.4911322296537442E-2</v>
      </c>
      <c r="E3083" s="174">
        <v>9924.81</v>
      </c>
      <c r="F3083" s="197">
        <f t="shared" si="471"/>
        <v>5.6877899527621916E-3</v>
      </c>
      <c r="G3083" s="197">
        <f t="shared" si="466"/>
        <v>2.2348455140580682E-2</v>
      </c>
      <c r="H3083" s="174">
        <v>4293.232</v>
      </c>
      <c r="I3083" s="197">
        <f t="shared" si="472"/>
        <v>6.4780774901739713E-3</v>
      </c>
      <c r="J3083" s="197">
        <f t="shared" si="467"/>
        <v>-9.3835485236050745E-3</v>
      </c>
      <c r="K3083" s="174">
        <v>675.63</v>
      </c>
      <c r="L3083" s="197">
        <f t="shared" si="473"/>
        <v>-6.6971780042292661E-3</v>
      </c>
      <c r="M3083" s="197">
        <f t="shared" si="468"/>
        <v>-6.7862122802095054E-2</v>
      </c>
      <c r="N3083" s="199">
        <v>42438</v>
      </c>
      <c r="O3083" s="181">
        <v>1989.26</v>
      </c>
      <c r="P3083" s="200">
        <f t="shared" si="474"/>
        <v>5.0396728076172173E-3</v>
      </c>
      <c r="Q3083" s="200">
        <f t="shared" si="469"/>
        <v>1.8443548029409132E-2</v>
      </c>
    </row>
    <row r="3084" spans="1:17">
      <c r="A3084" s="180">
        <v>42439</v>
      </c>
      <c r="B3084" s="174">
        <v>1004.44</v>
      </c>
      <c r="C3084" s="197">
        <f t="shared" si="470"/>
        <v>-3.6768766145816203E-3</v>
      </c>
      <c r="D3084" s="201">
        <f t="shared" si="465"/>
        <v>5.9693354323491791E-3</v>
      </c>
      <c r="E3084" s="174">
        <v>9918.07</v>
      </c>
      <c r="F3084" s="197">
        <f t="shared" si="471"/>
        <v>-6.7933689658039532E-4</v>
      </c>
      <c r="G3084" s="197">
        <f t="shared" si="466"/>
        <v>4.0722039583853988E-2</v>
      </c>
      <c r="H3084" s="174">
        <v>4286.9660000000003</v>
      </c>
      <c r="I3084" s="197">
        <f t="shared" si="472"/>
        <v>-1.4605726147399565E-3</v>
      </c>
      <c r="J3084" s="197">
        <f t="shared" si="467"/>
        <v>5.2428805989952901E-3</v>
      </c>
      <c r="K3084" s="174">
        <v>696.43</v>
      </c>
      <c r="L3084" s="197">
        <f t="shared" si="473"/>
        <v>3.0321696735451258E-2</v>
      </c>
      <c r="M3084" s="197">
        <f t="shared" si="468"/>
        <v>-8.787809323132123E-2</v>
      </c>
      <c r="N3084" s="199">
        <v>42439</v>
      </c>
      <c r="O3084" s="181">
        <v>1989.57</v>
      </c>
      <c r="P3084" s="200">
        <f t="shared" si="474"/>
        <v>1.5582470255186083E-4</v>
      </c>
      <c r="Q3084" s="200">
        <f t="shared" si="469"/>
        <v>3.4380791115925388E-2</v>
      </c>
    </row>
    <row r="3085" spans="1:17">
      <c r="A3085" s="180">
        <v>42440</v>
      </c>
      <c r="B3085" s="174">
        <v>1024.21</v>
      </c>
      <c r="C3085" s="197">
        <f t="shared" si="470"/>
        <v>1.9491411437356596E-2</v>
      </c>
      <c r="D3085" s="201">
        <f t="shared" si="465"/>
        <v>-1.1542060145858664E-3</v>
      </c>
      <c r="E3085" s="174">
        <v>10104.19</v>
      </c>
      <c r="F3085" s="197">
        <f t="shared" si="471"/>
        <v>1.8591843388669614E-2</v>
      </c>
      <c r="G3085" s="197">
        <f t="shared" si="466"/>
        <v>4.0159198799216443E-2</v>
      </c>
      <c r="H3085" s="174">
        <v>4361.83</v>
      </c>
      <c r="I3085" s="197">
        <f t="shared" si="472"/>
        <v>1.7312437441440433E-2</v>
      </c>
      <c r="J3085" s="197">
        <f t="shared" si="467"/>
        <v>7.9785193286984412E-4</v>
      </c>
      <c r="K3085" s="174">
        <v>697.7</v>
      </c>
      <c r="L3085" s="197">
        <f t="shared" si="473"/>
        <v>1.8219252886092778E-3</v>
      </c>
      <c r="M3085" s="197">
        <f t="shared" si="468"/>
        <v>-4.9731257732119762E-2</v>
      </c>
      <c r="N3085" s="199">
        <v>42440</v>
      </c>
      <c r="O3085" s="181">
        <v>2022.19</v>
      </c>
      <c r="P3085" s="200">
        <f t="shared" si="474"/>
        <v>1.6262547567990299E-2</v>
      </c>
      <c r="Q3085" s="200">
        <f t="shared" si="469"/>
        <v>3.3683715124498581E-2</v>
      </c>
    </row>
    <row r="3086" spans="1:17">
      <c r="A3086" s="180">
        <v>42443</v>
      </c>
      <c r="B3086" s="174">
        <v>1021.18</v>
      </c>
      <c r="C3086" s="197">
        <f t="shared" si="470"/>
        <v>-2.9627623254585038E-3</v>
      </c>
      <c r="D3086" s="201">
        <f t="shared" si="465"/>
        <v>7.507042448576853E-3</v>
      </c>
      <c r="E3086" s="174">
        <v>10074.27</v>
      </c>
      <c r="F3086" s="197">
        <f t="shared" si="471"/>
        <v>-2.9655406733165583E-3</v>
      </c>
      <c r="G3086" s="197">
        <f t="shared" si="466"/>
        <v>5.3635920101204493E-2</v>
      </c>
      <c r="H3086" s="174">
        <v>4367.3289999999997</v>
      </c>
      <c r="I3086" s="197">
        <f t="shared" si="472"/>
        <v>1.2599153543703815E-3</v>
      </c>
      <c r="J3086" s="197">
        <f t="shared" si="467"/>
        <v>6.4660907361156535E-3</v>
      </c>
      <c r="K3086" s="174">
        <v>697.26</v>
      </c>
      <c r="L3086" s="197">
        <f t="shared" si="473"/>
        <v>-6.3084248235364103E-4</v>
      </c>
      <c r="M3086" s="197">
        <f t="shared" si="468"/>
        <v>-3.3515446856807622E-2</v>
      </c>
      <c r="N3086" s="199">
        <v>42443</v>
      </c>
      <c r="O3086" s="181">
        <v>2019.64</v>
      </c>
      <c r="P3086" s="200">
        <f t="shared" si="474"/>
        <v>-1.2618048449994732E-3</v>
      </c>
      <c r="Q3086" s="200">
        <f t="shared" si="469"/>
        <v>4.2173753435097647E-2</v>
      </c>
    </row>
    <row r="3087" spans="1:17">
      <c r="A3087" s="180">
        <v>42444</v>
      </c>
      <c r="B3087" s="174">
        <v>1018.89</v>
      </c>
      <c r="C3087" s="197">
        <f t="shared" si="470"/>
        <v>-2.2450219471130545E-3</v>
      </c>
      <c r="D3087" s="201">
        <f t="shared" si="465"/>
        <v>3.5747638864652147E-2</v>
      </c>
      <c r="E3087" s="174">
        <v>10013.6</v>
      </c>
      <c r="F3087" s="197">
        <f t="shared" si="471"/>
        <v>-6.0404796002831761E-3</v>
      </c>
      <c r="G3087" s="197">
        <f t="shared" si="466"/>
        <v>7.2020213481946121E-2</v>
      </c>
      <c r="H3087" s="174">
        <v>4367.0820000000003</v>
      </c>
      <c r="I3087" s="197">
        <f t="shared" si="472"/>
        <v>-5.6557906438148323E-5</v>
      </c>
      <c r="J3087" s="197">
        <f t="shared" si="467"/>
        <v>4.3095186057266893E-2</v>
      </c>
      <c r="K3087" s="174">
        <v>699.68</v>
      </c>
      <c r="L3087" s="197">
        <f t="shared" si="473"/>
        <v>3.4647192017731132E-3</v>
      </c>
      <c r="M3087" s="197">
        <f t="shared" si="468"/>
        <v>-1.8472731721798558E-2</v>
      </c>
      <c r="N3087" s="199">
        <v>42444</v>
      </c>
      <c r="O3087" s="181">
        <v>2015.93</v>
      </c>
      <c r="P3087" s="200">
        <f t="shared" si="474"/>
        <v>-1.8386503245784805E-3</v>
      </c>
      <c r="Q3087" s="200">
        <f t="shared" si="469"/>
        <v>6.6194311461802463E-2</v>
      </c>
    </row>
    <row r="3088" spans="1:17">
      <c r="A3088" s="180">
        <v>42445</v>
      </c>
      <c r="B3088" s="174">
        <v>1028.44</v>
      </c>
      <c r="C3088" s="197">
        <f t="shared" si="470"/>
        <v>9.329291580542581E-3</v>
      </c>
      <c r="D3088" s="201">
        <f t="shared" si="465"/>
        <v>1.4343363726564872E-2</v>
      </c>
      <c r="E3088" s="174">
        <v>10084.17</v>
      </c>
      <c r="F3088" s="197">
        <f t="shared" si="471"/>
        <v>7.0226985414235023E-3</v>
      </c>
      <c r="G3088" s="197">
        <f t="shared" si="466"/>
        <v>5.0911780867308111E-2</v>
      </c>
      <c r="H3088" s="174">
        <v>4404.2020000000002</v>
      </c>
      <c r="I3088" s="197">
        <f t="shared" si="472"/>
        <v>8.4640336821203109E-3</v>
      </c>
      <c r="J3088" s="197">
        <f t="shared" si="467"/>
        <v>2.1786617798952686E-2</v>
      </c>
      <c r="K3088" s="174">
        <v>694.55</v>
      </c>
      <c r="L3088" s="197">
        <f t="shared" si="473"/>
        <v>-7.3589338212122352E-3</v>
      </c>
      <c r="M3088" s="197">
        <f t="shared" si="468"/>
        <v>-1.0761122517066278E-2</v>
      </c>
      <c r="N3088" s="199">
        <v>42445</v>
      </c>
      <c r="O3088" s="181">
        <v>2027.22</v>
      </c>
      <c r="P3088" s="200">
        <f t="shared" si="474"/>
        <v>5.5847689767839007E-3</v>
      </c>
      <c r="Q3088" s="200">
        <f t="shared" si="469"/>
        <v>4.7797566919267467E-2</v>
      </c>
    </row>
    <row r="3089" spans="1:17">
      <c r="A3089" s="180">
        <v>42446</v>
      </c>
      <c r="B3089" s="174">
        <v>1034.31</v>
      </c>
      <c r="C3089" s="197">
        <f t="shared" si="470"/>
        <v>5.6914467049857817E-3</v>
      </c>
      <c r="D3089" s="201">
        <f t="shared" si="465"/>
        <v>5.1854342128180846E-2</v>
      </c>
      <c r="E3089" s="174">
        <v>10190.4</v>
      </c>
      <c r="F3089" s="197">
        <f t="shared" si="471"/>
        <v>1.0479233061863972E-2</v>
      </c>
      <c r="G3089" s="197">
        <f t="shared" si="466"/>
        <v>8.0993328463745476E-2</v>
      </c>
      <c r="H3089" s="174">
        <v>4400.2629999999999</v>
      </c>
      <c r="I3089" s="197">
        <f t="shared" si="472"/>
        <v>-8.9477333666576565E-4</v>
      </c>
      <c r="J3089" s="197">
        <f t="shared" si="467"/>
        <v>6.1601978854263745E-2</v>
      </c>
      <c r="K3089" s="174">
        <v>689.19</v>
      </c>
      <c r="L3089" s="197">
        <f t="shared" si="473"/>
        <v>-7.7471588712088729E-3</v>
      </c>
      <c r="M3089" s="197">
        <f t="shared" si="468"/>
        <v>-5.241440827537679E-3</v>
      </c>
      <c r="N3089" s="199">
        <v>42446</v>
      </c>
      <c r="O3089" s="181">
        <v>2040.59</v>
      </c>
      <c r="P3089" s="200">
        <f t="shared" si="474"/>
        <v>6.5735853667514303E-3</v>
      </c>
      <c r="Q3089" s="200">
        <f t="shared" si="469"/>
        <v>7.5218103008026449E-2</v>
      </c>
    </row>
    <row r="3090" spans="1:17">
      <c r="A3090" s="180">
        <v>42447</v>
      </c>
      <c r="B3090" s="174">
        <v>1039.57</v>
      </c>
      <c r="C3090" s="197">
        <f t="shared" si="470"/>
        <v>5.0726283864014786E-3</v>
      </c>
      <c r="D3090" s="201">
        <f t="shared" ref="D3090:D3153" si="475">SUM(C3049:C3089)</f>
        <v>5.9626869695577921E-2</v>
      </c>
      <c r="E3090" s="174">
        <v>10223.43</v>
      </c>
      <c r="F3090" s="197">
        <f t="shared" si="471"/>
        <v>3.2360442723513047E-3</v>
      </c>
      <c r="G3090" s="197">
        <f t="shared" ref="G3090:G3153" si="476">SUM(F3049:F3089)</f>
        <v>9.1244621201979487E-2</v>
      </c>
      <c r="H3090" s="174">
        <v>4410.8280000000004</v>
      </c>
      <c r="I3090" s="197">
        <f t="shared" si="472"/>
        <v>2.3981150718424171E-3</v>
      </c>
      <c r="J3090" s="197">
        <f t="shared" ref="J3090:J3153" si="477">SUM(I3049:I3089)</f>
        <v>5.9261045401550777E-2</v>
      </c>
      <c r="K3090" s="174">
        <v>696.27</v>
      </c>
      <c r="L3090" s="197">
        <f t="shared" si="473"/>
        <v>1.0220521170923612E-2</v>
      </c>
      <c r="M3090" s="197">
        <f t="shared" ref="M3090:M3153" si="478">SUM(L3049:L3089)</f>
        <v>1.8924590387457675E-2</v>
      </c>
      <c r="N3090" s="199">
        <v>42447</v>
      </c>
      <c r="O3090" s="181">
        <v>2049.58</v>
      </c>
      <c r="P3090" s="200">
        <f t="shared" si="474"/>
        <v>4.3959123835568669E-3</v>
      </c>
      <c r="Q3090" s="200">
        <f t="shared" ref="Q3090:Q3153" si="479">SUM(P3049:P3089)</f>
        <v>8.1260008199771611E-2</v>
      </c>
    </row>
    <row r="3091" spans="1:17">
      <c r="A3091" s="180">
        <v>42450</v>
      </c>
      <c r="B3091" s="174">
        <v>1044.58</v>
      </c>
      <c r="C3091" s="197">
        <f t="shared" si="470"/>
        <v>4.8077246361168972E-3</v>
      </c>
      <c r="D3091" s="201">
        <f t="shared" si="475"/>
        <v>7.4144230405715064E-2</v>
      </c>
      <c r="E3091" s="174">
        <v>10219.69</v>
      </c>
      <c r="F3091" s="197">
        <f t="shared" si="471"/>
        <v>-3.6589327281986788E-4</v>
      </c>
      <c r="G3091" s="197">
        <f t="shared" si="476"/>
        <v>0.11018100390587221</v>
      </c>
      <c r="H3091" s="174">
        <v>4426.9769999999999</v>
      </c>
      <c r="I3091" s="197">
        <f t="shared" si="472"/>
        <v>3.6545314075822435E-3</v>
      </c>
      <c r="J3091" s="197">
        <f t="shared" si="477"/>
        <v>6.4265352000019302E-2</v>
      </c>
      <c r="K3091" s="174">
        <v>695.41</v>
      </c>
      <c r="L3091" s="197">
        <f t="shared" si="473"/>
        <v>-1.235916459919127E-3</v>
      </c>
      <c r="M3091" s="197">
        <f t="shared" si="478"/>
        <v>3.7147232720660284E-2</v>
      </c>
      <c r="N3091" s="199">
        <v>42450</v>
      </c>
      <c r="O3091" s="181">
        <v>2051.6</v>
      </c>
      <c r="P3091" s="200">
        <f t="shared" si="474"/>
        <v>9.8508242181442169E-4</v>
      </c>
      <c r="Q3091" s="200">
        <f t="shared" si="479"/>
        <v>9.7418686332842355E-2</v>
      </c>
    </row>
    <row r="3092" spans="1:17">
      <c r="A3092" s="180">
        <v>42451</v>
      </c>
      <c r="B3092" s="174">
        <v>1045.48</v>
      </c>
      <c r="C3092" s="197">
        <f t="shared" si="470"/>
        <v>8.6121934837045237E-4</v>
      </c>
      <c r="D3092" s="201">
        <f t="shared" si="475"/>
        <v>7.7057926872497864E-2</v>
      </c>
      <c r="E3092" s="174">
        <v>10194.200000000001</v>
      </c>
      <c r="F3092" s="197">
        <f t="shared" si="471"/>
        <v>-2.4973205251519661E-3</v>
      </c>
      <c r="G3092" s="197">
        <f t="shared" si="476"/>
        <v>0.10222888648663254</v>
      </c>
      <c r="H3092" s="174">
        <v>4437.6189999999997</v>
      </c>
      <c r="I3092" s="197">
        <f t="shared" si="472"/>
        <v>2.4010129987812306E-3</v>
      </c>
      <c r="J3092" s="197">
        <f t="shared" si="477"/>
        <v>6.6393589699631425E-2</v>
      </c>
      <c r="K3092" s="174">
        <v>707.57</v>
      </c>
      <c r="L3092" s="197">
        <f t="shared" si="473"/>
        <v>1.733496486929564E-2</v>
      </c>
      <c r="M3092" s="197">
        <f t="shared" si="478"/>
        <v>2.9655584365429401E-2</v>
      </c>
      <c r="N3092" s="199">
        <v>42451</v>
      </c>
      <c r="O3092" s="181">
        <v>2049.8000000000002</v>
      </c>
      <c r="P3092" s="200">
        <f t="shared" si="474"/>
        <v>-8.7774911765066258E-4</v>
      </c>
      <c r="Q3092" s="200">
        <f t="shared" si="479"/>
        <v>9.3221798528653074E-2</v>
      </c>
    </row>
    <row r="3093" spans="1:17">
      <c r="A3093" s="180">
        <v>42452</v>
      </c>
      <c r="B3093" s="174">
        <v>1035.76</v>
      </c>
      <c r="C3093" s="197">
        <f t="shared" si="470"/>
        <v>-9.3406533322625013E-3</v>
      </c>
      <c r="D3093" s="201">
        <f t="shared" si="475"/>
        <v>5.6265330675493448E-2</v>
      </c>
      <c r="E3093" s="174">
        <v>10099.68</v>
      </c>
      <c r="F3093" s="197">
        <f t="shared" si="471"/>
        <v>-9.3151909323689903E-3</v>
      </c>
      <c r="G3093" s="197">
        <f t="shared" si="476"/>
        <v>7.8250565786623968E-2</v>
      </c>
      <c r="H3093" s="174">
        <v>4402.5590000000002</v>
      </c>
      <c r="I3093" s="197">
        <f t="shared" si="472"/>
        <v>-7.9320085685168455E-3</v>
      </c>
      <c r="J3093" s="197">
        <f t="shared" si="477"/>
        <v>4.0902098866842949E-2</v>
      </c>
      <c r="K3093" s="174">
        <v>708.07</v>
      </c>
      <c r="L3093" s="197">
        <f t="shared" si="473"/>
        <v>7.0639431040579997E-4</v>
      </c>
      <c r="M3093" s="197">
        <f t="shared" si="478"/>
        <v>3.4624539073420953E-2</v>
      </c>
      <c r="N3093" s="199">
        <v>42452</v>
      </c>
      <c r="O3093" s="181">
        <v>2036.71</v>
      </c>
      <c r="P3093" s="200">
        <f t="shared" si="474"/>
        <v>-6.4064665305301419E-3</v>
      </c>
      <c r="Q3093" s="200">
        <f t="shared" si="479"/>
        <v>7.2263340556881647E-2</v>
      </c>
    </row>
    <row r="3094" spans="1:17">
      <c r="A3094" s="180">
        <v>42453</v>
      </c>
      <c r="B3094" s="174">
        <v>1038.19</v>
      </c>
      <c r="C3094" s="197">
        <f t="shared" si="470"/>
        <v>2.343355540867639E-3</v>
      </c>
      <c r="D3094" s="201">
        <f t="shared" si="475"/>
        <v>6.2075092024206413E-2</v>
      </c>
      <c r="E3094" s="174">
        <v>10086.6</v>
      </c>
      <c r="F3094" s="197">
        <f t="shared" si="471"/>
        <v>-1.2959298920438248E-3</v>
      </c>
      <c r="G3094" s="197">
        <f t="shared" si="476"/>
        <v>8.6476849469523637E-2</v>
      </c>
      <c r="H3094" s="174">
        <v>4405.5320000000002</v>
      </c>
      <c r="I3094" s="197">
        <f t="shared" si="472"/>
        <v>6.7506117112129326E-4</v>
      </c>
      <c r="J3094" s="197">
        <f t="shared" si="477"/>
        <v>4.7927492861066026E-2</v>
      </c>
      <c r="K3094" s="174">
        <v>711.03</v>
      </c>
      <c r="L3094" s="197">
        <f t="shared" si="473"/>
        <v>4.1716641430271156E-3</v>
      </c>
      <c r="M3094" s="197">
        <f t="shared" si="478"/>
        <v>6.3628479228838936E-2</v>
      </c>
      <c r="N3094" s="199">
        <v>42453</v>
      </c>
      <c r="O3094" s="181">
        <v>2035.94</v>
      </c>
      <c r="P3094" s="200">
        <f t="shared" si="474"/>
        <v>-3.7813217888834326E-4</v>
      </c>
      <c r="Q3094" s="200">
        <f t="shared" si="479"/>
        <v>8.1618382984632559E-2</v>
      </c>
    </row>
    <row r="3095" spans="1:17">
      <c r="A3095" s="180">
        <v>42457</v>
      </c>
      <c r="B3095" s="174">
        <v>1037.4100000000001</v>
      </c>
      <c r="C3095" s="197">
        <f t="shared" si="470"/>
        <v>-7.515899370954494E-4</v>
      </c>
      <c r="D3095" s="201">
        <f t="shared" si="475"/>
        <v>5.2125554055960206E-2</v>
      </c>
      <c r="E3095" s="174">
        <v>10106.44</v>
      </c>
      <c r="F3095" s="197">
        <f t="shared" si="471"/>
        <v>1.9650341289982279E-3</v>
      </c>
      <c r="G3095" s="197">
        <f t="shared" si="476"/>
        <v>6.7406097733052159E-2</v>
      </c>
      <c r="H3095" s="174">
        <v>4398.0659999999998</v>
      </c>
      <c r="I3095" s="197">
        <f t="shared" si="472"/>
        <v>-1.6961251047298109E-3</v>
      </c>
      <c r="J3095" s="197">
        <f t="shared" si="477"/>
        <v>3.974927935260867E-2</v>
      </c>
      <c r="K3095" s="174">
        <v>718.87</v>
      </c>
      <c r="L3095" s="197">
        <f t="shared" si="473"/>
        <v>1.0965911691688094E-2</v>
      </c>
      <c r="M3095" s="197">
        <f t="shared" si="478"/>
        <v>4.7803351115713717E-2</v>
      </c>
      <c r="N3095" s="199">
        <v>42457</v>
      </c>
      <c r="O3095" s="181">
        <v>2037.05</v>
      </c>
      <c r="P3095" s="200">
        <f t="shared" si="474"/>
        <v>5.4505413835056777E-4</v>
      </c>
      <c r="Q3095" s="200">
        <f t="shared" si="479"/>
        <v>6.7195038951906053E-2</v>
      </c>
    </row>
    <row r="3096" spans="1:17">
      <c r="A3096" s="180">
        <v>42458</v>
      </c>
      <c r="B3096" s="174">
        <v>1052.54</v>
      </c>
      <c r="C3096" s="197">
        <f t="shared" si="470"/>
        <v>1.4479068230804019E-2</v>
      </c>
      <c r="D3096" s="201">
        <f t="shared" si="475"/>
        <v>7.1473958701861462E-2</v>
      </c>
      <c r="E3096" s="174">
        <v>10190.41</v>
      </c>
      <c r="F3096" s="197">
        <f t="shared" si="471"/>
        <v>8.2742375363016388E-3</v>
      </c>
      <c r="G3096" s="197">
        <f t="shared" si="476"/>
        <v>7.5256414358865181E-2</v>
      </c>
      <c r="H3096" s="174">
        <v>4467.7190000000001</v>
      </c>
      <c r="I3096" s="197">
        <f t="shared" si="472"/>
        <v>1.5713088713812266E-2</v>
      </c>
      <c r="J3096" s="197">
        <f t="shared" si="477"/>
        <v>6.3163316829455876E-2</v>
      </c>
      <c r="K3096" s="174">
        <v>722.2</v>
      </c>
      <c r="L3096" s="197">
        <f t="shared" si="473"/>
        <v>4.6215741457470245E-3</v>
      </c>
      <c r="M3096" s="197">
        <f t="shared" si="478"/>
        <v>9.0773073363232204E-2</v>
      </c>
      <c r="N3096" s="199">
        <v>42458</v>
      </c>
      <c r="O3096" s="181">
        <v>2055.0100000000002</v>
      </c>
      <c r="P3096" s="200">
        <f t="shared" si="474"/>
        <v>8.7780312721493121E-3</v>
      </c>
      <c r="Q3096" s="200">
        <f t="shared" si="479"/>
        <v>7.866298689406763E-2</v>
      </c>
    </row>
    <row r="3097" spans="1:17">
      <c r="A3097" s="180">
        <v>42459</v>
      </c>
      <c r="B3097" s="174">
        <v>1058.5899999999999</v>
      </c>
      <c r="C3097" s="197">
        <f t="shared" si="470"/>
        <v>5.7315433556086211E-3</v>
      </c>
      <c r="D3097" s="201">
        <f t="shared" si="475"/>
        <v>9.3174775425332174E-2</v>
      </c>
      <c r="E3097" s="174">
        <v>10236.950000000001</v>
      </c>
      <c r="F3097" s="197">
        <f t="shared" si="471"/>
        <v>4.5566417320443142E-3</v>
      </c>
      <c r="G3097" s="197">
        <f t="shared" si="476"/>
        <v>8.0972526699089803E-2</v>
      </c>
      <c r="H3097" s="174">
        <v>4490.8760000000002</v>
      </c>
      <c r="I3097" s="197">
        <f t="shared" si="472"/>
        <v>5.1697953922438585E-3</v>
      </c>
      <c r="J3097" s="197">
        <f t="shared" si="477"/>
        <v>6.5117791253293283E-2</v>
      </c>
      <c r="K3097" s="174">
        <v>724.05</v>
      </c>
      <c r="L3097" s="197">
        <f t="shared" si="473"/>
        <v>2.5583419312541307E-3</v>
      </c>
      <c r="M3097" s="197">
        <f t="shared" si="478"/>
        <v>9.6065103291632856E-2</v>
      </c>
      <c r="N3097" s="199">
        <v>42459</v>
      </c>
      <c r="O3097" s="181">
        <v>2063.9499999999998</v>
      </c>
      <c r="P3097" s="200">
        <f t="shared" si="474"/>
        <v>4.3409084032825307E-3</v>
      </c>
      <c r="Q3097" s="200">
        <f t="shared" si="479"/>
        <v>8.1927685643600312E-2</v>
      </c>
    </row>
    <row r="3098" spans="1:17">
      <c r="A3098" s="180">
        <v>42460</v>
      </c>
      <c r="B3098" s="174">
        <v>1058.8</v>
      </c>
      <c r="C3098" s="197">
        <f t="shared" si="470"/>
        <v>1.9835741236960794E-4</v>
      </c>
      <c r="D3098" s="201">
        <f t="shared" si="475"/>
        <v>7.2731906257222464E-2</v>
      </c>
      <c r="E3098" s="174">
        <v>10207.379999999999</v>
      </c>
      <c r="F3098" s="197">
        <f t="shared" si="471"/>
        <v>-2.8927356015038133E-3</v>
      </c>
      <c r="G3098" s="197">
        <f t="shared" si="476"/>
        <v>6.0840163337863011E-2</v>
      </c>
      <c r="H3098" s="174">
        <v>4483.6549999999997</v>
      </c>
      <c r="I3098" s="197">
        <f t="shared" si="472"/>
        <v>-1.6092209293806028E-3</v>
      </c>
      <c r="J3098" s="197">
        <f t="shared" si="477"/>
        <v>4.8288951083380958E-2</v>
      </c>
      <c r="K3098" s="174">
        <v>726.38</v>
      </c>
      <c r="L3098" s="197">
        <f t="shared" si="473"/>
        <v>3.2128430937833005E-3</v>
      </c>
      <c r="M3098" s="197">
        <f t="shared" si="478"/>
        <v>0.10509200058292756</v>
      </c>
      <c r="N3098" s="199">
        <v>42460</v>
      </c>
      <c r="O3098" s="181">
        <v>2059.7399999999998</v>
      </c>
      <c r="P3098" s="200">
        <f t="shared" si="474"/>
        <v>-2.041861276038347E-3</v>
      </c>
      <c r="Q3098" s="200">
        <f t="shared" si="479"/>
        <v>6.1809945755863481E-2</v>
      </c>
    </row>
    <row r="3099" spans="1:17">
      <c r="A3099" s="180">
        <v>42461</v>
      </c>
      <c r="B3099" s="174">
        <v>1065.44</v>
      </c>
      <c r="C3099" s="197">
        <f t="shared" si="470"/>
        <v>6.2516680093661851E-3</v>
      </c>
      <c r="D3099" s="201">
        <f t="shared" si="475"/>
        <v>6.753002055482471E-2</v>
      </c>
      <c r="E3099" s="174">
        <v>10219.959999999999</v>
      </c>
      <c r="F3099" s="197">
        <f t="shared" si="471"/>
        <v>1.2316827928027529E-3</v>
      </c>
      <c r="G3099" s="197">
        <f t="shared" si="476"/>
        <v>5.9610857454561891E-2</v>
      </c>
      <c r="H3099" s="174">
        <v>4532.0820000000003</v>
      </c>
      <c r="I3099" s="197">
        <f t="shared" si="472"/>
        <v>1.0742874541075904E-2</v>
      </c>
      <c r="J3099" s="197">
        <f t="shared" si="477"/>
        <v>4.4954948695039146E-2</v>
      </c>
      <c r="K3099" s="174">
        <v>727.18</v>
      </c>
      <c r="L3099" s="197">
        <f t="shared" si="473"/>
        <v>1.1007458663916563E-3</v>
      </c>
      <c r="M3099" s="197">
        <f t="shared" si="478"/>
        <v>0.10496594241119619</v>
      </c>
      <c r="N3099" s="199">
        <v>42461</v>
      </c>
      <c r="O3099" s="181">
        <v>2072.7800000000002</v>
      </c>
      <c r="P3099" s="200">
        <f t="shared" si="474"/>
        <v>6.3109401913092533E-3</v>
      </c>
      <c r="Q3099" s="200">
        <f t="shared" si="479"/>
        <v>6.0211426876289817E-2</v>
      </c>
    </row>
    <row r="3100" spans="1:17">
      <c r="A3100" s="180">
        <v>42464</v>
      </c>
      <c r="B3100" s="174">
        <v>1061.68</v>
      </c>
      <c r="C3100" s="197">
        <f t="shared" si="470"/>
        <v>-3.5353002333184313E-3</v>
      </c>
      <c r="D3100" s="201">
        <f t="shared" si="475"/>
        <v>0.10047724542554884</v>
      </c>
      <c r="E3100" s="174">
        <v>10183</v>
      </c>
      <c r="F3100" s="197">
        <f t="shared" si="471"/>
        <v>-3.623007684045795E-3</v>
      </c>
      <c r="G3100" s="197">
        <f t="shared" si="476"/>
        <v>8.2168097617449157E-2</v>
      </c>
      <c r="H3100" s="174">
        <v>4511.7039999999997</v>
      </c>
      <c r="I3100" s="197">
        <f t="shared" si="472"/>
        <v>-4.5065273520839416E-3</v>
      </c>
      <c r="J3100" s="197">
        <f t="shared" si="477"/>
        <v>7.774111938216835E-2</v>
      </c>
      <c r="K3100" s="174">
        <v>722.8</v>
      </c>
      <c r="L3100" s="197">
        <f t="shared" si="473"/>
        <v>-6.0414810167130481E-3</v>
      </c>
      <c r="M3100" s="197">
        <f t="shared" si="478"/>
        <v>7.8395001464907563E-2</v>
      </c>
      <c r="N3100" s="199">
        <v>42464</v>
      </c>
      <c r="O3100" s="181">
        <v>2066.13</v>
      </c>
      <c r="P3100" s="200">
        <f t="shared" si="474"/>
        <v>-3.2134091933979764E-3</v>
      </c>
      <c r="Q3100" s="200">
        <f t="shared" si="479"/>
        <v>8.5443348662969251E-2</v>
      </c>
    </row>
    <row r="3101" spans="1:17">
      <c r="A3101" s="180">
        <v>42465</v>
      </c>
      <c r="B3101" s="174">
        <v>1051.4100000000001</v>
      </c>
      <c r="C3101" s="197">
        <f t="shared" si="470"/>
        <v>-9.7204386608568723E-3</v>
      </c>
      <c r="D3101" s="201">
        <f t="shared" si="475"/>
        <v>9.7917939953649211E-2</v>
      </c>
      <c r="E3101" s="174">
        <v>10061.08</v>
      </c>
      <c r="F3101" s="197">
        <f t="shared" si="471"/>
        <v>-1.2045148415352609E-2</v>
      </c>
      <c r="G3101" s="197">
        <f t="shared" si="476"/>
        <v>6.9932202266220878E-2</v>
      </c>
      <c r="H3101" s="174">
        <v>4470.7479999999996</v>
      </c>
      <c r="I3101" s="197">
        <f t="shared" si="472"/>
        <v>-9.1191767732436684E-3</v>
      </c>
      <c r="J3101" s="197">
        <f t="shared" si="477"/>
        <v>7.8287042279974808E-2</v>
      </c>
      <c r="K3101" s="174">
        <v>723.78</v>
      </c>
      <c r="L3101" s="197">
        <f t="shared" si="473"/>
        <v>1.3549200872740384E-3</v>
      </c>
      <c r="M3101" s="197">
        <f t="shared" si="478"/>
        <v>8.6146429436006866E-2</v>
      </c>
      <c r="N3101" s="199">
        <v>42465</v>
      </c>
      <c r="O3101" s="181">
        <v>2045.17</v>
      </c>
      <c r="P3101" s="200">
        <f t="shared" si="474"/>
        <v>-1.0196376617517549E-2</v>
      </c>
      <c r="Q3101" s="200">
        <f t="shared" si="479"/>
        <v>7.7250319371527126E-2</v>
      </c>
    </row>
    <row r="3102" spans="1:17">
      <c r="A3102" s="180">
        <v>42466</v>
      </c>
      <c r="B3102" s="174">
        <v>1065.27</v>
      </c>
      <c r="C3102" s="197">
        <f t="shared" si="470"/>
        <v>1.3096167671098656E-2</v>
      </c>
      <c r="D3102" s="201">
        <f t="shared" si="475"/>
        <v>8.3792321978634995E-2</v>
      </c>
      <c r="E3102" s="174">
        <v>10159.85</v>
      </c>
      <c r="F3102" s="197">
        <f t="shared" si="471"/>
        <v>9.7691634876469063E-3</v>
      </c>
      <c r="G3102" s="197">
        <f t="shared" si="476"/>
        <v>5.3778692155570809E-2</v>
      </c>
      <c r="H3102" s="174">
        <v>4543.7809999999999</v>
      </c>
      <c r="I3102" s="197">
        <f t="shared" si="472"/>
        <v>1.6203752401203843E-2</v>
      </c>
      <c r="J3102" s="197">
        <f t="shared" si="477"/>
        <v>7.0174131974046108E-2</v>
      </c>
      <c r="K3102" s="174">
        <v>721.73</v>
      </c>
      <c r="L3102" s="197">
        <f t="shared" si="473"/>
        <v>-2.8363710722915576E-3</v>
      </c>
      <c r="M3102" s="197">
        <f t="shared" si="478"/>
        <v>7.8509117674363013E-2</v>
      </c>
      <c r="N3102" s="199">
        <v>42466</v>
      </c>
      <c r="O3102" s="181">
        <v>2066.66</v>
      </c>
      <c r="P3102" s="200">
        <f t="shared" si="474"/>
        <v>1.0452861947236771E-2</v>
      </c>
      <c r="Q3102" s="200">
        <f t="shared" si="479"/>
        <v>6.5528333651373658E-2</v>
      </c>
    </row>
    <row r="3103" spans="1:17">
      <c r="A3103" s="180">
        <v>42467</v>
      </c>
      <c r="B3103" s="174">
        <v>1046.94</v>
      </c>
      <c r="C3103" s="197">
        <f t="shared" si="470"/>
        <v>-1.7356664501042042E-2</v>
      </c>
      <c r="D3103" s="201">
        <f t="shared" si="475"/>
        <v>0.15367829774584296</v>
      </c>
      <c r="E3103" s="174">
        <v>10045.15</v>
      </c>
      <c r="F3103" s="197">
        <f t="shared" si="471"/>
        <v>-1.1353747304028827E-2</v>
      </c>
      <c r="G3103" s="197">
        <f t="shared" si="476"/>
        <v>7.8763241889210939E-2</v>
      </c>
      <c r="H3103" s="174">
        <v>4475.2849999999999</v>
      </c>
      <c r="I3103" s="197">
        <f t="shared" si="472"/>
        <v>-1.5189447985162126E-2</v>
      </c>
      <c r="J3103" s="197">
        <f t="shared" si="477"/>
        <v>0.12136551421367039</v>
      </c>
      <c r="K3103" s="174">
        <v>733.14</v>
      </c>
      <c r="L3103" s="197">
        <f t="shared" si="473"/>
        <v>1.5685571823430035E-2</v>
      </c>
      <c r="M3103" s="197">
        <f t="shared" si="478"/>
        <v>0.10062543216380765</v>
      </c>
      <c r="N3103" s="199">
        <v>42467</v>
      </c>
      <c r="O3103" s="181">
        <v>2041.91</v>
      </c>
      <c r="P3103" s="200">
        <f t="shared" si="474"/>
        <v>-1.2048133236940891E-2</v>
      </c>
      <c r="Q3103" s="200">
        <f t="shared" si="479"/>
        <v>9.4635405338403644E-2</v>
      </c>
    </row>
    <row r="3104" spans="1:17">
      <c r="A3104" s="180">
        <v>42468</v>
      </c>
      <c r="B3104" s="174">
        <v>1046.81</v>
      </c>
      <c r="C3104" s="197">
        <f t="shared" si="470"/>
        <v>-1.2417910463729504E-4</v>
      </c>
      <c r="D3104" s="201">
        <f t="shared" si="475"/>
        <v>0.16689866541509113</v>
      </c>
      <c r="E3104" s="174">
        <v>10119.69</v>
      </c>
      <c r="F3104" s="197">
        <f t="shared" si="471"/>
        <v>7.3931000212767639E-3</v>
      </c>
      <c r="G3104" s="197">
        <f t="shared" si="476"/>
        <v>8.4486797482491105E-2</v>
      </c>
      <c r="H3104" s="174">
        <v>4474.9250000000002</v>
      </c>
      <c r="I3104" s="197">
        <f t="shared" si="472"/>
        <v>-8.0445039880376121E-5</v>
      </c>
      <c r="J3104" s="197">
        <f t="shared" si="477"/>
        <v>0.12215658149297089</v>
      </c>
      <c r="K3104" s="174">
        <v>738.26</v>
      </c>
      <c r="L3104" s="197">
        <f t="shared" si="473"/>
        <v>6.9593865227074309E-3</v>
      </c>
      <c r="M3104" s="197">
        <f t="shared" si="478"/>
        <v>0.10161805406555235</v>
      </c>
      <c r="N3104" s="199">
        <v>42468</v>
      </c>
      <c r="O3104" s="181">
        <v>2047.6</v>
      </c>
      <c r="P3104" s="200">
        <f t="shared" si="474"/>
        <v>2.782731266950438E-3</v>
      </c>
      <c r="Q3104" s="200">
        <f t="shared" si="479"/>
        <v>9.684227243929043E-2</v>
      </c>
    </row>
    <row r="3105" spans="1:17">
      <c r="A3105" s="180">
        <v>42471</v>
      </c>
      <c r="B3105" s="174">
        <v>1043.1600000000001</v>
      </c>
      <c r="C3105" s="197">
        <f t="shared" si="470"/>
        <v>-3.4928766545830586E-3</v>
      </c>
      <c r="D3105" s="201">
        <f t="shared" si="475"/>
        <v>0.1698151876749413</v>
      </c>
      <c r="E3105" s="174">
        <v>10114.58</v>
      </c>
      <c r="F3105" s="197">
        <f t="shared" si="471"/>
        <v>-5.0508371279365464E-4</v>
      </c>
      <c r="G3105" s="197">
        <f t="shared" si="476"/>
        <v>9.6607602312417426E-2</v>
      </c>
      <c r="H3105" s="174">
        <v>4458.7049999999999</v>
      </c>
      <c r="I3105" s="197">
        <f t="shared" si="472"/>
        <v>-3.6312266845195582E-3</v>
      </c>
      <c r="J3105" s="197">
        <f t="shared" si="477"/>
        <v>0.12533011686104462</v>
      </c>
      <c r="K3105" s="174">
        <v>737.12</v>
      </c>
      <c r="L3105" s="197">
        <f t="shared" si="473"/>
        <v>-1.5453648915865171E-3</v>
      </c>
      <c r="M3105" s="197">
        <f t="shared" si="478"/>
        <v>7.318522939702736E-2</v>
      </c>
      <c r="N3105" s="199">
        <v>42471</v>
      </c>
      <c r="O3105" s="181">
        <v>2041.99</v>
      </c>
      <c r="P3105" s="200">
        <f t="shared" si="474"/>
        <v>-2.7435530304558238E-3</v>
      </c>
      <c r="Q3105" s="200">
        <f t="shared" si="479"/>
        <v>0.10028885487684337</v>
      </c>
    </row>
    <row r="3106" spans="1:17">
      <c r="A3106" s="180">
        <v>42472</v>
      </c>
      <c r="B3106" s="174">
        <v>1043.74</v>
      </c>
      <c r="C3106" s="197">
        <f t="shared" si="470"/>
        <v>5.5584840187211117E-4</v>
      </c>
      <c r="D3106" s="201">
        <f t="shared" si="475"/>
        <v>0.1611845110001979</v>
      </c>
      <c r="E3106" s="174">
        <v>10238.69</v>
      </c>
      <c r="F3106" s="197">
        <f t="shared" si="471"/>
        <v>1.2195734473884562E-2</v>
      </c>
      <c r="G3106" s="197">
        <f t="shared" si="476"/>
        <v>9.7308104955132174E-2</v>
      </c>
      <c r="H3106" s="174">
        <v>4496.0450000000001</v>
      </c>
      <c r="I3106" s="197">
        <f t="shared" si="472"/>
        <v>8.3397563127821771E-3</v>
      </c>
      <c r="J3106" s="197">
        <f t="shared" si="477"/>
        <v>0.11703099804680538</v>
      </c>
      <c r="K3106" s="174">
        <v>743.45</v>
      </c>
      <c r="L3106" s="197">
        <f t="shared" si="473"/>
        <v>8.5508129556253615E-3</v>
      </c>
      <c r="M3106" s="197">
        <f t="shared" si="478"/>
        <v>6.9703417207212168E-2</v>
      </c>
      <c r="N3106" s="199">
        <v>42472</v>
      </c>
      <c r="O3106" s="181">
        <v>2061.7199999999998</v>
      </c>
      <c r="P3106" s="200">
        <f t="shared" si="474"/>
        <v>9.6157633089034942E-3</v>
      </c>
      <c r="Q3106" s="200">
        <f t="shared" si="479"/>
        <v>9.7734283156698493E-2</v>
      </c>
    </row>
    <row r="3107" spans="1:17">
      <c r="A3107" s="180">
        <v>42473</v>
      </c>
      <c r="B3107" s="174">
        <v>1061.83</v>
      </c>
      <c r="C3107" s="197">
        <f t="shared" si="470"/>
        <v>1.7183418378048869E-2</v>
      </c>
      <c r="D3107" s="201">
        <f t="shared" si="475"/>
        <v>0.16331841128674704</v>
      </c>
      <c r="E3107" s="174">
        <v>10359.51</v>
      </c>
      <c r="F3107" s="197">
        <f t="shared" si="471"/>
        <v>1.1731256675325881E-2</v>
      </c>
      <c r="G3107" s="197">
        <f t="shared" si="476"/>
        <v>0.12563460343611241</v>
      </c>
      <c r="H3107" s="174">
        <v>4554.7219999999998</v>
      </c>
      <c r="I3107" s="197">
        <f t="shared" si="472"/>
        <v>1.2966375578154742E-2</v>
      </c>
      <c r="J3107" s="197">
        <f t="shared" si="477"/>
        <v>0.12639263765742736</v>
      </c>
      <c r="K3107" s="174">
        <v>739.66</v>
      </c>
      <c r="L3107" s="197">
        <f t="shared" si="473"/>
        <v>-5.1108929883160303E-3</v>
      </c>
      <c r="M3107" s="197">
        <f t="shared" si="478"/>
        <v>9.8694742867309393E-2</v>
      </c>
      <c r="N3107" s="199">
        <v>42473</v>
      </c>
      <c r="O3107" s="181">
        <v>2082.42</v>
      </c>
      <c r="P3107" s="200">
        <f t="shared" si="474"/>
        <v>9.9900930750864061E-3</v>
      </c>
      <c r="Q3107" s="200">
        <f t="shared" si="479"/>
        <v>0.1197274776790688</v>
      </c>
    </row>
    <row r="3108" spans="1:17">
      <c r="A3108" s="180">
        <v>42474</v>
      </c>
      <c r="B3108" s="174">
        <v>1060.49</v>
      </c>
      <c r="C3108" s="197">
        <f t="shared" si="470"/>
        <v>-1.2627692129951922E-3</v>
      </c>
      <c r="D3108" s="201">
        <f t="shared" si="475"/>
        <v>0.1674342896873087</v>
      </c>
      <c r="E3108" s="174">
        <v>10360.24</v>
      </c>
      <c r="F3108" s="197">
        <f t="shared" si="471"/>
        <v>7.0464170687547777E-5</v>
      </c>
      <c r="G3108" s="197">
        <f t="shared" si="476"/>
        <v>0.1154805600575258</v>
      </c>
      <c r="H3108" s="174">
        <v>4554.625</v>
      </c>
      <c r="I3108" s="197">
        <f t="shared" si="472"/>
        <v>-2.1296806456790722E-5</v>
      </c>
      <c r="J3108" s="197">
        <f t="shared" si="477"/>
        <v>0.12508385841866479</v>
      </c>
      <c r="K3108" s="174">
        <v>731.78</v>
      </c>
      <c r="L3108" s="197">
        <f t="shared" si="473"/>
        <v>-1.071069881482724E-2</v>
      </c>
      <c r="M3108" s="197">
        <f t="shared" si="478"/>
        <v>9.7332069402911822E-2</v>
      </c>
      <c r="N3108" s="199">
        <v>42474</v>
      </c>
      <c r="O3108" s="181">
        <v>2082.7800000000002</v>
      </c>
      <c r="P3108" s="200">
        <f t="shared" si="474"/>
        <v>1.7286084744860797E-4</v>
      </c>
      <c r="Q3108" s="200">
        <f t="shared" si="479"/>
        <v>0.11038759528365341</v>
      </c>
    </row>
    <row r="3109" spans="1:17">
      <c r="A3109" s="180">
        <v>42475</v>
      </c>
      <c r="B3109" s="174">
        <v>1057.1600000000001</v>
      </c>
      <c r="C3109" s="197">
        <f t="shared" si="470"/>
        <v>-3.144998224216287E-3</v>
      </c>
      <c r="D3109" s="201">
        <f t="shared" si="475"/>
        <v>0.13991942915060301</v>
      </c>
      <c r="E3109" s="174">
        <v>10355.57</v>
      </c>
      <c r="F3109" s="197">
        <f t="shared" si="471"/>
        <v>-4.5086338203611951E-4</v>
      </c>
      <c r="G3109" s="197">
        <f t="shared" si="476"/>
        <v>9.988723159495648E-2</v>
      </c>
      <c r="H3109" s="174">
        <v>4543.1610000000001</v>
      </c>
      <c r="I3109" s="197">
        <f t="shared" si="472"/>
        <v>-2.5201749233473569E-3</v>
      </c>
      <c r="J3109" s="197">
        <f t="shared" si="477"/>
        <v>0.10410068621726168</v>
      </c>
      <c r="K3109" s="174">
        <v>739.5</v>
      </c>
      <c r="L3109" s="197">
        <f t="shared" si="473"/>
        <v>1.0494359810765333E-2</v>
      </c>
      <c r="M3109" s="197">
        <f t="shared" si="478"/>
        <v>8.5459705404205777E-2</v>
      </c>
      <c r="N3109" s="199">
        <v>42475</v>
      </c>
      <c r="O3109" s="181">
        <v>2080.73</v>
      </c>
      <c r="P3109" s="200">
        <f t="shared" si="474"/>
        <v>-9.8474612318046658E-4</v>
      </c>
      <c r="Q3109" s="200">
        <f t="shared" si="479"/>
        <v>9.4178679495740644E-2</v>
      </c>
    </row>
    <row r="3110" spans="1:17">
      <c r="A3110" s="180">
        <v>42478</v>
      </c>
      <c r="B3110" s="174">
        <v>1061.8599999999999</v>
      </c>
      <c r="C3110" s="197">
        <f t="shared" si="470"/>
        <v>4.436020148296368E-3</v>
      </c>
      <c r="D3110" s="201">
        <f t="shared" si="475"/>
        <v>0.10724785056343761</v>
      </c>
      <c r="E3110" s="174">
        <v>10424.93</v>
      </c>
      <c r="F3110" s="197">
        <f t="shared" si="471"/>
        <v>6.6755138298860038E-3</v>
      </c>
      <c r="G3110" s="197">
        <f t="shared" si="476"/>
        <v>8.284060566134667E-2</v>
      </c>
      <c r="H3110" s="174">
        <v>4565.4210000000003</v>
      </c>
      <c r="I3110" s="197">
        <f t="shared" si="472"/>
        <v>4.8877079473744461E-3</v>
      </c>
      <c r="J3110" s="197">
        <f t="shared" si="477"/>
        <v>7.8752094235322756E-2</v>
      </c>
      <c r="K3110" s="174">
        <v>728.9</v>
      </c>
      <c r="L3110" s="197">
        <f t="shared" si="473"/>
        <v>-1.4437733762687307E-2</v>
      </c>
      <c r="M3110" s="197">
        <f t="shared" si="478"/>
        <v>0.13001781972873647</v>
      </c>
      <c r="N3110" s="199">
        <v>42478</v>
      </c>
      <c r="O3110" s="181">
        <v>2094.34</v>
      </c>
      <c r="P3110" s="200">
        <f t="shared" si="474"/>
        <v>6.5196742612829879E-3</v>
      </c>
      <c r="Q3110" s="200">
        <f t="shared" si="479"/>
        <v>7.684781805453085E-2</v>
      </c>
    </row>
    <row r="3111" spans="1:17">
      <c r="A3111" s="180">
        <v>42479</v>
      </c>
      <c r="B3111" s="174">
        <v>1050.78</v>
      </c>
      <c r="C3111" s="197">
        <f t="shared" si="470"/>
        <v>-1.0489341857351162E-2</v>
      </c>
      <c r="D3111" s="201">
        <f t="shared" si="475"/>
        <v>0.11870047933887791</v>
      </c>
      <c r="E3111" s="174">
        <v>10517.3</v>
      </c>
      <c r="F3111" s="197">
        <f t="shared" si="471"/>
        <v>8.8214673418714456E-3</v>
      </c>
      <c r="G3111" s="197">
        <f t="shared" si="476"/>
        <v>9.2384181251553621E-2</v>
      </c>
      <c r="H3111" s="174">
        <v>4537.09</v>
      </c>
      <c r="I3111" s="197">
        <f t="shared" si="472"/>
        <v>-6.2248958521173648E-3</v>
      </c>
      <c r="J3111" s="197">
        <f t="shared" si="477"/>
        <v>9.5042945530063816E-2</v>
      </c>
      <c r="K3111" s="174">
        <v>729.2</v>
      </c>
      <c r="L3111" s="197">
        <f t="shared" si="473"/>
        <v>4.1149441634081175E-4</v>
      </c>
      <c r="M3111" s="197">
        <f t="shared" si="478"/>
        <v>0.13205471851505607</v>
      </c>
      <c r="N3111" s="199">
        <v>42479</v>
      </c>
      <c r="O3111" s="181">
        <v>2100.8000000000002</v>
      </c>
      <c r="P3111" s="200">
        <f t="shared" si="474"/>
        <v>3.0797566260183499E-3</v>
      </c>
      <c r="Q3111" s="200">
        <f t="shared" si="479"/>
        <v>8.8044129401098084E-2</v>
      </c>
    </row>
    <row r="3112" spans="1:17">
      <c r="A3112" s="180">
        <v>42480</v>
      </c>
      <c r="B3112" s="174">
        <v>1059.78</v>
      </c>
      <c r="C3112" s="197">
        <f t="shared" si="470"/>
        <v>8.5285938827791528E-3</v>
      </c>
      <c r="D3112" s="201">
        <f t="shared" si="475"/>
        <v>9.6278500928401234E-2</v>
      </c>
      <c r="E3112" s="174">
        <v>10527.79</v>
      </c>
      <c r="F3112" s="197">
        <f t="shared" si="471"/>
        <v>9.9690719961456425E-4</v>
      </c>
      <c r="G3112" s="197">
        <f t="shared" si="476"/>
        <v>0.10320870966985651</v>
      </c>
      <c r="H3112" s="174">
        <v>4540.4380000000001</v>
      </c>
      <c r="I3112" s="197">
        <f t="shared" si="472"/>
        <v>7.3764578898794777E-4</v>
      </c>
      <c r="J3112" s="197">
        <f t="shared" si="477"/>
        <v>8.5788553326837089E-2</v>
      </c>
      <c r="K3112" s="174">
        <v>727.82</v>
      </c>
      <c r="L3112" s="197">
        <f t="shared" si="473"/>
        <v>-1.8942779270746813E-3</v>
      </c>
      <c r="M3112" s="197">
        <f t="shared" si="478"/>
        <v>0.13646650063874599</v>
      </c>
      <c r="N3112" s="199">
        <v>42480</v>
      </c>
      <c r="O3112" s="181">
        <v>2102.4</v>
      </c>
      <c r="P3112" s="200">
        <f t="shared" si="474"/>
        <v>7.6132474175960086E-4</v>
      </c>
      <c r="Q3112" s="200">
        <f t="shared" si="479"/>
        <v>9.1149957499452192E-2</v>
      </c>
    </row>
    <row r="3113" spans="1:17">
      <c r="A3113" s="180">
        <v>42481</v>
      </c>
      <c r="B3113" s="174">
        <v>1063.44</v>
      </c>
      <c r="C3113" s="197">
        <f t="shared" si="470"/>
        <v>3.4475971639366578E-3</v>
      </c>
      <c r="D3113" s="201">
        <f t="shared" si="475"/>
        <v>8.9252773673471453E-2</v>
      </c>
      <c r="E3113" s="174">
        <v>10454.82</v>
      </c>
      <c r="F3113" s="197">
        <f t="shared" si="471"/>
        <v>-6.9553114858764602E-3</v>
      </c>
      <c r="G3113" s="197">
        <f t="shared" si="476"/>
        <v>9.0556772466138885E-2</v>
      </c>
      <c r="H3113" s="174">
        <v>4540.799</v>
      </c>
      <c r="I3113" s="197">
        <f t="shared" si="472"/>
        <v>7.9504587357508675E-5</v>
      </c>
      <c r="J3113" s="197">
        <f t="shared" si="477"/>
        <v>7.0521771439255962E-2</v>
      </c>
      <c r="K3113" s="174">
        <v>731.96</v>
      </c>
      <c r="L3113" s="197">
        <f t="shared" si="473"/>
        <v>5.6721027820531263E-3</v>
      </c>
      <c r="M3113" s="197">
        <f t="shared" si="478"/>
        <v>0.13101040100674283</v>
      </c>
      <c r="N3113" s="199">
        <v>42481</v>
      </c>
      <c r="O3113" s="181">
        <v>2091.48</v>
      </c>
      <c r="P3113" s="200">
        <f t="shared" si="474"/>
        <v>-5.207599968700849E-3</v>
      </c>
      <c r="Q3113" s="200">
        <f t="shared" si="479"/>
        <v>7.7560535865683219E-2</v>
      </c>
    </row>
    <row r="3114" spans="1:17">
      <c r="A3114" s="180">
        <v>42482</v>
      </c>
      <c r="B3114" s="174">
        <v>1059.3</v>
      </c>
      <c r="C3114" s="197">
        <f t="shared" si="470"/>
        <v>-3.9006239568934596E-3</v>
      </c>
      <c r="D3114" s="201">
        <f t="shared" si="475"/>
        <v>0.10662137188967631</v>
      </c>
      <c r="E3114" s="174">
        <v>10511</v>
      </c>
      <c r="F3114" s="197">
        <f t="shared" si="471"/>
        <v>5.3592117515831811E-3</v>
      </c>
      <c r="G3114" s="197">
        <f t="shared" si="476"/>
        <v>9.6369391030316318E-2</v>
      </c>
      <c r="H3114" s="174">
        <v>4474.192</v>
      </c>
      <c r="I3114" s="197">
        <f t="shared" si="472"/>
        <v>-1.4777210993127583E-2</v>
      </c>
      <c r="J3114" s="197">
        <f t="shared" si="477"/>
        <v>8.6977522888051662E-2</v>
      </c>
      <c r="K3114" s="174">
        <v>742.01</v>
      </c>
      <c r="L3114" s="197">
        <f t="shared" si="473"/>
        <v>1.3636852506027653E-2</v>
      </c>
      <c r="M3114" s="197">
        <f t="shared" si="478"/>
        <v>0.13868937171122123</v>
      </c>
      <c r="N3114" s="199">
        <v>42482</v>
      </c>
      <c r="O3114" s="181">
        <v>2091.58</v>
      </c>
      <c r="P3114" s="200">
        <f t="shared" si="474"/>
        <v>4.7811888913341718E-5</v>
      </c>
      <c r="Q3114" s="200">
        <f t="shared" si="479"/>
        <v>8.4885523633572602E-2</v>
      </c>
    </row>
    <row r="3115" spans="1:17">
      <c r="A3115" s="180">
        <v>42485</v>
      </c>
      <c r="B3115" s="174">
        <v>1057.48</v>
      </c>
      <c r="C3115" s="197">
        <f t="shared" si="470"/>
        <v>-1.7195933904122715E-3</v>
      </c>
      <c r="D3115" s="201">
        <f t="shared" si="475"/>
        <v>9.2800351789322028E-2</v>
      </c>
      <c r="E3115" s="174">
        <v>10465.65</v>
      </c>
      <c r="F3115" s="197">
        <f t="shared" si="471"/>
        <v>-4.3238620708701278E-3</v>
      </c>
      <c r="G3115" s="197">
        <f t="shared" si="476"/>
        <v>0.10049178590626208</v>
      </c>
      <c r="H3115" s="174">
        <v>4474.1310000000003</v>
      </c>
      <c r="I3115" s="197">
        <f t="shared" si="472"/>
        <v>-1.3633839547490379E-5</v>
      </c>
      <c r="J3115" s="197">
        <f t="shared" si="477"/>
        <v>6.3084359021961314E-2</v>
      </c>
      <c r="K3115" s="174">
        <v>741.21</v>
      </c>
      <c r="L3115" s="197">
        <f t="shared" si="473"/>
        <v>-1.0787342101343668E-3</v>
      </c>
      <c r="M3115" s="197">
        <f t="shared" si="478"/>
        <v>0.13893480244032444</v>
      </c>
      <c r="N3115" s="199">
        <v>42485</v>
      </c>
      <c r="O3115" s="181">
        <v>2087.79</v>
      </c>
      <c r="P3115" s="200">
        <f t="shared" si="474"/>
        <v>-1.8136709785938731E-3</v>
      </c>
      <c r="Q3115" s="200">
        <f t="shared" si="479"/>
        <v>8.0503390624220517E-2</v>
      </c>
    </row>
    <row r="3116" spans="1:17">
      <c r="A3116" s="180">
        <v>42486</v>
      </c>
      <c r="B3116" s="174">
        <v>1054.1500000000001</v>
      </c>
      <c r="C3116" s="197">
        <f t="shared" si="470"/>
        <v>-3.1539642460355686E-3</v>
      </c>
      <c r="D3116" s="201">
        <f t="shared" si="475"/>
        <v>7.3207833000368358E-2</v>
      </c>
      <c r="E3116" s="174">
        <v>10522.58</v>
      </c>
      <c r="F3116" s="197">
        <f t="shared" si="471"/>
        <v>5.4249586193396261E-3</v>
      </c>
      <c r="G3116" s="197">
        <f t="shared" si="476"/>
        <v>8.3706534041896111E-2</v>
      </c>
      <c r="H3116" s="174">
        <v>4452.9660000000003</v>
      </c>
      <c r="I3116" s="197">
        <f t="shared" si="472"/>
        <v>-4.7417519170033697E-3</v>
      </c>
      <c r="J3116" s="197">
        <f t="shared" si="477"/>
        <v>5.3499140716439499E-2</v>
      </c>
      <c r="K3116" s="174">
        <v>737.78</v>
      </c>
      <c r="L3116" s="197">
        <f t="shared" si="473"/>
        <v>-4.6383087774629619E-3</v>
      </c>
      <c r="M3116" s="197">
        <f t="shared" si="478"/>
        <v>0.1191094502287818</v>
      </c>
      <c r="N3116" s="199">
        <v>42486</v>
      </c>
      <c r="O3116" s="181">
        <v>2091.6999999999998</v>
      </c>
      <c r="P3116" s="200">
        <f t="shared" si="474"/>
        <v>1.8710422279640288E-3</v>
      </c>
      <c r="Q3116" s="200">
        <f t="shared" si="479"/>
        <v>6.7405302594753816E-2</v>
      </c>
    </row>
    <row r="3117" spans="1:17">
      <c r="A3117" s="180">
        <v>42487</v>
      </c>
      <c r="B3117" s="174">
        <v>1056.78</v>
      </c>
      <c r="C3117" s="197">
        <f t="shared" si="470"/>
        <v>2.4917940062566348E-3</v>
      </c>
      <c r="D3117" s="201">
        <f t="shared" si="475"/>
        <v>6.5354044340243209E-2</v>
      </c>
      <c r="E3117" s="174">
        <v>10571.83</v>
      </c>
      <c r="F3117" s="197">
        <f t="shared" si="471"/>
        <v>4.6694920111874224E-3</v>
      </c>
      <c r="G3117" s="197">
        <f t="shared" si="476"/>
        <v>8.9700989472168938E-2</v>
      </c>
      <c r="H3117" s="174">
        <v>4416.6350000000002</v>
      </c>
      <c r="I3117" s="197">
        <f t="shared" si="472"/>
        <v>-8.1922970812751232E-3</v>
      </c>
      <c r="J3117" s="197">
        <f t="shared" si="477"/>
        <v>5.0041618936387547E-2</v>
      </c>
      <c r="K3117" s="174">
        <v>740.67</v>
      </c>
      <c r="L3117" s="197">
        <f t="shared" si="473"/>
        <v>3.9095047934668463E-3</v>
      </c>
      <c r="M3117" s="197">
        <f t="shared" si="478"/>
        <v>9.1499239280579625E-2</v>
      </c>
      <c r="N3117" s="199">
        <v>42487</v>
      </c>
      <c r="O3117" s="181">
        <v>2095.15</v>
      </c>
      <c r="P3117" s="200">
        <f t="shared" si="474"/>
        <v>1.6480173786207935E-3</v>
      </c>
      <c r="Q3117" s="200">
        <f t="shared" si="479"/>
        <v>7.1148260235665103E-2</v>
      </c>
    </row>
    <row r="3118" spans="1:17">
      <c r="A3118" s="180">
        <v>42488</v>
      </c>
      <c r="B3118" s="174">
        <v>1042.44</v>
      </c>
      <c r="C3118" s="197">
        <f t="shared" si="470"/>
        <v>-1.3662429912429726E-2</v>
      </c>
      <c r="D3118" s="201">
        <f t="shared" si="475"/>
        <v>7.3156331156105037E-2</v>
      </c>
      <c r="E3118" s="174">
        <v>10480.450000000001</v>
      </c>
      <c r="F3118" s="197">
        <f t="shared" si="471"/>
        <v>-8.6812994985299118E-3</v>
      </c>
      <c r="G3118" s="197">
        <f t="shared" si="476"/>
        <v>0.10065435372602961</v>
      </c>
      <c r="H3118" s="174">
        <v>4363.9930000000004</v>
      </c>
      <c r="I3118" s="197">
        <f t="shared" si="472"/>
        <v>-1.1990629990556792E-2</v>
      </c>
      <c r="J3118" s="197">
        <f t="shared" si="477"/>
        <v>5.0027413583983632E-2</v>
      </c>
      <c r="K3118" s="174">
        <v>735.99</v>
      </c>
      <c r="L3118" s="197">
        <f t="shared" si="473"/>
        <v>-6.3386502913325661E-3</v>
      </c>
      <c r="M3118" s="197">
        <f t="shared" si="478"/>
        <v>0.10202526474758204</v>
      </c>
      <c r="N3118" s="199">
        <v>42488</v>
      </c>
      <c r="O3118" s="181">
        <v>2075.81</v>
      </c>
      <c r="P3118" s="200">
        <f t="shared" si="474"/>
        <v>-9.2737108991200311E-3</v>
      </c>
      <c r="Q3118" s="200">
        <f t="shared" si="479"/>
        <v>8.0950373532589368E-2</v>
      </c>
    </row>
    <row r="3119" spans="1:17">
      <c r="A3119" s="180">
        <v>42489</v>
      </c>
      <c r="B3119" s="174">
        <v>1037.8499999999999</v>
      </c>
      <c r="C3119" s="197">
        <f t="shared" si="470"/>
        <v>-4.4128534468997876E-3</v>
      </c>
      <c r="D3119" s="201">
        <f t="shared" si="475"/>
        <v>3.5303756106878838E-2</v>
      </c>
      <c r="E3119" s="174">
        <v>10436.92</v>
      </c>
      <c r="F3119" s="197">
        <f t="shared" si="471"/>
        <v>-4.1620971316523991E-3</v>
      </c>
      <c r="G3119" s="197">
        <f t="shared" si="476"/>
        <v>7.0092801940138463E-2</v>
      </c>
      <c r="H3119" s="174">
        <v>4341.299</v>
      </c>
      <c r="I3119" s="197">
        <f t="shared" si="472"/>
        <v>-5.2138518523966552E-3</v>
      </c>
      <c r="J3119" s="197">
        <f t="shared" si="477"/>
        <v>6.9856280097810482E-3</v>
      </c>
      <c r="K3119" s="174">
        <v>737.58</v>
      </c>
      <c r="L3119" s="197">
        <f t="shared" si="473"/>
        <v>2.1580252272536426E-3</v>
      </c>
      <c r="M3119" s="197">
        <f t="shared" si="478"/>
        <v>9.3446403238294687E-2</v>
      </c>
      <c r="N3119" s="199">
        <v>42489</v>
      </c>
      <c r="O3119" s="181">
        <v>2065.3000000000002</v>
      </c>
      <c r="P3119" s="200">
        <f t="shared" si="474"/>
        <v>-5.0759446457705557E-3</v>
      </c>
      <c r="Q3119" s="200">
        <f t="shared" si="479"/>
        <v>4.8088274999371391E-2</v>
      </c>
    </row>
    <row r="3120" spans="1:17">
      <c r="A3120" s="180">
        <v>42492</v>
      </c>
      <c r="B3120" s="174">
        <v>1045.9100000000001</v>
      </c>
      <c r="C3120" s="197">
        <f t="shared" si="470"/>
        <v>7.7360542450982846E-3</v>
      </c>
      <c r="D3120" s="201">
        <f t="shared" si="475"/>
        <v>3.2631495199130688E-2</v>
      </c>
      <c r="E3120" s="174">
        <v>10496.33</v>
      </c>
      <c r="F3120" s="197">
        <f t="shared" si="471"/>
        <v>5.6761524855780815E-3</v>
      </c>
      <c r="G3120" s="197">
        <f t="shared" si="476"/>
        <v>5.9138757403199668E-2</v>
      </c>
      <c r="H3120" s="174">
        <v>4381.3040000000001</v>
      </c>
      <c r="I3120" s="197">
        <f t="shared" si="472"/>
        <v>9.1727848903072201E-3</v>
      </c>
      <c r="J3120" s="197">
        <f t="shared" si="477"/>
        <v>1.5936497148273457E-3</v>
      </c>
      <c r="K3120" s="174">
        <v>736.71</v>
      </c>
      <c r="L3120" s="197">
        <f t="shared" si="473"/>
        <v>-1.1802292642400353E-3</v>
      </c>
      <c r="M3120" s="197">
        <f t="shared" si="478"/>
        <v>8.1355290852336379E-2</v>
      </c>
      <c r="N3120" s="199">
        <v>42492</v>
      </c>
      <c r="O3120" s="181">
        <v>2081.4299999999998</v>
      </c>
      <c r="P3120" s="200">
        <f t="shared" si="474"/>
        <v>7.779663181895582E-3</v>
      </c>
      <c r="Q3120" s="200">
        <f t="shared" si="479"/>
        <v>3.892636825252118E-2</v>
      </c>
    </row>
    <row r="3121" spans="1:17">
      <c r="A3121" s="180">
        <v>42493</v>
      </c>
      <c r="B3121" s="174">
        <v>1029.22</v>
      </c>
      <c r="C3121" s="197">
        <f t="shared" si="470"/>
        <v>-1.6086086070263128E-2</v>
      </c>
      <c r="D3121" s="201">
        <f t="shared" si="475"/>
        <v>3.809047087561851E-2</v>
      </c>
      <c r="E3121" s="174">
        <v>10365.83</v>
      </c>
      <c r="F3121" s="197">
        <f t="shared" si="471"/>
        <v>-1.2510852391706693E-2</v>
      </c>
      <c r="G3121" s="197">
        <f t="shared" si="476"/>
        <v>5.7686188490018858E-2</v>
      </c>
      <c r="H3121" s="174">
        <v>4341.3919999999998</v>
      </c>
      <c r="I3121" s="197">
        <f t="shared" si="472"/>
        <v>-9.1513629601697125E-3</v>
      </c>
      <c r="J3121" s="197">
        <f t="shared" si="477"/>
        <v>1.2734970091101118E-2</v>
      </c>
      <c r="K3121" s="174">
        <v>722.7</v>
      </c>
      <c r="L3121" s="197">
        <f t="shared" si="473"/>
        <v>-1.9200129354129198E-2</v>
      </c>
      <c r="M3121" s="197">
        <f t="shared" si="478"/>
        <v>9.87598117816465E-2</v>
      </c>
      <c r="N3121" s="199">
        <v>42493</v>
      </c>
      <c r="O3121" s="181">
        <v>2063.37</v>
      </c>
      <c r="P3121" s="200">
        <f t="shared" si="474"/>
        <v>-8.7145890251247322E-3</v>
      </c>
      <c r="Q3121" s="200">
        <f t="shared" si="479"/>
        <v>4.3213433942143831E-2</v>
      </c>
    </row>
    <row r="3122" spans="1:17">
      <c r="A3122" s="180">
        <v>42494</v>
      </c>
      <c r="B3122" s="174">
        <v>1017.38</v>
      </c>
      <c r="C3122" s="197">
        <f t="shared" si="470"/>
        <v>-1.1570538543961664E-2</v>
      </c>
      <c r="D3122" s="201">
        <f t="shared" si="475"/>
        <v>1.8415354253210559E-2</v>
      </c>
      <c r="E3122" s="174">
        <v>10286.24</v>
      </c>
      <c r="F3122" s="197">
        <f t="shared" si="471"/>
        <v>-7.7077400988385088E-3</v>
      </c>
      <c r="G3122" s="197">
        <f t="shared" si="476"/>
        <v>3.9093727044160219E-2</v>
      </c>
      <c r="H3122" s="174">
        <v>4312.0140000000001</v>
      </c>
      <c r="I3122" s="197">
        <f t="shared" si="472"/>
        <v>-6.7899536596093997E-3</v>
      </c>
      <c r="J3122" s="197">
        <f t="shared" si="477"/>
        <v>2.8584655544384979E-3</v>
      </c>
      <c r="K3122" s="174">
        <v>721.68</v>
      </c>
      <c r="L3122" s="197">
        <f t="shared" si="473"/>
        <v>-1.4123709405521542E-3</v>
      </c>
      <c r="M3122" s="197">
        <f t="shared" si="478"/>
        <v>7.0684392032715745E-2</v>
      </c>
      <c r="N3122" s="199">
        <v>42494</v>
      </c>
      <c r="O3122" s="181">
        <v>2051.12</v>
      </c>
      <c r="P3122" s="200">
        <f t="shared" si="474"/>
        <v>-5.9545830446672615E-3</v>
      </c>
      <c r="Q3122" s="200">
        <f t="shared" si="479"/>
        <v>3.1198387920792756E-2</v>
      </c>
    </row>
    <row r="3123" spans="1:17">
      <c r="A3123" s="180">
        <v>42495</v>
      </c>
      <c r="B3123" s="174">
        <v>1014.58</v>
      </c>
      <c r="C3123" s="197">
        <f t="shared" si="470"/>
        <v>-2.7559615073544535E-3</v>
      </c>
      <c r="D3123" s="201">
        <f t="shared" si="475"/>
        <v>8.7467856133563397E-3</v>
      </c>
      <c r="E3123" s="174">
        <v>10281.32</v>
      </c>
      <c r="F3123" s="197">
        <f t="shared" si="471"/>
        <v>-4.7842331261899158E-4</v>
      </c>
      <c r="G3123" s="197">
        <f t="shared" si="476"/>
        <v>2.7603178273156916E-2</v>
      </c>
      <c r="H3123" s="174">
        <v>4309.4849999999997</v>
      </c>
      <c r="I3123" s="197">
        <f t="shared" si="472"/>
        <v>-5.8667293762660819E-4</v>
      </c>
      <c r="J3123" s="197">
        <f t="shared" si="477"/>
        <v>2.0150092455754973E-3</v>
      </c>
      <c r="K3123" s="174">
        <v>718.85</v>
      </c>
      <c r="L3123" s="197">
        <f t="shared" si="473"/>
        <v>-3.9291144797816997E-3</v>
      </c>
      <c r="M3123" s="197">
        <f t="shared" si="478"/>
        <v>5.6405552687709463E-2</v>
      </c>
      <c r="N3123" s="199">
        <v>42495</v>
      </c>
      <c r="O3123" s="181">
        <v>2050.63</v>
      </c>
      <c r="P3123" s="200">
        <f t="shared" si="474"/>
        <v>-2.3892241230235656E-4</v>
      </c>
      <c r="Q3123" s="200">
        <f t="shared" si="479"/>
        <v>2.4359191836617909E-2</v>
      </c>
    </row>
    <row r="3124" spans="1:17">
      <c r="A3124" s="180">
        <v>42496</v>
      </c>
      <c r="B3124" s="174">
        <v>1020.16</v>
      </c>
      <c r="C3124" s="197">
        <f t="shared" si="470"/>
        <v>5.4847439852921797E-3</v>
      </c>
      <c r="D3124" s="201">
        <f t="shared" si="475"/>
        <v>1.6677157309512126E-2</v>
      </c>
      <c r="E3124" s="174">
        <v>10308.83</v>
      </c>
      <c r="F3124" s="197">
        <f t="shared" si="471"/>
        <v>2.6721530799309078E-3</v>
      </c>
      <c r="G3124" s="197">
        <f t="shared" si="476"/>
        <v>4.0978763592680802E-2</v>
      </c>
      <c r="H3124" s="174">
        <v>4330.1679999999997</v>
      </c>
      <c r="I3124" s="197">
        <f t="shared" si="472"/>
        <v>4.7879329209006664E-3</v>
      </c>
      <c r="J3124" s="197">
        <f t="shared" si="477"/>
        <v>1.0256655662137147E-2</v>
      </c>
      <c r="K3124" s="174">
        <v>712.8</v>
      </c>
      <c r="L3124" s="197">
        <f t="shared" si="473"/>
        <v>-8.4518367120020206E-3</v>
      </c>
      <c r="M3124" s="197">
        <f t="shared" si="478"/>
        <v>5.5309945943241783E-2</v>
      </c>
      <c r="N3124" s="199">
        <v>42496</v>
      </c>
      <c r="O3124" s="181">
        <v>2057.14</v>
      </c>
      <c r="P3124" s="200">
        <f t="shared" si="474"/>
        <v>3.1696056255198523E-3</v>
      </c>
      <c r="Q3124" s="200">
        <f t="shared" si="479"/>
        <v>3.5424025535780237E-2</v>
      </c>
    </row>
    <row r="3125" spans="1:17">
      <c r="A3125" s="180">
        <v>42499</v>
      </c>
      <c r="B3125" s="174">
        <v>1021.53</v>
      </c>
      <c r="C3125" s="197">
        <f t="shared" si="470"/>
        <v>1.3420256803118665E-3</v>
      </c>
      <c r="D3125" s="201">
        <f t="shared" si="475"/>
        <v>1.1852428845707244E-2</v>
      </c>
      <c r="E3125" s="174">
        <v>10291.59</v>
      </c>
      <c r="F3125" s="197">
        <f t="shared" si="471"/>
        <v>-1.6737526734646182E-3</v>
      </c>
      <c r="G3125" s="197">
        <f t="shared" si="476"/>
        <v>3.796312671984952E-2</v>
      </c>
      <c r="H3125" s="174">
        <v>4341.2309999999998</v>
      </c>
      <c r="I3125" s="197">
        <f t="shared" si="472"/>
        <v>2.5516081089858116E-3</v>
      </c>
      <c r="J3125" s="197">
        <f t="shared" si="477"/>
        <v>8.5665110928638353E-3</v>
      </c>
      <c r="K3125" s="174">
        <v>703.04</v>
      </c>
      <c r="L3125" s="197">
        <f t="shared" si="473"/>
        <v>-1.3787086960354194E-2</v>
      </c>
      <c r="M3125" s="197">
        <f t="shared" si="478"/>
        <v>5.355528723546904E-2</v>
      </c>
      <c r="N3125" s="199">
        <v>42499</v>
      </c>
      <c r="O3125" s="181">
        <v>2058.69</v>
      </c>
      <c r="P3125" s="200">
        <f t="shared" si="474"/>
        <v>7.5318955023680417E-4</v>
      </c>
      <c r="Q3125" s="200">
        <f t="shared" si="479"/>
        <v>3.3553958353682869E-2</v>
      </c>
    </row>
    <row r="3126" spans="1:17">
      <c r="A3126" s="180">
        <v>42500</v>
      </c>
      <c r="B3126" s="174">
        <v>1037.52</v>
      </c>
      <c r="C3126" s="197">
        <f t="shared" si="470"/>
        <v>1.5531746625433478E-2</v>
      </c>
      <c r="D3126" s="201">
        <f t="shared" si="475"/>
        <v>1.6871331140600729E-2</v>
      </c>
      <c r="E3126" s="174">
        <v>10424.11</v>
      </c>
      <c r="F3126" s="197">
        <f t="shared" si="471"/>
        <v>1.279433547828387E-2</v>
      </c>
      <c r="G3126" s="197">
        <f t="shared" si="476"/>
        <v>3.6968710942965298E-2</v>
      </c>
      <c r="H3126" s="174">
        <v>4402.0379999999996</v>
      </c>
      <c r="I3126" s="197">
        <f t="shared" si="472"/>
        <v>1.3909667059878649E-2</v>
      </c>
      <c r="J3126" s="197">
        <f t="shared" si="477"/>
        <v>1.2578691816589608E-2</v>
      </c>
      <c r="K3126" s="174">
        <v>696.81</v>
      </c>
      <c r="L3126" s="197">
        <f t="shared" si="473"/>
        <v>-8.9010124406100916E-3</v>
      </c>
      <c r="M3126" s="197">
        <f t="shared" si="478"/>
        <v>9.4465035396635848E-3</v>
      </c>
      <c r="N3126" s="199">
        <v>42500</v>
      </c>
      <c r="O3126" s="181">
        <v>2084.39</v>
      </c>
      <c r="P3126" s="200">
        <f t="shared" si="474"/>
        <v>1.2406388310731433E-2</v>
      </c>
      <c r="Q3126" s="200">
        <f t="shared" si="479"/>
        <v>3.4151323201367809E-2</v>
      </c>
    </row>
    <row r="3127" spans="1:17">
      <c r="A3127" s="180">
        <v>42501</v>
      </c>
      <c r="B3127" s="174">
        <v>1030.8399999999999</v>
      </c>
      <c r="C3127" s="197">
        <f t="shared" si="470"/>
        <v>-6.4592461903666583E-3</v>
      </c>
      <c r="D3127" s="201">
        <f t="shared" si="475"/>
        <v>1.291166632867761E-2</v>
      </c>
      <c r="E3127" s="174">
        <v>10332.24</v>
      </c>
      <c r="F3127" s="197">
        <f t="shared" si="471"/>
        <v>-8.8522885703298925E-3</v>
      </c>
      <c r="G3127" s="197">
        <f t="shared" si="476"/>
        <v>3.1171203032579566E-2</v>
      </c>
      <c r="H3127" s="174">
        <v>4361.0330000000004</v>
      </c>
      <c r="I3127" s="197">
        <f t="shared" si="472"/>
        <v>-9.3586596030387492E-3</v>
      </c>
      <c r="J3127" s="197">
        <f t="shared" si="477"/>
        <v>9.1759214350278385E-3</v>
      </c>
      <c r="K3127" s="174">
        <v>701.4</v>
      </c>
      <c r="L3127" s="197">
        <f t="shared" si="473"/>
        <v>6.5655609504424043E-3</v>
      </c>
      <c r="M3127" s="197">
        <f t="shared" si="478"/>
        <v>-1.2764341895557842E-3</v>
      </c>
      <c r="N3127" s="199">
        <v>42501</v>
      </c>
      <c r="O3127" s="181">
        <v>2064.46</v>
      </c>
      <c r="P3127" s="200">
        <f t="shared" si="474"/>
        <v>-9.6075554928176481E-3</v>
      </c>
      <c r="Q3127" s="200">
        <f t="shared" si="479"/>
        <v>3.0295163944108965E-2</v>
      </c>
    </row>
    <row r="3128" spans="1:17">
      <c r="A3128" s="180">
        <v>42502</v>
      </c>
      <c r="B3128" s="174">
        <v>1025.74</v>
      </c>
      <c r="C3128" s="197">
        <f t="shared" si="470"/>
        <v>-4.9597005265179135E-3</v>
      </c>
      <c r="D3128" s="201">
        <f t="shared" si="475"/>
        <v>9.415182463769451E-3</v>
      </c>
      <c r="E3128" s="174">
        <v>10334.379999999999</v>
      </c>
      <c r="F3128" s="197">
        <f t="shared" si="471"/>
        <v>2.0709724257255487E-4</v>
      </c>
      <c r="G3128" s="197">
        <f t="shared" si="476"/>
        <v>2.5284455135566229E-2</v>
      </c>
      <c r="H3128" s="174">
        <v>4342.8090000000002</v>
      </c>
      <c r="I3128" s="197">
        <f t="shared" si="472"/>
        <v>-4.1875821346698469E-3</v>
      </c>
      <c r="J3128" s="197">
        <f t="shared" si="477"/>
        <v>-1.4426535223812913E-3</v>
      </c>
      <c r="K3128" s="174">
        <v>695.62</v>
      </c>
      <c r="L3128" s="197">
        <f t="shared" si="473"/>
        <v>-8.2748034828733063E-3</v>
      </c>
      <c r="M3128" s="197">
        <f t="shared" si="478"/>
        <v>5.9199692432402558E-3</v>
      </c>
      <c r="N3128" s="199">
        <v>42502</v>
      </c>
      <c r="O3128" s="181">
        <v>2064.11</v>
      </c>
      <c r="P3128" s="200">
        <f t="shared" si="474"/>
        <v>-1.6955023208444766E-4</v>
      </c>
      <c r="Q3128" s="200">
        <f t="shared" si="479"/>
        <v>2.1949413296290781E-2</v>
      </c>
    </row>
    <row r="3129" spans="1:17">
      <c r="A3129" s="180">
        <v>42503</v>
      </c>
      <c r="B3129" s="174">
        <v>1024.19</v>
      </c>
      <c r="C3129" s="197">
        <f t="shared" si="470"/>
        <v>-1.5122470478406563E-3</v>
      </c>
      <c r="D3129" s="201">
        <f t="shared" si="475"/>
        <v>6.700503884364592E-3</v>
      </c>
      <c r="E3129" s="174">
        <v>10228.06</v>
      </c>
      <c r="F3129" s="197">
        <f t="shared" si="471"/>
        <v>-1.0341277348853843E-2</v>
      </c>
      <c r="G3129" s="197">
        <f t="shared" si="476"/>
        <v>3.1532031978421957E-2</v>
      </c>
      <c r="H3129" s="174">
        <v>4326.5309999999999</v>
      </c>
      <c r="I3129" s="197">
        <f t="shared" si="472"/>
        <v>-3.7553075850787323E-3</v>
      </c>
      <c r="J3129" s="197">
        <f t="shared" si="477"/>
        <v>-5.5736777506129927E-3</v>
      </c>
      <c r="K3129" s="174">
        <v>692.58</v>
      </c>
      <c r="L3129" s="197">
        <f t="shared" si="473"/>
        <v>-4.3797793683285268E-3</v>
      </c>
      <c r="M3129" s="197">
        <f t="shared" si="478"/>
        <v>-5.8195534414061537E-3</v>
      </c>
      <c r="N3129" s="199">
        <v>42503</v>
      </c>
      <c r="O3129" s="181">
        <v>2046.61</v>
      </c>
      <c r="P3129" s="200">
        <f t="shared" si="474"/>
        <v>-8.5143749616302909E-3</v>
      </c>
      <c r="Q3129" s="200">
        <f t="shared" si="479"/>
        <v>2.3618513388784821E-2</v>
      </c>
    </row>
    <row r="3130" spans="1:17">
      <c r="A3130" s="180">
        <v>42506</v>
      </c>
      <c r="B3130" s="174">
        <v>1037.3</v>
      </c>
      <c r="C3130" s="197">
        <f t="shared" si="470"/>
        <v>1.2719127175021647E-2</v>
      </c>
      <c r="D3130" s="201">
        <f t="shared" si="475"/>
        <v>-4.1410347440186315E-3</v>
      </c>
      <c r="E3130" s="174">
        <v>10332.469999999999</v>
      </c>
      <c r="F3130" s="197">
        <f t="shared" si="471"/>
        <v>1.015644027833401E-2</v>
      </c>
      <c r="G3130" s="197">
        <f t="shared" si="476"/>
        <v>1.4168056088144617E-2</v>
      </c>
      <c r="H3130" s="174">
        <v>4380.4840000000004</v>
      </c>
      <c r="I3130" s="197">
        <f t="shared" si="472"/>
        <v>1.2393154382509056E-2</v>
      </c>
      <c r="J3130" s="197">
        <f t="shared" si="477"/>
        <v>-1.779301901781204E-2</v>
      </c>
      <c r="K3130" s="174">
        <v>692.67</v>
      </c>
      <c r="L3130" s="197">
        <f t="shared" si="473"/>
        <v>1.2994044414579289E-4</v>
      </c>
      <c r="M3130" s="197">
        <f t="shared" si="478"/>
        <v>-2.8403989885224601E-3</v>
      </c>
      <c r="N3130" s="199">
        <v>42506</v>
      </c>
      <c r="O3130" s="181">
        <v>2066.66</v>
      </c>
      <c r="P3130" s="200">
        <f t="shared" si="474"/>
        <v>9.7490117600573523E-3</v>
      </c>
      <c r="Q3130" s="200">
        <f t="shared" si="479"/>
        <v>9.519369450370626E-3</v>
      </c>
    </row>
    <row r="3131" spans="1:17">
      <c r="A3131" s="180">
        <v>42507</v>
      </c>
      <c r="B3131" s="174">
        <v>1027.67</v>
      </c>
      <c r="C3131" s="197">
        <f t="shared" si="470"/>
        <v>-9.3270796310999798E-3</v>
      </c>
      <c r="D3131" s="201">
        <f t="shared" si="475"/>
        <v>2.8866457260172205E-3</v>
      </c>
      <c r="E3131" s="174">
        <v>10257.61</v>
      </c>
      <c r="F3131" s="197">
        <f t="shared" si="471"/>
        <v>-7.2714948022850811E-3</v>
      </c>
      <c r="G3131" s="197">
        <f t="shared" si="476"/>
        <v>1.3845263304614658E-2</v>
      </c>
      <c r="H3131" s="174">
        <v>4322.5569999999998</v>
      </c>
      <c r="I3131" s="197">
        <f t="shared" si="472"/>
        <v>-1.3312095264982308E-2</v>
      </c>
      <c r="J3131" s="197">
        <f t="shared" si="477"/>
        <v>-4.5050912986372149E-3</v>
      </c>
      <c r="K3131" s="174">
        <v>697.55</v>
      </c>
      <c r="L3131" s="197">
        <f t="shared" si="473"/>
        <v>7.0205004150951135E-3</v>
      </c>
      <c r="M3131" s="197">
        <f t="shared" si="478"/>
        <v>5.0367003268322018E-3</v>
      </c>
      <c r="N3131" s="199">
        <v>42507</v>
      </c>
      <c r="O3131" s="181">
        <v>2047.21</v>
      </c>
      <c r="P3131" s="200">
        <f t="shared" si="474"/>
        <v>-9.4558869991757388E-3</v>
      </c>
      <c r="Q3131" s="200">
        <f t="shared" si="479"/>
        <v>1.2694795843676549E-2</v>
      </c>
    </row>
    <row r="3132" spans="1:17">
      <c r="A3132" s="180">
        <v>42508</v>
      </c>
      <c r="B3132" s="174">
        <v>1034.96</v>
      </c>
      <c r="C3132" s="197">
        <f t="shared" si="470"/>
        <v>7.068674802964219E-3</v>
      </c>
      <c r="D3132" s="201">
        <f t="shared" si="475"/>
        <v>-1.1513062291484227E-2</v>
      </c>
      <c r="E3132" s="174">
        <v>10239.65</v>
      </c>
      <c r="F3132" s="197">
        <f t="shared" si="471"/>
        <v>-1.7524297975709427E-3</v>
      </c>
      <c r="G3132" s="197">
        <f t="shared" si="476"/>
        <v>3.3377242299782684E-3</v>
      </c>
      <c r="H3132" s="174">
        <v>4338.232</v>
      </c>
      <c r="I3132" s="197">
        <f t="shared" si="472"/>
        <v>3.619766539840856E-3</v>
      </c>
      <c r="J3132" s="197">
        <f t="shared" si="477"/>
        <v>-2.0215301635461945E-2</v>
      </c>
      <c r="K3132" s="174">
        <v>697.63</v>
      </c>
      <c r="L3132" s="197">
        <f t="shared" si="473"/>
        <v>1.1468054313817148E-4</v>
      </c>
      <c r="M3132" s="197">
        <f t="shared" si="478"/>
        <v>1.8366795710037156E-3</v>
      </c>
      <c r="N3132" s="199">
        <v>42508</v>
      </c>
      <c r="O3132" s="181">
        <v>2047.63</v>
      </c>
      <c r="P3132" s="200">
        <f t="shared" si="474"/>
        <v>2.0513622093808805E-4</v>
      </c>
      <c r="Q3132" s="200">
        <f t="shared" si="479"/>
        <v>-1.1570035390560552E-3</v>
      </c>
    </row>
    <row r="3133" spans="1:17">
      <c r="A3133" s="180">
        <v>42509</v>
      </c>
      <c r="B3133" s="174">
        <v>1031.7</v>
      </c>
      <c r="C3133" s="197">
        <f t="shared" si="470"/>
        <v>-3.1548515033162305E-3</v>
      </c>
      <c r="D3133" s="201">
        <f t="shared" si="475"/>
        <v>-9.2521121246369083E-3</v>
      </c>
      <c r="E3133" s="174">
        <v>10192.48</v>
      </c>
      <c r="F3133" s="197">
        <f t="shared" si="471"/>
        <v>-4.6172458575044007E-3</v>
      </c>
      <c r="G3133" s="197">
        <f t="shared" si="476"/>
        <v>1.9511877052271957E-3</v>
      </c>
      <c r="H3133" s="174">
        <v>4315.5789999999997</v>
      </c>
      <c r="I3133" s="197">
        <f t="shared" si="472"/>
        <v>-5.2353932254731025E-3</v>
      </c>
      <c r="J3133" s="197">
        <f t="shared" si="477"/>
        <v>-2.0250066503203337E-2</v>
      </c>
      <c r="K3133" s="174">
        <v>706.86</v>
      </c>
      <c r="L3133" s="197">
        <f t="shared" si="473"/>
        <v>1.3143750228827911E-2</v>
      </c>
      <c r="M3133" s="197">
        <f t="shared" si="478"/>
        <v>3.1872765740610055E-3</v>
      </c>
      <c r="N3133" s="199">
        <v>42509</v>
      </c>
      <c r="O3133" s="181">
        <v>2040.04</v>
      </c>
      <c r="P3133" s="200">
        <f t="shared" si="474"/>
        <v>-3.7136112860127355E-3</v>
      </c>
      <c r="Q3133" s="200">
        <f t="shared" si="479"/>
        <v>-1.9369497399323891E-3</v>
      </c>
    </row>
    <row r="3134" spans="1:17">
      <c r="A3134" s="180">
        <v>42510</v>
      </c>
      <c r="B3134" s="174">
        <v>1051.54</v>
      </c>
      <c r="C3134" s="197">
        <f t="shared" si="470"/>
        <v>1.9047829206848742E-2</v>
      </c>
      <c r="D3134" s="201">
        <f t="shared" si="475"/>
        <v>-1.32681829763236E-2</v>
      </c>
      <c r="E3134" s="174">
        <v>10250.49</v>
      </c>
      <c r="F3134" s="197">
        <f t="shared" si="471"/>
        <v>5.6753158376307332E-3</v>
      </c>
      <c r="G3134" s="197">
        <f t="shared" si="476"/>
        <v>-1.6873762712523669E-4</v>
      </c>
      <c r="H3134" s="174">
        <v>4362.9030000000002</v>
      </c>
      <c r="I3134" s="197">
        <f t="shared" si="472"/>
        <v>1.0906162869518196E-2</v>
      </c>
      <c r="J3134" s="197">
        <f t="shared" si="477"/>
        <v>-2.788647272745768E-2</v>
      </c>
      <c r="K3134" s="174">
        <v>702.11</v>
      </c>
      <c r="L3134" s="197">
        <f t="shared" si="473"/>
        <v>-6.7425395789804535E-3</v>
      </c>
      <c r="M3134" s="197">
        <f t="shared" si="478"/>
        <v>-1.0039380664067059E-3</v>
      </c>
      <c r="N3134" s="199">
        <v>42510</v>
      </c>
      <c r="O3134" s="181">
        <v>2052.3200000000002</v>
      </c>
      <c r="P3134" s="200">
        <f t="shared" si="474"/>
        <v>6.0014450623727053E-3</v>
      </c>
      <c r="Q3134" s="200">
        <f t="shared" si="479"/>
        <v>-4.7728119082944675E-3</v>
      </c>
    </row>
    <row r="3135" spans="1:17">
      <c r="A3135" s="180">
        <v>42513</v>
      </c>
      <c r="B3135" s="174">
        <v>1051.78</v>
      </c>
      <c r="C3135" s="197">
        <f t="shared" si="470"/>
        <v>2.2821063940961012E-4</v>
      </c>
      <c r="D3135" s="201">
        <f t="shared" si="475"/>
        <v>1.5120299562787654E-2</v>
      </c>
      <c r="E3135" s="174">
        <v>10226.56</v>
      </c>
      <c r="F3135" s="197">
        <f t="shared" si="471"/>
        <v>-2.337251791017291E-3</v>
      </c>
      <c r="G3135" s="197">
        <f t="shared" si="476"/>
        <v>1.4821769142874475E-2</v>
      </c>
      <c r="H3135" s="174">
        <v>4355.0990000000002</v>
      </c>
      <c r="I3135" s="197">
        <f t="shared" si="472"/>
        <v>-1.7903189479597649E-3</v>
      </c>
      <c r="J3135" s="197">
        <f t="shared" si="477"/>
        <v>-9.0483012894226212E-3</v>
      </c>
      <c r="K3135" s="174">
        <v>699.25</v>
      </c>
      <c r="L3135" s="197">
        <f t="shared" si="473"/>
        <v>-4.0817548250334642E-3</v>
      </c>
      <c r="M3135" s="197">
        <f t="shared" si="478"/>
        <v>-8.4528719557929628E-3</v>
      </c>
      <c r="N3135" s="199">
        <v>42513</v>
      </c>
      <c r="O3135" s="181">
        <v>2048.04</v>
      </c>
      <c r="P3135" s="200">
        <f t="shared" si="474"/>
        <v>-2.0876223328746188E-3</v>
      </c>
      <c r="Q3135" s="200">
        <f t="shared" si="479"/>
        <v>7.6350996846083884E-3</v>
      </c>
    </row>
    <row r="3136" spans="1:17">
      <c r="A3136" s="180">
        <v>42514</v>
      </c>
      <c r="B3136" s="174">
        <v>1072.3399999999999</v>
      </c>
      <c r="C3136" s="197">
        <f t="shared" si="470"/>
        <v>1.9359209571337094E-2</v>
      </c>
      <c r="D3136" s="201">
        <f t="shared" si="475"/>
        <v>1.3005154661329624E-2</v>
      </c>
      <c r="E3136" s="174">
        <v>10353.56</v>
      </c>
      <c r="F3136" s="197">
        <f t="shared" si="471"/>
        <v>1.2342164394058219E-2</v>
      </c>
      <c r="G3136" s="197">
        <f t="shared" si="476"/>
        <v>1.3780447243901012E-2</v>
      </c>
      <c r="H3136" s="174">
        <v>4444.2969999999996</v>
      </c>
      <c r="I3136" s="197">
        <f t="shared" si="472"/>
        <v>2.0274358689938165E-2</v>
      </c>
      <c r="J3136" s="197">
        <f t="shared" si="477"/>
        <v>-1.1513681408503682E-2</v>
      </c>
      <c r="K3136" s="174">
        <v>697.27</v>
      </c>
      <c r="L3136" s="197">
        <f t="shared" si="473"/>
        <v>-2.8356218696814692E-3</v>
      </c>
      <c r="M3136" s="197">
        <f t="shared" si="478"/>
        <v>-1.6706290923853551E-2</v>
      </c>
      <c r="N3136" s="199">
        <v>42514</v>
      </c>
      <c r="O3136" s="181">
        <v>2076.06</v>
      </c>
      <c r="P3136" s="200">
        <f t="shared" si="474"/>
        <v>1.3588628383570183E-2</v>
      </c>
      <c r="Q3136" s="200">
        <f t="shared" si="479"/>
        <v>5.9256095306221071E-3</v>
      </c>
    </row>
    <row r="3137" spans="1:17">
      <c r="A3137" s="180">
        <v>42515</v>
      </c>
      <c r="B3137" s="174">
        <v>1075.92</v>
      </c>
      <c r="C3137" s="197">
        <f t="shared" si="470"/>
        <v>3.3329329913680573E-3</v>
      </c>
      <c r="D3137" s="201">
        <f t="shared" si="475"/>
        <v>3.3115954169762173E-2</v>
      </c>
      <c r="E3137" s="174">
        <v>10446.58</v>
      </c>
      <c r="F3137" s="197">
        <f t="shared" si="471"/>
        <v>8.9442301952509153E-3</v>
      </c>
      <c r="G3137" s="197">
        <f t="shared" si="476"/>
        <v>2.4157577508961012E-2</v>
      </c>
      <c r="H3137" s="174">
        <v>4476.4340000000002</v>
      </c>
      <c r="I3137" s="197">
        <f t="shared" si="472"/>
        <v>7.2050460946278296E-3</v>
      </c>
      <c r="J3137" s="197">
        <f t="shared" si="477"/>
        <v>1.0456802386164298E-2</v>
      </c>
      <c r="K3137" s="174">
        <v>706.97</v>
      </c>
      <c r="L3137" s="197">
        <f t="shared" si="473"/>
        <v>1.3815521969177711E-2</v>
      </c>
      <c r="M3137" s="197">
        <f t="shared" si="478"/>
        <v>-3.0507824485223111E-2</v>
      </c>
      <c r="N3137" s="199">
        <v>42515</v>
      </c>
      <c r="O3137" s="181">
        <v>2090.54</v>
      </c>
      <c r="P3137" s="200">
        <f t="shared" si="474"/>
        <v>6.9505391897537305E-3</v>
      </c>
      <c r="Q3137" s="200">
        <f t="shared" si="479"/>
        <v>1.8969183775841725E-2</v>
      </c>
    </row>
    <row r="3138" spans="1:17">
      <c r="A3138" s="180">
        <v>42516</v>
      </c>
      <c r="B3138" s="174">
        <v>1078.42</v>
      </c>
      <c r="C3138" s="197">
        <f t="shared" si="470"/>
        <v>2.3208974648392241E-3</v>
      </c>
      <c r="D3138" s="201">
        <f t="shared" si="475"/>
        <v>2.1969818930326214E-2</v>
      </c>
      <c r="E3138" s="174">
        <v>10439.61</v>
      </c>
      <c r="F3138" s="197">
        <f t="shared" si="471"/>
        <v>-6.6742668325209351E-4</v>
      </c>
      <c r="G3138" s="197">
        <f t="shared" si="476"/>
        <v>2.4827570167910283E-2</v>
      </c>
      <c r="H3138" s="174">
        <v>4487.9610000000002</v>
      </c>
      <c r="I3138" s="197">
        <f t="shared" si="472"/>
        <v>2.571731021023978E-3</v>
      </c>
      <c r="J3138" s="197">
        <f t="shared" si="477"/>
        <v>1.948759766979842E-3</v>
      </c>
      <c r="K3138" s="174">
        <v>699.38</v>
      </c>
      <c r="L3138" s="197">
        <f t="shared" si="473"/>
        <v>-1.0794003900538269E-2</v>
      </c>
      <c r="M3138" s="197">
        <f t="shared" si="478"/>
        <v>-2.1313876661792418E-2</v>
      </c>
      <c r="N3138" s="199">
        <v>42516</v>
      </c>
      <c r="O3138" s="181">
        <v>2090.1</v>
      </c>
      <c r="P3138" s="200">
        <f t="shared" si="474"/>
        <v>-2.1049408780701167E-4</v>
      </c>
      <c r="Q3138" s="200">
        <f t="shared" si="479"/>
        <v>1.7141691693446141E-2</v>
      </c>
    </row>
    <row r="3139" spans="1:17">
      <c r="A3139" s="180">
        <v>42517</v>
      </c>
      <c r="B3139" s="174">
        <v>1082.93</v>
      </c>
      <c r="C3139" s="197">
        <f t="shared" si="470"/>
        <v>4.1733236595167178E-3</v>
      </c>
      <c r="D3139" s="201">
        <f t="shared" si="475"/>
        <v>1.8559173039556814E-2</v>
      </c>
      <c r="E3139" s="174">
        <v>10469.52</v>
      </c>
      <c r="F3139" s="197">
        <f t="shared" si="471"/>
        <v>2.8609531244236509E-3</v>
      </c>
      <c r="G3139" s="197">
        <f t="shared" si="476"/>
        <v>1.9603501752613876E-2</v>
      </c>
      <c r="H3139" s="174">
        <v>4512.5410000000002</v>
      </c>
      <c r="I3139" s="197">
        <f t="shared" si="472"/>
        <v>5.461931147233103E-3</v>
      </c>
      <c r="J3139" s="197">
        <f t="shared" si="477"/>
        <v>-6.493046042400333E-4</v>
      </c>
      <c r="K3139" s="174">
        <v>703.01</v>
      </c>
      <c r="L3139" s="197">
        <f t="shared" si="473"/>
        <v>5.1768881795337274E-3</v>
      </c>
      <c r="M3139" s="197">
        <f t="shared" si="478"/>
        <v>-3.4666222493584822E-2</v>
      </c>
      <c r="N3139" s="199">
        <v>42517</v>
      </c>
      <c r="O3139" s="181">
        <v>2099.06</v>
      </c>
      <c r="P3139" s="200">
        <f t="shared" si="474"/>
        <v>4.2777137484011473E-3</v>
      </c>
      <c r="Q3139" s="200">
        <f t="shared" si="479"/>
        <v>1.2590289202356601E-2</v>
      </c>
    </row>
    <row r="3140" spans="1:17">
      <c r="A3140" s="180">
        <v>42521</v>
      </c>
      <c r="B3140" s="174">
        <v>1087.17</v>
      </c>
      <c r="C3140" s="197">
        <f t="shared" ref="C3140:C3203" si="480">LN(B3140/B3139)</f>
        <v>3.907658997583067E-3</v>
      </c>
      <c r="D3140" s="201">
        <f t="shared" si="475"/>
        <v>2.2534139286703926E-2</v>
      </c>
      <c r="E3140" s="174">
        <v>10441</v>
      </c>
      <c r="F3140" s="197">
        <f t="shared" ref="F3140:F3203" si="481">LN(E3140/E3139)</f>
        <v>-2.7278152513392846E-3</v>
      </c>
      <c r="G3140" s="197">
        <f t="shared" si="476"/>
        <v>2.535719047854134E-2</v>
      </c>
      <c r="H3140" s="174">
        <v>4523.893</v>
      </c>
      <c r="I3140" s="197">
        <f t="shared" ref="I3140:I3203" si="482">LN(H3140/H3139)</f>
        <v>2.5124968481497621E-3</v>
      </c>
      <c r="J3140" s="197">
        <f t="shared" si="477"/>
        <v>6.421847472373678E-3</v>
      </c>
      <c r="K3140" s="174">
        <v>698.92</v>
      </c>
      <c r="L3140" s="197">
        <f t="shared" ref="L3140:L3203" si="483">LN(K3140/K3139)</f>
        <v>-5.8348299897233663E-3</v>
      </c>
      <c r="M3140" s="197">
        <f t="shared" si="478"/>
        <v>-3.270217740783439E-2</v>
      </c>
      <c r="N3140" s="199">
        <v>42521</v>
      </c>
      <c r="O3140" s="181">
        <v>2096.96</v>
      </c>
      <c r="P3140" s="200">
        <f t="shared" ref="P3140:P3203" si="484">LN(O3140/O3139)</f>
        <v>-1.0009486014519232E-3</v>
      </c>
      <c r="Q3140" s="200">
        <f t="shared" si="479"/>
        <v>1.8909864226796094E-2</v>
      </c>
    </row>
    <row r="3141" spans="1:17">
      <c r="A3141" s="180">
        <v>42522</v>
      </c>
      <c r="B3141" s="174">
        <v>1085.07</v>
      </c>
      <c r="C3141" s="197">
        <f t="shared" si="480"/>
        <v>-1.9334886147168366E-3</v>
      </c>
      <c r="D3141" s="201">
        <f t="shared" si="475"/>
        <v>2.0190130274920802E-2</v>
      </c>
      <c r="E3141" s="174">
        <v>10454.93</v>
      </c>
      <c r="F3141" s="197">
        <f t="shared" si="481"/>
        <v>1.3332741891383482E-3</v>
      </c>
      <c r="G3141" s="197">
        <f t="shared" si="476"/>
        <v>2.1397692434399304E-2</v>
      </c>
      <c r="H3141" s="174">
        <v>4520.0680000000002</v>
      </c>
      <c r="I3141" s="197">
        <f t="shared" si="482"/>
        <v>-8.458683596851475E-4</v>
      </c>
      <c r="J3141" s="197">
        <f t="shared" si="477"/>
        <v>-1.8085302205524648E-3</v>
      </c>
      <c r="K3141" s="174">
        <v>707.2</v>
      </c>
      <c r="L3141" s="197">
        <f t="shared" si="483"/>
        <v>1.1777224852596099E-2</v>
      </c>
      <c r="M3141" s="197">
        <f t="shared" si="478"/>
        <v>-3.9637753263949423E-2</v>
      </c>
      <c r="N3141" s="199">
        <v>42522</v>
      </c>
      <c r="O3141" s="181">
        <v>2099.33</v>
      </c>
      <c r="P3141" s="200">
        <f t="shared" si="484"/>
        <v>1.1295693348150856E-3</v>
      </c>
      <c r="Q3141" s="200">
        <f t="shared" si="479"/>
        <v>1.1597975434034912E-2</v>
      </c>
    </row>
    <row r="3142" spans="1:17">
      <c r="A3142" s="180">
        <v>42523</v>
      </c>
      <c r="B3142" s="174">
        <v>1088.2</v>
      </c>
      <c r="C3142" s="197">
        <f t="shared" si="480"/>
        <v>2.8804540293089114E-3</v>
      </c>
      <c r="D3142" s="201">
        <f t="shared" si="475"/>
        <v>2.179194189352239E-2</v>
      </c>
      <c r="E3142" s="174">
        <v>10487.58</v>
      </c>
      <c r="F3142" s="197">
        <f t="shared" si="481"/>
        <v>3.1180623958436573E-3</v>
      </c>
      <c r="G3142" s="197">
        <f t="shared" si="476"/>
        <v>2.6353974307583457E-2</v>
      </c>
      <c r="H3142" s="174">
        <v>4531.3490000000002</v>
      </c>
      <c r="I3142" s="197">
        <f t="shared" si="482"/>
        <v>2.4926496792758725E-3</v>
      </c>
      <c r="J3142" s="197">
        <f t="shared" si="477"/>
        <v>1.8521287718463292E-3</v>
      </c>
      <c r="K3142" s="174">
        <v>706.47</v>
      </c>
      <c r="L3142" s="197">
        <f t="shared" si="483"/>
        <v>-1.0327729454343417E-3</v>
      </c>
      <c r="M3142" s="197">
        <f t="shared" si="478"/>
        <v>-2.1819047394640273E-2</v>
      </c>
      <c r="N3142" s="199">
        <v>42523</v>
      </c>
      <c r="O3142" s="181">
        <v>2105.2600000000002</v>
      </c>
      <c r="P3142" s="200">
        <f t="shared" si="484"/>
        <v>2.8207287425610055E-3</v>
      </c>
      <c r="Q3142" s="200">
        <f t="shared" si="479"/>
        <v>1.594095396224798E-2</v>
      </c>
    </row>
    <row r="3143" spans="1:17">
      <c r="A3143" s="180">
        <v>42524</v>
      </c>
      <c r="B3143" s="174">
        <v>1085.1199999999999</v>
      </c>
      <c r="C3143" s="197">
        <f t="shared" si="480"/>
        <v>-2.8343751145513442E-3</v>
      </c>
      <c r="D3143" s="201">
        <f t="shared" si="475"/>
        <v>3.4392834583688185E-2</v>
      </c>
      <c r="E3143" s="174">
        <v>10487.94</v>
      </c>
      <c r="F3143" s="197">
        <f t="shared" si="481"/>
        <v>3.4325728281070935E-5</v>
      </c>
      <c r="G3143" s="197">
        <f t="shared" si="476"/>
        <v>4.1517185118779713E-2</v>
      </c>
      <c r="H3143" s="174">
        <v>4509.7929999999997</v>
      </c>
      <c r="I3143" s="197">
        <f t="shared" si="482"/>
        <v>-4.7684332012331888E-3</v>
      </c>
      <c r="J3143" s="197">
        <f t="shared" si="477"/>
        <v>1.3463955224365871E-2</v>
      </c>
      <c r="K3143" s="174">
        <v>721.46</v>
      </c>
      <c r="L3143" s="197">
        <f t="shared" si="483"/>
        <v>2.0996198243629541E-2</v>
      </c>
      <c r="M3143" s="197">
        <f t="shared" si="478"/>
        <v>-2.4206740427348647E-2</v>
      </c>
      <c r="N3143" s="199">
        <v>42524</v>
      </c>
      <c r="O3143" s="181">
        <v>2099.13</v>
      </c>
      <c r="P3143" s="200">
        <f t="shared" si="484"/>
        <v>-2.916001771314822E-3</v>
      </c>
      <c r="Q3143" s="200">
        <f t="shared" si="479"/>
        <v>2.8958059322326528E-2</v>
      </c>
    </row>
    <row r="3144" spans="1:17">
      <c r="A3144" s="180">
        <v>42527</v>
      </c>
      <c r="B3144" s="174">
        <v>1089.3900000000001</v>
      </c>
      <c r="C3144" s="197">
        <f t="shared" si="480"/>
        <v>3.9273266053818359E-3</v>
      </c>
      <c r="D3144" s="201">
        <f t="shared" si="475"/>
        <v>1.8462291798038169E-2</v>
      </c>
      <c r="E3144" s="174">
        <v>10554.82</v>
      </c>
      <c r="F3144" s="197">
        <f t="shared" si="481"/>
        <v>6.356602004501527E-3</v>
      </c>
      <c r="G3144" s="197">
        <f t="shared" si="476"/>
        <v>3.178234735941389E-2</v>
      </c>
      <c r="H3144" s="174">
        <v>4523.6329999999998</v>
      </c>
      <c r="I3144" s="197">
        <f t="shared" si="482"/>
        <v>3.064177606338426E-3</v>
      </c>
      <c r="J3144" s="197">
        <f t="shared" si="477"/>
        <v>-7.5082303780711658E-3</v>
      </c>
      <c r="K3144" s="174">
        <v>726.77</v>
      </c>
      <c r="L3144" s="197">
        <f t="shared" si="483"/>
        <v>7.3331222185360227E-3</v>
      </c>
      <c r="M3144" s="197">
        <f t="shared" si="478"/>
        <v>-3.7417111142755421E-4</v>
      </c>
      <c r="N3144" s="199">
        <v>42527</v>
      </c>
      <c r="O3144" s="181">
        <v>2109.41</v>
      </c>
      <c r="P3144" s="200">
        <f t="shared" si="484"/>
        <v>4.8853143586385676E-3</v>
      </c>
      <c r="Q3144" s="200">
        <f t="shared" si="479"/>
        <v>1.5589195603774943E-2</v>
      </c>
    </row>
    <row r="3145" spans="1:17">
      <c r="A3145" s="180">
        <v>42528</v>
      </c>
      <c r="B3145" s="174">
        <v>1096.5999999999999</v>
      </c>
      <c r="C3145" s="197">
        <f t="shared" si="480"/>
        <v>6.5965774272923137E-3</v>
      </c>
      <c r="D3145" s="201">
        <f t="shared" si="475"/>
        <v>3.9746282904462055E-2</v>
      </c>
      <c r="E3145" s="174">
        <v>10599.22</v>
      </c>
      <c r="F3145" s="197">
        <f t="shared" si="481"/>
        <v>4.1977858791212254E-3</v>
      </c>
      <c r="G3145" s="197">
        <f t="shared" si="476"/>
        <v>4.949269666794423E-2</v>
      </c>
      <c r="H3145" s="174">
        <v>4513.0870000000004</v>
      </c>
      <c r="I3145" s="197">
        <f t="shared" si="482"/>
        <v>-2.3340337617257984E-3</v>
      </c>
      <c r="J3145" s="197">
        <f t="shared" si="477"/>
        <v>1.0745395213429387E-2</v>
      </c>
      <c r="K3145" s="174">
        <v>728.54</v>
      </c>
      <c r="L3145" s="197">
        <f t="shared" si="483"/>
        <v>2.4324726315988008E-3</v>
      </c>
      <c r="M3145" s="197">
        <f t="shared" si="478"/>
        <v>-8.7266207163215585E-3</v>
      </c>
      <c r="N3145" s="199">
        <v>42528</v>
      </c>
      <c r="O3145" s="181">
        <v>2112.13</v>
      </c>
      <c r="P3145" s="200">
        <f t="shared" si="484"/>
        <v>1.2886294463136218E-3</v>
      </c>
      <c r="Q3145" s="200">
        <f t="shared" si="479"/>
        <v>3.2522643199354405E-2</v>
      </c>
    </row>
    <row r="3146" spans="1:17">
      <c r="A3146" s="180">
        <v>42529</v>
      </c>
      <c r="B3146" s="174">
        <v>1098.31</v>
      </c>
      <c r="C3146" s="197">
        <f t="shared" si="480"/>
        <v>1.558150763326307E-3</v>
      </c>
      <c r="D3146" s="201">
        <f t="shared" si="475"/>
        <v>4.6467039436391668E-2</v>
      </c>
      <c r="E3146" s="174">
        <v>10638.36</v>
      </c>
      <c r="F3146" s="197">
        <f t="shared" si="481"/>
        <v>3.6859231902214178E-3</v>
      </c>
      <c r="G3146" s="197">
        <f t="shared" si="476"/>
        <v>4.6297382525788681E-2</v>
      </c>
      <c r="H3146" s="174">
        <v>4520.6289999999999</v>
      </c>
      <c r="I3146" s="197">
        <f t="shared" si="482"/>
        <v>1.669745152999711E-3</v>
      </c>
      <c r="J3146" s="197">
        <f t="shared" si="477"/>
        <v>8.4918064915839638E-3</v>
      </c>
      <c r="K3146" s="174">
        <v>732.65</v>
      </c>
      <c r="L3146" s="197">
        <f t="shared" si="483"/>
        <v>5.6255666122704525E-3</v>
      </c>
      <c r="M3146" s="197">
        <f t="shared" si="478"/>
        <v>-1.3253534607430189E-2</v>
      </c>
      <c r="N3146" s="199">
        <v>42529</v>
      </c>
      <c r="O3146" s="181">
        <v>2119.12</v>
      </c>
      <c r="P3146" s="200">
        <f t="shared" si="484"/>
        <v>3.3039911887868061E-3</v>
      </c>
      <c r="Q3146" s="200">
        <f t="shared" si="479"/>
        <v>3.1028541378717581E-2</v>
      </c>
    </row>
    <row r="3147" spans="1:17">
      <c r="A3147" s="180">
        <v>42530</v>
      </c>
      <c r="B3147" s="174">
        <v>1095.1099999999999</v>
      </c>
      <c r="C3147" s="197">
        <f t="shared" si="480"/>
        <v>-2.9178199070971577E-3</v>
      </c>
      <c r="D3147" s="201">
        <f t="shared" si="475"/>
        <v>5.151806685430102E-2</v>
      </c>
      <c r="E3147" s="174">
        <v>10589.82</v>
      </c>
      <c r="F3147" s="197">
        <f t="shared" si="481"/>
        <v>-4.5731743933577372E-3</v>
      </c>
      <c r="G3147" s="197">
        <f t="shared" si="476"/>
        <v>5.0488389428803758E-2</v>
      </c>
      <c r="H3147" s="174">
        <v>4512.6890000000003</v>
      </c>
      <c r="I3147" s="197">
        <f t="shared" si="482"/>
        <v>-1.7579370160058887E-3</v>
      </c>
      <c r="J3147" s="197">
        <f t="shared" si="477"/>
        <v>1.3792778329103228E-2</v>
      </c>
      <c r="K3147" s="174">
        <v>733.57</v>
      </c>
      <c r="L3147" s="197">
        <f t="shared" si="483"/>
        <v>1.2549278017461617E-3</v>
      </c>
      <c r="M3147" s="197">
        <f t="shared" si="478"/>
        <v>-6.0826031035732158E-3</v>
      </c>
      <c r="N3147" s="199">
        <v>42530</v>
      </c>
      <c r="O3147" s="181">
        <v>2115.48</v>
      </c>
      <c r="P3147" s="200">
        <f t="shared" si="484"/>
        <v>-1.7191710652795132E-3</v>
      </c>
      <c r="Q3147" s="200">
        <f t="shared" si="479"/>
        <v>3.7076085597960218E-2</v>
      </c>
    </row>
    <row r="3148" spans="1:17">
      <c r="A3148" s="180">
        <v>42531</v>
      </c>
      <c r="B3148" s="174">
        <v>1076.95</v>
      </c>
      <c r="C3148" s="197">
        <f t="shared" si="480"/>
        <v>-1.6721843002813073E-2</v>
      </c>
      <c r="D3148" s="201">
        <f t="shared" si="475"/>
        <v>4.8044398545331761E-2</v>
      </c>
      <c r="E3148" s="174">
        <v>10446.1</v>
      </c>
      <c r="F3148" s="197">
        <f t="shared" si="481"/>
        <v>-1.3664459291124222E-2</v>
      </c>
      <c r="G3148" s="197">
        <f t="shared" si="476"/>
        <v>3.3719480561561474E-2</v>
      </c>
      <c r="H3148" s="174">
        <v>4461.05</v>
      </c>
      <c r="I3148" s="197">
        <f t="shared" si="482"/>
        <v>-1.1509042105825934E-2</v>
      </c>
      <c r="J3148" s="197">
        <f t="shared" si="477"/>
        <v>3.6950850003151731E-3</v>
      </c>
      <c r="K3148" s="174">
        <v>731.73</v>
      </c>
      <c r="L3148" s="197">
        <f t="shared" si="483"/>
        <v>-2.511432426285667E-3</v>
      </c>
      <c r="M3148" s="197">
        <f t="shared" si="478"/>
        <v>-1.3378488257452428E-2</v>
      </c>
      <c r="N3148" s="199">
        <v>42531</v>
      </c>
      <c r="O3148" s="181">
        <v>2096.0700000000002</v>
      </c>
      <c r="P3148" s="200">
        <f t="shared" si="484"/>
        <v>-9.2175742558201733E-3</v>
      </c>
      <c r="Q3148" s="200">
        <f t="shared" si="479"/>
        <v>2.5741151223777209E-2</v>
      </c>
    </row>
    <row r="3149" spans="1:17">
      <c r="A3149" s="180">
        <v>42534</v>
      </c>
      <c r="B3149" s="174">
        <v>1077.06</v>
      </c>
      <c r="C3149" s="197">
        <f t="shared" si="480"/>
        <v>1.0213508766955805E-4</v>
      </c>
      <c r="D3149" s="201">
        <f t="shared" si="475"/>
        <v>1.4139137164469826E-2</v>
      </c>
      <c r="E3149" s="174">
        <v>10349.18</v>
      </c>
      <c r="F3149" s="197">
        <f t="shared" si="481"/>
        <v>-9.321413490989373E-3</v>
      </c>
      <c r="G3149" s="197">
        <f t="shared" si="476"/>
        <v>8.3237645951113638E-3</v>
      </c>
      <c r="H3149" s="174">
        <v>4422.759</v>
      </c>
      <c r="I3149" s="197">
        <f t="shared" si="482"/>
        <v>-8.6204548350547611E-3</v>
      </c>
      <c r="J3149" s="197">
        <f t="shared" si="477"/>
        <v>-2.0780332683665505E-2</v>
      </c>
      <c r="K3149" s="174">
        <v>730.75</v>
      </c>
      <c r="L3149" s="197">
        <f t="shared" si="483"/>
        <v>-1.3401894681393104E-3</v>
      </c>
      <c r="M3149" s="197">
        <f t="shared" si="478"/>
        <v>-1.0779027695422064E-2</v>
      </c>
      <c r="N3149" s="199">
        <v>42534</v>
      </c>
      <c r="O3149" s="181">
        <v>2079.06</v>
      </c>
      <c r="P3149" s="200">
        <f t="shared" si="484"/>
        <v>-8.1482943594018125E-3</v>
      </c>
      <c r="Q3149" s="200">
        <f t="shared" si="479"/>
        <v>6.5334838928706208E-3</v>
      </c>
    </row>
    <row r="3150" spans="1:17">
      <c r="A3150" s="180">
        <v>42535</v>
      </c>
      <c r="B3150" s="174">
        <v>1076.8800000000001</v>
      </c>
      <c r="C3150" s="197">
        <f t="shared" si="480"/>
        <v>-1.6713557519596164E-4</v>
      </c>
      <c r="D3150" s="201">
        <f t="shared" si="475"/>
        <v>1.5504041465134573E-2</v>
      </c>
      <c r="E3150" s="174">
        <v>10294.59</v>
      </c>
      <c r="F3150" s="197">
        <f t="shared" si="481"/>
        <v>-5.2887749907427825E-3</v>
      </c>
      <c r="G3150" s="197">
        <f t="shared" si="476"/>
        <v>-1.0681130665655559E-3</v>
      </c>
      <c r="H3150" s="174">
        <v>4424.9110000000001</v>
      </c>
      <c r="I3150" s="197">
        <f t="shared" si="482"/>
        <v>4.8645576574113478E-4</v>
      </c>
      <c r="J3150" s="197">
        <f t="shared" si="477"/>
        <v>-2.9379490712263472E-2</v>
      </c>
      <c r="K3150" s="174">
        <v>727.66</v>
      </c>
      <c r="L3150" s="197">
        <f t="shared" si="483"/>
        <v>-4.2374978555668411E-3</v>
      </c>
      <c r="M3150" s="197">
        <f t="shared" si="478"/>
        <v>-1.4085183487341374E-3</v>
      </c>
      <c r="N3150" s="199">
        <v>42535</v>
      </c>
      <c r="O3150" s="181">
        <v>2075.3200000000002</v>
      </c>
      <c r="P3150" s="200">
        <f t="shared" si="484"/>
        <v>-1.80050982836035E-3</v>
      </c>
      <c r="Q3150" s="200">
        <f t="shared" si="479"/>
        <v>-1.7876713139797999E-3</v>
      </c>
    </row>
    <row r="3151" spans="1:17">
      <c r="A3151" s="180">
        <v>42536</v>
      </c>
      <c r="B3151" s="174">
        <v>1077.93</v>
      </c>
      <c r="C3151" s="197">
        <f t="shared" si="480"/>
        <v>9.7456395979706855E-4</v>
      </c>
      <c r="D3151" s="201">
        <f t="shared" si="475"/>
        <v>1.8481904114154905E-2</v>
      </c>
      <c r="E3151" s="174">
        <v>10297.16</v>
      </c>
      <c r="F3151" s="197">
        <f t="shared" si="481"/>
        <v>2.4961453138693201E-4</v>
      </c>
      <c r="G3151" s="197">
        <f t="shared" si="476"/>
        <v>-5.9060246752722211E-3</v>
      </c>
      <c r="H3151" s="174">
        <v>4409.51</v>
      </c>
      <c r="I3151" s="197">
        <f t="shared" si="482"/>
        <v>-3.4865930889268117E-3</v>
      </c>
      <c r="J3151" s="197">
        <f t="shared" si="477"/>
        <v>-2.6372860023174984E-2</v>
      </c>
      <c r="K3151" s="174">
        <v>729.89</v>
      </c>
      <c r="L3151" s="197">
        <f t="shared" si="483"/>
        <v>3.0599317210265363E-3</v>
      </c>
      <c r="M3151" s="197">
        <f t="shared" si="478"/>
        <v>-1.61403760150663E-2</v>
      </c>
      <c r="N3151" s="199">
        <v>42536</v>
      </c>
      <c r="O3151" s="181">
        <v>2071.5</v>
      </c>
      <c r="P3151" s="200">
        <f t="shared" si="484"/>
        <v>-1.8423761246134855E-3</v>
      </c>
      <c r="Q3151" s="200">
        <f t="shared" si="479"/>
        <v>-2.6034350191596824E-3</v>
      </c>
    </row>
    <row r="3152" spans="1:17">
      <c r="A3152" s="180">
        <v>42537</v>
      </c>
      <c r="B3152" s="174">
        <v>1078.8800000000001</v>
      </c>
      <c r="C3152" s="197">
        <f t="shared" si="480"/>
        <v>8.8093069063704759E-4</v>
      </c>
      <c r="D3152" s="201">
        <f t="shared" si="475"/>
        <v>1.50204479256556E-2</v>
      </c>
      <c r="E3152" s="174">
        <v>10322.84</v>
      </c>
      <c r="F3152" s="197">
        <f t="shared" si="481"/>
        <v>2.4907869327450405E-3</v>
      </c>
      <c r="G3152" s="197">
        <f t="shared" si="476"/>
        <v>-1.2331923973771291E-2</v>
      </c>
      <c r="H3152" s="174">
        <v>4424.2330000000002</v>
      </c>
      <c r="I3152" s="197">
        <f t="shared" si="482"/>
        <v>3.3333579282544003E-3</v>
      </c>
      <c r="J3152" s="197">
        <f t="shared" si="477"/>
        <v>-3.4747161059476249E-2</v>
      </c>
      <c r="K3152" s="174">
        <v>731.08</v>
      </c>
      <c r="L3152" s="197">
        <f t="shared" si="483"/>
        <v>1.6290550294264E-3</v>
      </c>
      <c r="M3152" s="197">
        <f t="shared" si="478"/>
        <v>1.3572894686475299E-3</v>
      </c>
      <c r="N3152" s="199">
        <v>42537</v>
      </c>
      <c r="O3152" s="181">
        <v>2077.9899999999998</v>
      </c>
      <c r="P3152" s="200">
        <f t="shared" si="484"/>
        <v>3.1280978105988734E-3</v>
      </c>
      <c r="Q3152" s="200">
        <f t="shared" si="479"/>
        <v>-1.0965485405056151E-2</v>
      </c>
    </row>
    <row r="3153" spans="1:17">
      <c r="A3153" s="180">
        <v>42538</v>
      </c>
      <c r="B3153" s="174">
        <v>1072.04</v>
      </c>
      <c r="C3153" s="197">
        <f t="shared" si="480"/>
        <v>-6.3600906188176288E-3</v>
      </c>
      <c r="D3153" s="201">
        <f t="shared" si="475"/>
        <v>2.6390720473643808E-2</v>
      </c>
      <c r="E3153" s="174">
        <v>10347.94</v>
      </c>
      <c r="F3153" s="197">
        <f t="shared" si="481"/>
        <v>2.4285500920959652E-3</v>
      </c>
      <c r="G3153" s="197">
        <f t="shared" si="476"/>
        <v>-1.8662604382897699E-2</v>
      </c>
      <c r="H3153" s="174">
        <v>4374.3810000000003</v>
      </c>
      <c r="I3153" s="197">
        <f t="shared" si="482"/>
        <v>-1.1331906017356945E-2</v>
      </c>
      <c r="J3153" s="197">
        <f t="shared" si="477"/>
        <v>-2.5188907279104486E-2</v>
      </c>
      <c r="K3153" s="174">
        <v>733.7</v>
      </c>
      <c r="L3153" s="197">
        <f t="shared" si="483"/>
        <v>3.5773328337070946E-3</v>
      </c>
      <c r="M3153" s="197">
        <f t="shared" si="478"/>
        <v>2.5748500817331225E-3</v>
      </c>
      <c r="N3153" s="199">
        <v>42538</v>
      </c>
      <c r="O3153" s="181">
        <v>2071.2199999999998</v>
      </c>
      <c r="P3153" s="200">
        <f t="shared" si="484"/>
        <v>-3.2632746994190635E-3</v>
      </c>
      <c r="Q3153" s="200">
        <f t="shared" si="479"/>
        <v>-1.0917144220475627E-2</v>
      </c>
    </row>
    <row r="3154" spans="1:17">
      <c r="A3154" s="180">
        <v>42541</v>
      </c>
      <c r="B3154" s="174">
        <v>1082.06</v>
      </c>
      <c r="C3154" s="197">
        <f t="shared" si="480"/>
        <v>9.3032563665839396E-3</v>
      </c>
      <c r="D3154" s="201">
        <f t="shared" ref="D3154:D3217" si="485">SUM(C3113:C3153)</f>
        <v>1.1502035972047023E-2</v>
      </c>
      <c r="E3154" s="174">
        <v>10450.030000000001</v>
      </c>
      <c r="F3154" s="197">
        <f t="shared" si="481"/>
        <v>9.8173831350019461E-3</v>
      </c>
      <c r="G3154" s="197">
        <f t="shared" ref="G3154:G3217" si="486">SUM(F3113:F3153)</f>
        <v>-1.7230961490416301E-2</v>
      </c>
      <c r="H3154" s="174">
        <v>4400.1580000000004</v>
      </c>
      <c r="I3154" s="197">
        <f t="shared" si="482"/>
        <v>5.8754252851643662E-3</v>
      </c>
      <c r="J3154" s="197">
        <f t="shared" ref="J3154:J3217" si="487">SUM(I3113:I3153)</f>
        <v>-3.7258459085449371E-2</v>
      </c>
      <c r="K3154" s="174">
        <v>733.13</v>
      </c>
      <c r="L3154" s="197">
        <f t="shared" si="483"/>
        <v>-7.7718621611355709E-4</v>
      </c>
      <c r="M3154" s="197">
        <f t="shared" ref="M3154:M3217" si="488">SUM(L3113:L3153)</f>
        <v>8.0464608425148965E-3</v>
      </c>
      <c r="N3154" s="199">
        <v>42541</v>
      </c>
      <c r="O3154" s="181">
        <v>2083.25</v>
      </c>
      <c r="P3154" s="200">
        <f t="shared" si="484"/>
        <v>5.7913686336797431E-3</v>
      </c>
      <c r="Q3154" s="200">
        <f t="shared" ref="Q3154:Q3217" si="489">SUM(P3113:P3153)</f>
        <v>-1.4941743661654294E-2</v>
      </c>
    </row>
    <row r="3155" spans="1:17">
      <c r="A3155" s="180">
        <v>42542</v>
      </c>
      <c r="B3155" s="174">
        <v>1084.74</v>
      </c>
      <c r="C3155" s="197">
        <f t="shared" si="480"/>
        <v>2.473695187939893E-3</v>
      </c>
      <c r="D3155" s="201">
        <f t="shared" si="485"/>
        <v>1.7357695174694297E-2</v>
      </c>
      <c r="E3155" s="174">
        <v>10490.78</v>
      </c>
      <c r="F3155" s="197">
        <f t="shared" si="481"/>
        <v>3.8919269538282854E-3</v>
      </c>
      <c r="G3155" s="197">
        <f t="shared" si="486"/>
        <v>-4.5826686953789192E-4</v>
      </c>
      <c r="H3155" s="174">
        <v>4413.3999999999996</v>
      </c>
      <c r="I3155" s="197">
        <f t="shared" si="482"/>
        <v>3.0049180964343363E-3</v>
      </c>
      <c r="J3155" s="197">
        <f t="shared" si="487"/>
        <v>-3.146253838764252E-2</v>
      </c>
      <c r="K3155" s="174">
        <v>725.36</v>
      </c>
      <c r="L3155" s="197">
        <f t="shared" si="483"/>
        <v>-1.0654956166034355E-2</v>
      </c>
      <c r="M3155" s="197">
        <f t="shared" si="488"/>
        <v>1.5971718443482255E-3</v>
      </c>
      <c r="N3155" s="199">
        <v>42542</v>
      </c>
      <c r="O3155" s="181">
        <v>2088.9</v>
      </c>
      <c r="P3155" s="200">
        <f t="shared" si="484"/>
        <v>2.7084373542945453E-3</v>
      </c>
      <c r="Q3155" s="200">
        <f t="shared" si="489"/>
        <v>-3.9427750592736987E-3</v>
      </c>
    </row>
    <row r="3156" spans="1:17">
      <c r="A3156" s="180">
        <v>42543</v>
      </c>
      <c r="B3156" s="174">
        <v>1077.8499999999999</v>
      </c>
      <c r="C3156" s="197">
        <f t="shared" si="480"/>
        <v>-6.3720107025355271E-3</v>
      </c>
      <c r="D3156" s="201">
        <f t="shared" si="485"/>
        <v>2.3732014319527664E-2</v>
      </c>
      <c r="E3156" s="174">
        <v>10473.06</v>
      </c>
      <c r="F3156" s="197">
        <f t="shared" si="481"/>
        <v>-1.6905303818533501E-3</v>
      </c>
      <c r="G3156" s="197">
        <f t="shared" si="486"/>
        <v>-1.9255516672927833E-3</v>
      </c>
      <c r="H3156" s="174">
        <v>4404.7259999999997</v>
      </c>
      <c r="I3156" s="197">
        <f t="shared" si="482"/>
        <v>-1.9673120564605187E-3</v>
      </c>
      <c r="J3156" s="197">
        <f t="shared" si="487"/>
        <v>-1.3680409298080591E-2</v>
      </c>
      <c r="K3156" s="174">
        <v>717.24</v>
      </c>
      <c r="L3156" s="197">
        <f t="shared" si="483"/>
        <v>-1.125757071363755E-2</v>
      </c>
      <c r="M3156" s="197">
        <f t="shared" si="488"/>
        <v>-2.2694636827713784E-2</v>
      </c>
      <c r="N3156" s="199">
        <v>42543</v>
      </c>
      <c r="O3156" s="181">
        <v>2085.4499999999998</v>
      </c>
      <c r="P3156" s="200">
        <f t="shared" si="484"/>
        <v>-1.6529523329488472E-3</v>
      </c>
      <c r="Q3156" s="200">
        <f t="shared" si="489"/>
        <v>-1.282149593892494E-3</v>
      </c>
    </row>
    <row r="3157" spans="1:17">
      <c r="A3157" s="180">
        <v>42544</v>
      </c>
      <c r="B3157" s="174">
        <v>1097.47</v>
      </c>
      <c r="C3157" s="197">
        <f t="shared" si="480"/>
        <v>1.8039214504343766E-2</v>
      </c>
      <c r="D3157" s="201">
        <f t="shared" si="485"/>
        <v>1.9079597007404414E-2</v>
      </c>
      <c r="E3157" s="174">
        <v>10641.17</v>
      </c>
      <c r="F3157" s="197">
        <f t="shared" si="481"/>
        <v>1.5924194482019732E-2</v>
      </c>
      <c r="G3157" s="197">
        <f t="shared" si="486"/>
        <v>7.0778002172399357E-4</v>
      </c>
      <c r="H3157" s="174">
        <v>4467.482</v>
      </c>
      <c r="I3157" s="197">
        <f t="shared" si="482"/>
        <v>1.4146883533897883E-2</v>
      </c>
      <c r="J3157" s="197">
        <f t="shared" si="487"/>
        <v>-1.5634087514993622E-2</v>
      </c>
      <c r="K3157" s="174">
        <v>718.17</v>
      </c>
      <c r="L3157" s="197">
        <f t="shared" si="483"/>
        <v>1.295797200980057E-3</v>
      </c>
      <c r="M3157" s="197">
        <f t="shared" si="488"/>
        <v>-3.2873473331216957E-2</v>
      </c>
      <c r="N3157" s="199">
        <v>42544</v>
      </c>
      <c r="O3157" s="181">
        <v>2113.3200000000002</v>
      </c>
      <c r="P3157" s="200">
        <f t="shared" si="484"/>
        <v>1.3275511311332405E-2</v>
      </c>
      <c r="Q3157" s="200">
        <f t="shared" si="489"/>
        <v>-1.1214309482474722E-3</v>
      </c>
    </row>
    <row r="3158" spans="1:17">
      <c r="A3158" s="180">
        <v>42545</v>
      </c>
      <c r="B3158" s="174">
        <v>1040.3399999999999</v>
      </c>
      <c r="C3158" s="197">
        <f t="shared" si="480"/>
        <v>-5.3459947939149988E-2</v>
      </c>
      <c r="D3158" s="201">
        <f t="shared" si="485"/>
        <v>4.0272775757783742E-2</v>
      </c>
      <c r="E3158" s="174">
        <v>10183.51</v>
      </c>
      <c r="F3158" s="197">
        <f t="shared" si="481"/>
        <v>-4.3960694866243918E-2</v>
      </c>
      <c r="G3158" s="197">
        <f t="shared" si="486"/>
        <v>1.1207015884404094E-2</v>
      </c>
      <c r="H3158" s="174">
        <v>4285.701</v>
      </c>
      <c r="I3158" s="197">
        <f t="shared" si="482"/>
        <v>-4.1540806342243421E-2</v>
      </c>
      <c r="J3158" s="197">
        <f t="shared" si="487"/>
        <v>3.2545479359076361E-3</v>
      </c>
      <c r="K3158" s="174">
        <v>716.21</v>
      </c>
      <c r="L3158" s="197">
        <f t="shared" si="483"/>
        <v>-2.7328897780019589E-3</v>
      </c>
      <c r="M3158" s="197">
        <f t="shared" si="488"/>
        <v>-2.6939367352773948E-2</v>
      </c>
      <c r="N3158" s="199">
        <v>42545</v>
      </c>
      <c r="O3158" s="181">
        <v>2037.41</v>
      </c>
      <c r="P3158" s="200">
        <f t="shared" si="484"/>
        <v>-3.6580777234719343E-2</v>
      </c>
      <c r="Q3158" s="200">
        <f t="shared" si="489"/>
        <v>1.0283038135120905E-2</v>
      </c>
    </row>
    <row r="3159" spans="1:17">
      <c r="A3159" s="180">
        <v>42548</v>
      </c>
      <c r="B3159" s="174">
        <v>1008.52</v>
      </c>
      <c r="C3159" s="197">
        <f t="shared" si="480"/>
        <v>-3.1063673154189231E-2</v>
      </c>
      <c r="D3159" s="201">
        <f t="shared" si="485"/>
        <v>-1.5678966187622885E-2</v>
      </c>
      <c r="E3159" s="174">
        <v>9973.5400000000009</v>
      </c>
      <c r="F3159" s="197">
        <f t="shared" si="481"/>
        <v>-2.0834159259242844E-2</v>
      </c>
      <c r="G3159" s="197">
        <f t="shared" si="486"/>
        <v>-3.7423170993027235E-2</v>
      </c>
      <c r="H3159" s="174">
        <v>4201.0550000000003</v>
      </c>
      <c r="I3159" s="197">
        <f t="shared" si="482"/>
        <v>-1.9948448379569481E-2</v>
      </c>
      <c r="J3159" s="197">
        <f t="shared" si="487"/>
        <v>-3.0093961325060668E-2</v>
      </c>
      <c r="K3159" s="174">
        <v>717.95</v>
      </c>
      <c r="L3159" s="197">
        <f t="shared" si="483"/>
        <v>2.4265086932445399E-3</v>
      </c>
      <c r="M3159" s="197">
        <f t="shared" si="488"/>
        <v>-3.358176192424274E-2</v>
      </c>
      <c r="N3159" s="199">
        <v>42548</v>
      </c>
      <c r="O3159" s="181">
        <v>2000.54</v>
      </c>
      <c r="P3159" s="200">
        <f t="shared" si="484"/>
        <v>-1.826224926163297E-2</v>
      </c>
      <c r="Q3159" s="200">
        <f t="shared" si="489"/>
        <v>-2.794575647821923E-2</v>
      </c>
    </row>
    <row r="3160" spans="1:17">
      <c r="A3160" s="180">
        <v>42549</v>
      </c>
      <c r="B3160" s="174">
        <v>1028.55</v>
      </c>
      <c r="C3160" s="197">
        <f t="shared" si="480"/>
        <v>1.9666133768035811E-2</v>
      </c>
      <c r="D3160" s="201">
        <f t="shared" si="485"/>
        <v>-3.3080209429382404E-2</v>
      </c>
      <c r="E3160" s="174">
        <v>10161.16</v>
      </c>
      <c r="F3160" s="197">
        <f t="shared" si="481"/>
        <v>1.8637022712810862E-2</v>
      </c>
      <c r="G3160" s="197">
        <f t="shared" si="486"/>
        <v>-4.9576030753740161E-2</v>
      </c>
      <c r="H3160" s="174">
        <v>4290.4679999999998</v>
      </c>
      <c r="I3160" s="197">
        <f t="shared" si="482"/>
        <v>2.1060133676568421E-2</v>
      </c>
      <c r="J3160" s="197">
        <f t="shared" si="487"/>
        <v>-3.8051779714073357E-2</v>
      </c>
      <c r="K3160" s="174">
        <v>711.22</v>
      </c>
      <c r="L3160" s="197">
        <f t="shared" si="483"/>
        <v>-9.4181234512781941E-3</v>
      </c>
      <c r="M3160" s="197">
        <f t="shared" si="488"/>
        <v>-2.4816602939665654E-2</v>
      </c>
      <c r="N3160" s="199">
        <v>42549</v>
      </c>
      <c r="O3160" s="181">
        <v>2036.09</v>
      </c>
      <c r="P3160" s="200">
        <f t="shared" si="484"/>
        <v>1.76141579169895E-2</v>
      </c>
      <c r="Q3160" s="200">
        <f t="shared" si="489"/>
        <v>-3.6934294840732171E-2</v>
      </c>
    </row>
    <row r="3161" spans="1:17">
      <c r="A3161" s="180">
        <v>42550</v>
      </c>
      <c r="B3161" s="174">
        <v>1049.3800000000001</v>
      </c>
      <c r="C3161" s="197">
        <f t="shared" si="480"/>
        <v>2.0049470162888165E-2</v>
      </c>
      <c r="D3161" s="201">
        <f t="shared" si="485"/>
        <v>-9.0012222144468038E-3</v>
      </c>
      <c r="E3161" s="174">
        <v>10350.530000000001</v>
      </c>
      <c r="F3161" s="197">
        <f t="shared" si="481"/>
        <v>1.8465117268360528E-2</v>
      </c>
      <c r="G3161" s="197">
        <f t="shared" si="486"/>
        <v>-2.6776910909276912E-2</v>
      </c>
      <c r="H3161" s="174">
        <v>4364.7380000000003</v>
      </c>
      <c r="I3161" s="197">
        <f t="shared" si="482"/>
        <v>1.7162346681575295E-2</v>
      </c>
      <c r="J3161" s="197">
        <f t="shared" si="487"/>
        <v>-1.1777794185108277E-2</v>
      </c>
      <c r="K3161" s="174">
        <v>715.01</v>
      </c>
      <c r="L3161" s="197">
        <f t="shared" si="483"/>
        <v>5.3147233210825073E-3</v>
      </c>
      <c r="M3161" s="197">
        <f t="shared" si="488"/>
        <v>-3.6392751618197487E-2</v>
      </c>
      <c r="N3161" s="199">
        <v>42550</v>
      </c>
      <c r="O3161" s="181">
        <v>2070.77</v>
      </c>
      <c r="P3161" s="200">
        <f t="shared" si="484"/>
        <v>1.6889216752452151E-2</v>
      </c>
      <c r="Q3161" s="200">
        <f t="shared" si="489"/>
        <v>-1.424419227797211E-2</v>
      </c>
    </row>
    <row r="3162" spans="1:17">
      <c r="A3162" s="180">
        <v>42551</v>
      </c>
      <c r="B3162" s="174">
        <v>1058.1500000000001</v>
      </c>
      <c r="C3162" s="197">
        <f t="shared" si="480"/>
        <v>8.3225867450914051E-3</v>
      </c>
      <c r="D3162" s="201">
        <f t="shared" si="485"/>
        <v>3.3121937033430797E-3</v>
      </c>
      <c r="E3162" s="174">
        <v>10489.76</v>
      </c>
      <c r="F3162" s="197">
        <f t="shared" si="481"/>
        <v>1.3361817084386853E-2</v>
      </c>
      <c r="G3162" s="197">
        <f t="shared" si="486"/>
        <v>-1.3987946126494465E-2</v>
      </c>
      <c r="H3162" s="174">
        <v>4417.6989999999996</v>
      </c>
      <c r="I3162" s="197">
        <f t="shared" si="482"/>
        <v>1.2060807720599111E-2</v>
      </c>
      <c r="J3162" s="197">
        <f t="shared" si="487"/>
        <v>-3.7882323938401886E-3</v>
      </c>
      <c r="K3162" s="174">
        <v>719.73</v>
      </c>
      <c r="L3162" s="197">
        <f t="shared" si="483"/>
        <v>6.5796130698275775E-3</v>
      </c>
      <c r="M3162" s="197">
        <f t="shared" si="488"/>
        <v>-2.9897799032874942E-2</v>
      </c>
      <c r="N3162" s="199">
        <v>42551</v>
      </c>
      <c r="O3162" s="181">
        <v>2098.86</v>
      </c>
      <c r="P3162" s="200">
        <f t="shared" si="484"/>
        <v>1.3473821400287618E-2</v>
      </c>
      <c r="Q3162" s="200">
        <f t="shared" si="489"/>
        <v>-5.1346387074155467E-3</v>
      </c>
    </row>
    <row r="3163" spans="1:17">
      <c r="A3163" s="180">
        <v>42552</v>
      </c>
      <c r="B3163" s="174">
        <v>1060.78</v>
      </c>
      <c r="C3163" s="197">
        <f t="shared" si="480"/>
        <v>2.4823862520777676E-3</v>
      </c>
      <c r="D3163" s="201">
        <f t="shared" si="485"/>
        <v>2.7720866518697627E-2</v>
      </c>
      <c r="E3163" s="174">
        <v>10515.76</v>
      </c>
      <c r="F3163" s="197">
        <f t="shared" si="481"/>
        <v>2.4755410271193939E-3</v>
      </c>
      <c r="G3163" s="197">
        <f t="shared" si="486"/>
        <v>1.1884723349599086E-2</v>
      </c>
      <c r="H3163" s="174">
        <v>4437.4449999999997</v>
      </c>
      <c r="I3163" s="197">
        <f t="shared" si="482"/>
        <v>4.4597880573158328E-3</v>
      </c>
      <c r="J3163" s="197">
        <f t="shared" si="487"/>
        <v>1.7423938286928613E-2</v>
      </c>
      <c r="K3163" s="174">
        <v>716.54</v>
      </c>
      <c r="L3163" s="197">
        <f t="shared" si="483"/>
        <v>-4.4420690335600661E-3</v>
      </c>
      <c r="M3163" s="197">
        <f t="shared" si="488"/>
        <v>-4.1180566089181695E-3</v>
      </c>
      <c r="N3163" s="199">
        <v>42552</v>
      </c>
      <c r="O3163" s="181">
        <v>2102.9499999999998</v>
      </c>
      <c r="P3163" s="200">
        <f t="shared" si="484"/>
        <v>1.9467806929598444E-3</v>
      </c>
      <c r="Q3163" s="200">
        <f t="shared" si="489"/>
        <v>1.7053771717996803E-2</v>
      </c>
    </row>
    <row r="3164" spans="1:17">
      <c r="A3164" s="180">
        <v>42556</v>
      </c>
      <c r="B3164" s="174">
        <v>1051.6199999999999</v>
      </c>
      <c r="C3164" s="197">
        <f t="shared" si="480"/>
        <v>-8.6726542454010312E-3</v>
      </c>
      <c r="D3164" s="201">
        <f t="shared" si="485"/>
        <v>4.1773791314737074E-2</v>
      </c>
      <c r="E3164" s="174">
        <v>10409.540000000001</v>
      </c>
      <c r="F3164" s="197">
        <f t="shared" si="481"/>
        <v>-1.015239087123484E-2</v>
      </c>
      <c r="G3164" s="197">
        <f t="shared" si="486"/>
        <v>2.2068004475556974E-2</v>
      </c>
      <c r="H3164" s="174">
        <v>4410.7470000000003</v>
      </c>
      <c r="I3164" s="197">
        <f t="shared" si="482"/>
        <v>-6.0346974891554214E-3</v>
      </c>
      <c r="J3164" s="197">
        <f t="shared" si="487"/>
        <v>2.8673680003853855E-2</v>
      </c>
      <c r="K3164" s="174">
        <v>727.3</v>
      </c>
      <c r="L3164" s="197">
        <f t="shared" si="483"/>
        <v>1.4904974514036962E-2</v>
      </c>
      <c r="M3164" s="197">
        <f t="shared" si="488"/>
        <v>-7.1477547019260894E-3</v>
      </c>
      <c r="N3164" s="199">
        <v>42556</v>
      </c>
      <c r="O3164" s="181">
        <v>2088.5500000000002</v>
      </c>
      <c r="P3164" s="200">
        <f t="shared" si="484"/>
        <v>-6.8710755834286629E-3</v>
      </c>
      <c r="Q3164" s="200">
        <f t="shared" si="489"/>
        <v>2.495513545562391E-2</v>
      </c>
    </row>
    <row r="3165" spans="1:17">
      <c r="A3165" s="180">
        <v>42557</v>
      </c>
      <c r="B3165" s="174">
        <v>1056.71</v>
      </c>
      <c r="C3165" s="197">
        <f t="shared" si="480"/>
        <v>4.8284755129345104E-3</v>
      </c>
      <c r="D3165" s="201">
        <f t="shared" si="485"/>
        <v>3.5857098576690491E-2</v>
      </c>
      <c r="E3165" s="174">
        <v>10441.58</v>
      </c>
      <c r="F3165" s="197">
        <f t="shared" si="481"/>
        <v>3.0732186297207378E-3</v>
      </c>
      <c r="G3165" s="197">
        <f t="shared" si="486"/>
        <v>1.2394036916941126E-2</v>
      </c>
      <c r="H3165" s="174">
        <v>4444.7020000000002</v>
      </c>
      <c r="I3165" s="197">
        <f t="shared" si="482"/>
        <v>7.6687622293097205E-3</v>
      </c>
      <c r="J3165" s="197">
        <f t="shared" si="487"/>
        <v>2.3225655452325029E-2</v>
      </c>
      <c r="K3165" s="174">
        <v>696.41</v>
      </c>
      <c r="L3165" s="197">
        <f t="shared" si="483"/>
        <v>-4.3400479806089319E-2</v>
      </c>
      <c r="M3165" s="197">
        <f t="shared" si="488"/>
        <v>1.1686334291892586E-2</v>
      </c>
      <c r="N3165" s="199">
        <v>42557</v>
      </c>
      <c r="O3165" s="181">
        <v>2099.73</v>
      </c>
      <c r="P3165" s="200">
        <f t="shared" si="484"/>
        <v>5.3387197390260708E-3</v>
      </c>
      <c r="Q3165" s="200">
        <f t="shared" si="489"/>
        <v>1.8322982284497601E-2</v>
      </c>
    </row>
    <row r="3166" spans="1:17">
      <c r="A3166" s="180">
        <v>42558</v>
      </c>
      <c r="B3166" s="174">
        <v>1060.72</v>
      </c>
      <c r="C3166" s="197">
        <f t="shared" si="480"/>
        <v>3.7876149803894041E-3</v>
      </c>
      <c r="D3166" s="201">
        <f t="shared" si="485"/>
        <v>3.5200830104332823E-2</v>
      </c>
      <c r="E3166" s="174">
        <v>10413.969999999999</v>
      </c>
      <c r="F3166" s="197">
        <f t="shared" si="481"/>
        <v>-2.6477380006788404E-3</v>
      </c>
      <c r="G3166" s="197">
        <f t="shared" si="486"/>
        <v>1.2795102466730962E-2</v>
      </c>
      <c r="H3166" s="174">
        <v>4459.5839999999998</v>
      </c>
      <c r="I3166" s="197">
        <f t="shared" si="482"/>
        <v>3.3426630404437318E-3</v>
      </c>
      <c r="J3166" s="197">
        <f t="shared" si="487"/>
        <v>2.6106484760734093E-2</v>
      </c>
      <c r="K3166" s="174">
        <v>680.23</v>
      </c>
      <c r="L3166" s="197">
        <f t="shared" si="483"/>
        <v>-2.3507591078797532E-2</v>
      </c>
      <c r="M3166" s="197">
        <f t="shared" si="488"/>
        <v>-2.3262308802194723E-2</v>
      </c>
      <c r="N3166" s="199">
        <v>42558</v>
      </c>
      <c r="O3166" s="181">
        <v>2097.9</v>
      </c>
      <c r="P3166" s="200">
        <f t="shared" si="484"/>
        <v>-8.7192063899741768E-4</v>
      </c>
      <c r="Q3166" s="200">
        <f t="shared" si="489"/>
        <v>2.0492096398003815E-2</v>
      </c>
    </row>
    <row r="3167" spans="1:17">
      <c r="A3167" s="180">
        <v>42559</v>
      </c>
      <c r="B3167" s="174">
        <v>1082.8900000000001</v>
      </c>
      <c r="C3167" s="197">
        <f t="shared" si="480"/>
        <v>2.0685470322216532E-2</v>
      </c>
      <c r="D3167" s="201">
        <f t="shared" si="485"/>
        <v>3.7646419404410339E-2</v>
      </c>
      <c r="E3167" s="174">
        <v>10571.78</v>
      </c>
      <c r="F3167" s="197">
        <f t="shared" si="481"/>
        <v>1.5040012840466339E-2</v>
      </c>
      <c r="G3167" s="197">
        <f t="shared" si="486"/>
        <v>1.1821117139516739E-2</v>
      </c>
      <c r="H3167" s="174">
        <v>4528.3639999999996</v>
      </c>
      <c r="I3167" s="197">
        <f t="shared" si="482"/>
        <v>1.5305238223339001E-2</v>
      </c>
      <c r="J3167" s="197">
        <f t="shared" si="487"/>
        <v>2.6897539692192007E-2</v>
      </c>
      <c r="K3167" s="174">
        <v>694.06</v>
      </c>
      <c r="L3167" s="197">
        <f t="shared" si="483"/>
        <v>2.012743582556174E-2</v>
      </c>
      <c r="M3167" s="197">
        <f t="shared" si="488"/>
        <v>-3.2982812920638059E-2</v>
      </c>
      <c r="N3167" s="199">
        <v>42559</v>
      </c>
      <c r="O3167" s="181">
        <v>2129.9</v>
      </c>
      <c r="P3167" s="200">
        <f t="shared" si="484"/>
        <v>1.5138185866623861E-2</v>
      </c>
      <c r="Q3167" s="200">
        <f t="shared" si="489"/>
        <v>1.8866986208769587E-2</v>
      </c>
    </row>
    <row r="3168" spans="1:17">
      <c r="A3168" s="180">
        <v>42562</v>
      </c>
      <c r="B3168" s="174">
        <v>1091.73</v>
      </c>
      <c r="C3168" s="197">
        <f t="shared" si="480"/>
        <v>8.1302008569176382E-3</v>
      </c>
      <c r="D3168" s="201">
        <f t="shared" si="485"/>
        <v>4.2800143101193386E-2</v>
      </c>
      <c r="E3168" s="174">
        <v>10627.2</v>
      </c>
      <c r="F3168" s="197">
        <f t="shared" si="481"/>
        <v>5.2285653607350019E-3</v>
      </c>
      <c r="G3168" s="197">
        <f t="shared" si="486"/>
        <v>1.406679450169921E-2</v>
      </c>
      <c r="H3168" s="174">
        <v>4554.71</v>
      </c>
      <c r="I3168" s="197">
        <f t="shared" si="482"/>
        <v>5.8011360219049502E-3</v>
      </c>
      <c r="J3168" s="197">
        <f t="shared" si="487"/>
        <v>2.8293110855652365E-2</v>
      </c>
      <c r="K3168" s="174">
        <v>705.59</v>
      </c>
      <c r="L3168" s="197">
        <f t="shared" si="483"/>
        <v>1.647592015538242E-2</v>
      </c>
      <c r="M3168" s="197">
        <f t="shared" si="488"/>
        <v>-3.9543646544662227E-3</v>
      </c>
      <c r="N3168" s="199">
        <v>42562</v>
      </c>
      <c r="O3168" s="181">
        <v>2137.16</v>
      </c>
      <c r="P3168" s="200">
        <f t="shared" si="484"/>
        <v>3.4028145868032489E-3</v>
      </c>
      <c r="Q3168" s="200">
        <f t="shared" si="489"/>
        <v>2.1598783764662031E-2</v>
      </c>
    </row>
    <row r="3169" spans="1:17">
      <c r="A3169" s="180">
        <v>42563</v>
      </c>
      <c r="B3169" s="174">
        <v>1101.48</v>
      </c>
      <c r="C3169" s="197">
        <f t="shared" si="480"/>
        <v>8.8911360334022593E-3</v>
      </c>
      <c r="D3169" s="201">
        <f t="shared" si="485"/>
        <v>5.7389590148477693E-2</v>
      </c>
      <c r="E3169" s="174">
        <v>10726.79</v>
      </c>
      <c r="F3169" s="197">
        <f t="shared" si="481"/>
        <v>9.3275984544735138E-3</v>
      </c>
      <c r="G3169" s="197">
        <f t="shared" si="486"/>
        <v>2.81476484327641E-2</v>
      </c>
      <c r="H3169" s="174">
        <v>4577.6120000000001</v>
      </c>
      <c r="I3169" s="197">
        <f t="shared" si="482"/>
        <v>5.0156023869320724E-3</v>
      </c>
      <c r="J3169" s="197">
        <f t="shared" si="487"/>
        <v>4.3452906480596062E-2</v>
      </c>
      <c r="K3169" s="174">
        <v>713.04</v>
      </c>
      <c r="L3169" s="197">
        <f t="shared" si="483"/>
        <v>1.0503187565909752E-2</v>
      </c>
      <c r="M3169" s="197">
        <f t="shared" si="488"/>
        <v>5.9559945504737873E-3</v>
      </c>
      <c r="N3169" s="199">
        <v>42563</v>
      </c>
      <c r="O3169" s="181">
        <v>2152.14</v>
      </c>
      <c r="P3169" s="200">
        <f t="shared" si="484"/>
        <v>6.9848510963644384E-3</v>
      </c>
      <c r="Q3169" s="200">
        <f t="shared" si="489"/>
        <v>3.4609153844282932E-2</v>
      </c>
    </row>
    <row r="3170" spans="1:17">
      <c r="A3170" s="180">
        <v>42564</v>
      </c>
      <c r="B3170" s="174">
        <v>1100.1600000000001</v>
      </c>
      <c r="C3170" s="197">
        <f t="shared" si="480"/>
        <v>-1.1991062645701003E-3</v>
      </c>
      <c r="D3170" s="201">
        <f t="shared" si="485"/>
        <v>7.1240426708397878E-2</v>
      </c>
      <c r="E3170" s="174">
        <v>10734.2</v>
      </c>
      <c r="F3170" s="197">
        <f t="shared" si="481"/>
        <v>6.9055530937437175E-4</v>
      </c>
      <c r="G3170" s="197">
        <f t="shared" si="486"/>
        <v>3.7268149644665065E-2</v>
      </c>
      <c r="H3170" s="174">
        <v>4565.7709999999997</v>
      </c>
      <c r="I3170" s="197">
        <f t="shared" si="482"/>
        <v>-2.5900712284678815E-3</v>
      </c>
      <c r="J3170" s="197">
        <f t="shared" si="487"/>
        <v>5.2656091002197973E-2</v>
      </c>
      <c r="K3170" s="174">
        <v>713.96</v>
      </c>
      <c r="L3170" s="197">
        <f t="shared" si="483"/>
        <v>1.2894185388452675E-3</v>
      </c>
      <c r="M3170" s="197">
        <f t="shared" si="488"/>
        <v>2.4733985599256852E-2</v>
      </c>
      <c r="N3170" s="199">
        <v>42564</v>
      </c>
      <c r="O3170" s="181">
        <v>2152.4299999999998</v>
      </c>
      <c r="P3170" s="200">
        <f t="shared" si="484"/>
        <v>1.3474052016275426E-4</v>
      </c>
      <c r="Q3170" s="200">
        <f t="shared" si="489"/>
        <v>4.1763555172731809E-2</v>
      </c>
    </row>
    <row r="3171" spans="1:17">
      <c r="A3171" s="180">
        <v>42565</v>
      </c>
      <c r="B3171" s="174">
        <v>1104.73</v>
      </c>
      <c r="C3171" s="197">
        <f t="shared" si="480"/>
        <v>4.1453374491884762E-3</v>
      </c>
      <c r="D3171" s="201">
        <f t="shared" si="485"/>
        <v>7.1553567491668413E-2</v>
      </c>
      <c r="E3171" s="174">
        <v>10786.63</v>
      </c>
      <c r="F3171" s="197">
        <f t="shared" si="481"/>
        <v>4.8724982939217848E-3</v>
      </c>
      <c r="G3171" s="197">
        <f t="shared" si="486"/>
        <v>4.8299982302893278E-2</v>
      </c>
      <c r="H3171" s="174">
        <v>4596.4880000000003</v>
      </c>
      <c r="I3171" s="197">
        <f t="shared" si="482"/>
        <v>6.7051400933914674E-3</v>
      </c>
      <c r="J3171" s="197">
        <f t="shared" si="487"/>
        <v>5.3821327358808825E-2</v>
      </c>
      <c r="K3171" s="174">
        <v>708.76</v>
      </c>
      <c r="L3171" s="197">
        <f t="shared" si="483"/>
        <v>-7.3099740714384909E-3</v>
      </c>
      <c r="M3171" s="197">
        <f t="shared" si="488"/>
        <v>3.0403183506430648E-2</v>
      </c>
      <c r="N3171" s="199">
        <v>42565</v>
      </c>
      <c r="O3171" s="181">
        <v>2163.75</v>
      </c>
      <c r="P3171" s="200">
        <f t="shared" si="484"/>
        <v>5.2453910425336123E-3</v>
      </c>
      <c r="Q3171" s="200">
        <f t="shared" si="489"/>
        <v>5.0412670654524851E-2</v>
      </c>
    </row>
    <row r="3172" spans="1:17">
      <c r="A3172" s="180">
        <v>42566</v>
      </c>
      <c r="B3172" s="174">
        <v>1104.1300000000001</v>
      </c>
      <c r="C3172" s="197">
        <f t="shared" si="480"/>
        <v>-5.432666758028149E-4</v>
      </c>
      <c r="D3172" s="201">
        <f t="shared" si="485"/>
        <v>6.2979777765835243E-2</v>
      </c>
      <c r="E3172" s="174">
        <v>10773.12</v>
      </c>
      <c r="F3172" s="197">
        <f t="shared" si="481"/>
        <v>-1.2532614495348977E-3</v>
      </c>
      <c r="G3172" s="197">
        <f t="shared" si="486"/>
        <v>4.3016040318481052E-2</v>
      </c>
      <c r="H3172" s="174">
        <v>4589.8280000000004</v>
      </c>
      <c r="I3172" s="197">
        <f t="shared" si="482"/>
        <v>-1.4499830327761138E-3</v>
      </c>
      <c r="J3172" s="197">
        <f t="shared" si="487"/>
        <v>4.8133313069691243E-2</v>
      </c>
      <c r="K3172" s="174">
        <v>712.51</v>
      </c>
      <c r="L3172" s="197">
        <f t="shared" si="483"/>
        <v>5.2769828421654116E-3</v>
      </c>
      <c r="M3172" s="197">
        <f t="shared" si="488"/>
        <v>2.2963268990846358E-2</v>
      </c>
      <c r="N3172" s="199">
        <v>42566</v>
      </c>
      <c r="O3172" s="181">
        <v>2161.7399999999998</v>
      </c>
      <c r="P3172" s="200">
        <f t="shared" si="484"/>
        <v>-9.2937454238768344E-4</v>
      </c>
      <c r="Q3172" s="200">
        <f t="shared" si="489"/>
        <v>4.5909049937001116E-2</v>
      </c>
    </row>
    <row r="3173" spans="1:17">
      <c r="A3173" s="180">
        <v>42569</v>
      </c>
      <c r="B3173" s="174">
        <v>1110.23</v>
      </c>
      <c r="C3173" s="197">
        <f t="shared" si="480"/>
        <v>5.5095065213231825E-3</v>
      </c>
      <c r="D3173" s="201">
        <f t="shared" si="485"/>
        <v>7.1763590721132434E-2</v>
      </c>
      <c r="E3173" s="174">
        <v>10793.17</v>
      </c>
      <c r="F3173" s="197">
        <f t="shared" si="481"/>
        <v>1.8593838603286972E-3</v>
      </c>
      <c r="G3173" s="197">
        <f t="shared" si="486"/>
        <v>4.903427367123124E-2</v>
      </c>
      <c r="H3173" s="174">
        <v>4619.68</v>
      </c>
      <c r="I3173" s="197">
        <f t="shared" si="482"/>
        <v>6.4828880220693932E-3</v>
      </c>
      <c r="J3173" s="197">
        <f t="shared" si="487"/>
        <v>5.9995425301897429E-2</v>
      </c>
      <c r="K3173" s="174">
        <v>714.27</v>
      </c>
      <c r="L3173" s="197">
        <f t="shared" si="483"/>
        <v>2.4670949868866089E-3</v>
      </c>
      <c r="M3173" s="197">
        <f t="shared" si="488"/>
        <v>2.1219751417916662E-2</v>
      </c>
      <c r="N3173" s="199">
        <v>42569</v>
      </c>
      <c r="O3173" s="181">
        <v>2166.89</v>
      </c>
      <c r="P3173" s="200">
        <f t="shared" si="484"/>
        <v>2.3795068786033225E-3</v>
      </c>
      <c r="Q3173" s="200">
        <f t="shared" si="489"/>
        <v>5.4435562393789168E-2</v>
      </c>
    </row>
    <row r="3174" spans="1:17">
      <c r="A3174" s="180">
        <v>42570</v>
      </c>
      <c r="B3174" s="174">
        <v>1110.6199999999999</v>
      </c>
      <c r="C3174" s="197">
        <f t="shared" si="480"/>
        <v>3.512168800313772E-4</v>
      </c>
      <c r="D3174" s="201">
        <f t="shared" si="485"/>
        <v>7.0204422439491362E-2</v>
      </c>
      <c r="E3174" s="174">
        <v>10758.54</v>
      </c>
      <c r="F3174" s="197">
        <f t="shared" si="481"/>
        <v>-3.2136688739707289E-3</v>
      </c>
      <c r="G3174" s="197">
        <f t="shared" si="486"/>
        <v>5.264608732913087E-2</v>
      </c>
      <c r="H3174" s="174">
        <v>4603.2839999999997</v>
      </c>
      <c r="I3174" s="197">
        <f t="shared" si="482"/>
        <v>-3.5554768016841762E-3</v>
      </c>
      <c r="J3174" s="197">
        <f t="shared" si="487"/>
        <v>6.2858546784125946E-2</v>
      </c>
      <c r="K3174" s="174">
        <v>726.32</v>
      </c>
      <c r="L3174" s="197">
        <f t="shared" si="483"/>
        <v>1.6729646944581168E-2</v>
      </c>
      <c r="M3174" s="197">
        <f t="shared" si="488"/>
        <v>2.3572165861665099E-2</v>
      </c>
      <c r="N3174" s="199">
        <v>42570</v>
      </c>
      <c r="O3174" s="181">
        <v>2163.7800000000002</v>
      </c>
      <c r="P3174" s="200">
        <f t="shared" si="484"/>
        <v>-1.4362676143070065E-3</v>
      </c>
      <c r="Q3174" s="200">
        <f t="shared" si="489"/>
        <v>5.6609933051454404E-2</v>
      </c>
    </row>
    <row r="3175" spans="1:17">
      <c r="A3175" s="180">
        <v>42571</v>
      </c>
      <c r="B3175" s="174">
        <v>1127.49</v>
      </c>
      <c r="C3175" s="197">
        <f t="shared" si="480"/>
        <v>1.5075505228730985E-2</v>
      </c>
      <c r="D3175" s="201">
        <f t="shared" si="485"/>
        <v>7.3710490822838981E-2</v>
      </c>
      <c r="E3175" s="174">
        <v>10793.1</v>
      </c>
      <c r="F3175" s="197">
        <f t="shared" si="481"/>
        <v>3.2071832699270696E-3</v>
      </c>
      <c r="G3175" s="197">
        <f t="shared" si="486"/>
        <v>5.4049664312664537E-2</v>
      </c>
      <c r="H3175" s="174">
        <v>4657.2</v>
      </c>
      <c r="I3175" s="197">
        <f t="shared" si="482"/>
        <v>1.1644447356890983E-2</v>
      </c>
      <c r="J3175" s="197">
        <f t="shared" si="487"/>
        <v>6.4538463207914884E-2</v>
      </c>
      <c r="K3175" s="174">
        <v>730.94</v>
      </c>
      <c r="L3175" s="197">
        <f t="shared" si="483"/>
        <v>6.3406879742177649E-3</v>
      </c>
      <c r="M3175" s="197">
        <f t="shared" si="488"/>
        <v>2.715806257741836E-2</v>
      </c>
      <c r="N3175" s="199">
        <v>42571</v>
      </c>
      <c r="O3175" s="181">
        <v>2173.02</v>
      </c>
      <c r="P3175" s="200">
        <f t="shared" si="484"/>
        <v>4.2612128673701335E-3</v>
      </c>
      <c r="Q3175" s="200">
        <f t="shared" si="489"/>
        <v>5.8887276723160131E-2</v>
      </c>
    </row>
    <row r="3176" spans="1:17">
      <c r="A3176" s="180">
        <v>42572</v>
      </c>
      <c r="B3176" s="174">
        <v>1123.5899999999999</v>
      </c>
      <c r="C3176" s="197">
        <f t="shared" si="480"/>
        <v>-3.4650069318176457E-3</v>
      </c>
      <c r="D3176" s="201">
        <f t="shared" si="485"/>
        <v>6.9738166844721242E-2</v>
      </c>
      <c r="E3176" s="174">
        <v>10758.62</v>
      </c>
      <c r="F3176" s="197">
        <f t="shared" si="481"/>
        <v>-3.1997473443680841E-3</v>
      </c>
      <c r="G3176" s="197">
        <f t="shared" si="486"/>
        <v>5.1581531744960885E-2</v>
      </c>
      <c r="H3176" s="174">
        <v>4647.0159999999996</v>
      </c>
      <c r="I3176" s="197">
        <f t="shared" si="482"/>
        <v>-2.189116002252061E-3</v>
      </c>
      <c r="J3176" s="197">
        <f t="shared" si="487"/>
        <v>6.5276747695287671E-2</v>
      </c>
      <c r="K3176" s="174">
        <v>737.95</v>
      </c>
      <c r="L3176" s="197">
        <f t="shared" si="483"/>
        <v>9.5446945900652756E-3</v>
      </c>
      <c r="M3176" s="197">
        <f t="shared" si="488"/>
        <v>4.0241290130616565E-2</v>
      </c>
      <c r="N3176" s="199">
        <v>42572</v>
      </c>
      <c r="O3176" s="181">
        <v>2165.17</v>
      </c>
      <c r="P3176" s="200">
        <f t="shared" si="484"/>
        <v>-3.6190247858399653E-3</v>
      </c>
      <c r="Q3176" s="200">
        <f t="shared" si="489"/>
        <v>5.7147044528157567E-2</v>
      </c>
    </row>
    <row r="3177" spans="1:17">
      <c r="A3177" s="180">
        <v>42573</v>
      </c>
      <c r="B3177" s="174">
        <v>1132.21</v>
      </c>
      <c r="C3177" s="197">
        <f t="shared" si="480"/>
        <v>7.6425586992446533E-3</v>
      </c>
      <c r="D3177" s="201">
        <f t="shared" si="485"/>
        <v>6.6044949273493983E-2</v>
      </c>
      <c r="E3177" s="174">
        <v>10805.04</v>
      </c>
      <c r="F3177" s="197">
        <f t="shared" si="481"/>
        <v>4.3053982213742143E-3</v>
      </c>
      <c r="G3177" s="197">
        <f t="shared" si="486"/>
        <v>5.0719036191610084E-2</v>
      </c>
      <c r="H3177" s="174">
        <v>4666.0709999999999</v>
      </c>
      <c r="I3177" s="197">
        <f t="shared" si="482"/>
        <v>4.0920967644914267E-3</v>
      </c>
      <c r="J3177" s="197">
        <f t="shared" si="487"/>
        <v>6.4877950640995372E-2</v>
      </c>
      <c r="K3177" s="174">
        <v>737.27</v>
      </c>
      <c r="L3177" s="197">
        <f t="shared" si="483"/>
        <v>-9.218964604068439E-4</v>
      </c>
      <c r="M3177" s="197">
        <f t="shared" si="488"/>
        <v>5.3867739545715318E-2</v>
      </c>
      <c r="N3177" s="199">
        <v>42573</v>
      </c>
      <c r="O3177" s="181">
        <v>2175.0300000000002</v>
      </c>
      <c r="P3177" s="200">
        <f t="shared" si="484"/>
        <v>4.5435772372509073E-3</v>
      </c>
      <c r="Q3177" s="200">
        <f t="shared" si="489"/>
        <v>5.5615642075192213E-2</v>
      </c>
    </row>
    <row r="3178" spans="1:17">
      <c r="A3178" s="180">
        <v>42576</v>
      </c>
      <c r="B3178" s="174">
        <v>1135.08</v>
      </c>
      <c r="C3178" s="197">
        <f t="shared" si="480"/>
        <v>2.5316580877512824E-3</v>
      </c>
      <c r="D3178" s="201">
        <f t="shared" si="485"/>
        <v>5.4328298401401534E-2</v>
      </c>
      <c r="E3178" s="174">
        <v>10752.43</v>
      </c>
      <c r="F3178" s="197">
        <f t="shared" si="481"/>
        <v>-4.8809164011800518E-3</v>
      </c>
      <c r="G3178" s="197">
        <f t="shared" si="486"/>
        <v>4.2682270018926077E-2</v>
      </c>
      <c r="H3178" s="174">
        <v>4665.9279999999999</v>
      </c>
      <c r="I3178" s="197">
        <f t="shared" si="482"/>
        <v>-3.0647238605830176E-5</v>
      </c>
      <c r="J3178" s="197">
        <f t="shared" si="487"/>
        <v>4.8695688715548656E-2</v>
      </c>
      <c r="K3178" s="174">
        <v>743.22</v>
      </c>
      <c r="L3178" s="197">
        <f t="shared" si="483"/>
        <v>8.0379226267853834E-3</v>
      </c>
      <c r="M3178" s="197">
        <f t="shared" si="488"/>
        <v>5.5781464954989937E-2</v>
      </c>
      <c r="N3178" s="199">
        <v>42576</v>
      </c>
      <c r="O3178" s="181">
        <v>2168.48</v>
      </c>
      <c r="P3178" s="200">
        <f t="shared" si="484"/>
        <v>-3.0159962634030003E-3</v>
      </c>
      <c r="Q3178" s="200">
        <f t="shared" si="489"/>
        <v>4.6570590928872939E-2</v>
      </c>
    </row>
    <row r="3179" spans="1:17">
      <c r="A3179" s="180">
        <v>42577</v>
      </c>
      <c r="B3179" s="174">
        <v>1140.06</v>
      </c>
      <c r="C3179" s="197">
        <f t="shared" si="480"/>
        <v>4.3777595694160943E-3</v>
      </c>
      <c r="D3179" s="201">
        <f t="shared" si="485"/>
        <v>5.3527023497784765E-2</v>
      </c>
      <c r="E3179" s="174">
        <v>10772.99</v>
      </c>
      <c r="F3179" s="197">
        <f t="shared" si="481"/>
        <v>1.9103001244459368E-3</v>
      </c>
      <c r="G3179" s="197">
        <f t="shared" si="486"/>
        <v>2.8857123422495114E-2</v>
      </c>
      <c r="H3179" s="174">
        <v>4672.1120000000001</v>
      </c>
      <c r="I3179" s="197">
        <f t="shared" si="482"/>
        <v>1.324475136969986E-3</v>
      </c>
      <c r="J3179" s="197">
        <f t="shared" si="487"/>
        <v>4.1459995382314999E-2</v>
      </c>
      <c r="K3179" s="174">
        <v>742.04</v>
      </c>
      <c r="L3179" s="197">
        <f t="shared" si="483"/>
        <v>-1.5889477239912713E-3</v>
      </c>
      <c r="M3179" s="197">
        <f t="shared" si="488"/>
        <v>5.0003865612597613E-2</v>
      </c>
      <c r="N3179" s="199">
        <v>42577</v>
      </c>
      <c r="O3179" s="181">
        <v>2169.1799999999998</v>
      </c>
      <c r="P3179" s="200">
        <f t="shared" si="484"/>
        <v>3.2275466775932843E-4</v>
      </c>
      <c r="Q3179" s="200">
        <f t="shared" si="489"/>
        <v>3.6604055475716213E-2</v>
      </c>
    </row>
    <row r="3180" spans="1:17">
      <c r="A3180" s="180">
        <v>42578</v>
      </c>
      <c r="B3180" s="174">
        <v>1139.98</v>
      </c>
      <c r="C3180" s="197">
        <f t="shared" si="480"/>
        <v>-7.017420749873103E-5</v>
      </c>
      <c r="D3180" s="201">
        <f t="shared" si="485"/>
        <v>5.5583885602361625E-2</v>
      </c>
      <c r="E3180" s="174">
        <v>10739.77</v>
      </c>
      <c r="F3180" s="197">
        <f t="shared" si="481"/>
        <v>-3.0884020836925321E-3</v>
      </c>
      <c r="G3180" s="197">
        <f t="shared" si="486"/>
        <v>3.143485023019315E-2</v>
      </c>
      <c r="H3180" s="174">
        <v>4702.8850000000002</v>
      </c>
      <c r="I3180" s="197">
        <f t="shared" si="482"/>
        <v>6.5649323454746323E-3</v>
      </c>
      <c r="J3180" s="197">
        <f t="shared" si="487"/>
        <v>4.0212739498260999E-2</v>
      </c>
      <c r="K3180" s="174">
        <v>747.48</v>
      </c>
      <c r="L3180" s="197">
        <f t="shared" si="483"/>
        <v>7.30439898388212E-3</v>
      </c>
      <c r="M3180" s="197">
        <f t="shared" si="488"/>
        <v>5.9208921789144608E-2</v>
      </c>
      <c r="N3180" s="199">
        <v>42578</v>
      </c>
      <c r="O3180" s="181">
        <v>2166.58</v>
      </c>
      <c r="P3180" s="200">
        <f t="shared" si="484"/>
        <v>-1.1993285198676762E-3</v>
      </c>
      <c r="Q3180" s="200">
        <f t="shared" si="489"/>
        <v>3.7137304231282552E-2</v>
      </c>
    </row>
    <row r="3181" spans="1:17">
      <c r="A3181" s="180">
        <v>42579</v>
      </c>
      <c r="B3181" s="174">
        <v>1144.56</v>
      </c>
      <c r="C3181" s="197">
        <f t="shared" si="480"/>
        <v>4.0095652830818788E-3</v>
      </c>
      <c r="D3181" s="201">
        <f t="shared" si="485"/>
        <v>5.1340387735346188E-2</v>
      </c>
      <c r="E3181" s="174">
        <v>10744.16</v>
      </c>
      <c r="F3181" s="197">
        <f t="shared" si="481"/>
        <v>4.0867756142377523E-4</v>
      </c>
      <c r="G3181" s="197">
        <f t="shared" si="486"/>
        <v>2.5485495022076966E-2</v>
      </c>
      <c r="H3181" s="174">
        <v>4721.4089999999997</v>
      </c>
      <c r="I3181" s="197">
        <f t="shared" si="482"/>
        <v>3.9311218124951563E-3</v>
      </c>
      <c r="J3181" s="197">
        <f t="shared" si="487"/>
        <v>4.1315740696502526E-2</v>
      </c>
      <c r="K3181" s="174">
        <v>746.6</v>
      </c>
      <c r="L3181" s="197">
        <f t="shared" si="483"/>
        <v>-1.17798257357096E-3</v>
      </c>
      <c r="M3181" s="197">
        <f t="shared" si="488"/>
        <v>6.1336432593493001E-2</v>
      </c>
      <c r="N3181" s="199">
        <v>42579</v>
      </c>
      <c r="O3181" s="181">
        <v>2170.06</v>
      </c>
      <c r="P3181" s="200">
        <f t="shared" si="484"/>
        <v>1.6049295062452703E-3</v>
      </c>
      <c r="Q3181" s="200">
        <f t="shared" si="489"/>
        <v>3.1660261963013726E-2</v>
      </c>
    </row>
    <row r="3182" spans="1:17">
      <c r="A3182" s="180">
        <v>42580</v>
      </c>
      <c r="B3182" s="174">
        <v>1143.79</v>
      </c>
      <c r="C3182" s="197">
        <f t="shared" si="480"/>
        <v>-6.729740022817179E-4</v>
      </c>
      <c r="D3182" s="201">
        <f t="shared" si="485"/>
        <v>5.1442294020844992E-2</v>
      </c>
      <c r="E3182" s="174">
        <v>10785.51</v>
      </c>
      <c r="F3182" s="197">
        <f t="shared" si="481"/>
        <v>3.8412154801293692E-3</v>
      </c>
      <c r="G3182" s="197">
        <f t="shared" si="486"/>
        <v>2.8621987834840018E-2</v>
      </c>
      <c r="H3182" s="174">
        <v>4730.2309999999998</v>
      </c>
      <c r="I3182" s="197">
        <f t="shared" si="482"/>
        <v>1.8667665213489564E-3</v>
      </c>
      <c r="J3182" s="197">
        <f t="shared" si="487"/>
        <v>4.2734365660847921E-2</v>
      </c>
      <c r="K3182" s="174">
        <v>756.94</v>
      </c>
      <c r="L3182" s="197">
        <f t="shared" si="483"/>
        <v>1.3754423577926006E-2</v>
      </c>
      <c r="M3182" s="197">
        <f t="shared" si="488"/>
        <v>6.5993280009645411E-2</v>
      </c>
      <c r="N3182" s="199">
        <v>42580</v>
      </c>
      <c r="O3182" s="181">
        <v>2173.6</v>
      </c>
      <c r="P3182" s="200">
        <f t="shared" si="484"/>
        <v>1.6299621902952422E-3</v>
      </c>
      <c r="Q3182" s="200">
        <f t="shared" si="489"/>
        <v>3.4266140070710917E-2</v>
      </c>
    </row>
    <row r="3183" spans="1:17">
      <c r="A3183" s="180">
        <v>42583</v>
      </c>
      <c r="B3183" s="174">
        <v>1147.22</v>
      </c>
      <c r="C3183" s="197">
        <f t="shared" si="480"/>
        <v>2.9943147893363546E-3</v>
      </c>
      <c r="D3183" s="201">
        <f t="shared" si="485"/>
        <v>5.2702808633280127E-2</v>
      </c>
      <c r="E3183" s="174">
        <v>10730.2</v>
      </c>
      <c r="F3183" s="197">
        <f t="shared" si="481"/>
        <v>-5.1413708250620084E-3</v>
      </c>
      <c r="G3183" s="197">
        <f t="shared" si="486"/>
        <v>3.1129929125831041E-2</v>
      </c>
      <c r="H3183" s="174">
        <v>4756.0389999999998</v>
      </c>
      <c r="I3183" s="197">
        <f t="shared" si="482"/>
        <v>5.4411404424764588E-3</v>
      </c>
      <c r="J3183" s="197">
        <f t="shared" si="487"/>
        <v>4.544700054188202E-2</v>
      </c>
      <c r="K3183" s="174">
        <v>753.12</v>
      </c>
      <c r="L3183" s="197">
        <f t="shared" si="483"/>
        <v>-5.0594124055773747E-3</v>
      </c>
      <c r="M3183" s="197">
        <f t="shared" si="488"/>
        <v>6.7970478734975318E-2</v>
      </c>
      <c r="N3183" s="199">
        <v>42583</v>
      </c>
      <c r="O3183" s="181">
        <v>2170.84</v>
      </c>
      <c r="P3183" s="200">
        <f t="shared" si="484"/>
        <v>-1.2705897060663312E-3</v>
      </c>
      <c r="Q3183" s="200">
        <f t="shared" si="489"/>
        <v>3.4766532926191085E-2</v>
      </c>
    </row>
    <row r="3184" spans="1:17">
      <c r="A3184" s="180">
        <v>42584</v>
      </c>
      <c r="B3184" s="174">
        <v>1134.8</v>
      </c>
      <c r="C3184" s="197">
        <f t="shared" si="480"/>
        <v>-1.0885200510436991E-2</v>
      </c>
      <c r="D3184" s="201">
        <f t="shared" si="485"/>
        <v>5.281666939330755E-2</v>
      </c>
      <c r="E3184" s="174">
        <v>10661.13</v>
      </c>
      <c r="F3184" s="197">
        <f t="shared" si="481"/>
        <v>-6.4577789258383105E-3</v>
      </c>
      <c r="G3184" s="197">
        <f t="shared" si="486"/>
        <v>2.2870495904925379E-2</v>
      </c>
      <c r="H3184" s="174">
        <v>4719.2120000000004</v>
      </c>
      <c r="I3184" s="197">
        <f t="shared" si="482"/>
        <v>-7.7733424557620331E-3</v>
      </c>
      <c r="J3184" s="197">
        <f t="shared" si="487"/>
        <v>4.8395491305082611E-2</v>
      </c>
      <c r="K3184" s="174">
        <v>757.01</v>
      </c>
      <c r="L3184" s="197">
        <f t="shared" si="483"/>
        <v>5.1518857369948542E-3</v>
      </c>
      <c r="M3184" s="197">
        <f t="shared" si="488"/>
        <v>6.3943839274832284E-2</v>
      </c>
      <c r="N3184" s="199">
        <v>42584</v>
      </c>
      <c r="O3184" s="181">
        <v>2157.0300000000002</v>
      </c>
      <c r="P3184" s="200">
        <f t="shared" si="484"/>
        <v>-6.3819139077918741E-3</v>
      </c>
      <c r="Q3184" s="200">
        <f t="shared" si="489"/>
        <v>3.0675214477563745E-2</v>
      </c>
    </row>
    <row r="3185" spans="1:17">
      <c r="A3185" s="180">
        <v>42585</v>
      </c>
      <c r="B3185" s="174">
        <v>1139.3800000000001</v>
      </c>
      <c r="C3185" s="197">
        <f t="shared" si="480"/>
        <v>4.0278308594198266E-3</v>
      </c>
      <c r="D3185" s="201">
        <f t="shared" si="485"/>
        <v>4.4765843997421916E-2</v>
      </c>
      <c r="E3185" s="174">
        <v>10695.14</v>
      </c>
      <c r="F3185" s="197">
        <f t="shared" si="481"/>
        <v>3.1850158057286407E-3</v>
      </c>
      <c r="G3185" s="197">
        <f t="shared" si="486"/>
        <v>1.6378391250805993E-2</v>
      </c>
      <c r="H3185" s="174">
        <v>4734.3289999999997</v>
      </c>
      <c r="I3185" s="197">
        <f t="shared" si="482"/>
        <v>3.198169423516957E-3</v>
      </c>
      <c r="J3185" s="197">
        <f t="shared" si="487"/>
        <v>4.5390582050553761E-2</v>
      </c>
      <c r="K3185" s="174">
        <v>756.05</v>
      </c>
      <c r="L3185" s="197">
        <f t="shared" si="483"/>
        <v>-1.2689518311489998E-3</v>
      </c>
      <c r="M3185" s="197">
        <f t="shared" si="488"/>
        <v>4.8099526768197592E-2</v>
      </c>
      <c r="N3185" s="199">
        <v>42585</v>
      </c>
      <c r="O3185" s="181">
        <v>2163.79</v>
      </c>
      <c r="P3185" s="200">
        <f t="shared" si="484"/>
        <v>3.1290382452996857E-3</v>
      </c>
      <c r="Q3185" s="200">
        <f t="shared" si="489"/>
        <v>2.7209302341086691E-2</v>
      </c>
    </row>
    <row r="3186" spans="1:17">
      <c r="A3186" s="180">
        <v>42586</v>
      </c>
      <c r="B3186" s="174">
        <v>1145.32</v>
      </c>
      <c r="C3186" s="197">
        <f t="shared" si="480"/>
        <v>5.1998191306189779E-3</v>
      </c>
      <c r="D3186" s="201">
        <f t="shared" si="485"/>
        <v>4.4866348251459895E-2</v>
      </c>
      <c r="E3186" s="174">
        <v>10707.13</v>
      </c>
      <c r="F3186" s="197">
        <f t="shared" si="481"/>
        <v>1.1204420142670061E-3</v>
      </c>
      <c r="G3186" s="197">
        <f t="shared" si="486"/>
        <v>1.3206805052033107E-2</v>
      </c>
      <c r="H3186" s="174">
        <v>4743.8119999999999</v>
      </c>
      <c r="I3186" s="197">
        <f t="shared" si="482"/>
        <v>2.0010259742376589E-3</v>
      </c>
      <c r="J3186" s="197">
        <f t="shared" si="487"/>
        <v>4.5524573867732294E-2</v>
      </c>
      <c r="K3186" s="174">
        <v>759.25</v>
      </c>
      <c r="L3186" s="197">
        <f t="shared" si="483"/>
        <v>4.2235923671801023E-3</v>
      </c>
      <c r="M3186" s="197">
        <f t="shared" si="488"/>
        <v>3.9497452718512578E-2</v>
      </c>
      <c r="N3186" s="199">
        <v>42586</v>
      </c>
      <c r="O3186" s="181">
        <v>2164.25</v>
      </c>
      <c r="P3186" s="200">
        <f t="shared" si="484"/>
        <v>2.1256735230357668E-4</v>
      </c>
      <c r="Q3186" s="200">
        <f t="shared" si="489"/>
        <v>2.545302622774781E-2</v>
      </c>
    </row>
    <row r="3187" spans="1:17">
      <c r="A3187" s="180">
        <v>42587</v>
      </c>
      <c r="B3187" s="174">
        <v>1159.77</v>
      </c>
      <c r="C3187" s="197">
        <f t="shared" si="480"/>
        <v>1.2537635654348775E-2</v>
      </c>
      <c r="D3187" s="201">
        <f t="shared" si="485"/>
        <v>4.3469589954786551E-2</v>
      </c>
      <c r="E3187" s="174">
        <v>10782.87</v>
      </c>
      <c r="F3187" s="197">
        <f t="shared" si="481"/>
        <v>7.0488891211261525E-3</v>
      </c>
      <c r="G3187" s="197">
        <f t="shared" si="486"/>
        <v>1.01294611871789E-2</v>
      </c>
      <c r="H3187" s="174">
        <v>4791.21</v>
      </c>
      <c r="I3187" s="197">
        <f t="shared" si="482"/>
        <v>9.9419572206149477E-3</v>
      </c>
      <c r="J3187" s="197">
        <f t="shared" si="487"/>
        <v>4.985963360369576E-2</v>
      </c>
      <c r="K3187" s="174">
        <v>765.1</v>
      </c>
      <c r="L3187" s="197">
        <f t="shared" si="483"/>
        <v>7.6754403119480581E-3</v>
      </c>
      <c r="M3187" s="197">
        <f t="shared" si="488"/>
        <v>4.128857245409389E-2</v>
      </c>
      <c r="N3187" s="199">
        <v>42587</v>
      </c>
      <c r="O3187" s="181">
        <v>2182.87</v>
      </c>
      <c r="P3187" s="200">
        <f t="shared" si="484"/>
        <v>8.5666436043246308E-3</v>
      </c>
      <c r="Q3187" s="200">
        <f t="shared" si="489"/>
        <v>2.4376964133737761E-2</v>
      </c>
    </row>
    <row r="3188" spans="1:17">
      <c r="A3188" s="180">
        <v>42590</v>
      </c>
      <c r="B3188" s="174">
        <v>1157.8699999999999</v>
      </c>
      <c r="C3188" s="197">
        <f t="shared" si="480"/>
        <v>-1.6395992696409832E-3</v>
      </c>
      <c r="D3188" s="201">
        <f t="shared" si="485"/>
        <v>5.4449074845809027E-2</v>
      </c>
      <c r="E3188" s="174">
        <v>10788.01</v>
      </c>
      <c r="F3188" s="197">
        <f t="shared" si="481"/>
        <v>4.7656841976593292E-4</v>
      </c>
      <c r="G3188" s="197">
        <f t="shared" si="486"/>
        <v>1.3492427118083619E-2</v>
      </c>
      <c r="H3188" s="174">
        <v>4784.7430000000004</v>
      </c>
      <c r="I3188" s="197">
        <f t="shared" si="482"/>
        <v>-1.3506751721020264E-3</v>
      </c>
      <c r="J3188" s="197">
        <f t="shared" si="487"/>
        <v>5.8131845671310994E-2</v>
      </c>
      <c r="K3188" s="174">
        <v>767.72</v>
      </c>
      <c r="L3188" s="197">
        <f t="shared" si="483"/>
        <v>3.4185390998710953E-3</v>
      </c>
      <c r="M3188" s="197">
        <f t="shared" si="488"/>
        <v>4.3338446153771491E-2</v>
      </c>
      <c r="N3188" s="199">
        <v>42590</v>
      </c>
      <c r="O3188" s="181">
        <v>2180.89</v>
      </c>
      <c r="P3188" s="200">
        <f t="shared" si="484"/>
        <v>-9.0747435050471642E-4</v>
      </c>
      <c r="Q3188" s="200">
        <f t="shared" si="489"/>
        <v>2.963961654927558E-2</v>
      </c>
    </row>
    <row r="3189" spans="1:17">
      <c r="A3189" s="180">
        <v>42591</v>
      </c>
      <c r="B3189" s="174">
        <v>1162.2</v>
      </c>
      <c r="C3189" s="197">
        <f t="shared" si="480"/>
        <v>3.732650331562217E-3</v>
      </c>
      <c r="D3189" s="201">
        <f t="shared" si="485"/>
        <v>5.5727295483265209E-2</v>
      </c>
      <c r="E3189" s="174">
        <v>10804.51</v>
      </c>
      <c r="F3189" s="197">
        <f t="shared" si="481"/>
        <v>1.5283073223152708E-3</v>
      </c>
      <c r="G3189" s="197">
        <f t="shared" si="486"/>
        <v>1.8542169931207299E-2</v>
      </c>
      <c r="H3189" s="174">
        <v>4795.7489999999998</v>
      </c>
      <c r="I3189" s="197">
        <f t="shared" si="482"/>
        <v>2.2975865627014097E-3</v>
      </c>
      <c r="J3189" s="197">
        <f t="shared" si="487"/>
        <v>5.8539107515214843E-2</v>
      </c>
      <c r="K3189" s="174">
        <v>768.74</v>
      </c>
      <c r="L3189" s="197">
        <f t="shared" si="483"/>
        <v>1.3277275683624453E-3</v>
      </c>
      <c r="M3189" s="197">
        <f t="shared" si="488"/>
        <v>4.5502057451896429E-2</v>
      </c>
      <c r="N3189" s="199">
        <v>42591</v>
      </c>
      <c r="O3189" s="181">
        <v>2181.7399999999998</v>
      </c>
      <c r="P3189" s="200">
        <f t="shared" si="484"/>
        <v>3.8967320664632022E-4</v>
      </c>
      <c r="Q3189" s="200">
        <f t="shared" si="489"/>
        <v>3.0451313264050383E-2</v>
      </c>
    </row>
    <row r="3190" spans="1:17">
      <c r="A3190" s="180">
        <v>42592</v>
      </c>
      <c r="B3190" s="174">
        <v>1156.69</v>
      </c>
      <c r="C3190" s="197">
        <f t="shared" si="480"/>
        <v>-4.7522826610176547E-3</v>
      </c>
      <c r="D3190" s="201">
        <f t="shared" si="485"/>
        <v>7.6181788817640483E-2</v>
      </c>
      <c r="E3190" s="174">
        <v>10774.98</v>
      </c>
      <c r="F3190" s="197">
        <f t="shared" si="481"/>
        <v>-2.7368597156491709E-3</v>
      </c>
      <c r="G3190" s="197">
        <f t="shared" si="486"/>
        <v>3.37349365446468E-2</v>
      </c>
      <c r="H3190" s="174">
        <v>4783.393</v>
      </c>
      <c r="I3190" s="197">
        <f t="shared" si="482"/>
        <v>-2.5797731890115031E-3</v>
      </c>
      <c r="J3190" s="197">
        <f t="shared" si="487"/>
        <v>7.2345736183742196E-2</v>
      </c>
      <c r="K3190" s="174">
        <v>771.8</v>
      </c>
      <c r="L3190" s="197">
        <f t="shared" si="483"/>
        <v>3.9726381974784647E-3</v>
      </c>
      <c r="M3190" s="197">
        <f t="shared" si="488"/>
        <v>4.934121744654453E-2</v>
      </c>
      <c r="N3190" s="199">
        <v>42592</v>
      </c>
      <c r="O3190" s="181">
        <v>2175.4899999999998</v>
      </c>
      <c r="P3190" s="200">
        <f t="shared" si="484"/>
        <v>-2.8687970506289257E-3</v>
      </c>
      <c r="Q3190" s="200">
        <f t="shared" si="489"/>
        <v>4.0058560726516874E-2</v>
      </c>
    </row>
    <row r="3191" spans="1:17">
      <c r="A3191" s="180">
        <v>42593</v>
      </c>
      <c r="B3191" s="174">
        <v>1164.23</v>
      </c>
      <c r="C3191" s="197">
        <f t="shared" si="480"/>
        <v>6.4974462938912972E-3</v>
      </c>
      <c r="D3191" s="201">
        <f t="shared" si="485"/>
        <v>7.1327371068953288E-2</v>
      </c>
      <c r="E3191" s="174">
        <v>10836.15</v>
      </c>
      <c r="F3191" s="197">
        <f t="shared" si="481"/>
        <v>5.6609870338425764E-3</v>
      </c>
      <c r="G3191" s="197">
        <f t="shared" si="486"/>
        <v>4.0319490319986981E-2</v>
      </c>
      <c r="H3191" s="174">
        <v>4803.3140000000003</v>
      </c>
      <c r="I3191" s="197">
        <f t="shared" si="482"/>
        <v>4.1559690252516461E-3</v>
      </c>
      <c r="J3191" s="197">
        <f t="shared" si="487"/>
        <v>7.8386417829785421E-2</v>
      </c>
      <c r="K3191" s="174">
        <v>765.42</v>
      </c>
      <c r="L3191" s="197">
        <f t="shared" si="483"/>
        <v>-8.3007463252647573E-3</v>
      </c>
      <c r="M3191" s="197">
        <f t="shared" si="488"/>
        <v>5.4654045112162319E-2</v>
      </c>
      <c r="N3191" s="199">
        <v>42593</v>
      </c>
      <c r="O3191" s="181">
        <v>2185.79</v>
      </c>
      <c r="P3191" s="200">
        <f t="shared" si="484"/>
        <v>4.7233927423996338E-3</v>
      </c>
      <c r="Q3191" s="200">
        <f t="shared" si="489"/>
        <v>4.5338058035289772E-2</v>
      </c>
    </row>
    <row r="3192" spans="1:17">
      <c r="A3192" s="180">
        <v>42594</v>
      </c>
      <c r="B3192" s="174">
        <v>1167.42</v>
      </c>
      <c r="C3192" s="197">
        <f t="shared" si="480"/>
        <v>2.7362614374607718E-3</v>
      </c>
      <c r="D3192" s="201">
        <f t="shared" si="485"/>
        <v>7.7991952938040537E-2</v>
      </c>
      <c r="E3192" s="174">
        <v>10822.41</v>
      </c>
      <c r="F3192" s="197">
        <f t="shared" si="481"/>
        <v>-1.2687825823352794E-3</v>
      </c>
      <c r="G3192" s="197">
        <f t="shared" si="486"/>
        <v>5.1269252344572337E-2</v>
      </c>
      <c r="H3192" s="174">
        <v>4807.076</v>
      </c>
      <c r="I3192" s="197">
        <f t="shared" si="482"/>
        <v>7.8290271095252757E-4</v>
      </c>
      <c r="J3192" s="197">
        <f t="shared" si="487"/>
        <v>8.2055931089295944E-2</v>
      </c>
      <c r="K3192" s="174">
        <v>768.31</v>
      </c>
      <c r="L3192" s="197">
        <f t="shared" si="483"/>
        <v>3.7685947596877386E-3</v>
      </c>
      <c r="M3192" s="197">
        <f t="shared" si="488"/>
        <v>5.0590796642464395E-2</v>
      </c>
      <c r="N3192" s="199">
        <v>42594</v>
      </c>
      <c r="O3192" s="181">
        <v>2184.0500000000002</v>
      </c>
      <c r="P3192" s="200">
        <f t="shared" si="484"/>
        <v>-7.9636787248911652E-4</v>
      </c>
      <c r="Q3192" s="200">
        <f t="shared" si="489"/>
        <v>5.1861960606049758E-2</v>
      </c>
    </row>
    <row r="3193" spans="1:17">
      <c r="A3193" s="180">
        <v>42597</v>
      </c>
      <c r="B3193" s="174">
        <v>1173.27</v>
      </c>
      <c r="C3193" s="197">
        <f t="shared" si="480"/>
        <v>4.9985364831405974E-3</v>
      </c>
      <c r="D3193" s="201">
        <f t="shared" si="485"/>
        <v>7.9753650415704244E-2</v>
      </c>
      <c r="E3193" s="174">
        <v>10858.5</v>
      </c>
      <c r="F3193" s="197">
        <f t="shared" si="481"/>
        <v>3.3291991280644216E-3</v>
      </c>
      <c r="G3193" s="197">
        <f t="shared" si="486"/>
        <v>4.9750855230850127E-2</v>
      </c>
      <c r="H3193" s="174">
        <v>4827.116</v>
      </c>
      <c r="I3193" s="197">
        <f t="shared" si="482"/>
        <v>4.160188815619862E-3</v>
      </c>
      <c r="J3193" s="197">
        <f t="shared" si="487"/>
        <v>8.6325426889175272E-2</v>
      </c>
      <c r="K3193" s="174">
        <v>772.11</v>
      </c>
      <c r="L3193" s="197">
        <f t="shared" si="483"/>
        <v>4.9337293831518501E-3</v>
      </c>
      <c r="M3193" s="197">
        <f t="shared" si="488"/>
        <v>5.1299459681125585E-2</v>
      </c>
      <c r="N3193" s="199">
        <v>42597</v>
      </c>
      <c r="O3193" s="181">
        <v>2190.15</v>
      </c>
      <c r="P3193" s="200">
        <f t="shared" si="484"/>
        <v>2.7890832400516256E-3</v>
      </c>
      <c r="Q3193" s="200">
        <f t="shared" si="489"/>
        <v>5.2907968858174129E-2</v>
      </c>
    </row>
    <row r="3194" spans="1:17">
      <c r="A3194" s="180">
        <v>42598</v>
      </c>
      <c r="B3194" s="174">
        <v>1166.74</v>
      </c>
      <c r="C3194" s="197">
        <f t="shared" si="480"/>
        <v>-5.5811872176552927E-3</v>
      </c>
      <c r="D3194" s="201">
        <f t="shared" si="485"/>
        <v>8.3871256208207789E-2</v>
      </c>
      <c r="E3194" s="174">
        <v>10809.74</v>
      </c>
      <c r="F3194" s="197">
        <f t="shared" si="481"/>
        <v>-4.5006038611864743E-3</v>
      </c>
      <c r="G3194" s="197">
        <f t="shared" si="486"/>
        <v>5.058926742616951E-2</v>
      </c>
      <c r="H3194" s="174">
        <v>4797.1869999999999</v>
      </c>
      <c r="I3194" s="197">
        <f t="shared" si="482"/>
        <v>-6.2194834215016925E-3</v>
      </c>
      <c r="J3194" s="197">
        <f t="shared" si="487"/>
        <v>8.7152257776540717E-2</v>
      </c>
      <c r="K3194" s="174">
        <v>781.24</v>
      </c>
      <c r="L3194" s="197">
        <f t="shared" si="483"/>
        <v>1.1755374047597305E-2</v>
      </c>
      <c r="M3194" s="197">
        <f t="shared" si="488"/>
        <v>5.4604134034851037E-2</v>
      </c>
      <c r="N3194" s="199">
        <v>42598</v>
      </c>
      <c r="O3194" s="181">
        <v>2178.15</v>
      </c>
      <c r="P3194" s="200">
        <f t="shared" si="484"/>
        <v>-5.4941419708265955E-3</v>
      </c>
      <c r="Q3194" s="200">
        <f t="shared" si="489"/>
        <v>5.2568954287626882E-2</v>
      </c>
    </row>
    <row r="3195" spans="1:17">
      <c r="A3195" s="180">
        <v>42599</v>
      </c>
      <c r="B3195" s="174">
        <v>1165.1500000000001</v>
      </c>
      <c r="C3195" s="197">
        <f t="shared" si="480"/>
        <v>-1.3637009004777492E-3</v>
      </c>
      <c r="D3195" s="201">
        <f t="shared" si="485"/>
        <v>8.4650159609370113E-2</v>
      </c>
      <c r="E3195" s="174">
        <v>10824.64</v>
      </c>
      <c r="F3195" s="197">
        <f t="shared" si="481"/>
        <v>1.3774374265271682E-3</v>
      </c>
      <c r="G3195" s="197">
        <f t="shared" si="486"/>
        <v>4.3660113472887063E-2</v>
      </c>
      <c r="H3195" s="174">
        <v>4805.4530000000004</v>
      </c>
      <c r="I3195" s="197">
        <f t="shared" si="482"/>
        <v>1.7216103158428368E-3</v>
      </c>
      <c r="J3195" s="197">
        <f t="shared" si="487"/>
        <v>9.2264680372395991E-2</v>
      </c>
      <c r="K3195" s="174">
        <v>781.09</v>
      </c>
      <c r="L3195" s="197">
        <f t="shared" si="483"/>
        <v>-1.9202089246299632E-4</v>
      </c>
      <c r="M3195" s="197">
        <f t="shared" si="488"/>
        <v>6.2782175248741245E-2</v>
      </c>
      <c r="N3195" s="199">
        <v>42599</v>
      </c>
      <c r="O3195" s="181">
        <v>2182.2199999999998</v>
      </c>
      <c r="P3195" s="200">
        <f t="shared" si="484"/>
        <v>1.8668145969237696E-3</v>
      </c>
      <c r="Q3195" s="200">
        <f t="shared" si="489"/>
        <v>5.0338087016219349E-2</v>
      </c>
    </row>
    <row r="3196" spans="1:17">
      <c r="A3196" s="180">
        <v>42600</v>
      </c>
      <c r="B3196" s="174">
        <v>1174.19</v>
      </c>
      <c r="C3196" s="197">
        <f t="shared" si="480"/>
        <v>7.7287140807502973E-3</v>
      </c>
      <c r="D3196" s="201">
        <f t="shared" si="485"/>
        <v>7.398320234230843E-2</v>
      </c>
      <c r="E3196" s="174">
        <v>10863.01</v>
      </c>
      <c r="F3196" s="197">
        <f t="shared" si="481"/>
        <v>3.538423022696508E-3</v>
      </c>
      <c r="G3196" s="197">
        <f t="shared" si="486"/>
        <v>3.5220167764412308E-2</v>
      </c>
      <c r="H3196" s="174">
        <v>4808.6840000000002</v>
      </c>
      <c r="I3196" s="197">
        <f t="shared" si="482"/>
        <v>6.7213523619183652E-4</v>
      </c>
      <c r="J3196" s="197">
        <f t="shared" si="487"/>
        <v>8.8110865403074445E-2</v>
      </c>
      <c r="K3196" s="174">
        <v>782.57</v>
      </c>
      <c r="L3196" s="197">
        <f t="shared" si="483"/>
        <v>1.8929952060633408E-3</v>
      </c>
      <c r="M3196" s="197">
        <f t="shared" si="488"/>
        <v>6.3367340572391809E-2</v>
      </c>
      <c r="N3196" s="199">
        <v>42600</v>
      </c>
      <c r="O3196" s="181">
        <v>2187.02</v>
      </c>
      <c r="P3196" s="200">
        <f t="shared" si="484"/>
        <v>2.1971793405895896E-3</v>
      </c>
      <c r="Q3196" s="200">
        <f t="shared" si="489"/>
        <v>4.6413532979463379E-2</v>
      </c>
    </row>
    <row r="3197" spans="1:17">
      <c r="A3197" s="180">
        <v>42601</v>
      </c>
      <c r="B3197" s="174">
        <v>1181.8599999999999</v>
      </c>
      <c r="C3197" s="197">
        <f t="shared" si="480"/>
        <v>6.5109204775694231E-3</v>
      </c>
      <c r="D3197" s="201">
        <f t="shared" si="485"/>
        <v>7.9238221235118839E-2</v>
      </c>
      <c r="E3197" s="174">
        <v>10829.15</v>
      </c>
      <c r="F3197" s="197">
        <f t="shared" si="481"/>
        <v>-3.1218677623735288E-3</v>
      </c>
      <c r="G3197" s="197">
        <f t="shared" si="486"/>
        <v>3.4866663833280534E-2</v>
      </c>
      <c r="H3197" s="174">
        <v>4806.1379999999999</v>
      </c>
      <c r="I3197" s="197">
        <f t="shared" si="482"/>
        <v>-5.2959900027427839E-4</v>
      </c>
      <c r="J3197" s="197">
        <f t="shared" si="487"/>
        <v>8.5778082542831938E-2</v>
      </c>
      <c r="K3197" s="174">
        <v>779.92</v>
      </c>
      <c r="L3197" s="197">
        <f t="shared" si="483"/>
        <v>-3.3920249612748466E-3</v>
      </c>
      <c r="M3197" s="197">
        <f t="shared" si="488"/>
        <v>7.591529194448951E-2</v>
      </c>
      <c r="N3197" s="199">
        <v>42601</v>
      </c>
      <c r="O3197" s="181">
        <v>2183.87</v>
      </c>
      <c r="P3197" s="200">
        <f t="shared" si="484"/>
        <v>-1.4413542987100584E-3</v>
      </c>
      <c r="Q3197" s="200">
        <f t="shared" si="489"/>
        <v>4.5902274965758424E-2</v>
      </c>
    </row>
    <row r="3198" spans="1:17">
      <c r="A3198" s="180">
        <v>42604</v>
      </c>
      <c r="B3198" s="174">
        <v>1178.68</v>
      </c>
      <c r="C3198" s="197">
        <f t="shared" si="480"/>
        <v>-2.6943003920307297E-3</v>
      </c>
      <c r="D3198" s="201">
        <f t="shared" si="485"/>
        <v>9.212115241522377E-2</v>
      </c>
      <c r="E3198" s="174">
        <v>10815.92</v>
      </c>
      <c r="F3198" s="197">
        <f t="shared" si="481"/>
        <v>-1.2224494212822352E-3</v>
      </c>
      <c r="G3198" s="197">
        <f t="shared" si="486"/>
        <v>3.3435326452760358E-2</v>
      </c>
      <c r="H3198" s="174">
        <v>4808.558</v>
      </c>
      <c r="I3198" s="197">
        <f t="shared" si="482"/>
        <v>5.0339606184207533E-4</v>
      </c>
      <c r="J3198" s="197">
        <f t="shared" si="487"/>
        <v>8.7215795599018195E-2</v>
      </c>
      <c r="K3198" s="174">
        <v>782.63</v>
      </c>
      <c r="L3198" s="197">
        <f t="shared" si="483"/>
        <v>3.4686924798402524E-3</v>
      </c>
      <c r="M3198" s="197">
        <f t="shared" si="488"/>
        <v>8.3780837696852212E-2</v>
      </c>
      <c r="N3198" s="199">
        <v>42604</v>
      </c>
      <c r="O3198" s="181">
        <v>2182.64</v>
      </c>
      <c r="P3198" s="200">
        <f t="shared" si="484"/>
        <v>-5.6337900636122971E-4</v>
      </c>
      <c r="Q3198" s="200">
        <f t="shared" si="489"/>
        <v>4.6113872999997217E-2</v>
      </c>
    </row>
    <row r="3199" spans="1:17">
      <c r="A3199" s="180">
        <v>42605</v>
      </c>
      <c r="B3199" s="174">
        <v>1187.1600000000001</v>
      </c>
      <c r="C3199" s="197">
        <f t="shared" si="480"/>
        <v>7.1687318804951492E-3</v>
      </c>
      <c r="D3199" s="201">
        <f t="shared" si="485"/>
        <v>7.1387637518849287E-2</v>
      </c>
      <c r="E3199" s="174">
        <v>10847.49</v>
      </c>
      <c r="F3199" s="197">
        <f t="shared" si="481"/>
        <v>2.9145939949945564E-3</v>
      </c>
      <c r="G3199" s="197">
        <f t="shared" si="486"/>
        <v>1.6288682549458377E-2</v>
      </c>
      <c r="H3199" s="174">
        <v>4818.4799999999996</v>
      </c>
      <c r="I3199" s="197">
        <f t="shared" si="482"/>
        <v>2.0612785600527474E-3</v>
      </c>
      <c r="J3199" s="197">
        <f t="shared" si="487"/>
        <v>7.3572308126962402E-2</v>
      </c>
      <c r="K3199" s="174">
        <v>782.08</v>
      </c>
      <c r="L3199" s="197">
        <f t="shared" si="483"/>
        <v>-7.0300569773512698E-4</v>
      </c>
      <c r="M3199" s="197">
        <f t="shared" si="488"/>
        <v>8.5953732975712405E-2</v>
      </c>
      <c r="N3199" s="199">
        <v>42605</v>
      </c>
      <c r="O3199" s="181">
        <v>2186.9</v>
      </c>
      <c r="P3199" s="200">
        <f t="shared" si="484"/>
        <v>1.9498626169790064E-3</v>
      </c>
      <c r="Q3199" s="200">
        <f t="shared" si="489"/>
        <v>3.2274982682303582E-2</v>
      </c>
    </row>
    <row r="3200" spans="1:17">
      <c r="A3200" s="180">
        <v>42606</v>
      </c>
      <c r="B3200" s="174">
        <v>1181.06</v>
      </c>
      <c r="C3200" s="197">
        <f t="shared" si="480"/>
        <v>-5.1515598132210608E-3</v>
      </c>
      <c r="D3200" s="201">
        <f t="shared" si="485"/>
        <v>0.13201631733849445</v>
      </c>
      <c r="E3200" s="174">
        <v>10791.18</v>
      </c>
      <c r="F3200" s="197">
        <f t="shared" si="481"/>
        <v>-5.2045830089281131E-3</v>
      </c>
      <c r="G3200" s="197">
        <f t="shared" si="486"/>
        <v>6.3163971410696837E-2</v>
      </c>
      <c r="H3200" s="174">
        <v>4783.4849999999997</v>
      </c>
      <c r="I3200" s="197">
        <f t="shared" si="482"/>
        <v>-7.2891652793682744E-3</v>
      </c>
      <c r="J3200" s="197">
        <f t="shared" si="487"/>
        <v>0.11717439302925857</v>
      </c>
      <c r="K3200" s="174">
        <v>785.86</v>
      </c>
      <c r="L3200" s="197">
        <f t="shared" si="483"/>
        <v>4.8216224130139132E-3</v>
      </c>
      <c r="M3200" s="197">
        <f t="shared" si="488"/>
        <v>8.7983617055979235E-2</v>
      </c>
      <c r="N3200" s="199">
        <v>42606</v>
      </c>
      <c r="O3200" s="181">
        <v>2175.44</v>
      </c>
      <c r="P3200" s="200">
        <f t="shared" si="484"/>
        <v>-5.254072980571481E-3</v>
      </c>
      <c r="Q3200" s="200">
        <f t="shared" si="489"/>
        <v>7.0805622534001925E-2</v>
      </c>
    </row>
    <row r="3201" spans="1:17">
      <c r="A3201" s="180">
        <v>42607</v>
      </c>
      <c r="B3201" s="174">
        <v>1184.8900000000001</v>
      </c>
      <c r="C3201" s="197">
        <f t="shared" si="480"/>
        <v>3.2376029464086108E-3</v>
      </c>
      <c r="D3201" s="201">
        <f t="shared" si="485"/>
        <v>0.15792843067946258</v>
      </c>
      <c r="E3201" s="174">
        <v>10784.37</v>
      </c>
      <c r="F3201" s="197">
        <f t="shared" si="481"/>
        <v>-6.3127013922235486E-4</v>
      </c>
      <c r="G3201" s="197">
        <f t="shared" si="486"/>
        <v>7.8793547661011612E-2</v>
      </c>
      <c r="H3201" s="174">
        <v>4775.4250000000002</v>
      </c>
      <c r="I3201" s="197">
        <f t="shared" si="482"/>
        <v>-1.6863851443624336E-3</v>
      </c>
      <c r="J3201" s="197">
        <f t="shared" si="487"/>
        <v>0.12983367612945981</v>
      </c>
      <c r="K3201" s="174">
        <v>781.49</v>
      </c>
      <c r="L3201" s="197">
        <f t="shared" si="483"/>
        <v>-5.5763056417824997E-3</v>
      </c>
      <c r="M3201" s="197">
        <f t="shared" si="488"/>
        <v>9.0378730775748609E-2</v>
      </c>
      <c r="N3201" s="199">
        <v>42607</v>
      </c>
      <c r="O3201" s="181">
        <v>2172.4699999999998</v>
      </c>
      <c r="P3201" s="200">
        <f t="shared" si="484"/>
        <v>-1.3661738453380294E-3</v>
      </c>
      <c r="Q3201" s="200">
        <f t="shared" si="489"/>
        <v>8.3813798815063401E-2</v>
      </c>
    </row>
    <row r="3202" spans="1:17">
      <c r="A3202" s="180">
        <v>42608</v>
      </c>
      <c r="B3202" s="174">
        <v>1183.6500000000001</v>
      </c>
      <c r="C3202" s="197">
        <f t="shared" si="480"/>
        <v>-1.047058621165465E-3</v>
      </c>
      <c r="D3202" s="201">
        <f t="shared" si="485"/>
        <v>0.14149989985783545</v>
      </c>
      <c r="E3202" s="174">
        <v>10749.33</v>
      </c>
      <c r="F3202" s="197">
        <f t="shared" si="481"/>
        <v>-3.2544366204377505E-3</v>
      </c>
      <c r="G3202" s="197">
        <f t="shared" si="486"/>
        <v>5.952525480897837E-2</v>
      </c>
      <c r="H3202" s="174">
        <v>4783.6940000000004</v>
      </c>
      <c r="I3202" s="197">
        <f t="shared" si="482"/>
        <v>1.7300761843301543E-3</v>
      </c>
      <c r="J3202" s="197">
        <f t="shared" si="487"/>
        <v>0.10708715730852891</v>
      </c>
      <c r="K3202" s="174">
        <v>781.19</v>
      </c>
      <c r="L3202" s="197">
        <f t="shared" si="483"/>
        <v>-3.8395577301238474E-4</v>
      </c>
      <c r="M3202" s="197">
        <f t="shared" si="488"/>
        <v>9.4220548585244285E-2</v>
      </c>
      <c r="N3202" s="199">
        <v>42608</v>
      </c>
      <c r="O3202" s="181">
        <v>2169.04</v>
      </c>
      <c r="P3202" s="200">
        <f t="shared" si="484"/>
        <v>-1.5800957333464785E-3</v>
      </c>
      <c r="Q3202" s="200">
        <f t="shared" si="489"/>
        <v>6.4833467052735877E-2</v>
      </c>
    </row>
    <row r="3203" spans="1:17">
      <c r="A3203" s="180">
        <v>42611</v>
      </c>
      <c r="B3203" s="174">
        <v>1186.6099999999999</v>
      </c>
      <c r="C3203" s="197">
        <f t="shared" si="480"/>
        <v>2.4976175936220696E-3</v>
      </c>
      <c r="D3203" s="201">
        <f t="shared" si="485"/>
        <v>0.12040337107378177</v>
      </c>
      <c r="E3203" s="174">
        <v>10811.35</v>
      </c>
      <c r="F3203" s="197">
        <f t="shared" si="481"/>
        <v>5.7530811700845152E-3</v>
      </c>
      <c r="G3203" s="197">
        <f t="shared" si="486"/>
        <v>3.7805700920180083E-2</v>
      </c>
      <c r="H3203" s="174">
        <v>4791.0860000000002</v>
      </c>
      <c r="I3203" s="197">
        <f t="shared" si="482"/>
        <v>1.5440566715084138E-3</v>
      </c>
      <c r="J3203" s="197">
        <f t="shared" si="487"/>
        <v>9.1654886811283781E-2</v>
      </c>
      <c r="K3203" s="174">
        <v>781.79</v>
      </c>
      <c r="L3203" s="197">
        <f t="shared" si="483"/>
        <v>7.6776418056919923E-4</v>
      </c>
      <c r="M3203" s="197">
        <f t="shared" si="488"/>
        <v>8.8521869491149402E-2</v>
      </c>
      <c r="N3203" s="199">
        <v>42611</v>
      </c>
      <c r="O3203" s="181">
        <v>2180.38</v>
      </c>
      <c r="P3203" s="200">
        <f t="shared" si="484"/>
        <v>5.2145001841601589E-3</v>
      </c>
      <c r="Q3203" s="200">
        <f t="shared" si="489"/>
        <v>4.6364154566937266E-2</v>
      </c>
    </row>
    <row r="3204" spans="1:17">
      <c r="A3204" s="180">
        <v>42612</v>
      </c>
      <c r="B3204" s="174">
        <v>1185.52</v>
      </c>
      <c r="C3204" s="197">
        <f t="shared" ref="C3204:C3267" si="490">LN(B3204/B3203)</f>
        <v>-9.1900534685295323E-4</v>
      </c>
      <c r="D3204" s="201">
        <f t="shared" si="485"/>
        <v>0.11457840192231242</v>
      </c>
      <c r="E3204" s="174">
        <v>10797.54</v>
      </c>
      <c r="F3204" s="197">
        <f t="shared" ref="F3204:F3267" si="491">LN(E3204/E3203)</f>
        <v>-1.2781778129427063E-3</v>
      </c>
      <c r="G3204" s="197">
        <f t="shared" si="486"/>
        <v>3.0196965005877759E-2</v>
      </c>
      <c r="H3204" s="174">
        <v>4775.9949999999999</v>
      </c>
      <c r="I3204" s="197">
        <f t="shared" ref="I3204:I3267" si="492">LN(H3204/H3203)</f>
        <v>-3.154778874822814E-3</v>
      </c>
      <c r="J3204" s="197">
        <f t="shared" si="487"/>
        <v>8.1138135762193073E-2</v>
      </c>
      <c r="K3204" s="174">
        <v>783.36</v>
      </c>
      <c r="L3204" s="197">
        <f t="shared" ref="L3204:L3267" si="493">LN(K3204/K3203)</f>
        <v>2.0061981619423569E-3</v>
      </c>
      <c r="M3204" s="197">
        <f t="shared" si="488"/>
        <v>8.2710020601891032E-2</v>
      </c>
      <c r="N3204" s="199">
        <v>42612</v>
      </c>
      <c r="O3204" s="181">
        <v>2176.12</v>
      </c>
      <c r="P3204" s="200">
        <f t="shared" ref="P3204:P3267" si="494">LN(O3204/O3203)</f>
        <v>-1.9556990050680497E-3</v>
      </c>
      <c r="Q3204" s="200">
        <f t="shared" si="489"/>
        <v>3.8104833350809802E-2</v>
      </c>
    </row>
    <row r="3205" spans="1:17">
      <c r="A3205" s="180">
        <v>42613</v>
      </c>
      <c r="B3205" s="174">
        <v>1181.2</v>
      </c>
      <c r="C3205" s="197">
        <f t="shared" si="490"/>
        <v>-3.6506260121553524E-3</v>
      </c>
      <c r="D3205" s="201">
        <f t="shared" si="485"/>
        <v>0.11117701032338172</v>
      </c>
      <c r="E3205" s="174">
        <v>10764.75</v>
      </c>
      <c r="F3205" s="197">
        <f t="shared" si="491"/>
        <v>-3.0414232696360653E-3</v>
      </c>
      <c r="G3205" s="197">
        <f t="shared" si="486"/>
        <v>2.6443246165815663E-2</v>
      </c>
      <c r="H3205" s="174">
        <v>4771.0550000000003</v>
      </c>
      <c r="I3205" s="197">
        <f t="shared" si="492"/>
        <v>-1.0348747395018197E-3</v>
      </c>
      <c r="J3205" s="197">
        <f t="shared" si="487"/>
        <v>7.3523568830054439E-2</v>
      </c>
      <c r="K3205" s="174">
        <v>782.89</v>
      </c>
      <c r="L3205" s="197">
        <f t="shared" si="493"/>
        <v>-6.0015963493381024E-4</v>
      </c>
      <c r="M3205" s="197">
        <f t="shared" si="488"/>
        <v>8.915828779739346E-2</v>
      </c>
      <c r="N3205" s="199">
        <v>42613</v>
      </c>
      <c r="O3205" s="181">
        <v>2170.9499999999998</v>
      </c>
      <c r="P3205" s="200">
        <f t="shared" si="494"/>
        <v>-2.3786147623904054E-3</v>
      </c>
      <c r="Q3205" s="200">
        <f t="shared" si="489"/>
        <v>3.4202353652781903E-2</v>
      </c>
    </row>
    <row r="3206" spans="1:17">
      <c r="A3206" s="180">
        <v>42614</v>
      </c>
      <c r="B3206" s="174">
        <v>1184.0999999999999</v>
      </c>
      <c r="C3206" s="197">
        <f t="shared" si="490"/>
        <v>2.4521214671434375E-3</v>
      </c>
      <c r="D3206" s="201">
        <f t="shared" si="485"/>
        <v>0.1161990385566274</v>
      </c>
      <c r="E3206" s="174">
        <v>10771.93</v>
      </c>
      <c r="F3206" s="197">
        <f t="shared" si="491"/>
        <v>6.6676946177480448E-4</v>
      </c>
      <c r="G3206" s="197">
        <f t="shared" si="486"/>
        <v>3.355421376741443E-2</v>
      </c>
      <c r="H3206" s="174">
        <v>4783.9380000000001</v>
      </c>
      <c r="I3206" s="197">
        <f t="shared" si="492"/>
        <v>2.6966022490516189E-3</v>
      </c>
      <c r="J3206" s="197">
        <f t="shared" si="487"/>
        <v>7.852339157970803E-2</v>
      </c>
      <c r="K3206" s="174">
        <v>785.76</v>
      </c>
      <c r="L3206" s="197">
        <f t="shared" si="493"/>
        <v>3.6592014820163729E-3</v>
      </c>
      <c r="M3206" s="197">
        <f t="shared" si="488"/>
        <v>7.365315364842269E-2</v>
      </c>
      <c r="N3206" s="199">
        <v>42614</v>
      </c>
      <c r="O3206" s="181">
        <v>2170.86</v>
      </c>
      <c r="P3206" s="200">
        <f t="shared" si="494"/>
        <v>-4.1457364561137788E-5</v>
      </c>
      <c r="Q3206" s="200">
        <f t="shared" si="489"/>
        <v>3.8694814473820172E-2</v>
      </c>
    </row>
    <row r="3207" spans="1:17">
      <c r="A3207" s="180">
        <v>42615</v>
      </c>
      <c r="B3207" s="174">
        <v>1188.6400000000001</v>
      </c>
      <c r="C3207" s="197">
        <f t="shared" si="490"/>
        <v>3.8268040665851363E-3</v>
      </c>
      <c r="D3207" s="201">
        <f t="shared" si="485"/>
        <v>0.11382268451083631</v>
      </c>
      <c r="E3207" s="174">
        <v>10856.92</v>
      </c>
      <c r="F3207" s="197">
        <f t="shared" si="491"/>
        <v>7.8589881053233532E-3</v>
      </c>
      <c r="G3207" s="197">
        <f t="shared" si="486"/>
        <v>3.1147764599468497E-2</v>
      </c>
      <c r="H3207" s="174">
        <v>4798.741</v>
      </c>
      <c r="I3207" s="197">
        <f t="shared" si="492"/>
        <v>3.0895351445732085E-3</v>
      </c>
      <c r="J3207" s="197">
        <f t="shared" si="487"/>
        <v>7.3551231599449929E-2</v>
      </c>
      <c r="K3207" s="174">
        <v>781.55</v>
      </c>
      <c r="L3207" s="197">
        <f t="shared" si="493"/>
        <v>-5.3722749494543483E-3</v>
      </c>
      <c r="M3207" s="197">
        <f t="shared" si="488"/>
        <v>0.12071283493652835</v>
      </c>
      <c r="N3207" s="199">
        <v>42615</v>
      </c>
      <c r="O3207" s="181">
        <v>2179.98</v>
      </c>
      <c r="P3207" s="200">
        <f t="shared" si="494"/>
        <v>4.1923000419618493E-3</v>
      </c>
      <c r="Q3207" s="200">
        <f t="shared" si="489"/>
        <v>3.3314637370232963E-2</v>
      </c>
    </row>
    <row r="3208" spans="1:17">
      <c r="A3208" s="180">
        <v>42619</v>
      </c>
      <c r="B3208" s="174">
        <v>1196.8499999999999</v>
      </c>
      <c r="C3208" s="197">
        <f t="shared" si="490"/>
        <v>6.8833090189034801E-3</v>
      </c>
      <c r="D3208" s="201">
        <f t="shared" si="485"/>
        <v>0.11386187359703204</v>
      </c>
      <c r="E3208" s="174">
        <v>10890.79</v>
      </c>
      <c r="F3208" s="197">
        <f t="shared" si="491"/>
        <v>3.1148132271457676E-3</v>
      </c>
      <c r="G3208" s="197">
        <f t="shared" si="486"/>
        <v>4.1654490705470691E-2</v>
      </c>
      <c r="H3208" s="174">
        <v>4829.5119999999997</v>
      </c>
      <c r="I3208" s="197">
        <f t="shared" si="492"/>
        <v>6.3918355206912603E-3</v>
      </c>
      <c r="J3208" s="197">
        <f t="shared" si="487"/>
        <v>7.329810370357942E-2</v>
      </c>
      <c r="K3208" s="174">
        <v>782.52</v>
      </c>
      <c r="L3208" s="197">
        <f t="shared" si="493"/>
        <v>1.2403538516310962E-3</v>
      </c>
      <c r="M3208" s="197">
        <f t="shared" si="488"/>
        <v>0.13884815106587151</v>
      </c>
      <c r="N3208" s="199">
        <v>42619</v>
      </c>
      <c r="O3208" s="181">
        <v>2186.48</v>
      </c>
      <c r="P3208" s="200">
        <f t="shared" si="494"/>
        <v>2.9772423433708003E-3</v>
      </c>
      <c r="Q3208" s="200">
        <f t="shared" si="489"/>
        <v>3.8378858051192219E-2</v>
      </c>
    </row>
    <row r="3209" spans="1:17">
      <c r="A3209" s="180">
        <v>42620</v>
      </c>
      <c r="B3209" s="174">
        <v>1194.6500000000001</v>
      </c>
      <c r="C3209" s="197">
        <f t="shared" si="490"/>
        <v>-1.839849985859815E-3</v>
      </c>
      <c r="D3209" s="201">
        <f t="shared" si="485"/>
        <v>0.100059712293719</v>
      </c>
      <c r="E3209" s="174">
        <v>10890.18</v>
      </c>
      <c r="F3209" s="197">
        <f t="shared" si="491"/>
        <v>-5.6012197818579732E-5</v>
      </c>
      <c r="G3209" s="197">
        <f t="shared" si="486"/>
        <v>2.9729291092150112E-2</v>
      </c>
      <c r="H3209" s="174">
        <v>4831.8609999999999</v>
      </c>
      <c r="I3209" s="197">
        <f t="shared" si="492"/>
        <v>4.862662990625846E-4</v>
      </c>
      <c r="J3209" s="197">
        <f t="shared" si="487"/>
        <v>6.4384701000931702E-2</v>
      </c>
      <c r="K3209" s="174">
        <v>783.65</v>
      </c>
      <c r="L3209" s="197">
        <f t="shared" si="493"/>
        <v>1.4430109069658223E-3</v>
      </c>
      <c r="M3209" s="197">
        <f t="shared" si="488"/>
        <v>0.11996106909194089</v>
      </c>
      <c r="N3209" s="199">
        <v>42620</v>
      </c>
      <c r="O3209" s="181">
        <v>2186.16</v>
      </c>
      <c r="P3209" s="200">
        <f t="shared" si="494"/>
        <v>-1.4636466783063686E-4</v>
      </c>
      <c r="Q3209" s="200">
        <f t="shared" si="489"/>
        <v>2.6217914527939139E-2</v>
      </c>
    </row>
    <row r="3210" spans="1:17">
      <c r="A3210" s="180">
        <v>42621</v>
      </c>
      <c r="B3210" s="174">
        <v>1187.83</v>
      </c>
      <c r="C3210" s="197">
        <f t="shared" si="490"/>
        <v>-5.7251423964917699E-3</v>
      </c>
      <c r="D3210" s="201">
        <f t="shared" si="485"/>
        <v>9.0089661450941536E-2</v>
      </c>
      <c r="E3210" s="174">
        <v>10882.33</v>
      </c>
      <c r="F3210" s="197">
        <f t="shared" si="491"/>
        <v>-7.2109282210925123E-4</v>
      </c>
      <c r="G3210" s="197">
        <f t="shared" si="486"/>
        <v>2.4444713533596528E-2</v>
      </c>
      <c r="H3210" s="174">
        <v>4803.9979999999996</v>
      </c>
      <c r="I3210" s="197">
        <f t="shared" si="492"/>
        <v>-5.7832057645402493E-3</v>
      </c>
      <c r="J3210" s="197">
        <f t="shared" si="487"/>
        <v>5.9069831278089333E-2</v>
      </c>
      <c r="K3210" s="174">
        <v>785.92</v>
      </c>
      <c r="L3210" s="197">
        <f t="shared" si="493"/>
        <v>2.8925139785911489E-3</v>
      </c>
      <c r="M3210" s="197">
        <f t="shared" si="488"/>
        <v>0.1049281598435243</v>
      </c>
      <c r="N3210" s="199">
        <v>42621</v>
      </c>
      <c r="O3210" s="181">
        <v>2181.3000000000002</v>
      </c>
      <c r="P3210" s="200">
        <f t="shared" si="494"/>
        <v>-2.2255507805430696E-3</v>
      </c>
      <c r="Q3210" s="200">
        <f t="shared" si="489"/>
        <v>2.2668735273305266E-2</v>
      </c>
    </row>
    <row r="3211" spans="1:17">
      <c r="A3211" s="180">
        <v>42622</v>
      </c>
      <c r="B3211" s="174">
        <v>1161.78</v>
      </c>
      <c r="C3211" s="197">
        <f t="shared" si="490"/>
        <v>-2.2174801296686125E-2</v>
      </c>
      <c r="D3211" s="201">
        <f t="shared" si="485"/>
        <v>7.5473383021047516E-2</v>
      </c>
      <c r="E3211" s="174">
        <v>10613.53</v>
      </c>
      <c r="F3211" s="197">
        <f t="shared" si="491"/>
        <v>-2.5010770624633281E-2</v>
      </c>
      <c r="G3211" s="197">
        <f t="shared" si="486"/>
        <v>1.4396022257013768E-2</v>
      </c>
      <c r="H3211" s="174">
        <v>4681.5349999999999</v>
      </c>
      <c r="I3211" s="197">
        <f t="shared" si="492"/>
        <v>-2.5822440292807912E-2</v>
      </c>
      <c r="J3211" s="197">
        <f t="shared" si="487"/>
        <v>4.8271023126617005E-2</v>
      </c>
      <c r="K3211" s="174">
        <v>784.06</v>
      </c>
      <c r="L3211" s="197">
        <f t="shared" si="493"/>
        <v>-2.3694580443334775E-3</v>
      </c>
      <c r="M3211" s="197">
        <f t="shared" si="488"/>
        <v>9.7317486256205704E-2</v>
      </c>
      <c r="N3211" s="199">
        <v>42622</v>
      </c>
      <c r="O3211" s="181">
        <v>2127.81</v>
      </c>
      <c r="P3211" s="200">
        <f t="shared" si="494"/>
        <v>-2.4827747563078314E-2</v>
      </c>
      <c r="Q3211" s="200">
        <f t="shared" si="489"/>
        <v>1.3458333396397746E-2</v>
      </c>
    </row>
    <row r="3212" spans="1:17">
      <c r="A3212" s="180">
        <v>42625</v>
      </c>
      <c r="B3212" s="174">
        <v>1180.2</v>
      </c>
      <c r="C3212" s="197">
        <f t="shared" si="490"/>
        <v>1.5730603879706654E-2</v>
      </c>
      <c r="D3212" s="201">
        <f t="shared" si="485"/>
        <v>5.4497687988931509E-2</v>
      </c>
      <c r="E3212" s="174">
        <v>10741.24</v>
      </c>
      <c r="F3212" s="197">
        <f t="shared" si="491"/>
        <v>1.196093636737614E-2</v>
      </c>
      <c r="G3212" s="197">
        <f t="shared" si="486"/>
        <v>-1.1305303676993879E-2</v>
      </c>
      <c r="H3212" s="174">
        <v>4764.652</v>
      </c>
      <c r="I3212" s="197">
        <f t="shared" si="492"/>
        <v>1.759845430519533E-2</v>
      </c>
      <c r="J3212" s="197">
        <f t="shared" si="487"/>
        <v>2.5038654062276976E-2</v>
      </c>
      <c r="K3212" s="174">
        <v>782.9</v>
      </c>
      <c r="L3212" s="197">
        <f t="shared" si="493"/>
        <v>-1.4805741204662582E-3</v>
      </c>
      <c r="M3212" s="197">
        <f t="shared" si="488"/>
        <v>9.3658609673026971E-2</v>
      </c>
      <c r="N3212" s="199">
        <v>42625</v>
      </c>
      <c r="O3212" s="181">
        <v>2159.04</v>
      </c>
      <c r="P3212" s="200">
        <f t="shared" si="494"/>
        <v>1.4570396678017971E-2</v>
      </c>
      <c r="Q3212" s="200">
        <f t="shared" si="489"/>
        <v>-1.1504154686843323E-2</v>
      </c>
    </row>
    <row r="3213" spans="1:17">
      <c r="A3213" s="180">
        <v>42626</v>
      </c>
      <c r="B3213" s="174">
        <v>1165.5999999999999</v>
      </c>
      <c r="C3213" s="197">
        <f t="shared" si="490"/>
        <v>-1.2447939742073446E-2</v>
      </c>
      <c r="D3213" s="201">
        <f t="shared" si="485"/>
        <v>6.6082954419449697E-2</v>
      </c>
      <c r="E3213" s="174">
        <v>10535.36</v>
      </c>
      <c r="F3213" s="197">
        <f t="shared" si="491"/>
        <v>-1.9353320173953734E-2</v>
      </c>
      <c r="G3213" s="197">
        <f t="shared" si="486"/>
        <v>-4.2168656035395293E-3</v>
      </c>
      <c r="H3213" s="174">
        <v>4722.8450000000003</v>
      </c>
      <c r="I3213" s="197">
        <f t="shared" si="492"/>
        <v>-8.8131296589241872E-3</v>
      </c>
      <c r="J3213" s="197">
        <f t="shared" si="487"/>
        <v>3.5931968274080836E-2</v>
      </c>
      <c r="K3213" s="174">
        <v>785.64</v>
      </c>
      <c r="L3213" s="197">
        <f t="shared" si="493"/>
        <v>3.4936983271317864E-3</v>
      </c>
      <c r="M3213" s="197">
        <f t="shared" si="488"/>
        <v>9.9488009623999188E-2</v>
      </c>
      <c r="N3213" s="199">
        <v>42626</v>
      </c>
      <c r="O3213" s="181">
        <v>2127.02</v>
      </c>
      <c r="P3213" s="200">
        <f t="shared" si="494"/>
        <v>-1.4941739368126835E-2</v>
      </c>
      <c r="Q3213" s="200">
        <f t="shared" si="489"/>
        <v>-2.1791490513589605E-3</v>
      </c>
    </row>
    <row r="3214" spans="1:17">
      <c r="A3214" s="180">
        <v>42627</v>
      </c>
      <c r="B3214" s="174">
        <v>1170.1300000000001</v>
      </c>
      <c r="C3214" s="197">
        <f t="shared" si="490"/>
        <v>3.8788778495356664E-3</v>
      </c>
      <c r="D3214" s="201">
        <f t="shared" si="485"/>
        <v>5.4178281353179036E-2</v>
      </c>
      <c r="E3214" s="174">
        <v>10511.4</v>
      </c>
      <c r="F3214" s="197">
        <f t="shared" si="491"/>
        <v>-2.2768359928734476E-3</v>
      </c>
      <c r="G3214" s="197">
        <f t="shared" si="486"/>
        <v>-2.2316924327958364E-2</v>
      </c>
      <c r="H3214" s="174">
        <v>4746.0630000000001</v>
      </c>
      <c r="I3214" s="197">
        <f t="shared" si="492"/>
        <v>4.9040600103718501E-3</v>
      </c>
      <c r="J3214" s="197">
        <f t="shared" si="487"/>
        <v>2.8568821647932764E-2</v>
      </c>
      <c r="K3214" s="174">
        <v>788.55</v>
      </c>
      <c r="L3214" s="197">
        <f t="shared" si="493"/>
        <v>3.6971436925664143E-3</v>
      </c>
      <c r="M3214" s="197">
        <f t="shared" si="488"/>
        <v>9.7704725108965565E-2</v>
      </c>
      <c r="N3214" s="199">
        <v>42627</v>
      </c>
      <c r="O3214" s="181">
        <v>2125.77</v>
      </c>
      <c r="P3214" s="200">
        <f t="shared" si="494"/>
        <v>-5.8784940521235899E-4</v>
      </c>
      <c r="Q3214" s="200">
        <f t="shared" si="489"/>
        <v>-1.6191513877098114E-2</v>
      </c>
    </row>
    <row r="3215" spans="1:17">
      <c r="A3215" s="180">
        <v>42628</v>
      </c>
      <c r="B3215" s="174">
        <v>1185.8599999999999</v>
      </c>
      <c r="C3215" s="197">
        <f t="shared" si="490"/>
        <v>1.3353396014560278E-2</v>
      </c>
      <c r="D3215" s="201">
        <f t="shared" si="485"/>
        <v>5.2547652681391527E-2</v>
      </c>
      <c r="E3215" s="174">
        <v>10602.94</v>
      </c>
      <c r="F3215" s="197">
        <f t="shared" si="491"/>
        <v>8.6709386641379699E-3</v>
      </c>
      <c r="G3215" s="197">
        <f t="shared" si="486"/>
        <v>-2.6453144181160508E-2</v>
      </c>
      <c r="H3215" s="174">
        <v>4819.8969999999999</v>
      </c>
      <c r="I3215" s="197">
        <f t="shared" si="492"/>
        <v>1.5437126277824672E-2</v>
      </c>
      <c r="J3215" s="197">
        <f t="shared" si="487"/>
        <v>2.6989993636235235E-2</v>
      </c>
      <c r="K3215" s="174">
        <v>792.26</v>
      </c>
      <c r="L3215" s="197">
        <f t="shared" si="493"/>
        <v>4.6938048361244503E-3</v>
      </c>
      <c r="M3215" s="197">
        <f t="shared" si="488"/>
        <v>9.8934773814645383E-2</v>
      </c>
      <c r="N3215" s="199">
        <v>42628</v>
      </c>
      <c r="O3215" s="181">
        <v>2147.2600000000002</v>
      </c>
      <c r="P3215" s="200">
        <f t="shared" si="494"/>
        <v>1.0058521089340135E-2</v>
      </c>
      <c r="Q3215" s="200">
        <f t="shared" si="489"/>
        <v>-1.9158870160913791E-2</v>
      </c>
    </row>
    <row r="3216" spans="1:17">
      <c r="A3216" s="180">
        <v>42629</v>
      </c>
      <c r="B3216" s="174">
        <v>1181.8800000000001</v>
      </c>
      <c r="C3216" s="197">
        <f t="shared" si="490"/>
        <v>-3.3618587754796459E-3</v>
      </c>
      <c r="D3216" s="201">
        <f t="shared" si="485"/>
        <v>6.5549831815920431E-2</v>
      </c>
      <c r="E3216" s="174">
        <v>10532.27</v>
      </c>
      <c r="F3216" s="197">
        <f t="shared" si="491"/>
        <v>-6.6874436898942046E-3</v>
      </c>
      <c r="G3216" s="197">
        <f t="shared" si="486"/>
        <v>-1.456853664305181E-2</v>
      </c>
      <c r="H3216" s="174">
        <v>4818.0540000000001</v>
      </c>
      <c r="I3216" s="197">
        <f t="shared" si="492"/>
        <v>-3.824464395935832E-4</v>
      </c>
      <c r="J3216" s="197">
        <f t="shared" si="487"/>
        <v>4.5982596715744076E-2</v>
      </c>
      <c r="K3216" s="174">
        <v>794.2</v>
      </c>
      <c r="L3216" s="197">
        <f t="shared" si="493"/>
        <v>2.4456979274600069E-3</v>
      </c>
      <c r="M3216" s="197">
        <f t="shared" si="488"/>
        <v>8.6898931706188676E-2</v>
      </c>
      <c r="N3216" s="199">
        <v>42629</v>
      </c>
      <c r="O3216" s="181">
        <v>2139.16</v>
      </c>
      <c r="P3216" s="200">
        <f t="shared" si="494"/>
        <v>-3.7793821611113664E-3</v>
      </c>
      <c r="Q3216" s="200">
        <f t="shared" si="489"/>
        <v>-7.6640814572666496E-3</v>
      </c>
    </row>
    <row r="3217" spans="1:17">
      <c r="A3217" s="180">
        <v>42632</v>
      </c>
      <c r="B3217" s="174">
        <v>1180.28</v>
      </c>
      <c r="C3217" s="197">
        <f t="shared" si="490"/>
        <v>-1.3546925226846033E-3</v>
      </c>
      <c r="D3217" s="201">
        <f t="shared" si="485"/>
        <v>4.7112467811709795E-2</v>
      </c>
      <c r="E3217" s="174">
        <v>10564.3</v>
      </c>
      <c r="F3217" s="197">
        <f t="shared" si="491"/>
        <v>3.0365149036872515E-3</v>
      </c>
      <c r="G3217" s="197">
        <f t="shared" si="486"/>
        <v>-2.4463163602873088E-2</v>
      </c>
      <c r="H3217" s="174">
        <v>4796.0709999999999</v>
      </c>
      <c r="I3217" s="197">
        <f t="shared" si="492"/>
        <v>-4.5730710409572026E-3</v>
      </c>
      <c r="J3217" s="197">
        <f t="shared" si="487"/>
        <v>3.3955702919259506E-2</v>
      </c>
      <c r="K3217" s="174">
        <v>787.19</v>
      </c>
      <c r="L3217" s="197">
        <f t="shared" si="493"/>
        <v>-8.8656762918269457E-3</v>
      </c>
      <c r="M3217" s="197">
        <f t="shared" si="488"/>
        <v>8.300394165943091E-2</v>
      </c>
      <c r="N3217" s="199">
        <v>42632</v>
      </c>
      <c r="O3217" s="181">
        <v>2139.12</v>
      </c>
      <c r="P3217" s="200">
        <f t="shared" si="494"/>
        <v>-1.869910337847447E-5</v>
      </c>
      <c r="Q3217" s="200">
        <f t="shared" si="489"/>
        <v>-1.5704676485748151E-2</v>
      </c>
    </row>
    <row r="3218" spans="1:17">
      <c r="A3218" s="180">
        <v>42633</v>
      </c>
      <c r="B3218" s="174">
        <v>1177.96</v>
      </c>
      <c r="C3218" s="197">
        <f t="shared" si="490"/>
        <v>-1.9675696692932568E-3</v>
      </c>
      <c r="D3218" s="201">
        <f t="shared" ref="D3218:D3281" si="495">SUM(C3177:C3217)</f>
        <v>4.9222782220842837E-2</v>
      </c>
      <c r="E3218" s="174">
        <v>10560.26</v>
      </c>
      <c r="F3218" s="197">
        <f t="shared" si="491"/>
        <v>-3.8249317848554473E-4</v>
      </c>
      <c r="G3218" s="197">
        <f t="shared" ref="G3218:G3281" si="496">SUM(F3177:F3217)</f>
        <v>-1.8226901354817752E-2</v>
      </c>
      <c r="H3218" s="174">
        <v>4805.22</v>
      </c>
      <c r="I3218" s="197">
        <f t="shared" si="492"/>
        <v>1.9057859550580117E-3</v>
      </c>
      <c r="J3218" s="197">
        <f t="shared" ref="J3218:J3281" si="497">SUM(I3177:I3217)</f>
        <v>3.1571747880554377E-2</v>
      </c>
      <c r="K3218" s="174">
        <v>768.76</v>
      </c>
      <c r="L3218" s="197">
        <f t="shared" si="493"/>
        <v>-2.3690815239120335E-2</v>
      </c>
      <c r="M3218" s="197">
        <f t="shared" ref="M3218:M3281" si="498">SUM(L3177:L3217)</f>
        <v>6.4593570777538731E-2</v>
      </c>
      <c r="N3218" s="199">
        <v>42633</v>
      </c>
      <c r="O3218" s="181">
        <v>2139.7600000000002</v>
      </c>
      <c r="P3218" s="200">
        <f t="shared" si="494"/>
        <v>2.991437033863788E-4</v>
      </c>
      <c r="Q3218" s="200">
        <f t="shared" ref="Q3218:Q3281" si="499">SUM(P3177:P3217)</f>
        <v>-1.2104350803286664E-2</v>
      </c>
    </row>
    <row r="3219" spans="1:17">
      <c r="A3219" s="180">
        <v>42634</v>
      </c>
      <c r="B3219" s="174">
        <v>1191.47</v>
      </c>
      <c r="C3219" s="197">
        <f t="shared" si="490"/>
        <v>1.1403710097561505E-2</v>
      </c>
      <c r="D3219" s="201">
        <f t="shared" si="495"/>
        <v>3.9612653852304933E-2</v>
      </c>
      <c r="E3219" s="174">
        <v>10708.37</v>
      </c>
      <c r="F3219" s="197">
        <f t="shared" si="491"/>
        <v>1.3927779478786054E-2</v>
      </c>
      <c r="G3219" s="197">
        <f t="shared" si="496"/>
        <v>-2.2914792754677508E-2</v>
      </c>
      <c r="H3219" s="174">
        <v>4853.7479999999996</v>
      </c>
      <c r="I3219" s="197">
        <f t="shared" si="492"/>
        <v>1.0048362997034616E-2</v>
      </c>
      <c r="J3219" s="197">
        <f t="shared" si="497"/>
        <v>2.9385437071120964E-2</v>
      </c>
      <c r="K3219" s="174">
        <v>781.81</v>
      </c>
      <c r="L3219" s="197">
        <f t="shared" si="493"/>
        <v>1.6832917105985733E-2</v>
      </c>
      <c r="M3219" s="197">
        <f t="shared" si="498"/>
        <v>4.1824651998825221E-2</v>
      </c>
      <c r="N3219" s="199">
        <v>42634</v>
      </c>
      <c r="O3219" s="181">
        <v>2163.12</v>
      </c>
      <c r="P3219" s="200">
        <f t="shared" si="494"/>
        <v>1.0857950722306076E-2</v>
      </c>
      <c r="Q3219" s="200">
        <f t="shared" si="499"/>
        <v>-1.6348784337151184E-2</v>
      </c>
    </row>
    <row r="3220" spans="1:17">
      <c r="A3220" s="180">
        <v>42635</v>
      </c>
      <c r="B3220" s="174">
        <v>1200.32</v>
      </c>
      <c r="C3220" s="197">
        <f t="shared" si="490"/>
        <v>7.4003490183273488E-3</v>
      </c>
      <c r="D3220" s="201">
        <f t="shared" si="495"/>
        <v>4.8484705862115153E-2</v>
      </c>
      <c r="E3220" s="174">
        <v>10793.66</v>
      </c>
      <c r="F3220" s="197">
        <f t="shared" si="491"/>
        <v>7.9332460535068011E-3</v>
      </c>
      <c r="G3220" s="197">
        <f t="shared" si="496"/>
        <v>-4.1060968747114041E-3</v>
      </c>
      <c r="H3220" s="174">
        <v>4891.3630000000003</v>
      </c>
      <c r="I3220" s="197">
        <f t="shared" si="492"/>
        <v>7.7198067434252329E-3</v>
      </c>
      <c r="J3220" s="197">
        <f t="shared" si="497"/>
        <v>3.9464447306761408E-2</v>
      </c>
      <c r="K3220" s="174">
        <v>776.87</v>
      </c>
      <c r="L3220" s="197">
        <f t="shared" si="493"/>
        <v>-6.338718069759856E-3</v>
      </c>
      <c r="M3220" s="197">
        <f t="shared" si="498"/>
        <v>5.0619646478025554E-2</v>
      </c>
      <c r="N3220" s="199">
        <v>42635</v>
      </c>
      <c r="O3220" s="181">
        <v>2177.1799999999998</v>
      </c>
      <c r="P3220" s="200">
        <f t="shared" si="494"/>
        <v>6.4788374909876233E-3</v>
      </c>
      <c r="Q3220" s="200">
        <f t="shared" si="499"/>
        <v>-2.4748373514421086E-3</v>
      </c>
    </row>
    <row r="3221" spans="1:17">
      <c r="A3221" s="180">
        <v>42636</v>
      </c>
      <c r="B3221" s="174">
        <v>1190.3699999999999</v>
      </c>
      <c r="C3221" s="197">
        <f t="shared" si="490"/>
        <v>-8.3240047451643828E-3</v>
      </c>
      <c r="D3221" s="201">
        <f t="shared" si="495"/>
        <v>5.1507295311026401E-2</v>
      </c>
      <c r="E3221" s="174">
        <v>10717.99</v>
      </c>
      <c r="F3221" s="197">
        <f t="shared" si="491"/>
        <v>-7.0352866570991155E-3</v>
      </c>
      <c r="G3221" s="197">
        <f t="shared" si="496"/>
        <v>1.9168490543494607E-3</v>
      </c>
      <c r="H3221" s="174">
        <v>4858.9089999999997</v>
      </c>
      <c r="I3221" s="197">
        <f t="shared" si="492"/>
        <v>-6.6570696395121375E-3</v>
      </c>
      <c r="J3221" s="197">
        <f t="shared" si="497"/>
        <v>4.5859778913216659E-2</v>
      </c>
      <c r="K3221" s="174">
        <v>781.35</v>
      </c>
      <c r="L3221" s="197">
        <f t="shared" si="493"/>
        <v>5.7501666568803636E-3</v>
      </c>
      <c r="M3221" s="197">
        <f t="shared" si="498"/>
        <v>4.5869876132256973E-2</v>
      </c>
      <c r="N3221" s="199">
        <v>42636</v>
      </c>
      <c r="O3221" s="181">
        <v>2164.69</v>
      </c>
      <c r="P3221" s="200">
        <f t="shared" si="494"/>
        <v>-5.7532972898826128E-3</v>
      </c>
      <c r="Q3221" s="200">
        <f t="shared" si="499"/>
        <v>3.6812454717861862E-3</v>
      </c>
    </row>
    <row r="3222" spans="1:17">
      <c r="A3222" s="180">
        <v>42639</v>
      </c>
      <c r="B3222" s="174">
        <v>1182.17</v>
      </c>
      <c r="C3222" s="197">
        <f t="shared" si="490"/>
        <v>-6.9124504969255499E-3</v>
      </c>
      <c r="D3222" s="201">
        <f t="shared" si="495"/>
        <v>4.3253464773360749E-2</v>
      </c>
      <c r="E3222" s="174">
        <v>10624.88</v>
      </c>
      <c r="F3222" s="197">
        <f t="shared" si="491"/>
        <v>-8.7252174332789478E-3</v>
      </c>
      <c r="G3222" s="197">
        <f t="shared" si="496"/>
        <v>-2.0300355190571188E-3</v>
      </c>
      <c r="H3222" s="174">
        <v>4817.1670000000004</v>
      </c>
      <c r="I3222" s="197">
        <f t="shared" si="492"/>
        <v>-8.6279311868531182E-3</v>
      </c>
      <c r="J3222" s="197">
        <f t="shared" si="497"/>
        <v>3.2637776928229889E-2</v>
      </c>
      <c r="K3222" s="174">
        <v>794.66</v>
      </c>
      <c r="L3222" s="197">
        <f t="shared" si="493"/>
        <v>1.6891157360885454E-2</v>
      </c>
      <c r="M3222" s="197">
        <f t="shared" si="498"/>
        <v>4.4315643805255212E-2</v>
      </c>
      <c r="N3222" s="199">
        <v>42639</v>
      </c>
      <c r="O3222" s="181">
        <v>2146.1</v>
      </c>
      <c r="P3222" s="200">
        <f t="shared" si="494"/>
        <v>-8.624922689932854E-3</v>
      </c>
      <c r="Q3222" s="200">
        <f t="shared" si="499"/>
        <v>-8.7272329822875045E-4</v>
      </c>
    </row>
    <row r="3223" spans="1:17">
      <c r="A3223" s="180">
        <v>42640</v>
      </c>
      <c r="B3223" s="174">
        <v>1196.1500000000001</v>
      </c>
      <c r="C3223" s="197">
        <f t="shared" si="490"/>
        <v>1.1756333055157988E-2</v>
      </c>
      <c r="D3223" s="201">
        <f t="shared" si="495"/>
        <v>3.2331448993353322E-2</v>
      </c>
      <c r="E3223" s="174">
        <v>10665.34</v>
      </c>
      <c r="F3223" s="197">
        <f t="shared" si="491"/>
        <v>3.8008107673508915E-3</v>
      </c>
      <c r="G3223" s="197">
        <f t="shared" si="496"/>
        <v>-1.1163930513759846E-2</v>
      </c>
      <c r="H3223" s="174">
        <v>4866.7060000000001</v>
      </c>
      <c r="I3223" s="197">
        <f t="shared" si="492"/>
        <v>1.0231326277122916E-2</v>
      </c>
      <c r="J3223" s="197">
        <f t="shared" si="497"/>
        <v>2.0078723928881607E-2</v>
      </c>
      <c r="K3223" s="174">
        <v>792.05</v>
      </c>
      <c r="L3223" s="197">
        <f t="shared" si="493"/>
        <v>-3.2898290853360258E-3</v>
      </c>
      <c r="M3223" s="197">
        <f t="shared" si="498"/>
        <v>6.2384783739711624E-2</v>
      </c>
      <c r="N3223" s="199">
        <v>42640</v>
      </c>
      <c r="O3223" s="181">
        <v>2159.9299999999998</v>
      </c>
      <c r="P3223" s="200">
        <f t="shared" si="494"/>
        <v>6.4235723182359062E-3</v>
      </c>
      <c r="Q3223" s="200">
        <f t="shared" si="499"/>
        <v>-1.1102575494406876E-2</v>
      </c>
    </row>
    <row r="3224" spans="1:17">
      <c r="A3224" s="180">
        <v>42641</v>
      </c>
      <c r="B3224" s="174">
        <v>1201.17</v>
      </c>
      <c r="C3224" s="197">
        <f t="shared" si="490"/>
        <v>4.1880160657286154E-3</v>
      </c>
      <c r="D3224" s="201">
        <f t="shared" si="495"/>
        <v>4.4760756050793028E-2</v>
      </c>
      <c r="E3224" s="174">
        <v>10753.45</v>
      </c>
      <c r="F3224" s="197">
        <f t="shared" si="491"/>
        <v>8.2274019227333503E-3</v>
      </c>
      <c r="G3224" s="197">
        <f t="shared" si="496"/>
        <v>-1.120433522653832E-2</v>
      </c>
      <c r="H3224" s="174">
        <v>4875.268</v>
      </c>
      <c r="I3224" s="197">
        <f t="shared" si="492"/>
        <v>1.7577550924490087E-3</v>
      </c>
      <c r="J3224" s="197">
        <f t="shared" si="497"/>
        <v>2.8443283684655568E-2</v>
      </c>
      <c r="K3224" s="174">
        <v>790.15</v>
      </c>
      <c r="L3224" s="197">
        <f t="shared" si="493"/>
        <v>-2.401720279746858E-3</v>
      </c>
      <c r="M3224" s="197">
        <f t="shared" si="498"/>
        <v>4.5340531076449586E-2</v>
      </c>
      <c r="N3224" s="199">
        <v>42641</v>
      </c>
      <c r="O3224" s="181">
        <v>2171.37</v>
      </c>
      <c r="P3224" s="200">
        <f t="shared" si="494"/>
        <v>5.2824909853757054E-3</v>
      </c>
      <c r="Q3224" s="200">
        <f t="shared" si="499"/>
        <v>-6.3089653664662139E-3</v>
      </c>
    </row>
    <row r="3225" spans="1:17">
      <c r="A3225" s="180">
        <v>42642</v>
      </c>
      <c r="B3225" s="174">
        <v>1197.72</v>
      </c>
      <c r="C3225" s="197">
        <f t="shared" si="490"/>
        <v>-2.8763322858237099E-3</v>
      </c>
      <c r="D3225" s="201">
        <f t="shared" si="495"/>
        <v>4.595445732718529E-2</v>
      </c>
      <c r="E3225" s="174">
        <v>10643.52</v>
      </c>
      <c r="F3225" s="197">
        <f t="shared" si="491"/>
        <v>-1.0275377049178957E-2</v>
      </c>
      <c r="G3225" s="197">
        <f t="shared" si="496"/>
        <v>2.164437521257034E-3</v>
      </c>
      <c r="H3225" s="174">
        <v>4838.3</v>
      </c>
      <c r="I3225" s="197">
        <f t="shared" si="492"/>
        <v>-7.6116579377318236E-3</v>
      </c>
      <c r="J3225" s="197">
        <f t="shared" si="497"/>
        <v>2.4759898334628123E-2</v>
      </c>
      <c r="K3225" s="174">
        <v>790.01</v>
      </c>
      <c r="L3225" s="197">
        <f t="shared" si="493"/>
        <v>-1.7719724631211841E-4</v>
      </c>
      <c r="M3225" s="197">
        <f t="shared" si="498"/>
        <v>4.7998223202280102E-2</v>
      </c>
      <c r="N3225" s="199">
        <v>42642</v>
      </c>
      <c r="O3225" s="181">
        <v>2151.13</v>
      </c>
      <c r="P3225" s="200">
        <f t="shared" si="494"/>
        <v>-9.365019283515956E-3</v>
      </c>
      <c r="Q3225" s="200">
        <f t="shared" si="499"/>
        <v>2.4411532497582451E-4</v>
      </c>
    </row>
    <row r="3226" spans="1:17">
      <c r="A3226" s="180">
        <v>42643</v>
      </c>
      <c r="B3226" s="174">
        <v>1204.49</v>
      </c>
      <c r="C3226" s="197">
        <f t="shared" si="490"/>
        <v>5.6364913338842896E-3</v>
      </c>
      <c r="D3226" s="201">
        <f t="shared" si="495"/>
        <v>5.3963325551798579E-2</v>
      </c>
      <c r="E3226" s="174">
        <v>10721.74</v>
      </c>
      <c r="F3226" s="197">
        <f t="shared" si="491"/>
        <v>7.3221996341321996E-3</v>
      </c>
      <c r="G3226" s="197">
        <f t="shared" si="496"/>
        <v>-1.6531606020836129E-3</v>
      </c>
      <c r="H3226" s="174">
        <v>4875.6970000000001</v>
      </c>
      <c r="I3226" s="197">
        <f t="shared" si="492"/>
        <v>7.699649228907062E-3</v>
      </c>
      <c r="J3226" s="197">
        <f t="shared" si="497"/>
        <v>2.4921582852658324E-2</v>
      </c>
      <c r="K3226" s="174">
        <v>798.65</v>
      </c>
      <c r="L3226" s="197">
        <f t="shared" si="493"/>
        <v>1.0877198627165047E-2</v>
      </c>
      <c r="M3226" s="197">
        <f t="shared" si="498"/>
        <v>4.2669140218973133E-2</v>
      </c>
      <c r="N3226" s="199">
        <v>42643</v>
      </c>
      <c r="O3226" s="181">
        <v>2168.27</v>
      </c>
      <c r="P3226" s="200">
        <f t="shared" si="494"/>
        <v>7.9363291030870517E-3</v>
      </c>
      <c r="Q3226" s="200">
        <f t="shared" si="499"/>
        <v>-2.7389900507482634E-3</v>
      </c>
    </row>
    <row r="3227" spans="1:17">
      <c r="A3227" s="180">
        <v>42646</v>
      </c>
      <c r="B3227" s="174">
        <v>1204.53</v>
      </c>
      <c r="C3227" s="197">
        <f t="shared" si="490"/>
        <v>3.3208524631272315E-5</v>
      </c>
      <c r="D3227" s="201">
        <f t="shared" si="495"/>
        <v>5.557198602626303E-2</v>
      </c>
      <c r="E3227" s="174">
        <v>10690.77</v>
      </c>
      <c r="F3227" s="197">
        <f t="shared" si="491"/>
        <v>-2.8927035266507754E-3</v>
      </c>
      <c r="G3227" s="197">
        <f t="shared" si="496"/>
        <v>2.4840232263199438E-3</v>
      </c>
      <c r="H3227" s="174">
        <v>4866.625</v>
      </c>
      <c r="I3227" s="197">
        <f t="shared" si="492"/>
        <v>-1.8623902232310166E-3</v>
      </c>
      <c r="J3227" s="197">
        <f t="shared" si="497"/>
        <v>2.9423062658048438E-2</v>
      </c>
      <c r="K3227" s="174">
        <v>803.07</v>
      </c>
      <c r="L3227" s="197">
        <f t="shared" si="493"/>
        <v>5.5190810123138664E-3</v>
      </c>
      <c r="M3227" s="197">
        <f t="shared" si="498"/>
        <v>5.481529067728718E-2</v>
      </c>
      <c r="N3227" s="199">
        <v>42646</v>
      </c>
      <c r="O3227" s="181">
        <v>2161.1999999999998</v>
      </c>
      <c r="P3227" s="200">
        <f t="shared" si="494"/>
        <v>-3.2659915807079186E-3</v>
      </c>
      <c r="Q3227" s="200">
        <f t="shared" si="499"/>
        <v>2.0683008070391086E-3</v>
      </c>
    </row>
    <row r="3228" spans="1:17">
      <c r="A3228" s="180">
        <v>42647</v>
      </c>
      <c r="B3228" s="174">
        <v>1200.47</v>
      </c>
      <c r="C3228" s="197">
        <f t="shared" si="490"/>
        <v>-3.3763025836197427E-3</v>
      </c>
      <c r="D3228" s="201">
        <f t="shared" si="495"/>
        <v>5.0405375420275331E-2</v>
      </c>
      <c r="E3228" s="174">
        <v>10629.15</v>
      </c>
      <c r="F3228" s="197">
        <f t="shared" si="491"/>
        <v>-5.7805255913943639E-3</v>
      </c>
      <c r="G3228" s="197">
        <f t="shared" si="496"/>
        <v>-1.5291223145978317E-3</v>
      </c>
      <c r="H3228" s="174">
        <v>4859.4669999999996</v>
      </c>
      <c r="I3228" s="197">
        <f t="shared" si="492"/>
        <v>-1.4719172494649703E-3</v>
      </c>
      <c r="J3228" s="197">
        <f t="shared" si="497"/>
        <v>2.5559646460579764E-2</v>
      </c>
      <c r="K3228" s="174">
        <v>795.35</v>
      </c>
      <c r="L3228" s="197">
        <f t="shared" si="493"/>
        <v>-9.6596139039100241E-3</v>
      </c>
      <c r="M3228" s="197">
        <f t="shared" si="498"/>
        <v>5.611077932242093E-2</v>
      </c>
      <c r="N3228" s="199">
        <v>42647</v>
      </c>
      <c r="O3228" s="181">
        <v>2150.4899999999998</v>
      </c>
      <c r="P3228" s="200">
        <f t="shared" si="494"/>
        <v>-4.9678998383077579E-3</v>
      </c>
      <c r="Q3228" s="200">
        <f t="shared" si="499"/>
        <v>-1.4102581259723889E-3</v>
      </c>
    </row>
    <row r="3229" spans="1:17">
      <c r="A3229" s="180">
        <v>42648</v>
      </c>
      <c r="B3229" s="174">
        <v>1207.27</v>
      </c>
      <c r="C3229" s="197">
        <f t="shared" si="490"/>
        <v>5.6484654319669302E-3</v>
      </c>
      <c r="D3229" s="201">
        <f t="shared" si="495"/>
        <v>3.4491437182306822E-2</v>
      </c>
      <c r="E3229" s="174">
        <v>10683.94</v>
      </c>
      <c r="F3229" s="197">
        <f t="shared" si="491"/>
        <v>5.1414525716942834E-3</v>
      </c>
      <c r="G3229" s="197">
        <f t="shared" si="496"/>
        <v>-1.4358537027118349E-2</v>
      </c>
      <c r="H3229" s="174">
        <v>4877.7489999999998</v>
      </c>
      <c r="I3229" s="197">
        <f t="shared" si="492"/>
        <v>3.755081839063507E-3</v>
      </c>
      <c r="J3229" s="197">
        <f t="shared" si="497"/>
        <v>1.414577199049984E-2</v>
      </c>
      <c r="K3229" s="174">
        <v>790.18</v>
      </c>
      <c r="L3229" s="197">
        <f t="shared" si="493"/>
        <v>-6.5215017354730001E-3</v>
      </c>
      <c r="M3229" s="197">
        <f t="shared" si="498"/>
        <v>3.8775725106562853E-2</v>
      </c>
      <c r="N3229" s="199">
        <v>42648</v>
      </c>
      <c r="O3229" s="181">
        <v>2159.73</v>
      </c>
      <c r="P3229" s="200">
        <f t="shared" si="494"/>
        <v>4.2874907334568115E-3</v>
      </c>
      <c r="Q3229" s="200">
        <f t="shared" si="499"/>
        <v>-1.4944801568604778E-2</v>
      </c>
    </row>
    <row r="3230" spans="1:17">
      <c r="A3230" s="180">
        <v>42649</v>
      </c>
      <c r="B3230" s="174">
        <v>1208.19</v>
      </c>
      <c r="C3230" s="197">
        <f t="shared" si="490"/>
        <v>7.6175970166191941E-4</v>
      </c>
      <c r="D3230" s="201">
        <f t="shared" si="495"/>
        <v>4.1779501883914737E-2</v>
      </c>
      <c r="E3230" s="174">
        <v>10675.74</v>
      </c>
      <c r="F3230" s="197">
        <f t="shared" si="491"/>
        <v>-7.6780180254008249E-4</v>
      </c>
      <c r="G3230" s="197">
        <f t="shared" si="496"/>
        <v>-9.6936528751899991E-3</v>
      </c>
      <c r="H3230" s="174">
        <v>4873.924</v>
      </c>
      <c r="I3230" s="197">
        <f t="shared" si="492"/>
        <v>-7.844808159916776E-4</v>
      </c>
      <c r="J3230" s="197">
        <f t="shared" si="497"/>
        <v>1.9251529001665376E-2</v>
      </c>
      <c r="K3230" s="174">
        <v>799.26</v>
      </c>
      <c r="L3230" s="197">
        <f t="shared" si="493"/>
        <v>1.1425531982529907E-2</v>
      </c>
      <c r="M3230" s="197">
        <f t="shared" si="498"/>
        <v>2.8835684271218756E-2</v>
      </c>
      <c r="N3230" s="199">
        <v>42649</v>
      </c>
      <c r="O3230" s="181">
        <v>2160.77</v>
      </c>
      <c r="P3230" s="200">
        <f t="shared" si="494"/>
        <v>4.8142577020570391E-4</v>
      </c>
      <c r="Q3230" s="200">
        <f t="shared" si="499"/>
        <v>-9.7498364846432539E-3</v>
      </c>
    </row>
    <row r="3231" spans="1:17">
      <c r="A3231" s="180">
        <v>42650</v>
      </c>
      <c r="B3231" s="174">
        <v>1203.46</v>
      </c>
      <c r="C3231" s="197">
        <f t="shared" si="490"/>
        <v>-3.922630618085658E-3</v>
      </c>
      <c r="D3231" s="201">
        <f t="shared" si="495"/>
        <v>3.8808611254014434E-2</v>
      </c>
      <c r="E3231" s="174">
        <v>10626.92</v>
      </c>
      <c r="F3231" s="197">
        <f t="shared" si="491"/>
        <v>-4.5834731877087264E-3</v>
      </c>
      <c r="G3231" s="197">
        <f t="shared" si="496"/>
        <v>-1.1989762000045352E-2</v>
      </c>
      <c r="H3231" s="174">
        <v>4864.5230000000001</v>
      </c>
      <c r="I3231" s="197">
        <f t="shared" si="492"/>
        <v>-1.9306985847458581E-3</v>
      </c>
      <c r="J3231" s="197">
        <f t="shared" si="497"/>
        <v>1.6169461622972284E-2</v>
      </c>
      <c r="K3231" s="174">
        <v>801.79</v>
      </c>
      <c r="L3231" s="197">
        <f t="shared" si="493"/>
        <v>3.1604286010655847E-3</v>
      </c>
      <c r="M3231" s="197">
        <f t="shared" si="498"/>
        <v>3.8933488685386222E-2</v>
      </c>
      <c r="N3231" s="199">
        <v>42650</v>
      </c>
      <c r="O3231" s="181">
        <v>2153.7399999999998</v>
      </c>
      <c r="P3231" s="200">
        <f t="shared" si="494"/>
        <v>-3.2587738683275704E-3</v>
      </c>
      <c r="Q3231" s="200">
        <f t="shared" si="499"/>
        <v>-9.6580839210838685E-3</v>
      </c>
    </row>
    <row r="3232" spans="1:17">
      <c r="A3232" s="180">
        <v>42653</v>
      </c>
      <c r="B3232" s="174">
        <v>1210.04</v>
      </c>
      <c r="C3232" s="197">
        <f t="shared" si="490"/>
        <v>5.4526756186935293E-3</v>
      </c>
      <c r="D3232" s="201">
        <f t="shared" si="495"/>
        <v>3.963826329694644E-2</v>
      </c>
      <c r="E3232" s="174">
        <v>10682.67</v>
      </c>
      <c r="F3232" s="197">
        <f t="shared" si="491"/>
        <v>5.2323979197639349E-3</v>
      </c>
      <c r="G3232" s="197">
        <f t="shared" si="496"/>
        <v>-1.383637547210491E-2</v>
      </c>
      <c r="H3232" s="174">
        <v>4893.7669999999998</v>
      </c>
      <c r="I3232" s="197">
        <f t="shared" si="492"/>
        <v>5.9936910150333389E-3</v>
      </c>
      <c r="J3232" s="197">
        <f t="shared" si="497"/>
        <v>1.6818536227237935E-2</v>
      </c>
      <c r="K3232" s="174">
        <v>797.28</v>
      </c>
      <c r="L3232" s="197">
        <f t="shared" si="493"/>
        <v>-5.6407936593976648E-3</v>
      </c>
      <c r="M3232" s="197">
        <f t="shared" si="498"/>
        <v>3.8121279088973344E-2</v>
      </c>
      <c r="N3232" s="199">
        <v>42653</v>
      </c>
      <c r="O3232" s="181">
        <v>2163.66</v>
      </c>
      <c r="P3232" s="200">
        <f t="shared" si="494"/>
        <v>4.5953664043352545E-3</v>
      </c>
      <c r="Q3232" s="200">
        <f t="shared" si="499"/>
        <v>-1.0048060738782507E-2</v>
      </c>
    </row>
    <row r="3233" spans="1:17">
      <c r="A3233" s="180">
        <v>42654</v>
      </c>
      <c r="B3233" s="174">
        <v>1190.79</v>
      </c>
      <c r="C3233" s="197">
        <f t="shared" si="490"/>
        <v>-1.603646450508869E-2</v>
      </c>
      <c r="D3233" s="201">
        <f t="shared" si="495"/>
        <v>3.8593492621748667E-2</v>
      </c>
      <c r="E3233" s="174">
        <v>10548</v>
      </c>
      <c r="F3233" s="197">
        <f t="shared" si="491"/>
        <v>-1.268653379621593E-2</v>
      </c>
      <c r="G3233" s="197">
        <f t="shared" si="496"/>
        <v>-1.4264964586183544E-2</v>
      </c>
      <c r="H3233" s="174">
        <v>4821.9139999999998</v>
      </c>
      <c r="I3233" s="197">
        <f t="shared" si="492"/>
        <v>-1.479140989292187E-2</v>
      </c>
      <c r="J3233" s="197">
        <f t="shared" si="497"/>
        <v>1.8656258217019623E-2</v>
      </c>
      <c r="K3233" s="174">
        <v>801.72</v>
      </c>
      <c r="L3233" s="197">
        <f t="shared" si="493"/>
        <v>5.5534851922918677E-3</v>
      </c>
      <c r="M3233" s="197">
        <f t="shared" si="498"/>
        <v>4.0781231754840434E-2</v>
      </c>
      <c r="N3233" s="199">
        <v>42654</v>
      </c>
      <c r="O3233" s="181">
        <v>2136.73</v>
      </c>
      <c r="P3233" s="200">
        <f t="shared" si="494"/>
        <v>-1.252460917831065E-2</v>
      </c>
      <c r="Q3233" s="200">
        <f t="shared" si="499"/>
        <v>-1.0176087076846895E-2</v>
      </c>
    </row>
    <row r="3234" spans="1:17">
      <c r="A3234" s="180">
        <v>42655</v>
      </c>
      <c r="B3234" s="174">
        <v>1183.8399999999999</v>
      </c>
      <c r="C3234" s="197">
        <f t="shared" si="490"/>
        <v>-5.8535602132981888E-3</v>
      </c>
      <c r="D3234" s="201">
        <f t="shared" si="495"/>
        <v>1.9820766679199197E-2</v>
      </c>
      <c r="E3234" s="174">
        <v>10560.27</v>
      </c>
      <c r="F3234" s="197">
        <f t="shared" si="491"/>
        <v>1.1625776420329098E-3</v>
      </c>
      <c r="G3234" s="197">
        <f t="shared" si="496"/>
        <v>-2.5682715800064201E-2</v>
      </c>
      <c r="H3234" s="174">
        <v>4819.6350000000002</v>
      </c>
      <c r="I3234" s="197">
        <f t="shared" si="492"/>
        <v>-4.7274562260556108E-4</v>
      </c>
      <c r="J3234" s="197">
        <f t="shared" si="497"/>
        <v>3.0819456131452247E-3</v>
      </c>
      <c r="K3234" s="174">
        <v>798.64</v>
      </c>
      <c r="L3234" s="197">
        <f t="shared" si="493"/>
        <v>-3.8491386972165677E-3</v>
      </c>
      <c r="M3234" s="197">
        <f t="shared" si="498"/>
        <v>4.2566122187444558E-2</v>
      </c>
      <c r="N3234" s="199">
        <v>42655</v>
      </c>
      <c r="O3234" s="181">
        <v>2139.1799999999998</v>
      </c>
      <c r="P3234" s="200">
        <f t="shared" si="494"/>
        <v>1.1459550215575632E-3</v>
      </c>
      <c r="Q3234" s="200">
        <f t="shared" si="499"/>
        <v>-2.1904328382668425E-2</v>
      </c>
    </row>
    <row r="3235" spans="1:17">
      <c r="A3235" s="180">
        <v>42656</v>
      </c>
      <c r="B3235" s="174">
        <v>1175.95</v>
      </c>
      <c r="C3235" s="197">
        <f t="shared" si="490"/>
        <v>-6.6870606293447906E-3</v>
      </c>
      <c r="D3235" s="201">
        <f t="shared" si="495"/>
        <v>8.9686699827604133E-3</v>
      </c>
      <c r="E3235" s="174">
        <v>10522.94</v>
      </c>
      <c r="F3235" s="197">
        <f t="shared" si="491"/>
        <v>-3.5412101867191136E-3</v>
      </c>
      <c r="G3235" s="197">
        <f t="shared" si="496"/>
        <v>-2.7849337286095704E-2</v>
      </c>
      <c r="H3235" s="174">
        <v>4803.1019999999999</v>
      </c>
      <c r="I3235" s="197">
        <f t="shared" si="492"/>
        <v>-3.4362398698243868E-3</v>
      </c>
      <c r="J3235" s="197">
        <f t="shared" si="497"/>
        <v>-1.5509888250802E-3</v>
      </c>
      <c r="K3235" s="174">
        <v>797.34</v>
      </c>
      <c r="L3235" s="197">
        <f t="shared" si="493"/>
        <v>-1.6290934566983472E-3</v>
      </c>
      <c r="M3235" s="197">
        <f t="shared" si="498"/>
        <v>3.3783254107076152E-2</v>
      </c>
      <c r="N3235" s="199">
        <v>42656</v>
      </c>
      <c r="O3235" s="181">
        <v>2132.5500000000002</v>
      </c>
      <c r="P3235" s="200">
        <f t="shared" si="494"/>
        <v>-3.1041312647029852E-3</v>
      </c>
      <c r="Q3235" s="200">
        <f t="shared" si="499"/>
        <v>-2.3547456601162493E-2</v>
      </c>
    </row>
    <row r="3236" spans="1:17">
      <c r="A3236" s="180">
        <v>42657</v>
      </c>
      <c r="B3236" s="174">
        <v>1178.8499999999999</v>
      </c>
      <c r="C3236" s="197">
        <f t="shared" si="490"/>
        <v>2.4630554323975926E-3</v>
      </c>
      <c r="D3236" s="201">
        <f t="shared" si="495"/>
        <v>7.8627965710709145E-3</v>
      </c>
      <c r="E3236" s="174">
        <v>10521.3</v>
      </c>
      <c r="F3236" s="197">
        <f t="shared" si="491"/>
        <v>-1.5586212695935944E-4</v>
      </c>
      <c r="G3236" s="197">
        <f t="shared" si="496"/>
        <v>-2.6889943611628345E-2</v>
      </c>
      <c r="H3236" s="174">
        <v>4808.4849999999997</v>
      </c>
      <c r="I3236" s="197">
        <f t="shared" si="492"/>
        <v>1.1201065053688757E-3</v>
      </c>
      <c r="J3236" s="197">
        <f t="shared" si="497"/>
        <v>1.2322547265971075E-3</v>
      </c>
      <c r="K3236" s="174">
        <v>800.87</v>
      </c>
      <c r="L3236" s="197">
        <f t="shared" si="493"/>
        <v>4.4174491966943877E-3</v>
      </c>
      <c r="M3236" s="197">
        <f t="shared" si="498"/>
        <v>2.0398786602780487E-2</v>
      </c>
      <c r="N3236" s="199">
        <v>42657</v>
      </c>
      <c r="O3236" s="181">
        <v>2132.98</v>
      </c>
      <c r="P3236" s="200">
        <f t="shared" si="494"/>
        <v>2.0161621250175643E-4</v>
      </c>
      <c r="Q3236" s="200">
        <f t="shared" si="499"/>
        <v>-2.1157445895038877E-2</v>
      </c>
    </row>
    <row r="3237" spans="1:17">
      <c r="A3237" s="180">
        <v>42660</v>
      </c>
      <c r="B3237" s="174">
        <v>1173.72</v>
      </c>
      <c r="C3237" s="197">
        <f t="shared" si="490"/>
        <v>-4.3611948898916366E-3</v>
      </c>
      <c r="D3237" s="201">
        <f t="shared" si="495"/>
        <v>1.1689552903946264E-2</v>
      </c>
      <c r="E3237" s="174">
        <v>10492.86</v>
      </c>
      <c r="F3237" s="197">
        <f t="shared" si="491"/>
        <v>-2.7067479607812495E-3</v>
      </c>
      <c r="G3237" s="197">
        <f t="shared" si="496"/>
        <v>-2.8423243165114874E-2</v>
      </c>
      <c r="H3237" s="174">
        <v>4796.17</v>
      </c>
      <c r="I3237" s="197">
        <f t="shared" si="492"/>
        <v>-2.5643829473688284E-3</v>
      </c>
      <c r="J3237" s="197">
        <f t="shared" si="497"/>
        <v>6.3075091612314329E-4</v>
      </c>
      <c r="K3237" s="174">
        <v>802.67</v>
      </c>
      <c r="L3237" s="197">
        <f t="shared" si="493"/>
        <v>2.2450338077334522E-3</v>
      </c>
      <c r="M3237" s="197">
        <f t="shared" si="498"/>
        <v>2.5008256691937875E-2</v>
      </c>
      <c r="N3237" s="199">
        <v>42660</v>
      </c>
      <c r="O3237" s="181">
        <v>2126.5</v>
      </c>
      <c r="P3237" s="200">
        <f t="shared" si="494"/>
        <v>-3.0426272686303788E-3</v>
      </c>
      <c r="Q3237" s="200">
        <f t="shared" si="499"/>
        <v>-2.2822644279460895E-2</v>
      </c>
    </row>
    <row r="3238" spans="1:17">
      <c r="A3238" s="180">
        <v>42661</v>
      </c>
      <c r="B3238" s="174">
        <v>1187.29</v>
      </c>
      <c r="C3238" s="197">
        <f t="shared" si="490"/>
        <v>1.1495207074722338E-2</v>
      </c>
      <c r="D3238" s="201">
        <f t="shared" si="495"/>
        <v>-4.0035606669567951E-4</v>
      </c>
      <c r="E3238" s="174">
        <v>10567.81</v>
      </c>
      <c r="F3238" s="197">
        <f t="shared" si="491"/>
        <v>7.1175623958535036E-3</v>
      </c>
      <c r="G3238" s="197">
        <f t="shared" si="496"/>
        <v>-3.4668414148592633E-2</v>
      </c>
      <c r="H3238" s="174">
        <v>4839.7209999999995</v>
      </c>
      <c r="I3238" s="197">
        <f t="shared" si="492"/>
        <v>9.0393916966887023E-3</v>
      </c>
      <c r="J3238" s="197">
        <f t="shared" si="497"/>
        <v>-2.6057672674375193E-3</v>
      </c>
      <c r="K3238" s="174">
        <v>800.8</v>
      </c>
      <c r="L3238" s="197">
        <f t="shared" si="493"/>
        <v>-2.3324425748884985E-3</v>
      </c>
      <c r="M3238" s="197">
        <f t="shared" si="498"/>
        <v>2.5360295293607994E-2</v>
      </c>
      <c r="N3238" s="199">
        <v>42661</v>
      </c>
      <c r="O3238" s="181">
        <v>2139.6</v>
      </c>
      <c r="P3238" s="200">
        <f t="shared" si="494"/>
        <v>6.1414599634068111E-3</v>
      </c>
      <c r="Q3238" s="200">
        <f t="shared" si="499"/>
        <v>-2.8062450888680857E-2</v>
      </c>
    </row>
    <row r="3239" spans="1:17">
      <c r="A3239" s="180">
        <v>42662</v>
      </c>
      <c r="B3239" s="174">
        <v>1191.8399999999999</v>
      </c>
      <c r="C3239" s="197">
        <f t="shared" si="490"/>
        <v>3.8249322628418616E-3</v>
      </c>
      <c r="D3239" s="201">
        <f t="shared" si="495"/>
        <v>4.5839305304572406E-3</v>
      </c>
      <c r="E3239" s="174">
        <v>10600.92</v>
      </c>
      <c r="F3239" s="197">
        <f t="shared" si="491"/>
        <v>3.1282015501376127E-3</v>
      </c>
      <c r="G3239" s="197">
        <f t="shared" si="496"/>
        <v>-2.4428983990365596E-2</v>
      </c>
      <c r="H3239" s="174">
        <v>4836.6099999999997</v>
      </c>
      <c r="I3239" s="197">
        <f t="shared" si="492"/>
        <v>-6.4301233746362973E-4</v>
      </c>
      <c r="J3239" s="197">
        <f t="shared" si="497"/>
        <v>6.9632234295254622E-3</v>
      </c>
      <c r="K3239" s="174">
        <v>806.31</v>
      </c>
      <c r="L3239" s="197">
        <f t="shared" si="493"/>
        <v>6.857055944695668E-3</v>
      </c>
      <c r="M3239" s="197">
        <f t="shared" si="498"/>
        <v>2.641987767999434E-2</v>
      </c>
      <c r="N3239" s="199">
        <v>42662</v>
      </c>
      <c r="O3239" s="181">
        <v>2144.29</v>
      </c>
      <c r="P3239" s="200">
        <f t="shared" si="494"/>
        <v>2.1895995806570281E-3</v>
      </c>
      <c r="Q3239" s="200">
        <f t="shared" si="499"/>
        <v>-2.0479636626563991E-2</v>
      </c>
    </row>
    <row r="3240" spans="1:17">
      <c r="A3240" s="180">
        <v>42663</v>
      </c>
      <c r="B3240" s="174">
        <v>1186.1300000000001</v>
      </c>
      <c r="C3240" s="197">
        <f t="shared" si="490"/>
        <v>-4.8024247356144526E-3</v>
      </c>
      <c r="D3240" s="201">
        <f t="shared" si="495"/>
        <v>1.1103163185329827E-2</v>
      </c>
      <c r="E3240" s="174">
        <v>10589.24</v>
      </c>
      <c r="F3240" s="197">
        <f t="shared" si="491"/>
        <v>-1.1023985833872828E-3</v>
      </c>
      <c r="G3240" s="197">
        <f t="shared" si="496"/>
        <v>-2.0078333018945752E-2</v>
      </c>
      <c r="H3240" s="174">
        <v>4832.71</v>
      </c>
      <c r="I3240" s="197">
        <f t="shared" si="492"/>
        <v>-8.0667517705183616E-4</v>
      </c>
      <c r="J3240" s="197">
        <f t="shared" si="497"/>
        <v>5.8168150302197559E-3</v>
      </c>
      <c r="K3240" s="174">
        <v>796.83</v>
      </c>
      <c r="L3240" s="197">
        <f t="shared" si="493"/>
        <v>-1.1826927781674356E-2</v>
      </c>
      <c r="M3240" s="197">
        <f t="shared" si="498"/>
        <v>2.9808241144849756E-2</v>
      </c>
      <c r="N3240" s="199">
        <v>42663</v>
      </c>
      <c r="O3240" s="181">
        <v>2141.34</v>
      </c>
      <c r="P3240" s="200">
        <f t="shared" si="494"/>
        <v>-1.3766939590792353E-3</v>
      </c>
      <c r="Q3240" s="200">
        <f t="shared" si="499"/>
        <v>-1.7726658039545734E-2</v>
      </c>
    </row>
    <row r="3241" spans="1:17">
      <c r="A3241" s="180">
        <v>42664</v>
      </c>
      <c r="B3241" s="174">
        <v>1191.95</v>
      </c>
      <c r="C3241" s="197">
        <f t="shared" si="490"/>
        <v>4.8947147444475527E-3</v>
      </c>
      <c r="D3241" s="201">
        <f t="shared" si="495"/>
        <v>-8.6799343077977303E-4</v>
      </c>
      <c r="E3241" s="174">
        <v>10571.88</v>
      </c>
      <c r="F3241" s="197">
        <f t="shared" si="491"/>
        <v>-1.6407452813926588E-3</v>
      </c>
      <c r="G3241" s="197">
        <f t="shared" si="496"/>
        <v>-2.4095325597327594E-2</v>
      </c>
      <c r="H3241" s="174">
        <v>4851.8609999999999</v>
      </c>
      <c r="I3241" s="197">
        <f t="shared" si="492"/>
        <v>3.9549557668177512E-3</v>
      </c>
      <c r="J3241" s="197">
        <f t="shared" si="497"/>
        <v>2.9488612931151733E-3</v>
      </c>
      <c r="K3241" s="174">
        <v>797.31</v>
      </c>
      <c r="L3241" s="197">
        <f t="shared" si="493"/>
        <v>6.0220559612831205E-4</v>
      </c>
      <c r="M3241" s="197">
        <f t="shared" si="498"/>
        <v>1.8684319060910518E-2</v>
      </c>
      <c r="N3241" s="199">
        <v>42664</v>
      </c>
      <c r="O3241" s="181">
        <v>2141.16</v>
      </c>
      <c r="P3241" s="200">
        <f t="shared" si="494"/>
        <v>-8.4063047335106874E-5</v>
      </c>
      <c r="Q3241" s="200">
        <f t="shared" si="499"/>
        <v>-2.1053214615603975E-2</v>
      </c>
    </row>
    <row r="3242" spans="1:17">
      <c r="A3242" s="180">
        <v>42667</v>
      </c>
      <c r="B3242" s="174">
        <v>1204.03</v>
      </c>
      <c r="C3242" s="197">
        <f t="shared" si="490"/>
        <v>1.0083642065066744E-2</v>
      </c>
      <c r="D3242" s="201">
        <f t="shared" si="495"/>
        <v>9.1782811268888397E-3</v>
      </c>
      <c r="E3242" s="174">
        <v>10591.3</v>
      </c>
      <c r="F3242" s="197">
        <f t="shared" si="491"/>
        <v>1.8352634576520417E-3</v>
      </c>
      <c r="G3242" s="197">
        <f t="shared" si="496"/>
        <v>-2.0531487869792146E-2</v>
      </c>
      <c r="H3242" s="174">
        <v>4909.9690000000001</v>
      </c>
      <c r="I3242" s="197">
        <f t="shared" si="492"/>
        <v>1.1905285449648815E-2</v>
      </c>
      <c r="J3242" s="197">
        <f t="shared" si="497"/>
        <v>1.4192982339301203E-2</v>
      </c>
      <c r="K3242" s="174">
        <v>792.39</v>
      </c>
      <c r="L3242" s="197">
        <f t="shared" si="493"/>
        <v>-6.18986690434089E-3</v>
      </c>
      <c r="M3242" s="197">
        <f t="shared" si="498"/>
        <v>1.4464902244024918E-2</v>
      </c>
      <c r="N3242" s="199">
        <v>42667</v>
      </c>
      <c r="O3242" s="181">
        <v>2151.33</v>
      </c>
      <c r="P3242" s="200">
        <f t="shared" si="494"/>
        <v>4.7385172845472385E-3</v>
      </c>
      <c r="Q3242" s="200">
        <f t="shared" si="499"/>
        <v>-1.5883204682367598E-2</v>
      </c>
    </row>
    <row r="3243" spans="1:17">
      <c r="A3243" s="180">
        <v>42668</v>
      </c>
      <c r="B3243" s="174">
        <v>1196.8800000000001</v>
      </c>
      <c r="C3243" s="197">
        <f t="shared" si="490"/>
        <v>-5.9560925958891588E-3</v>
      </c>
      <c r="D3243" s="201">
        <f t="shared" si="495"/>
        <v>1.6024320245546973E-2</v>
      </c>
      <c r="E3243" s="174">
        <v>10550.19</v>
      </c>
      <c r="F3243" s="197">
        <f t="shared" si="491"/>
        <v>-3.8890401588969072E-3</v>
      </c>
      <c r="G3243" s="197">
        <f t="shared" si="496"/>
        <v>-1.8064954272917745E-2</v>
      </c>
      <c r="H3243" s="174">
        <v>4891.4549999999999</v>
      </c>
      <c r="I3243" s="197">
        <f t="shared" si="492"/>
        <v>-3.777822899861985E-3</v>
      </c>
      <c r="J3243" s="197">
        <f t="shared" si="497"/>
        <v>2.7784652933312455E-2</v>
      </c>
      <c r="K3243" s="174">
        <v>796.07</v>
      </c>
      <c r="L3243" s="197">
        <f t="shared" si="493"/>
        <v>4.6334268205875696E-3</v>
      </c>
      <c r="M3243" s="197">
        <f t="shared" si="498"/>
        <v>1.3851340981466526E-2</v>
      </c>
      <c r="N3243" s="199">
        <v>42668</v>
      </c>
      <c r="O3243" s="181">
        <v>2143.16</v>
      </c>
      <c r="P3243" s="200">
        <f t="shared" si="494"/>
        <v>-3.8048801401324552E-3</v>
      </c>
      <c r="Q3243" s="200">
        <f t="shared" si="499"/>
        <v>-9.7785135524823263E-3</v>
      </c>
    </row>
    <row r="3244" spans="1:17">
      <c r="A3244" s="180">
        <v>42669</v>
      </c>
      <c r="B3244" s="174">
        <v>1196.3900000000001</v>
      </c>
      <c r="C3244" s="197">
        <f t="shared" si="490"/>
        <v>-4.0948159367454144E-4</v>
      </c>
      <c r="D3244" s="201">
        <f t="shared" si="495"/>
        <v>1.1115286270823284E-2</v>
      </c>
      <c r="E3244" s="174">
        <v>10528.19</v>
      </c>
      <c r="F3244" s="197">
        <f t="shared" si="491"/>
        <v>-2.0874477060035461E-3</v>
      </c>
      <c r="G3244" s="197">
        <f t="shared" si="496"/>
        <v>-1.8699557811376895E-2</v>
      </c>
      <c r="H3244" s="174">
        <v>4860.5929999999998</v>
      </c>
      <c r="I3244" s="197">
        <f t="shared" si="492"/>
        <v>-6.3293583111100104E-3</v>
      </c>
      <c r="J3244" s="197">
        <f t="shared" si="497"/>
        <v>2.2276753849120312E-2</v>
      </c>
      <c r="K3244" s="174">
        <v>793.9</v>
      </c>
      <c r="L3244" s="197">
        <f t="shared" si="493"/>
        <v>-2.7296129453392871E-3</v>
      </c>
      <c r="M3244" s="197">
        <f t="shared" si="498"/>
        <v>1.8868723575066484E-2</v>
      </c>
      <c r="N3244" s="199">
        <v>42669</v>
      </c>
      <c r="O3244" s="181">
        <v>2139.4299999999998</v>
      </c>
      <c r="P3244" s="200">
        <f t="shared" si="494"/>
        <v>-1.7419369788728072E-3</v>
      </c>
      <c r="Q3244" s="200">
        <f t="shared" si="499"/>
        <v>-1.2003297959268303E-2</v>
      </c>
    </row>
    <row r="3245" spans="1:17">
      <c r="A3245" s="180">
        <v>42670</v>
      </c>
      <c r="B3245" s="174">
        <v>1201.93</v>
      </c>
      <c r="C3245" s="197">
        <f t="shared" si="490"/>
        <v>4.6199088141745887E-3</v>
      </c>
      <c r="D3245" s="201">
        <f t="shared" si="495"/>
        <v>8.208187083526667E-3</v>
      </c>
      <c r="E3245" s="174">
        <v>10503.06</v>
      </c>
      <c r="F3245" s="197">
        <f t="shared" si="491"/>
        <v>-2.3897782547275741E-3</v>
      </c>
      <c r="G3245" s="197">
        <f t="shared" si="496"/>
        <v>-2.6540086687464957E-2</v>
      </c>
      <c r="H3245" s="174">
        <v>4836.4470000000001</v>
      </c>
      <c r="I3245" s="197">
        <f t="shared" si="492"/>
        <v>-4.9800866871240624E-3</v>
      </c>
      <c r="J3245" s="197">
        <f t="shared" si="497"/>
        <v>1.4403338866501889E-2</v>
      </c>
      <c r="K3245" s="174">
        <v>799.08</v>
      </c>
      <c r="L3245" s="197">
        <f t="shared" si="493"/>
        <v>6.5035571794635847E-3</v>
      </c>
      <c r="M3245" s="197">
        <f t="shared" si="498"/>
        <v>1.5371346449157995E-2</v>
      </c>
      <c r="N3245" s="199">
        <v>42670</v>
      </c>
      <c r="O3245" s="181">
        <v>2133.04</v>
      </c>
      <c r="P3245" s="200">
        <f t="shared" si="494"/>
        <v>-2.9912461712177669E-3</v>
      </c>
      <c r="Q3245" s="200">
        <f t="shared" si="499"/>
        <v>-1.8959735122301275E-2</v>
      </c>
    </row>
    <row r="3246" spans="1:17">
      <c r="A3246" s="180">
        <v>42671</v>
      </c>
      <c r="B3246" s="174">
        <v>1201.26</v>
      </c>
      <c r="C3246" s="197">
        <f t="shared" si="490"/>
        <v>-5.5759221481382481E-4</v>
      </c>
      <c r="D3246" s="201">
        <f t="shared" si="495"/>
        <v>1.3747101244554211E-2</v>
      </c>
      <c r="E3246" s="174">
        <v>10476.620000000001</v>
      </c>
      <c r="F3246" s="197">
        <f t="shared" si="491"/>
        <v>-2.520535489387105E-3</v>
      </c>
      <c r="G3246" s="197">
        <f t="shared" si="496"/>
        <v>-2.7651687129249827E-2</v>
      </c>
      <c r="H3246" s="174">
        <v>4805.5929999999998</v>
      </c>
      <c r="I3246" s="197">
        <f t="shared" si="492"/>
        <v>-6.399912323954207E-3</v>
      </c>
      <c r="J3246" s="197">
        <f t="shared" si="497"/>
        <v>1.2578031054200642E-2</v>
      </c>
      <c r="K3246" s="174">
        <v>799.21</v>
      </c>
      <c r="L3246" s="197">
        <f t="shared" si="493"/>
        <v>1.6267385804411515E-4</v>
      </c>
      <c r="M3246" s="197">
        <f t="shared" si="498"/>
        <v>1.986870546667923E-2</v>
      </c>
      <c r="N3246" s="199">
        <v>42671</v>
      </c>
      <c r="O3246" s="181">
        <v>2126.41</v>
      </c>
      <c r="P3246" s="200">
        <f t="shared" si="494"/>
        <v>-3.1130804936909326E-3</v>
      </c>
      <c r="Q3246" s="200">
        <f t="shared" si="499"/>
        <v>-1.9995282288450988E-2</v>
      </c>
    </row>
    <row r="3247" spans="1:17">
      <c r="A3247" s="180">
        <v>42674</v>
      </c>
      <c r="B3247" s="174">
        <v>1204.44</v>
      </c>
      <c r="C3247" s="197">
        <f t="shared" si="490"/>
        <v>2.6437227020462608E-3</v>
      </c>
      <c r="D3247" s="201">
        <f t="shared" si="495"/>
        <v>1.6840135041895736E-2</v>
      </c>
      <c r="E3247" s="174">
        <v>10481.89</v>
      </c>
      <c r="F3247" s="197">
        <f t="shared" si="491"/>
        <v>5.0289835594872687E-4</v>
      </c>
      <c r="G3247" s="197">
        <f t="shared" si="496"/>
        <v>-2.7130799349000867E-2</v>
      </c>
      <c r="H3247" s="174">
        <v>4801.2709999999997</v>
      </c>
      <c r="I3247" s="197">
        <f t="shared" si="492"/>
        <v>-8.9977338944072856E-4</v>
      </c>
      <c r="J3247" s="197">
        <f t="shared" si="497"/>
        <v>7.2129934697482542E-3</v>
      </c>
      <c r="K3247" s="174">
        <v>797.35</v>
      </c>
      <c r="L3247" s="197">
        <f t="shared" si="493"/>
        <v>-2.3300105745942242E-3</v>
      </c>
      <c r="M3247" s="197">
        <f t="shared" si="498"/>
        <v>2.0631538959657154E-2</v>
      </c>
      <c r="N3247" s="199">
        <v>42674</v>
      </c>
      <c r="O3247" s="181">
        <v>2126.15</v>
      </c>
      <c r="P3247" s="200">
        <f t="shared" si="494"/>
        <v>-1.2227928604123579E-4</v>
      </c>
      <c r="Q3247" s="200">
        <f t="shared" si="499"/>
        <v>-2.0729748019751516E-2</v>
      </c>
    </row>
    <row r="3248" spans="1:17">
      <c r="A3248" s="180">
        <v>42675</v>
      </c>
      <c r="B3248" s="174">
        <v>1195.8699999999999</v>
      </c>
      <c r="C3248" s="197">
        <f t="shared" si="490"/>
        <v>-7.14077466310675E-3</v>
      </c>
      <c r="D3248" s="201">
        <f t="shared" si="495"/>
        <v>1.7031736276798562E-2</v>
      </c>
      <c r="E3248" s="174">
        <v>10414.049999999999</v>
      </c>
      <c r="F3248" s="197">
        <f t="shared" si="491"/>
        <v>-6.4931501861142226E-3</v>
      </c>
      <c r="G3248" s="197">
        <f t="shared" si="496"/>
        <v>-2.729467045482695E-2</v>
      </c>
      <c r="H3248" s="174">
        <v>4766.9369999999999</v>
      </c>
      <c r="I3248" s="197">
        <f t="shared" si="492"/>
        <v>-7.1767142530582894E-3</v>
      </c>
      <c r="J3248" s="197">
        <f t="shared" si="497"/>
        <v>3.6166178312559069E-3</v>
      </c>
      <c r="K3248" s="174">
        <v>801.93</v>
      </c>
      <c r="L3248" s="197">
        <f t="shared" si="493"/>
        <v>5.7275930677443687E-3</v>
      </c>
      <c r="M3248" s="197">
        <f t="shared" si="498"/>
        <v>1.4642326903046551E-2</v>
      </c>
      <c r="N3248" s="199">
        <v>42675</v>
      </c>
      <c r="O3248" s="181">
        <v>2111.7199999999998</v>
      </c>
      <c r="P3248" s="200">
        <f t="shared" si="494"/>
        <v>-6.8100511662960534E-3</v>
      </c>
      <c r="Q3248" s="200">
        <f t="shared" si="499"/>
        <v>-2.0810569941231611E-2</v>
      </c>
    </row>
    <row r="3249" spans="1:17">
      <c r="A3249" s="180">
        <v>42676</v>
      </c>
      <c r="B3249" s="174">
        <v>1184.54</v>
      </c>
      <c r="C3249" s="197">
        <f t="shared" si="490"/>
        <v>-9.5194403989344277E-3</v>
      </c>
      <c r="D3249" s="201">
        <f t="shared" si="495"/>
        <v>6.0641575471066739E-3</v>
      </c>
      <c r="E3249" s="174">
        <v>10334.5</v>
      </c>
      <c r="F3249" s="197">
        <f t="shared" si="491"/>
        <v>-7.6680432885425304E-3</v>
      </c>
      <c r="G3249" s="197">
        <f t="shared" si="496"/>
        <v>-4.1646808746264523E-2</v>
      </c>
      <c r="H3249" s="174">
        <v>4726.9070000000002</v>
      </c>
      <c r="I3249" s="197">
        <f t="shared" si="492"/>
        <v>-8.4328828707417505E-3</v>
      </c>
      <c r="J3249" s="197">
        <f t="shared" si="497"/>
        <v>-6.6496315663755945E-3</v>
      </c>
      <c r="K3249" s="174">
        <v>811.68</v>
      </c>
      <c r="L3249" s="197">
        <f t="shared" si="493"/>
        <v>1.2084851556654241E-2</v>
      </c>
      <c r="M3249" s="197">
        <f t="shared" si="498"/>
        <v>2.5742194920245272E-2</v>
      </c>
      <c r="N3249" s="199">
        <v>42676</v>
      </c>
      <c r="O3249" s="181">
        <v>2097.94</v>
      </c>
      <c r="P3249" s="200">
        <f t="shared" si="494"/>
        <v>-6.5468703977364399E-3</v>
      </c>
      <c r="Q3249" s="200">
        <f t="shared" si="499"/>
        <v>-3.1812921149489519E-2</v>
      </c>
    </row>
    <row r="3250" spans="1:17">
      <c r="A3250" s="180">
        <v>42677</v>
      </c>
      <c r="B3250" s="174">
        <v>1176.73</v>
      </c>
      <c r="C3250" s="197">
        <f t="shared" si="490"/>
        <v>-6.6151083783080782E-3</v>
      </c>
      <c r="D3250" s="201">
        <f t="shared" si="495"/>
        <v>-1.0338591870731226E-2</v>
      </c>
      <c r="E3250" s="174">
        <v>10307.64</v>
      </c>
      <c r="F3250" s="197">
        <f t="shared" si="491"/>
        <v>-2.6024448201205992E-3</v>
      </c>
      <c r="G3250" s="197">
        <f t="shared" si="496"/>
        <v>-5.2429665261952821E-2</v>
      </c>
      <c r="H3250" s="174">
        <v>4679.1030000000001</v>
      </c>
      <c r="I3250" s="197">
        <f t="shared" si="492"/>
        <v>-1.0164652513099979E-2</v>
      </c>
      <c r="J3250" s="197">
        <f t="shared" si="497"/>
        <v>-2.1474349957808603E-2</v>
      </c>
      <c r="K3250" s="174">
        <v>808.82</v>
      </c>
      <c r="L3250" s="197">
        <f t="shared" si="493"/>
        <v>-3.5297784257627704E-3</v>
      </c>
      <c r="M3250" s="197">
        <f t="shared" si="498"/>
        <v>3.6586692625268424E-2</v>
      </c>
      <c r="N3250" s="199">
        <v>42677</v>
      </c>
      <c r="O3250" s="181">
        <v>2088.66</v>
      </c>
      <c r="P3250" s="200">
        <f t="shared" si="494"/>
        <v>-4.4331988718818317E-3</v>
      </c>
      <c r="Q3250" s="200">
        <f t="shared" si="499"/>
        <v>-4.1337033890596751E-2</v>
      </c>
    </row>
    <row r="3251" spans="1:17">
      <c r="A3251" s="180">
        <v>42678</v>
      </c>
      <c r="B3251" s="174">
        <v>1174.47</v>
      </c>
      <c r="C3251" s="197">
        <f t="shared" si="490"/>
        <v>-1.9224231847784227E-3</v>
      </c>
      <c r="D3251" s="201">
        <f t="shared" si="495"/>
        <v>-1.511385026317949E-2</v>
      </c>
      <c r="E3251" s="174">
        <v>10289.35</v>
      </c>
      <c r="F3251" s="197">
        <f t="shared" si="491"/>
        <v>-1.7759881232572901E-3</v>
      </c>
      <c r="G3251" s="197">
        <f t="shared" si="496"/>
        <v>-5.4976097884254838E-2</v>
      </c>
      <c r="H3251" s="174">
        <v>4660.4560000000001</v>
      </c>
      <c r="I3251" s="197">
        <f t="shared" si="492"/>
        <v>-3.993127465075956E-3</v>
      </c>
      <c r="J3251" s="197">
        <f t="shared" si="497"/>
        <v>-3.2125268769971169E-2</v>
      </c>
      <c r="K3251" s="174">
        <v>804.52</v>
      </c>
      <c r="L3251" s="197">
        <f t="shared" si="493"/>
        <v>-5.3305691075968232E-3</v>
      </c>
      <c r="M3251" s="197">
        <f t="shared" si="498"/>
        <v>3.1613903292539824E-2</v>
      </c>
      <c r="N3251" s="199">
        <v>42678</v>
      </c>
      <c r="O3251" s="181">
        <v>2085.1799999999998</v>
      </c>
      <c r="P3251" s="200">
        <f t="shared" si="494"/>
        <v>-1.6675295681625661E-3</v>
      </c>
      <c r="Q3251" s="200">
        <f t="shared" si="499"/>
        <v>-4.5623868094647947E-2</v>
      </c>
    </row>
    <row r="3252" spans="1:17">
      <c r="A3252" s="180">
        <v>42681</v>
      </c>
      <c r="B3252" s="174">
        <v>1205.17</v>
      </c>
      <c r="C3252" s="197">
        <f t="shared" si="490"/>
        <v>2.580365382366475E-2</v>
      </c>
      <c r="D3252" s="201">
        <f t="shared" si="495"/>
        <v>-1.1311131051466148E-2</v>
      </c>
      <c r="E3252" s="174">
        <v>10500.16</v>
      </c>
      <c r="F3252" s="197">
        <f t="shared" si="491"/>
        <v>2.0281115416241512E-2</v>
      </c>
      <c r="G3252" s="197">
        <f t="shared" si="496"/>
        <v>-5.6030993185402882E-2</v>
      </c>
      <c r="H3252" s="174">
        <v>4773.7290000000003</v>
      </c>
      <c r="I3252" s="197">
        <f t="shared" si="492"/>
        <v>2.4014463063158315E-2</v>
      </c>
      <c r="J3252" s="197">
        <f t="shared" si="497"/>
        <v>-3.0335190470506875E-2</v>
      </c>
      <c r="K3252" s="174">
        <v>800.95</v>
      </c>
      <c r="L3252" s="197">
        <f t="shared" si="493"/>
        <v>-4.4473031375276877E-3</v>
      </c>
      <c r="M3252" s="197">
        <f t="shared" si="498"/>
        <v>2.3390820206351848E-2</v>
      </c>
      <c r="N3252" s="199">
        <v>42681</v>
      </c>
      <c r="O3252" s="181">
        <v>2131.52</v>
      </c>
      <c r="P3252" s="200">
        <f t="shared" si="494"/>
        <v>2.1980157782961814E-2</v>
      </c>
      <c r="Q3252" s="200">
        <f t="shared" si="499"/>
        <v>-4.5065846882267446E-2</v>
      </c>
    </row>
    <row r="3253" spans="1:17">
      <c r="A3253" s="180">
        <v>42682</v>
      </c>
      <c r="B3253" s="174">
        <v>1211.19</v>
      </c>
      <c r="C3253" s="197">
        <f t="shared" si="490"/>
        <v>4.982711562085968E-3</v>
      </c>
      <c r="D3253" s="201">
        <f t="shared" si="495"/>
        <v>3.6667324068884746E-2</v>
      </c>
      <c r="E3253" s="174">
        <v>10530.56</v>
      </c>
      <c r="F3253" s="197">
        <f t="shared" si="491"/>
        <v>2.8910109757017627E-3</v>
      </c>
      <c r="G3253" s="197">
        <f t="shared" si="496"/>
        <v>-1.0739107144528085E-2</v>
      </c>
      <c r="H3253" s="174">
        <v>4804.92</v>
      </c>
      <c r="I3253" s="197">
        <f t="shared" si="492"/>
        <v>6.5126324694647743E-3</v>
      </c>
      <c r="J3253" s="197">
        <f t="shared" si="497"/>
        <v>1.9501712885459335E-2</v>
      </c>
      <c r="K3253" s="174">
        <v>800.66</v>
      </c>
      <c r="L3253" s="197">
        <f t="shared" si="493"/>
        <v>-3.6213560500913857E-4</v>
      </c>
      <c r="M3253" s="197">
        <f t="shared" si="498"/>
        <v>2.1312975113157634E-2</v>
      </c>
      <c r="N3253" s="199">
        <v>42682</v>
      </c>
      <c r="O3253" s="181">
        <v>2139.56</v>
      </c>
      <c r="P3253" s="200">
        <f t="shared" si="494"/>
        <v>3.7648601743320194E-3</v>
      </c>
      <c r="Q3253" s="200">
        <f t="shared" si="499"/>
        <v>1.7420584637726777E-3</v>
      </c>
    </row>
    <row r="3254" spans="1:17">
      <c r="A3254" s="180">
        <v>42683</v>
      </c>
      <c r="B3254" s="174">
        <v>1205.7</v>
      </c>
      <c r="C3254" s="197">
        <f t="shared" si="490"/>
        <v>-4.5430362510671188E-3</v>
      </c>
      <c r="D3254" s="201">
        <f t="shared" si="495"/>
        <v>2.5919431751264037E-2</v>
      </c>
      <c r="E3254" s="174">
        <v>10643.41</v>
      </c>
      <c r="F3254" s="197">
        <f t="shared" si="491"/>
        <v>1.0659415171443498E-2</v>
      </c>
      <c r="G3254" s="197">
        <f t="shared" si="496"/>
        <v>-1.9809032536202458E-2</v>
      </c>
      <c r="H3254" s="174">
        <v>4825.1840000000002</v>
      </c>
      <c r="I3254" s="197">
        <f t="shared" si="492"/>
        <v>4.2084758188324599E-3</v>
      </c>
      <c r="J3254" s="197">
        <f t="shared" si="497"/>
        <v>8.4158910497287992E-3</v>
      </c>
      <c r="K3254" s="174">
        <v>800.64</v>
      </c>
      <c r="L3254" s="197">
        <f t="shared" si="493"/>
        <v>-2.4979703991730826E-5</v>
      </c>
      <c r="M3254" s="197">
        <f t="shared" si="498"/>
        <v>2.2431413628614769E-2</v>
      </c>
      <c r="N3254" s="199">
        <v>42683</v>
      </c>
      <c r="O3254" s="181">
        <v>2163.2600000000002</v>
      </c>
      <c r="P3254" s="200">
        <f t="shared" si="494"/>
        <v>1.1016142751234132E-2</v>
      </c>
      <c r="Q3254" s="200">
        <f t="shared" si="499"/>
        <v>-9.0634780399132774E-3</v>
      </c>
    </row>
    <row r="3255" spans="1:17">
      <c r="A3255" s="180">
        <v>42684</v>
      </c>
      <c r="B3255" s="174">
        <v>1188.8599999999999</v>
      </c>
      <c r="C3255" s="197">
        <f t="shared" si="490"/>
        <v>-1.4065446370134743E-2</v>
      </c>
      <c r="D3255" s="201">
        <f t="shared" si="495"/>
        <v>3.3824335242270374E-2</v>
      </c>
      <c r="E3255" s="174">
        <v>10683.41</v>
      </c>
      <c r="F3255" s="197">
        <f t="shared" si="491"/>
        <v>3.7511496701087338E-3</v>
      </c>
      <c r="G3255" s="197">
        <f t="shared" si="496"/>
        <v>1.0203702809194776E-2</v>
      </c>
      <c r="H3255" s="174">
        <v>4747.0280000000002</v>
      </c>
      <c r="I3255" s="197">
        <f t="shared" si="492"/>
        <v>-1.633013076489365E-2</v>
      </c>
      <c r="J3255" s="197">
        <f t="shared" si="497"/>
        <v>2.1437496527485451E-2</v>
      </c>
      <c r="K3255" s="174">
        <v>794.08</v>
      </c>
      <c r="L3255" s="197">
        <f t="shared" si="493"/>
        <v>-8.2271959993609409E-3</v>
      </c>
      <c r="M3255" s="197">
        <f t="shared" si="498"/>
        <v>1.891273559749124E-2</v>
      </c>
      <c r="N3255" s="199">
        <v>42684</v>
      </c>
      <c r="O3255" s="181">
        <v>2167.48</v>
      </c>
      <c r="P3255" s="200">
        <f t="shared" si="494"/>
        <v>1.9488592414451842E-3</v>
      </c>
      <c r="Q3255" s="200">
        <f t="shared" si="499"/>
        <v>1.6894404079447693E-2</v>
      </c>
    </row>
    <row r="3256" spans="1:17">
      <c r="A3256" s="180">
        <v>42685</v>
      </c>
      <c r="B3256" s="174">
        <v>1192.77</v>
      </c>
      <c r="C3256" s="197">
        <f t="shared" si="490"/>
        <v>3.2834684756763584E-3</v>
      </c>
      <c r="D3256" s="201">
        <f t="shared" si="495"/>
        <v>1.5880011022599956E-2</v>
      </c>
      <c r="E3256" s="174">
        <v>10652.24</v>
      </c>
      <c r="F3256" s="197">
        <f t="shared" si="491"/>
        <v>-2.9218722819066775E-3</v>
      </c>
      <c r="G3256" s="197">
        <f t="shared" si="496"/>
        <v>1.6231688472176958E-2</v>
      </c>
      <c r="H3256" s="174">
        <v>4751.951</v>
      </c>
      <c r="I3256" s="197">
        <f t="shared" si="492"/>
        <v>1.0365325453972507E-3</v>
      </c>
      <c r="J3256" s="197">
        <f t="shared" si="497"/>
        <v>2.0330575221994343E-4</v>
      </c>
      <c r="K3256" s="174">
        <v>788.71</v>
      </c>
      <c r="L3256" s="197">
        <f t="shared" si="493"/>
        <v>-6.7855124233874445E-3</v>
      </c>
      <c r="M3256" s="197">
        <f t="shared" si="498"/>
        <v>6.9883959055638909E-3</v>
      </c>
      <c r="N3256" s="199">
        <v>42685</v>
      </c>
      <c r="O3256" s="181">
        <v>2164.4499999999998</v>
      </c>
      <c r="P3256" s="200">
        <f t="shared" si="494"/>
        <v>-1.398914799700448E-3</v>
      </c>
      <c r="Q3256" s="200">
        <f t="shared" si="499"/>
        <v>1.9431112726105235E-2</v>
      </c>
    </row>
    <row r="3257" spans="1:17">
      <c r="A3257" s="180">
        <v>42688</v>
      </c>
      <c r="B3257" s="174">
        <v>1182.3900000000001</v>
      </c>
      <c r="C3257" s="197">
        <f t="shared" si="490"/>
        <v>-8.7405194454639856E-3</v>
      </c>
      <c r="D3257" s="201">
        <f t="shared" si="495"/>
        <v>5.8100834837160435E-3</v>
      </c>
      <c r="E3257" s="174">
        <v>10679.77</v>
      </c>
      <c r="F3257" s="197">
        <f t="shared" si="491"/>
        <v>2.5810990416657905E-3</v>
      </c>
      <c r="G3257" s="197">
        <f t="shared" si="496"/>
        <v>4.6388775261323057E-3</v>
      </c>
      <c r="H3257" s="174">
        <v>4702.0450000000001</v>
      </c>
      <c r="I3257" s="197">
        <f t="shared" si="492"/>
        <v>-1.0557750091710798E-2</v>
      </c>
      <c r="J3257" s="197">
        <f t="shared" si="497"/>
        <v>-1.4197287980207491E-2</v>
      </c>
      <c r="K3257" s="174">
        <v>780.84</v>
      </c>
      <c r="L3257" s="197">
        <f t="shared" si="493"/>
        <v>-1.0028436120850236E-2</v>
      </c>
      <c r="M3257" s="197">
        <f t="shared" si="498"/>
        <v>-4.4909213539480073E-3</v>
      </c>
      <c r="N3257" s="199">
        <v>42688</v>
      </c>
      <c r="O3257" s="181">
        <v>2164.1999999999998</v>
      </c>
      <c r="P3257" s="200">
        <f t="shared" si="494"/>
        <v>-1.155094545772426E-4</v>
      </c>
      <c r="Q3257" s="200">
        <f t="shared" si="499"/>
        <v>7.9736768370646527E-3</v>
      </c>
    </row>
    <row r="3258" spans="1:17">
      <c r="A3258" s="180">
        <v>42689</v>
      </c>
      <c r="B3258" s="174">
        <v>1197.22</v>
      </c>
      <c r="C3258" s="197">
        <f t="shared" si="490"/>
        <v>1.2464388702171928E-2</v>
      </c>
      <c r="D3258" s="201">
        <f t="shared" si="495"/>
        <v>4.3142281373169909E-4</v>
      </c>
      <c r="E3258" s="174">
        <v>10745.51</v>
      </c>
      <c r="F3258" s="197">
        <f t="shared" si="491"/>
        <v>6.1366951851809922E-3</v>
      </c>
      <c r="G3258" s="197">
        <f t="shared" si="496"/>
        <v>1.3907420257692307E-2</v>
      </c>
      <c r="H3258" s="174">
        <v>4764.4740000000002</v>
      </c>
      <c r="I3258" s="197">
        <f t="shared" si="492"/>
        <v>1.3189622297637234E-2</v>
      </c>
      <c r="J3258" s="197">
        <f t="shared" si="497"/>
        <v>-2.4372591632324699E-2</v>
      </c>
      <c r="K3258" s="174">
        <v>777.71</v>
      </c>
      <c r="L3258" s="197">
        <f t="shared" si="493"/>
        <v>-4.0165592479642787E-3</v>
      </c>
      <c r="M3258" s="197">
        <f t="shared" si="498"/>
        <v>-1.6965055402258244E-2</v>
      </c>
      <c r="N3258" s="199">
        <v>42689</v>
      </c>
      <c r="O3258" s="181">
        <v>2180.39</v>
      </c>
      <c r="P3258" s="200">
        <f t="shared" si="494"/>
        <v>7.4529817276226176E-3</v>
      </c>
      <c r="Q3258" s="200">
        <f t="shared" si="499"/>
        <v>1.1637549543598776E-2</v>
      </c>
    </row>
    <row r="3259" spans="1:17">
      <c r="A3259" s="180">
        <v>42690</v>
      </c>
      <c r="B3259" s="174">
        <v>1202.94</v>
      </c>
      <c r="C3259" s="197">
        <f t="shared" si="490"/>
        <v>4.7663579336288181E-3</v>
      </c>
      <c r="D3259" s="201">
        <f t="shared" si="495"/>
        <v>1.4250504038588229E-2</v>
      </c>
      <c r="E3259" s="174">
        <v>10699.43</v>
      </c>
      <c r="F3259" s="197">
        <f t="shared" si="491"/>
        <v>-4.2975238839400411E-3</v>
      </c>
      <c r="G3259" s="197">
        <f t="shared" si="496"/>
        <v>1.7007600539186041E-2</v>
      </c>
      <c r="H3259" s="174">
        <v>4792.268</v>
      </c>
      <c r="I3259" s="197">
        <f t="shared" si="492"/>
        <v>5.8166430282624408E-3</v>
      </c>
      <c r="J3259" s="197">
        <f t="shared" si="497"/>
        <v>-6.6098982937302566E-3</v>
      </c>
      <c r="K3259" s="174">
        <v>795.85</v>
      </c>
      <c r="L3259" s="197">
        <f t="shared" si="493"/>
        <v>2.3057021828934713E-2</v>
      </c>
      <c r="M3259" s="197">
        <f t="shared" si="498"/>
        <v>-1.2115938358395582E-2</v>
      </c>
      <c r="N3259" s="199">
        <v>42690</v>
      </c>
      <c r="O3259" s="181">
        <v>2176.94</v>
      </c>
      <c r="P3259" s="200">
        <f t="shared" si="494"/>
        <v>-1.5835388740046499E-3</v>
      </c>
      <c r="Q3259" s="200">
        <f t="shared" si="499"/>
        <v>1.910923037459987E-2</v>
      </c>
    </row>
    <row r="3260" spans="1:17">
      <c r="A3260" s="180">
        <v>42691</v>
      </c>
      <c r="B3260" s="174">
        <v>1216.05</v>
      </c>
      <c r="C3260" s="197">
        <f t="shared" si="490"/>
        <v>1.0839340682682403E-2</v>
      </c>
      <c r="D3260" s="201">
        <f t="shared" si="495"/>
        <v>2.0984431641510301E-2</v>
      </c>
      <c r="E3260" s="174">
        <v>10740.08</v>
      </c>
      <c r="F3260" s="197">
        <f t="shared" si="491"/>
        <v>3.7920688216767674E-3</v>
      </c>
      <c r="G3260" s="197">
        <f t="shared" si="496"/>
        <v>1.3092569833731544E-2</v>
      </c>
      <c r="H3260" s="174">
        <v>4826.5879999999997</v>
      </c>
      <c r="I3260" s="197">
        <f t="shared" si="492"/>
        <v>7.1360140205420216E-3</v>
      </c>
      <c r="J3260" s="197">
        <f t="shared" si="497"/>
        <v>-2.6990412205258347E-3</v>
      </c>
      <c r="K3260" s="174">
        <v>799.59</v>
      </c>
      <c r="L3260" s="197">
        <f t="shared" si="493"/>
        <v>4.6883704190512554E-3</v>
      </c>
      <c r="M3260" s="197">
        <f t="shared" si="498"/>
        <v>3.4631898709659492E-2</v>
      </c>
      <c r="N3260" s="199">
        <v>42691</v>
      </c>
      <c r="O3260" s="181">
        <v>2187.12</v>
      </c>
      <c r="P3260" s="200">
        <f t="shared" si="494"/>
        <v>4.6653888648148147E-3</v>
      </c>
      <c r="Q3260" s="200">
        <f t="shared" si="499"/>
        <v>1.7226547797208842E-2</v>
      </c>
    </row>
    <row r="3261" spans="1:17">
      <c r="A3261" s="180">
        <v>42692</v>
      </c>
      <c r="B3261" s="174">
        <v>1213.22</v>
      </c>
      <c r="C3261" s="197">
        <f t="shared" si="490"/>
        <v>-2.3299190952232453E-3</v>
      </c>
      <c r="D3261" s="201">
        <f t="shared" si="495"/>
        <v>2.0420062226631199E-2</v>
      </c>
      <c r="E3261" s="174">
        <v>10709.51</v>
      </c>
      <c r="F3261" s="197">
        <f t="shared" si="491"/>
        <v>-2.8504060635156495E-3</v>
      </c>
      <c r="G3261" s="197">
        <f t="shared" si="496"/>
        <v>2.9568591766222585E-3</v>
      </c>
      <c r="H3261" s="174">
        <v>4808.0420000000004</v>
      </c>
      <c r="I3261" s="197">
        <f t="shared" si="492"/>
        <v>-3.8498671784151354E-3</v>
      </c>
      <c r="J3261" s="197">
        <f t="shared" si="497"/>
        <v>-5.6113901970184276E-3</v>
      </c>
      <c r="K3261" s="174">
        <v>797.67</v>
      </c>
      <c r="L3261" s="197">
        <f t="shared" si="493"/>
        <v>-2.4041182083886967E-3</v>
      </c>
      <c r="M3261" s="197">
        <f t="shared" si="498"/>
        <v>2.2487352022724994E-2</v>
      </c>
      <c r="N3261" s="199">
        <v>42692</v>
      </c>
      <c r="O3261" s="181">
        <v>2181.9</v>
      </c>
      <c r="P3261" s="200">
        <f t="shared" si="494"/>
        <v>-2.3895530273762948E-3</v>
      </c>
      <c r="Q3261" s="200">
        <f t="shared" si="499"/>
        <v>1.1033985939717581E-2</v>
      </c>
    </row>
    <row r="3262" spans="1:17">
      <c r="A3262" s="180">
        <v>42695</v>
      </c>
      <c r="B3262" s="174">
        <v>1225.3399999999999</v>
      </c>
      <c r="C3262" s="197">
        <f t="shared" si="490"/>
        <v>9.940374482473896E-3</v>
      </c>
      <c r="D3262" s="201">
        <f t="shared" si="495"/>
        <v>1.0689794113080613E-2</v>
      </c>
      <c r="E3262" s="174">
        <v>10791.84</v>
      </c>
      <c r="F3262" s="197">
        <f t="shared" si="491"/>
        <v>7.6581612196323654E-3</v>
      </c>
      <c r="G3262" s="197">
        <f t="shared" si="496"/>
        <v>-7.8267929404001926E-3</v>
      </c>
      <c r="H3262" s="174">
        <v>4858.9979999999996</v>
      </c>
      <c r="I3262" s="197">
        <f t="shared" si="492"/>
        <v>1.0542311180670073E-2</v>
      </c>
      <c r="J3262" s="197">
        <f t="shared" si="497"/>
        <v>-1.7181064118858797E-2</v>
      </c>
      <c r="K3262" s="174">
        <v>784.97</v>
      </c>
      <c r="L3262" s="197">
        <f t="shared" si="493"/>
        <v>-1.6049477594898331E-2</v>
      </c>
      <c r="M3262" s="197">
        <f t="shared" si="498"/>
        <v>2.6421951884096146E-2</v>
      </c>
      <c r="N3262" s="199">
        <v>42695</v>
      </c>
      <c r="O3262" s="181">
        <v>2198.1799999999998</v>
      </c>
      <c r="P3262" s="200">
        <f t="shared" si="494"/>
        <v>7.4336884116068527E-3</v>
      </c>
      <c r="Q3262" s="200">
        <f t="shared" si="499"/>
        <v>2.1655954213536596E-3</v>
      </c>
    </row>
    <row r="3263" spans="1:17">
      <c r="A3263" s="180">
        <v>42696</v>
      </c>
      <c r="B3263" s="174">
        <v>1224.92</v>
      </c>
      <c r="C3263" s="197">
        <f t="shared" si="490"/>
        <v>-3.428207652357518E-4</v>
      </c>
      <c r="D3263" s="201">
        <f t="shared" si="495"/>
        <v>2.8954173340718883E-2</v>
      </c>
      <c r="E3263" s="174">
        <v>10820.18</v>
      </c>
      <c r="F3263" s="197">
        <f t="shared" si="491"/>
        <v>2.6226161408154985E-3</v>
      </c>
      <c r="G3263" s="197">
        <f t="shared" si="496"/>
        <v>6.8666549363312866E-3</v>
      </c>
      <c r="H3263" s="174">
        <v>4873.8419999999996</v>
      </c>
      <c r="I3263" s="197">
        <f t="shared" si="492"/>
        <v>3.0502939551886018E-3</v>
      </c>
      <c r="J3263" s="197">
        <f t="shared" si="497"/>
        <v>1.8316701323415133E-5</v>
      </c>
      <c r="K3263" s="174">
        <v>788.69</v>
      </c>
      <c r="L3263" s="197">
        <f t="shared" si="493"/>
        <v>4.7278407397603715E-3</v>
      </c>
      <c r="M3263" s="197">
        <f t="shared" si="498"/>
        <v>4.6223076323174545E-3</v>
      </c>
      <c r="N3263" s="199">
        <v>42696</v>
      </c>
      <c r="O3263" s="181">
        <v>2202.94</v>
      </c>
      <c r="P3263" s="200">
        <f t="shared" si="494"/>
        <v>2.1630866034014736E-3</v>
      </c>
      <c r="Q3263" s="200">
        <f t="shared" si="499"/>
        <v>1.5352581122843129E-2</v>
      </c>
    </row>
    <row r="3264" spans="1:17">
      <c r="A3264" s="180">
        <v>42697</v>
      </c>
      <c r="B3264" s="174">
        <v>1220.05</v>
      </c>
      <c r="C3264" s="197">
        <f t="shared" si="490"/>
        <v>-3.9836942297863101E-3</v>
      </c>
      <c r="D3264" s="201">
        <f t="shared" si="495"/>
        <v>3.552380307240869E-2</v>
      </c>
      <c r="E3264" s="174">
        <v>10835.91</v>
      </c>
      <c r="F3264" s="197">
        <f t="shared" si="491"/>
        <v>1.4527094010355073E-3</v>
      </c>
      <c r="G3264" s="197">
        <f t="shared" si="496"/>
        <v>1.8214488510425734E-2</v>
      </c>
      <c r="H3264" s="174">
        <v>4853.8620000000001</v>
      </c>
      <c r="I3264" s="197">
        <f t="shared" si="492"/>
        <v>-4.1078610319703604E-3</v>
      </c>
      <c r="J3264" s="197">
        <f t="shared" si="497"/>
        <v>1.1696541843365132E-2</v>
      </c>
      <c r="K3264" s="174">
        <v>775.19</v>
      </c>
      <c r="L3264" s="197">
        <f t="shared" si="493"/>
        <v>-1.7265180634836553E-2</v>
      </c>
      <c r="M3264" s="197">
        <f t="shared" si="498"/>
        <v>-7.5410089888076261E-3</v>
      </c>
      <c r="N3264" s="199">
        <v>42697</v>
      </c>
      <c r="O3264" s="181">
        <v>2204.7199999999998</v>
      </c>
      <c r="P3264" s="200">
        <f t="shared" si="494"/>
        <v>8.0768484718235598E-4</v>
      </c>
      <c r="Q3264" s="200">
        <f t="shared" si="499"/>
        <v>2.6140590416177455E-2</v>
      </c>
    </row>
    <row r="3265" spans="1:17">
      <c r="A3265" s="180">
        <v>42699</v>
      </c>
      <c r="B3265" s="174">
        <v>1225.6300000000001</v>
      </c>
      <c r="C3265" s="197">
        <f t="shared" si="490"/>
        <v>4.5631559994843808E-3</v>
      </c>
      <c r="D3265" s="201">
        <f t="shared" si="495"/>
        <v>1.9783775787464392E-2</v>
      </c>
      <c r="E3265" s="174">
        <v>10878.09</v>
      </c>
      <c r="F3265" s="197">
        <f t="shared" si="491"/>
        <v>3.8850560057292504E-3</v>
      </c>
      <c r="G3265" s="197">
        <f t="shared" si="496"/>
        <v>1.5866387144110348E-2</v>
      </c>
      <c r="H3265" s="174">
        <v>4870.0169999999998</v>
      </c>
      <c r="I3265" s="197">
        <f t="shared" si="492"/>
        <v>3.32275110858656E-3</v>
      </c>
      <c r="J3265" s="197">
        <f t="shared" si="497"/>
        <v>-2.6426454657281408E-3</v>
      </c>
      <c r="K3265" s="174">
        <v>785.35</v>
      </c>
      <c r="L3265" s="197">
        <f t="shared" si="493"/>
        <v>1.3021317692490098E-2</v>
      </c>
      <c r="M3265" s="197">
        <f t="shared" si="498"/>
        <v>-2.1516360538308153E-2</v>
      </c>
      <c r="N3265" s="199">
        <v>42699</v>
      </c>
      <c r="O3265" s="181">
        <v>2213.35</v>
      </c>
      <c r="P3265" s="200">
        <f t="shared" si="494"/>
        <v>3.9066882037051285E-3</v>
      </c>
      <c r="Q3265" s="200">
        <f t="shared" si="499"/>
        <v>2.0524702945123902E-2</v>
      </c>
    </row>
    <row r="3266" spans="1:17">
      <c r="A3266" s="180">
        <v>42702</v>
      </c>
      <c r="B3266" s="174">
        <v>1221.8399999999999</v>
      </c>
      <c r="C3266" s="197">
        <f t="shared" si="490"/>
        <v>-3.0970782313486096E-3</v>
      </c>
      <c r="D3266" s="201">
        <f t="shared" si="495"/>
        <v>2.0158915721220156E-2</v>
      </c>
      <c r="E3266" s="174">
        <v>10808.63</v>
      </c>
      <c r="F3266" s="197">
        <f t="shared" si="491"/>
        <v>-6.4057854317122968E-3</v>
      </c>
      <c r="G3266" s="197">
        <f t="shared" si="496"/>
        <v>1.1524041227106253E-2</v>
      </c>
      <c r="H3266" s="174">
        <v>4857.0209999999997</v>
      </c>
      <c r="I3266" s="197">
        <f t="shared" si="492"/>
        <v>-2.6721408373203978E-3</v>
      </c>
      <c r="J3266" s="197">
        <f t="shared" si="497"/>
        <v>-1.0776494495905874E-3</v>
      </c>
      <c r="K3266" s="174">
        <v>792.6</v>
      </c>
      <c r="L3266" s="197">
        <f t="shared" si="493"/>
        <v>9.1892024672932792E-3</v>
      </c>
      <c r="M3266" s="197">
        <f t="shared" si="498"/>
        <v>-6.093322566071202E-3</v>
      </c>
      <c r="N3266" s="199">
        <v>42702</v>
      </c>
      <c r="O3266" s="181">
        <v>2201.7199999999998</v>
      </c>
      <c r="P3266" s="200">
        <f t="shared" si="494"/>
        <v>-5.2683318269105429E-3</v>
      </c>
      <c r="Q3266" s="200">
        <f t="shared" si="499"/>
        <v>1.9148900163453331E-2</v>
      </c>
    </row>
    <row r="3267" spans="1:17">
      <c r="A3267" s="180">
        <v>42703</v>
      </c>
      <c r="B3267" s="174">
        <v>1222.2</v>
      </c>
      <c r="C3267" s="197">
        <f t="shared" si="490"/>
        <v>2.9459419862497727E-4</v>
      </c>
      <c r="D3267" s="201">
        <f t="shared" si="495"/>
        <v>1.9938169775695257E-2</v>
      </c>
      <c r="E3267" s="174">
        <v>10817.7</v>
      </c>
      <c r="F3267" s="197">
        <f t="shared" si="491"/>
        <v>8.3879239166197021E-4</v>
      </c>
      <c r="G3267" s="197">
        <f t="shared" si="496"/>
        <v>1.5393632844572907E-2</v>
      </c>
      <c r="H3267" s="174">
        <v>4873.2089999999998</v>
      </c>
      <c r="I3267" s="197">
        <f t="shared" si="492"/>
        <v>3.3273653213258319E-3</v>
      </c>
      <c r="J3267" s="197">
        <f t="shared" si="497"/>
        <v>3.8618676508208388E-3</v>
      </c>
      <c r="K3267" s="174">
        <v>798.1</v>
      </c>
      <c r="L3267" s="197">
        <f t="shared" si="493"/>
        <v>6.9152221256285036E-3</v>
      </c>
      <c r="M3267" s="197">
        <f t="shared" si="498"/>
        <v>3.2730771475341976E-3</v>
      </c>
      <c r="N3267" s="199">
        <v>42703</v>
      </c>
      <c r="O3267" s="181">
        <v>2204.66</v>
      </c>
      <c r="P3267" s="200">
        <f t="shared" si="494"/>
        <v>1.3344289127455414E-3</v>
      </c>
      <c r="Q3267" s="200">
        <f t="shared" si="499"/>
        <v>2.3245587620058739E-2</v>
      </c>
    </row>
    <row r="3268" spans="1:17">
      <c r="A3268" s="180">
        <v>42704</v>
      </c>
      <c r="B3268" s="174">
        <v>1212.3</v>
      </c>
      <c r="C3268" s="197">
        <f t="shared" ref="C3268:C3331" si="500">LN(B3268/B3267)</f>
        <v>-8.1331317082775356E-3</v>
      </c>
      <c r="D3268" s="201">
        <f t="shared" si="495"/>
        <v>1.4596272640435946E-2</v>
      </c>
      <c r="E3268" s="174">
        <v>10838.46</v>
      </c>
      <c r="F3268" s="197">
        <f t="shared" ref="F3268:F3331" si="501">LN(E3268/E3267)</f>
        <v>1.9172379922510489E-3</v>
      </c>
      <c r="G3268" s="197">
        <f t="shared" si="496"/>
        <v>8.9102256021026827E-3</v>
      </c>
      <c r="H3268" s="174">
        <v>4810.8140000000003</v>
      </c>
      <c r="I3268" s="197">
        <f t="shared" ref="I3268:I3331" si="502">LN(H3268/H3267)</f>
        <v>-1.2886351763175362E-2</v>
      </c>
      <c r="J3268" s="197">
        <f t="shared" si="497"/>
        <v>-5.1041625676039948E-4</v>
      </c>
      <c r="K3268" s="174">
        <v>796.32</v>
      </c>
      <c r="L3268" s="197">
        <f t="shared" ref="L3268:L3331" si="503">LN(K3268/K3267)</f>
        <v>-2.2327877717191577E-3</v>
      </c>
      <c r="M3268" s="197">
        <f t="shared" si="498"/>
        <v>-6.888993540023489E-4</v>
      </c>
      <c r="N3268" s="199">
        <v>42704</v>
      </c>
      <c r="O3268" s="181">
        <v>2198.81</v>
      </c>
      <c r="P3268" s="200">
        <f t="shared" ref="P3268:P3331" si="504">LN(O3268/O3267)</f>
        <v>-2.6569970689346348E-3</v>
      </c>
      <c r="Q3268" s="200">
        <f t="shared" si="499"/>
        <v>1.6643687429717231E-2</v>
      </c>
    </row>
    <row r="3269" spans="1:17">
      <c r="A3269" s="180">
        <v>42705</v>
      </c>
      <c r="B3269" s="174">
        <v>1177.6600000000001</v>
      </c>
      <c r="C3269" s="197">
        <f t="shared" si="500"/>
        <v>-2.8989962988931826E-2</v>
      </c>
      <c r="D3269" s="201">
        <f t="shared" si="495"/>
        <v>6.4299324075271346E-3</v>
      </c>
      <c r="E3269" s="174">
        <v>10828.99</v>
      </c>
      <c r="F3269" s="197">
        <f t="shared" si="501"/>
        <v>-8.7412229893169154E-4</v>
      </c>
      <c r="G3269" s="197">
        <f t="shared" si="496"/>
        <v>1.3720167121004509E-2</v>
      </c>
      <c r="H3269" s="174">
        <v>4734.0959999999995</v>
      </c>
      <c r="I3269" s="197">
        <f t="shared" si="502"/>
        <v>-1.6075510848843007E-2</v>
      </c>
      <c r="J3269" s="197">
        <f t="shared" si="497"/>
        <v>-1.1534377796704739E-2</v>
      </c>
      <c r="K3269" s="174">
        <v>804.81</v>
      </c>
      <c r="L3269" s="197">
        <f t="shared" si="503"/>
        <v>1.0605109605351359E-2</v>
      </c>
      <c r="M3269" s="197">
        <f t="shared" si="498"/>
        <v>-8.4407681380353709E-3</v>
      </c>
      <c r="N3269" s="199">
        <v>42705</v>
      </c>
      <c r="O3269" s="181">
        <v>2191.08</v>
      </c>
      <c r="P3269" s="200">
        <f t="shared" si="504"/>
        <v>-3.5217319747589582E-3</v>
      </c>
      <c r="Q3269" s="200">
        <f t="shared" si="499"/>
        <v>1.7252681941490509E-2</v>
      </c>
    </row>
    <row r="3270" spans="1:17">
      <c r="A3270" s="180">
        <v>42706</v>
      </c>
      <c r="B3270" s="174">
        <v>1184.28</v>
      </c>
      <c r="C3270" s="197">
        <f t="shared" si="500"/>
        <v>5.6055762083102E-3</v>
      </c>
      <c r="D3270" s="201">
        <f t="shared" si="495"/>
        <v>-1.9183727997784946E-2</v>
      </c>
      <c r="E3270" s="174">
        <v>10838.58</v>
      </c>
      <c r="F3270" s="197">
        <f t="shared" si="501"/>
        <v>8.851939212567014E-4</v>
      </c>
      <c r="G3270" s="197">
        <f t="shared" si="496"/>
        <v>1.8626570413467179E-2</v>
      </c>
      <c r="H3270" s="174">
        <v>4739.3720000000003</v>
      </c>
      <c r="I3270" s="197">
        <f t="shared" si="502"/>
        <v>1.1138477578592739E-3</v>
      </c>
      <c r="J3270" s="197">
        <f t="shared" si="497"/>
        <v>-2.6137971396082781E-2</v>
      </c>
      <c r="K3270" s="174">
        <v>805.78</v>
      </c>
      <c r="L3270" s="197">
        <f t="shared" si="503"/>
        <v>1.204527679024616E-3</v>
      </c>
      <c r="M3270" s="197">
        <f t="shared" si="498"/>
        <v>1.1823955371226016E-2</v>
      </c>
      <c r="N3270" s="199">
        <v>42706</v>
      </c>
      <c r="O3270" s="181">
        <v>2191.9499999999998</v>
      </c>
      <c r="P3270" s="200">
        <f t="shared" si="504"/>
        <v>3.969856521291979E-4</v>
      </c>
      <c r="Q3270" s="200">
        <f t="shared" si="499"/>
        <v>1.8698849805039313E-2</v>
      </c>
    </row>
    <row r="3271" spans="1:17">
      <c r="A3271" s="180">
        <v>42709</v>
      </c>
      <c r="B3271" s="174">
        <v>1197.49</v>
      </c>
      <c r="C3271" s="197">
        <f t="shared" si="500"/>
        <v>1.1092704547597707E-2</v>
      </c>
      <c r="D3271" s="201">
        <f t="shared" si="495"/>
        <v>-1.9226617221441668E-2</v>
      </c>
      <c r="E3271" s="174">
        <v>10910.9</v>
      </c>
      <c r="F3271" s="197">
        <f t="shared" si="501"/>
        <v>6.6502984474104687E-3</v>
      </c>
      <c r="G3271" s="197">
        <f t="shared" si="496"/>
        <v>1.4370311763029598E-2</v>
      </c>
      <c r="H3271" s="174">
        <v>4778.1409999999996</v>
      </c>
      <c r="I3271" s="197">
        <f t="shared" si="502"/>
        <v>8.1469212455299572E-3</v>
      </c>
      <c r="J3271" s="197">
        <f t="shared" si="497"/>
        <v>-2.8779205477287014E-2</v>
      </c>
      <c r="K3271" s="174">
        <v>801.57</v>
      </c>
      <c r="L3271" s="197">
        <f t="shared" si="503"/>
        <v>-5.2384479140586077E-3</v>
      </c>
      <c r="M3271" s="197">
        <f t="shared" si="498"/>
        <v>1.9549984785723635E-2</v>
      </c>
      <c r="N3271" s="199">
        <v>42709</v>
      </c>
      <c r="O3271" s="181">
        <v>2204.71</v>
      </c>
      <c r="P3271" s="200">
        <f t="shared" si="504"/>
        <v>5.8044223683808216E-3</v>
      </c>
      <c r="Q3271" s="200">
        <f t="shared" si="499"/>
        <v>1.4808344723711698E-2</v>
      </c>
    </row>
    <row r="3272" spans="1:17">
      <c r="A3272" s="180">
        <v>42710</v>
      </c>
      <c r="B3272" s="174">
        <v>1202.45</v>
      </c>
      <c r="C3272" s="197">
        <f t="shared" si="500"/>
        <v>4.133442554348556E-3</v>
      </c>
      <c r="D3272" s="201">
        <f t="shared" si="495"/>
        <v>-8.8956723755058784E-3</v>
      </c>
      <c r="E3272" s="174">
        <v>10970.78</v>
      </c>
      <c r="F3272" s="197">
        <f t="shared" si="501"/>
        <v>5.4730851994625844E-3</v>
      </c>
      <c r="G3272" s="197">
        <f t="shared" si="496"/>
        <v>2.1788412012980148E-2</v>
      </c>
      <c r="H3272" s="174">
        <v>4788.6710000000003</v>
      </c>
      <c r="I3272" s="197">
        <f t="shared" si="502"/>
        <v>2.2013611749363803E-3</v>
      </c>
      <c r="J3272" s="197">
        <f t="shared" si="497"/>
        <v>-1.9847803415765378E-2</v>
      </c>
      <c r="K3272" s="174">
        <v>804.58</v>
      </c>
      <c r="L3272" s="197">
        <f t="shared" si="503"/>
        <v>3.7480976543474067E-3</v>
      </c>
      <c r="M3272" s="197">
        <f t="shared" si="498"/>
        <v>2.8860048891351147E-3</v>
      </c>
      <c r="N3272" s="199">
        <v>42710</v>
      </c>
      <c r="O3272" s="181">
        <v>2212.23</v>
      </c>
      <c r="P3272" s="200">
        <f t="shared" si="504"/>
        <v>3.4050755798857375E-3</v>
      </c>
      <c r="Q3272" s="200">
        <f t="shared" si="499"/>
        <v>2.0131341321886813E-2</v>
      </c>
    </row>
    <row r="3273" spans="1:17">
      <c r="A3273" s="180">
        <v>42711</v>
      </c>
      <c r="B3273" s="174">
        <v>1224.83</v>
      </c>
      <c r="C3273" s="197">
        <f t="shared" si="500"/>
        <v>1.8440916764548787E-2</v>
      </c>
      <c r="D3273" s="201">
        <f t="shared" si="495"/>
        <v>-8.3959920307167396E-4</v>
      </c>
      <c r="E3273" s="174">
        <v>11114.61</v>
      </c>
      <c r="F3273" s="197">
        <f t="shared" si="501"/>
        <v>1.3025084313629197E-2</v>
      </c>
      <c r="G3273" s="197">
        <f t="shared" si="496"/>
        <v>3.1844970400151468E-2</v>
      </c>
      <c r="H3273" s="174">
        <v>4851.9390000000003</v>
      </c>
      <c r="I3273" s="197">
        <f t="shared" si="502"/>
        <v>1.3125498969099817E-2</v>
      </c>
      <c r="J3273" s="197">
        <f t="shared" si="497"/>
        <v>-1.571574365608314E-2</v>
      </c>
      <c r="K3273" s="174">
        <v>803.83</v>
      </c>
      <c r="L3273" s="197">
        <f t="shared" si="503"/>
        <v>-9.3259809918952213E-4</v>
      </c>
      <c r="M3273" s="197">
        <f t="shared" si="498"/>
        <v>3.4736739424169388E-3</v>
      </c>
      <c r="N3273" s="199">
        <v>42711</v>
      </c>
      <c r="O3273" s="181">
        <v>2241.35</v>
      </c>
      <c r="P3273" s="200">
        <f t="shared" si="504"/>
        <v>1.3077306345682039E-2</v>
      </c>
      <c r="Q3273" s="200">
        <f t="shared" si="499"/>
        <v>2.6795190770100119E-2</v>
      </c>
    </row>
    <row r="3274" spans="1:17">
      <c r="A3274" s="180">
        <v>42712</v>
      </c>
      <c r="B3274" s="174">
        <v>1228.68</v>
      </c>
      <c r="C3274" s="197">
        <f t="shared" si="500"/>
        <v>3.1383635363146901E-3</v>
      </c>
      <c r="D3274" s="201">
        <f t="shared" si="495"/>
        <v>1.2148641942783589E-2</v>
      </c>
      <c r="E3274" s="174">
        <v>11149.96</v>
      </c>
      <c r="F3274" s="197">
        <f t="shared" si="501"/>
        <v>3.1754513744732408E-3</v>
      </c>
      <c r="G3274" s="197">
        <f t="shared" si="496"/>
        <v>3.9637656794016721E-2</v>
      </c>
      <c r="H3274" s="174">
        <v>4859.1859999999997</v>
      </c>
      <c r="I3274" s="197">
        <f t="shared" si="502"/>
        <v>1.492515304928165E-3</v>
      </c>
      <c r="J3274" s="197">
        <f t="shared" si="497"/>
        <v>-8.5839357020166679E-3</v>
      </c>
      <c r="K3274" s="174">
        <v>805.24</v>
      </c>
      <c r="L3274" s="197">
        <f t="shared" si="503"/>
        <v>1.752565594908226E-3</v>
      </c>
      <c r="M3274" s="197">
        <f t="shared" si="498"/>
        <v>8.1818695026250835E-3</v>
      </c>
      <c r="N3274" s="199">
        <v>42712</v>
      </c>
      <c r="O3274" s="181">
        <v>2246.19</v>
      </c>
      <c r="P3274" s="200">
        <f t="shared" si="504"/>
        <v>2.1570846729904334E-3</v>
      </c>
      <c r="Q3274" s="200">
        <f t="shared" si="499"/>
        <v>3.5277130711446905E-2</v>
      </c>
    </row>
    <row r="3275" spans="1:17">
      <c r="A3275" s="180">
        <v>42713</v>
      </c>
      <c r="B3275" s="174">
        <v>1230.78</v>
      </c>
      <c r="C3275" s="197">
        <f t="shared" si="500"/>
        <v>1.7076923473747882E-3</v>
      </c>
      <c r="D3275" s="201">
        <f t="shared" si="495"/>
        <v>3.1323469984186954E-2</v>
      </c>
      <c r="E3275" s="174">
        <v>11191.79</v>
      </c>
      <c r="F3275" s="197">
        <f t="shared" si="501"/>
        <v>3.7445633289684655E-3</v>
      </c>
      <c r="G3275" s="197">
        <f t="shared" si="496"/>
        <v>5.5499641964705901E-2</v>
      </c>
      <c r="H3275" s="174">
        <v>4895.9040000000005</v>
      </c>
      <c r="I3275" s="197">
        <f t="shared" si="502"/>
        <v>7.5280030021515065E-3</v>
      </c>
      <c r="J3275" s="197">
        <f t="shared" si="497"/>
        <v>7.6999894958333726E-3</v>
      </c>
      <c r="K3275" s="174">
        <v>795.89</v>
      </c>
      <c r="L3275" s="197">
        <f t="shared" si="503"/>
        <v>-1.1679384290268272E-2</v>
      </c>
      <c r="M3275" s="197">
        <f t="shared" si="498"/>
        <v>4.380949905241442E-3</v>
      </c>
      <c r="N3275" s="199">
        <v>42713</v>
      </c>
      <c r="O3275" s="181">
        <v>2259.5300000000002</v>
      </c>
      <c r="P3275" s="200">
        <f t="shared" si="504"/>
        <v>5.9213794812155249E-3</v>
      </c>
      <c r="Q3275" s="200">
        <f t="shared" si="499"/>
        <v>4.9958824562748E-2</v>
      </c>
    </row>
    <row r="3276" spans="1:17">
      <c r="A3276" s="180">
        <v>42716</v>
      </c>
      <c r="B3276" s="174">
        <v>1223.8399999999999</v>
      </c>
      <c r="C3276" s="197">
        <f t="shared" si="500"/>
        <v>-5.6546581485447025E-3</v>
      </c>
      <c r="D3276" s="201">
        <f t="shared" si="495"/>
        <v>3.8884722544859938E-2</v>
      </c>
      <c r="E3276" s="174">
        <v>11177.28</v>
      </c>
      <c r="F3276" s="197">
        <f t="shared" si="501"/>
        <v>-1.2973272500911607E-3</v>
      </c>
      <c r="G3276" s="197">
        <f t="shared" si="496"/>
        <v>5.8081627651641453E-2</v>
      </c>
      <c r="H3276" s="174">
        <v>4874.2979999999998</v>
      </c>
      <c r="I3276" s="197">
        <f t="shared" si="502"/>
        <v>-4.4228430938364821E-3</v>
      </c>
      <c r="J3276" s="197">
        <f t="shared" si="497"/>
        <v>1.5700738120590439E-2</v>
      </c>
      <c r="K3276" s="174">
        <v>777.69</v>
      </c>
      <c r="L3276" s="197">
        <f t="shared" si="503"/>
        <v>-2.313299815083206E-2</v>
      </c>
      <c r="M3276" s="197">
        <f t="shared" si="498"/>
        <v>-3.4492956878102686E-3</v>
      </c>
      <c r="N3276" s="199">
        <v>42716</v>
      </c>
      <c r="O3276" s="181">
        <v>2256.96</v>
      </c>
      <c r="P3276" s="200">
        <f t="shared" si="504"/>
        <v>-1.1380520171109239E-3</v>
      </c>
      <c r="Q3276" s="200">
        <f t="shared" si="499"/>
        <v>5.4734249022405958E-2</v>
      </c>
    </row>
    <row r="3277" spans="1:17">
      <c r="A3277" s="180">
        <v>42717</v>
      </c>
      <c r="B3277" s="174">
        <v>1236.18</v>
      </c>
      <c r="C3277" s="197">
        <f t="shared" si="500"/>
        <v>1.0032522908866802E-2</v>
      </c>
      <c r="D3277" s="201">
        <f t="shared" si="495"/>
        <v>3.9917125025660027E-2</v>
      </c>
      <c r="E3277" s="174">
        <v>11237.17</v>
      </c>
      <c r="F3277" s="197">
        <f t="shared" si="501"/>
        <v>5.3438868697461986E-3</v>
      </c>
      <c r="G3277" s="197">
        <f t="shared" si="496"/>
        <v>6.0325510588269404E-2</v>
      </c>
      <c r="H3277" s="174">
        <v>4935.8379999999997</v>
      </c>
      <c r="I3277" s="197">
        <f t="shared" si="502"/>
        <v>1.25463718864358E-2</v>
      </c>
      <c r="J3277" s="197">
        <f t="shared" si="497"/>
        <v>1.471413489657835E-2</v>
      </c>
      <c r="K3277" s="174">
        <v>781.07</v>
      </c>
      <c r="L3277" s="197">
        <f t="shared" si="503"/>
        <v>4.3367873149262725E-3</v>
      </c>
      <c r="M3277" s="197">
        <f t="shared" si="498"/>
        <v>-2.4953200381943978E-2</v>
      </c>
      <c r="N3277" s="199">
        <v>42717</v>
      </c>
      <c r="O3277" s="181">
        <v>2271.7199999999998</v>
      </c>
      <c r="P3277" s="200">
        <f t="shared" si="504"/>
        <v>6.5184787900044779E-3</v>
      </c>
      <c r="Q3277" s="200">
        <f t="shared" si="499"/>
        <v>5.6700328269998011E-2</v>
      </c>
    </row>
    <row r="3278" spans="1:17">
      <c r="A3278" s="180">
        <v>42718</v>
      </c>
      <c r="B3278" s="174">
        <v>1233.07</v>
      </c>
      <c r="C3278" s="197">
        <f t="shared" si="500"/>
        <v>-2.518984828985511E-3</v>
      </c>
      <c r="D3278" s="201">
        <f t="shared" si="495"/>
        <v>4.7486592502129235E-2</v>
      </c>
      <c r="E3278" s="174">
        <v>11098.67</v>
      </c>
      <c r="F3278" s="197">
        <f t="shared" si="501"/>
        <v>-1.2401752084869582E-2</v>
      </c>
      <c r="G3278" s="197">
        <f t="shared" si="496"/>
        <v>6.5825259584974954E-2</v>
      </c>
      <c r="H3278" s="174">
        <v>4921.2179999999998</v>
      </c>
      <c r="I3278" s="197">
        <f t="shared" si="502"/>
        <v>-2.9664051255861418E-3</v>
      </c>
      <c r="J3278" s="197">
        <f t="shared" si="497"/>
        <v>2.6140400277645276E-2</v>
      </c>
      <c r="K3278" s="174">
        <v>789.15</v>
      </c>
      <c r="L3278" s="197">
        <f t="shared" si="503"/>
        <v>1.0291642340472177E-2</v>
      </c>
      <c r="M3278" s="197">
        <f t="shared" si="498"/>
        <v>-2.5033862263712091E-2</v>
      </c>
      <c r="N3278" s="199">
        <v>42718</v>
      </c>
      <c r="O3278" s="181">
        <v>2253.2800000000002</v>
      </c>
      <c r="P3278" s="200">
        <f t="shared" si="504"/>
        <v>-8.1503213600785333E-3</v>
      </c>
      <c r="Q3278" s="200">
        <f t="shared" si="499"/>
        <v>6.3017190847500737E-2</v>
      </c>
    </row>
    <row r="3279" spans="1:17">
      <c r="A3279" s="180">
        <v>42719</v>
      </c>
      <c r="B3279" s="174">
        <v>1237.76</v>
      </c>
      <c r="C3279" s="197">
        <f t="shared" si="500"/>
        <v>3.7962997313828535E-3</v>
      </c>
      <c r="D3279" s="201">
        <f t="shared" si="495"/>
        <v>4.9328802563035366E-2</v>
      </c>
      <c r="E3279" s="174">
        <v>11131.89</v>
      </c>
      <c r="F3279" s="197">
        <f t="shared" si="501"/>
        <v>2.9886808723971793E-3</v>
      </c>
      <c r="G3279" s="197">
        <f t="shared" si="496"/>
        <v>5.6130255460886638E-2</v>
      </c>
      <c r="H3279" s="174">
        <v>4933.4070000000002</v>
      </c>
      <c r="I3279" s="197">
        <f t="shared" si="502"/>
        <v>2.473763581239909E-3</v>
      </c>
      <c r="J3279" s="197">
        <f t="shared" si="497"/>
        <v>2.5738378099427962E-2</v>
      </c>
      <c r="K3279" s="174">
        <v>790.66</v>
      </c>
      <c r="L3279" s="197">
        <f t="shared" si="503"/>
        <v>1.9116228658294595E-3</v>
      </c>
      <c r="M3279" s="197">
        <f t="shared" si="498"/>
        <v>-1.6987253730973366E-2</v>
      </c>
      <c r="N3279" s="199">
        <v>42719</v>
      </c>
      <c r="O3279" s="181">
        <v>2262.0300000000002</v>
      </c>
      <c r="P3279" s="200">
        <f t="shared" si="504"/>
        <v>3.8757077378476596E-3</v>
      </c>
      <c r="Q3279" s="200">
        <f t="shared" si="499"/>
        <v>5.7909496756052579E-2</v>
      </c>
    </row>
    <row r="3280" spans="1:17">
      <c r="A3280" s="180">
        <v>42720</v>
      </c>
      <c r="B3280" s="174">
        <v>1228.47</v>
      </c>
      <c r="C3280" s="197">
        <f t="shared" si="500"/>
        <v>-7.5338017461799855E-3</v>
      </c>
      <c r="D3280" s="201">
        <f t="shared" si="495"/>
        <v>4.1629895219695866E-2</v>
      </c>
      <c r="E3280" s="174">
        <v>11125.22</v>
      </c>
      <c r="F3280" s="197">
        <f t="shared" si="501"/>
        <v>-5.9935905422342473E-4</v>
      </c>
      <c r="G3280" s="197">
        <f t="shared" si="496"/>
        <v>5.200137393743029E-2</v>
      </c>
      <c r="H3280" s="174">
        <v>4914.8639999999996</v>
      </c>
      <c r="I3280" s="197">
        <f t="shared" si="502"/>
        <v>-3.7657416033518303E-3</v>
      </c>
      <c r="J3280" s="197">
        <f t="shared" si="497"/>
        <v>1.9172749983979165E-2</v>
      </c>
      <c r="K3280" s="174">
        <v>805.65</v>
      </c>
      <c r="L3280" s="197">
        <f t="shared" si="503"/>
        <v>1.8781365308822795E-2</v>
      </c>
      <c r="M3280" s="197">
        <f t="shared" si="498"/>
        <v>-1.2743188290255409E-2</v>
      </c>
      <c r="N3280" s="199">
        <v>42720</v>
      </c>
      <c r="O3280" s="181">
        <v>2258.0700000000002</v>
      </c>
      <c r="P3280" s="200">
        <f t="shared" si="504"/>
        <v>-1.7521740727583343E-3</v>
      </c>
      <c r="Q3280" s="200">
        <f t="shared" si="499"/>
        <v>5.5643744530493436E-2</v>
      </c>
    </row>
    <row r="3281" spans="1:17">
      <c r="A3281" s="180">
        <v>42723</v>
      </c>
      <c r="B3281" s="174">
        <v>1234.25</v>
      </c>
      <c r="C3281" s="197">
        <f t="shared" si="500"/>
        <v>4.6940055003321162E-3</v>
      </c>
      <c r="D3281" s="201">
        <f t="shared" si="495"/>
        <v>3.0271161210674018E-2</v>
      </c>
      <c r="E3281" s="174">
        <v>11128.54</v>
      </c>
      <c r="F3281" s="197">
        <f t="shared" si="501"/>
        <v>2.9837654622260452E-4</v>
      </c>
      <c r="G3281" s="197">
        <f t="shared" si="496"/>
        <v>4.8273813333069265E-2</v>
      </c>
      <c r="H3281" s="174">
        <v>4934.8469999999998</v>
      </c>
      <c r="I3281" s="197">
        <f t="shared" si="502"/>
        <v>4.057586545774274E-3</v>
      </c>
      <c r="J3281" s="197">
        <f t="shared" si="497"/>
        <v>1.6050020718090967E-2</v>
      </c>
      <c r="K3281" s="174">
        <v>808.51</v>
      </c>
      <c r="L3281" s="197">
        <f t="shared" si="503"/>
        <v>3.5436425048902915E-3</v>
      </c>
      <c r="M3281" s="197">
        <f t="shared" si="498"/>
        <v>-8.1887892612828028E-4</v>
      </c>
      <c r="N3281" s="199">
        <v>42723</v>
      </c>
      <c r="O3281" s="181">
        <v>2262.5300000000002</v>
      </c>
      <c r="P3281" s="200">
        <f t="shared" si="504"/>
        <v>1.9731900398514256E-3</v>
      </c>
      <c r="Q3281" s="200">
        <f t="shared" si="499"/>
        <v>5.1701970877078063E-2</v>
      </c>
    </row>
    <row r="3282" spans="1:17">
      <c r="A3282" s="180">
        <v>42724</v>
      </c>
      <c r="B3282" s="174">
        <v>1238.26</v>
      </c>
      <c r="C3282" s="197">
        <f t="shared" si="500"/>
        <v>3.2436702103524773E-3</v>
      </c>
      <c r="D3282" s="201">
        <f t="shared" ref="D3282:D3345" si="505">SUM(C3241:C3281)</f>
        <v>3.97675914466206E-2</v>
      </c>
      <c r="E3282" s="174">
        <v>11172.19</v>
      </c>
      <c r="F3282" s="197">
        <f t="shared" si="501"/>
        <v>3.914675057140481E-3</v>
      </c>
      <c r="G3282" s="197">
        <f t="shared" ref="G3282:G3345" si="506">SUM(F3241:F3281)</f>
        <v>4.9674588462679144E-2</v>
      </c>
      <c r="H3282" s="174">
        <v>4953.8029999999999</v>
      </c>
      <c r="I3282" s="197">
        <f t="shared" si="502"/>
        <v>3.833895065377466E-3</v>
      </c>
      <c r="J3282" s="197">
        <f t="shared" ref="J3282:J3345" si="507">SUM(I3241:I3281)</f>
        <v>2.0914282440917073E-2</v>
      </c>
      <c r="K3282" s="174">
        <v>814.17</v>
      </c>
      <c r="L3282" s="197">
        <f t="shared" si="503"/>
        <v>6.9761418817922546E-3</v>
      </c>
      <c r="M3282" s="197">
        <f t="shared" ref="M3282:M3345" si="508">SUM(L3241:L3281)</f>
        <v>1.4551691360436367E-2</v>
      </c>
      <c r="N3282" s="199">
        <v>42724</v>
      </c>
      <c r="O3282" s="181">
        <v>2270.7600000000002</v>
      </c>
      <c r="P3282" s="200">
        <f t="shared" si="504"/>
        <v>3.6309210492785509E-3</v>
      </c>
      <c r="Q3282" s="200">
        <f t="shared" ref="Q3282:Q3345" si="509">SUM(P3241:P3281)</f>
        <v>5.5051854876008735E-2</v>
      </c>
    </row>
    <row r="3283" spans="1:17">
      <c r="A3283" s="180">
        <v>42725</v>
      </c>
      <c r="B3283" s="174">
        <v>1235.53</v>
      </c>
      <c r="C3283" s="197">
        <f t="shared" si="500"/>
        <v>-2.2071405481138293E-3</v>
      </c>
      <c r="D3283" s="201">
        <f t="shared" si="505"/>
        <v>3.8116546912525515E-2</v>
      </c>
      <c r="E3283" s="174">
        <v>11142.57</v>
      </c>
      <c r="F3283" s="197">
        <f t="shared" si="501"/>
        <v>-2.6547466695605636E-3</v>
      </c>
      <c r="G3283" s="197">
        <f t="shared" si="506"/>
        <v>5.5230008801212281E-2</v>
      </c>
      <c r="H3283" s="174">
        <v>4948.9049999999997</v>
      </c>
      <c r="I3283" s="197">
        <f t="shared" si="502"/>
        <v>-9.8922444232789407E-4</v>
      </c>
      <c r="J3283" s="197">
        <f t="shared" si="507"/>
        <v>2.0793221739476793E-2</v>
      </c>
      <c r="K3283" s="174">
        <v>811</v>
      </c>
      <c r="L3283" s="197">
        <f t="shared" si="503"/>
        <v>-3.9011352908477834E-3</v>
      </c>
      <c r="M3283" s="197">
        <f t="shared" si="508"/>
        <v>2.0925627646100307E-2</v>
      </c>
      <c r="N3283" s="199">
        <v>42725</v>
      </c>
      <c r="O3283" s="181">
        <v>2265.1799999999998</v>
      </c>
      <c r="P3283" s="200">
        <f t="shared" si="504"/>
        <v>-2.4603512457385653E-3</v>
      </c>
      <c r="Q3283" s="200">
        <f t="shared" si="509"/>
        <v>5.8766838972622387E-2</v>
      </c>
    </row>
    <row r="3284" spans="1:17">
      <c r="A3284" s="180">
        <v>42726</v>
      </c>
      <c r="B3284" s="174">
        <v>1228.92</v>
      </c>
      <c r="C3284" s="197">
        <f t="shared" si="500"/>
        <v>-5.364292925864371E-3</v>
      </c>
      <c r="D3284" s="201">
        <f t="shared" si="505"/>
        <v>2.5825764299344953E-2</v>
      </c>
      <c r="E3284" s="174">
        <v>11114.14</v>
      </c>
      <c r="F3284" s="197">
        <f t="shared" si="501"/>
        <v>-2.5547365682339024E-3</v>
      </c>
      <c r="G3284" s="197">
        <f t="shared" si="506"/>
        <v>5.0739998673999684E-2</v>
      </c>
      <c r="H3284" s="174">
        <v>4934.3909999999996</v>
      </c>
      <c r="I3284" s="197">
        <f t="shared" si="502"/>
        <v>-2.9370789731824232E-3</v>
      </c>
      <c r="J3284" s="197">
        <f t="shared" si="507"/>
        <v>7.898711847500078E-3</v>
      </c>
      <c r="K3284" s="174">
        <v>820.98</v>
      </c>
      <c r="L3284" s="197">
        <f t="shared" si="503"/>
        <v>1.2230694504360751E-2</v>
      </c>
      <c r="M3284" s="197">
        <f t="shared" si="508"/>
        <v>2.321435925959341E-2</v>
      </c>
      <c r="N3284" s="199">
        <v>42726</v>
      </c>
      <c r="O3284" s="181">
        <v>2260.96</v>
      </c>
      <c r="P3284" s="200">
        <f t="shared" si="504"/>
        <v>-1.8647241237848297E-3</v>
      </c>
      <c r="Q3284" s="200">
        <f t="shared" si="509"/>
        <v>5.1567970442336575E-2</v>
      </c>
    </row>
    <row r="3285" spans="1:17">
      <c r="A3285" s="180">
        <v>42727</v>
      </c>
      <c r="B3285" s="174">
        <v>1232.3800000000001</v>
      </c>
      <c r="C3285" s="197">
        <f t="shared" si="500"/>
        <v>2.8115242182417742E-3</v>
      </c>
      <c r="D3285" s="201">
        <f t="shared" si="505"/>
        <v>2.6417563969369742E-2</v>
      </c>
      <c r="E3285" s="174">
        <v>11128.8</v>
      </c>
      <c r="F3285" s="197">
        <f t="shared" si="501"/>
        <v>1.3181712599807066E-3</v>
      </c>
      <c r="G3285" s="197">
        <f t="shared" si="506"/>
        <v>5.2074302264662677E-2</v>
      </c>
      <c r="H3285" s="174">
        <v>4940.0230000000001</v>
      </c>
      <c r="I3285" s="197">
        <f t="shared" si="502"/>
        <v>1.1407260442439884E-3</v>
      </c>
      <c r="J3285" s="197">
        <f t="shared" si="507"/>
        <v>8.7394557741796459E-3</v>
      </c>
      <c r="K3285" s="174">
        <v>818.93</v>
      </c>
      <c r="L3285" s="197">
        <f t="shared" si="503"/>
        <v>-2.5001385049504454E-3</v>
      </c>
      <c r="M3285" s="197">
        <f t="shared" si="508"/>
        <v>3.0811626943366598E-2</v>
      </c>
      <c r="N3285" s="199">
        <v>42727</v>
      </c>
      <c r="O3285" s="181">
        <v>2263.79</v>
      </c>
      <c r="P3285" s="200">
        <f t="shared" si="504"/>
        <v>1.2508980027710417E-3</v>
      </c>
      <c r="Q3285" s="200">
        <f t="shared" si="509"/>
        <v>5.3508126458684205E-2</v>
      </c>
    </row>
    <row r="3286" spans="1:17">
      <c r="A3286" s="180">
        <v>42731</v>
      </c>
      <c r="B3286" s="174">
        <v>1239.68</v>
      </c>
      <c r="C3286" s="197">
        <f t="shared" si="500"/>
        <v>5.9060226849880319E-3</v>
      </c>
      <c r="D3286" s="201">
        <f t="shared" si="505"/>
        <v>2.963856978128606E-2</v>
      </c>
      <c r="E3286" s="174">
        <v>11146.4</v>
      </c>
      <c r="F3286" s="197">
        <f t="shared" si="501"/>
        <v>1.5802330540213572E-3</v>
      </c>
      <c r="G3286" s="197">
        <f t="shared" si="506"/>
        <v>5.5479921230646934E-2</v>
      </c>
      <c r="H3286" s="174">
        <v>4965.8069999999998</v>
      </c>
      <c r="I3286" s="197">
        <f t="shared" si="502"/>
        <v>5.2058349942170623E-3</v>
      </c>
      <c r="J3286" s="197">
        <f t="shared" si="507"/>
        <v>1.6209540129533642E-2</v>
      </c>
      <c r="K3286" s="174">
        <v>821.81</v>
      </c>
      <c r="L3286" s="197">
        <f t="shared" si="503"/>
        <v>3.510614671256997E-3</v>
      </c>
      <c r="M3286" s="197">
        <f t="shared" si="508"/>
        <v>3.1041101383755442E-2</v>
      </c>
      <c r="N3286" s="199">
        <v>42731</v>
      </c>
      <c r="O3286" s="181">
        <v>2268.88</v>
      </c>
      <c r="P3286" s="200">
        <f t="shared" si="504"/>
        <v>2.2459178098379177E-3</v>
      </c>
      <c r="Q3286" s="200">
        <f t="shared" si="509"/>
        <v>5.6500961440328061E-2</v>
      </c>
    </row>
    <row r="3287" spans="1:17">
      <c r="A3287" s="180">
        <v>42732</v>
      </c>
      <c r="B3287" s="174">
        <v>1228.06</v>
      </c>
      <c r="C3287" s="197">
        <f t="shared" si="500"/>
        <v>-9.4175933302429998E-3</v>
      </c>
      <c r="D3287" s="201">
        <f t="shared" si="505"/>
        <v>3.0924683652099497E-2</v>
      </c>
      <c r="E3287" s="174">
        <v>11058.88</v>
      </c>
      <c r="F3287" s="197">
        <f t="shared" si="501"/>
        <v>-7.8828506735706249E-3</v>
      </c>
      <c r="G3287" s="197">
        <f t="shared" si="506"/>
        <v>5.9449932539395872E-2</v>
      </c>
      <c r="H3287" s="174">
        <v>4926.2860000000001</v>
      </c>
      <c r="I3287" s="197">
        <f t="shared" si="502"/>
        <v>-7.9904647633793867E-3</v>
      </c>
      <c r="J3287" s="197">
        <f t="shared" si="507"/>
        <v>2.6395461810874765E-2</v>
      </c>
      <c r="K3287" s="174">
        <v>815.63</v>
      </c>
      <c r="L3287" s="197">
        <f t="shared" si="503"/>
        <v>-7.5484040256129526E-3</v>
      </c>
      <c r="M3287" s="197">
        <f t="shared" si="508"/>
        <v>2.8048158875548852E-2</v>
      </c>
      <c r="N3287" s="199">
        <v>42732</v>
      </c>
      <c r="O3287" s="181">
        <v>2249.92</v>
      </c>
      <c r="P3287" s="200">
        <f t="shared" si="504"/>
        <v>-8.3916576362484015E-3</v>
      </c>
      <c r="Q3287" s="200">
        <f t="shared" si="509"/>
        <v>6.1738125421383745E-2</v>
      </c>
    </row>
    <row r="3288" spans="1:17">
      <c r="A3288" s="180">
        <v>42733</v>
      </c>
      <c r="B3288" s="174">
        <v>1225.96</v>
      </c>
      <c r="C3288" s="197">
        <f t="shared" si="500"/>
        <v>-1.7114779118363459E-3</v>
      </c>
      <c r="D3288" s="201">
        <f t="shared" si="505"/>
        <v>2.2064682536670321E-2</v>
      </c>
      <c r="E3288" s="174">
        <v>11074.33</v>
      </c>
      <c r="F3288" s="197">
        <f t="shared" si="501"/>
        <v>1.3960923435356893E-3</v>
      </c>
      <c r="G3288" s="197">
        <f t="shared" si="506"/>
        <v>5.4087617355212357E-2</v>
      </c>
      <c r="H3288" s="174">
        <v>4918.2830000000004</v>
      </c>
      <c r="I3288" s="197">
        <f t="shared" si="502"/>
        <v>-1.6258714348928701E-3</v>
      </c>
      <c r="J3288" s="197">
        <f t="shared" si="507"/>
        <v>2.480490937144959E-2</v>
      </c>
      <c r="K3288" s="174">
        <v>820.64</v>
      </c>
      <c r="L3288" s="197">
        <f t="shared" si="503"/>
        <v>6.1237028804907688E-3</v>
      </c>
      <c r="M3288" s="197">
        <f t="shared" si="508"/>
        <v>2.0337080991891784E-2</v>
      </c>
      <c r="N3288" s="199">
        <v>42733</v>
      </c>
      <c r="O3288" s="181">
        <v>2249.2600000000002</v>
      </c>
      <c r="P3288" s="200">
        <f t="shared" si="504"/>
        <v>-2.9338679703151362E-4</v>
      </c>
      <c r="Q3288" s="200">
        <f t="shared" si="509"/>
        <v>5.645954827882628E-2</v>
      </c>
    </row>
    <row r="3289" spans="1:17">
      <c r="A3289" s="180">
        <v>42734</v>
      </c>
      <c r="B3289" s="174">
        <v>1217.08</v>
      </c>
      <c r="C3289" s="197">
        <f t="shared" si="500"/>
        <v>-7.2696632944928277E-3</v>
      </c>
      <c r="D3289" s="201">
        <f t="shared" si="505"/>
        <v>1.770948192278772E-2</v>
      </c>
      <c r="E3289" s="174">
        <v>11056.89</v>
      </c>
      <c r="F3289" s="197">
        <f t="shared" si="501"/>
        <v>-1.5760544253776972E-3</v>
      </c>
      <c r="G3289" s="197">
        <f t="shared" si="506"/>
        <v>5.4980811342799314E-2</v>
      </c>
      <c r="H3289" s="174">
        <v>4863.62</v>
      </c>
      <c r="I3289" s="197">
        <f t="shared" si="502"/>
        <v>-1.1176469243433695E-2</v>
      </c>
      <c r="J3289" s="197">
        <f t="shared" si="507"/>
        <v>2.407881132599745E-2</v>
      </c>
      <c r="K3289" s="174">
        <v>823.25</v>
      </c>
      <c r="L3289" s="197">
        <f t="shared" si="503"/>
        <v>3.1753976155153353E-3</v>
      </c>
      <c r="M3289" s="197">
        <f t="shared" si="508"/>
        <v>2.879079444697678E-2</v>
      </c>
      <c r="N3289" s="199">
        <v>42734</v>
      </c>
      <c r="O3289" s="181">
        <v>2238.83</v>
      </c>
      <c r="P3289" s="200">
        <f t="shared" si="504"/>
        <v>-4.6478652506068445E-3</v>
      </c>
      <c r="Q3289" s="200">
        <f t="shared" si="509"/>
        <v>5.6288440767835998E-2</v>
      </c>
    </row>
    <row r="3290" spans="1:17">
      <c r="A3290" s="180">
        <v>42738</v>
      </c>
      <c r="B3290" s="174">
        <v>1228.68</v>
      </c>
      <c r="C3290" s="197">
        <f t="shared" si="500"/>
        <v>9.4858751327216231E-3</v>
      </c>
      <c r="D3290" s="201">
        <f t="shared" si="505"/>
        <v>1.7580593291401644E-2</v>
      </c>
      <c r="E3290" s="174">
        <v>11154.35</v>
      </c>
      <c r="F3290" s="197">
        <f t="shared" si="501"/>
        <v>8.7757932907559094E-3</v>
      </c>
      <c r="G3290" s="197">
        <f t="shared" si="506"/>
        <v>5.9897907103535833E-2</v>
      </c>
      <c r="H3290" s="174">
        <v>4911.3339999999998</v>
      </c>
      <c r="I3290" s="197">
        <f t="shared" si="502"/>
        <v>9.7625787210180882E-3</v>
      </c>
      <c r="J3290" s="197">
        <f t="shared" si="507"/>
        <v>2.0079056335622032E-2</v>
      </c>
      <c r="K3290" s="174">
        <v>821.78</v>
      </c>
      <c r="L3290" s="197">
        <f t="shared" si="503"/>
        <v>-1.7872019249206323E-3</v>
      </c>
      <c r="M3290" s="197">
        <f t="shared" si="508"/>
        <v>2.6238598994747741E-2</v>
      </c>
      <c r="N3290" s="199">
        <v>42738</v>
      </c>
      <c r="O3290" s="181">
        <v>2257.83</v>
      </c>
      <c r="P3290" s="200">
        <f t="shared" si="504"/>
        <v>8.4507670468079114E-3</v>
      </c>
      <c r="Q3290" s="200">
        <f t="shared" si="509"/>
        <v>5.8450626683525214E-2</v>
      </c>
    </row>
    <row r="3291" spans="1:17">
      <c r="A3291" s="180">
        <v>42739</v>
      </c>
      <c r="B3291" s="174">
        <v>1241.28</v>
      </c>
      <c r="C3291" s="197">
        <f t="shared" si="500"/>
        <v>1.0202682876876513E-2</v>
      </c>
      <c r="D3291" s="201">
        <f t="shared" si="505"/>
        <v>3.6585908823057685E-2</v>
      </c>
      <c r="E3291" s="174">
        <v>11246.54</v>
      </c>
      <c r="F3291" s="197">
        <f t="shared" si="501"/>
        <v>8.2309694373761365E-3</v>
      </c>
      <c r="G3291" s="197">
        <f t="shared" si="506"/>
        <v>7.6341743682834279E-2</v>
      </c>
      <c r="H3291" s="174">
        <v>4937.2049999999999</v>
      </c>
      <c r="I3291" s="197">
        <f t="shared" si="502"/>
        <v>5.2537862739168344E-3</v>
      </c>
      <c r="J3291" s="197">
        <f t="shared" si="507"/>
        <v>3.8274517927381867E-2</v>
      </c>
      <c r="K3291" s="174">
        <v>819.26</v>
      </c>
      <c r="L3291" s="197">
        <f t="shared" si="503"/>
        <v>-3.0712255408877199E-3</v>
      </c>
      <c r="M3291" s="197">
        <f t="shared" si="508"/>
        <v>1.2366545513172877E-2</v>
      </c>
      <c r="N3291" s="199">
        <v>42739</v>
      </c>
      <c r="O3291" s="181">
        <v>2270.75</v>
      </c>
      <c r="P3291" s="200">
        <f t="shared" si="504"/>
        <v>5.7059983723568549E-3</v>
      </c>
      <c r="Q3291" s="200">
        <f t="shared" si="509"/>
        <v>7.3448264128069568E-2</v>
      </c>
    </row>
    <row r="3292" spans="1:17">
      <c r="A3292" s="180">
        <v>42740</v>
      </c>
      <c r="B3292" s="174">
        <v>1246.1199999999999</v>
      </c>
      <c r="C3292" s="197">
        <f t="shared" si="500"/>
        <v>3.8916186446561834E-3</v>
      </c>
      <c r="D3292" s="201">
        <f t="shared" si="505"/>
        <v>5.3403700078242272E-2</v>
      </c>
      <c r="E3292" s="174">
        <v>11247.69</v>
      </c>
      <c r="F3292" s="197">
        <f t="shared" si="501"/>
        <v>1.0224844335651865E-4</v>
      </c>
      <c r="G3292" s="197">
        <f t="shared" si="506"/>
        <v>8.7175157940331011E-2</v>
      </c>
      <c r="H3292" s="174">
        <v>4964.9530000000004</v>
      </c>
      <c r="I3292" s="197">
        <f t="shared" si="502"/>
        <v>5.6044495815996851E-3</v>
      </c>
      <c r="J3292" s="197">
        <f t="shared" si="507"/>
        <v>5.3692956714398686E-2</v>
      </c>
      <c r="K3292" s="174">
        <v>819.84</v>
      </c>
      <c r="L3292" s="197">
        <f t="shared" si="503"/>
        <v>7.0770547764960031E-4</v>
      </c>
      <c r="M3292" s="197">
        <f t="shared" si="508"/>
        <v>1.2825098398047928E-2</v>
      </c>
      <c r="N3292" s="199">
        <v>42740</v>
      </c>
      <c r="O3292" s="181">
        <v>2269</v>
      </c>
      <c r="P3292" s="200">
        <f t="shared" si="504"/>
        <v>-7.7096760248118474E-4</v>
      </c>
      <c r="Q3292" s="200">
        <f t="shared" si="509"/>
        <v>8.3587461372308269E-2</v>
      </c>
    </row>
    <row r="3293" spans="1:17">
      <c r="A3293" s="180">
        <v>42741</v>
      </c>
      <c r="B3293" s="174">
        <v>1258.3900000000001</v>
      </c>
      <c r="C3293" s="197">
        <f t="shared" si="500"/>
        <v>9.798402217379612E-3</v>
      </c>
      <c r="D3293" s="201">
        <f t="shared" si="505"/>
        <v>5.9217741907676875E-2</v>
      </c>
      <c r="E3293" s="174">
        <v>11237.62</v>
      </c>
      <c r="F3293" s="197">
        <f t="shared" si="501"/>
        <v>-8.9569596089531694E-4</v>
      </c>
      <c r="G3293" s="197">
        <f t="shared" si="506"/>
        <v>8.9053394506944827E-2</v>
      </c>
      <c r="H3293" s="174">
        <v>5007.0770000000002</v>
      </c>
      <c r="I3293" s="197">
        <f t="shared" si="502"/>
        <v>8.4484805112184421E-3</v>
      </c>
      <c r="J3293" s="197">
        <f t="shared" si="507"/>
        <v>6.3290533761074338E-2</v>
      </c>
      <c r="K3293" s="174">
        <v>823.5</v>
      </c>
      <c r="L3293" s="197">
        <f t="shared" si="503"/>
        <v>4.4543503493801534E-3</v>
      </c>
      <c r="M3293" s="197">
        <f t="shared" si="508"/>
        <v>1.8863372983294345E-2</v>
      </c>
      <c r="N3293" s="199">
        <v>42741</v>
      </c>
      <c r="O3293" s="181">
        <v>2276.98</v>
      </c>
      <c r="P3293" s="200">
        <f t="shared" si="504"/>
        <v>3.5107977582784673E-3</v>
      </c>
      <c r="Q3293" s="200">
        <f t="shared" si="509"/>
        <v>8.4484023337989642E-2</v>
      </c>
    </row>
    <row r="3294" spans="1:17">
      <c r="A3294" s="180">
        <v>42744</v>
      </c>
      <c r="B3294" s="174">
        <v>1258.55</v>
      </c>
      <c r="C3294" s="197">
        <f t="shared" si="500"/>
        <v>1.2713850963095942E-4</v>
      </c>
      <c r="D3294" s="201">
        <f t="shared" si="505"/>
        <v>4.3212490301391751E-2</v>
      </c>
      <c r="E3294" s="174">
        <v>11169.79</v>
      </c>
      <c r="F3294" s="197">
        <f t="shared" si="501"/>
        <v>-6.0542657261470571E-3</v>
      </c>
      <c r="G3294" s="197">
        <f t="shared" si="506"/>
        <v>6.7876583129807988E-2</v>
      </c>
      <c r="H3294" s="174">
        <v>5024.8990000000003</v>
      </c>
      <c r="I3294" s="197">
        <f t="shared" si="502"/>
        <v>3.5530425409522237E-3</v>
      </c>
      <c r="J3294" s="197">
        <f t="shared" si="507"/>
        <v>4.7724551209134457E-2</v>
      </c>
      <c r="K3294" s="174">
        <v>816.3</v>
      </c>
      <c r="L3294" s="197">
        <f t="shared" si="503"/>
        <v>-8.7816151603847883E-3</v>
      </c>
      <c r="M3294" s="197">
        <f t="shared" si="508"/>
        <v>2.7765026470202184E-2</v>
      </c>
      <c r="N3294" s="199">
        <v>42744</v>
      </c>
      <c r="O3294" s="181">
        <v>2268.9</v>
      </c>
      <c r="P3294" s="200">
        <f t="shared" si="504"/>
        <v>-3.5548710080266039E-3</v>
      </c>
      <c r="Q3294" s="200">
        <f t="shared" si="509"/>
        <v>6.6014663313306257E-2</v>
      </c>
    </row>
    <row r="3295" spans="1:17">
      <c r="A3295" s="180">
        <v>42745</v>
      </c>
      <c r="B3295" s="174">
        <v>1258.3399999999999</v>
      </c>
      <c r="C3295" s="197">
        <f t="shared" si="500"/>
        <v>-1.6687260904322526E-4</v>
      </c>
      <c r="D3295" s="201">
        <f t="shared" si="505"/>
        <v>3.8356917248936744E-2</v>
      </c>
      <c r="E3295" s="174">
        <v>11183.33</v>
      </c>
      <c r="F3295" s="197">
        <f t="shared" si="501"/>
        <v>1.2114641406650295E-3</v>
      </c>
      <c r="G3295" s="197">
        <f t="shared" si="506"/>
        <v>5.893130642795915E-2</v>
      </c>
      <c r="H3295" s="174">
        <v>5035.1679999999997</v>
      </c>
      <c r="I3295" s="197">
        <f t="shared" si="502"/>
        <v>2.0415378081796152E-3</v>
      </c>
      <c r="J3295" s="197">
        <f t="shared" si="507"/>
        <v>4.476496128062192E-2</v>
      </c>
      <c r="K3295" s="174">
        <v>815.97</v>
      </c>
      <c r="L3295" s="197">
        <f t="shared" si="503"/>
        <v>-4.0434487492391435E-4</v>
      </c>
      <c r="M3295" s="197">
        <f t="shared" si="508"/>
        <v>1.9345546914826529E-2</v>
      </c>
      <c r="N3295" s="199">
        <v>42745</v>
      </c>
      <c r="O3295" s="181">
        <v>2268.9</v>
      </c>
      <c r="P3295" s="200">
        <f t="shared" si="504"/>
        <v>0</v>
      </c>
      <c r="Q3295" s="200">
        <f t="shared" si="509"/>
        <v>5.8694932130947654E-2</v>
      </c>
    </row>
    <row r="3296" spans="1:17">
      <c r="A3296" s="180">
        <v>42746</v>
      </c>
      <c r="B3296" s="174">
        <v>1266.57</v>
      </c>
      <c r="C3296" s="197">
        <f t="shared" si="500"/>
        <v>6.5190673304696568E-3</v>
      </c>
      <c r="D3296" s="201">
        <f t="shared" si="505"/>
        <v>4.2733080890960638E-2</v>
      </c>
      <c r="E3296" s="174">
        <v>11226.78</v>
      </c>
      <c r="F3296" s="197">
        <f t="shared" si="501"/>
        <v>3.877718979994962E-3</v>
      </c>
      <c r="G3296" s="197">
        <f t="shared" si="506"/>
        <v>4.9483355397180698E-2</v>
      </c>
      <c r="H3296" s="174">
        <v>5050.21</v>
      </c>
      <c r="I3296" s="197">
        <f t="shared" si="502"/>
        <v>2.9829345322533742E-3</v>
      </c>
      <c r="J3296" s="197">
        <f t="shared" si="507"/>
        <v>4.2598023269969081E-2</v>
      </c>
      <c r="K3296" s="174">
        <v>807.95</v>
      </c>
      <c r="L3296" s="197">
        <f t="shared" si="503"/>
        <v>-9.877414164129442E-3</v>
      </c>
      <c r="M3296" s="197">
        <f t="shared" si="508"/>
        <v>1.8966181743894348E-2</v>
      </c>
      <c r="N3296" s="199">
        <v>42746</v>
      </c>
      <c r="O3296" s="181">
        <v>2275.3200000000002</v>
      </c>
      <c r="P3296" s="200">
        <f t="shared" si="504"/>
        <v>2.8255693040190599E-3</v>
      </c>
      <c r="Q3296" s="200">
        <f t="shared" si="509"/>
        <v>4.7678789379713517E-2</v>
      </c>
    </row>
    <row r="3297" spans="1:17">
      <c r="A3297" s="180">
        <v>42747</v>
      </c>
      <c r="B3297" s="174">
        <v>1262.2</v>
      </c>
      <c r="C3297" s="197">
        <f t="shared" si="500"/>
        <v>-3.456229194556544E-3</v>
      </c>
      <c r="D3297" s="201">
        <f t="shared" si="505"/>
        <v>6.3317594591565024E-2</v>
      </c>
      <c r="E3297" s="174">
        <v>11204.15</v>
      </c>
      <c r="F3297" s="197">
        <f t="shared" si="501"/>
        <v>-2.0177502830086773E-3</v>
      </c>
      <c r="G3297" s="197">
        <f t="shared" si="506"/>
        <v>4.9609924707066919E-2</v>
      </c>
      <c r="H3297" s="174">
        <v>5041.4269999999997</v>
      </c>
      <c r="I3297" s="197">
        <f t="shared" si="502"/>
        <v>-1.7406496523023997E-3</v>
      </c>
      <c r="J3297" s="197">
        <f t="shared" si="507"/>
        <v>6.1911088567116093E-2</v>
      </c>
      <c r="K3297" s="174">
        <v>815.12</v>
      </c>
      <c r="L3297" s="197">
        <f t="shared" si="503"/>
        <v>8.8351662477729725E-3</v>
      </c>
      <c r="M3297" s="197">
        <f t="shared" si="508"/>
        <v>1.7315963579125848E-2</v>
      </c>
      <c r="N3297" s="199">
        <v>42747</v>
      </c>
      <c r="O3297" s="181">
        <v>2270.44</v>
      </c>
      <c r="P3297" s="200">
        <f t="shared" si="504"/>
        <v>-2.1470565426564801E-3</v>
      </c>
      <c r="Q3297" s="200">
        <f t="shared" si="509"/>
        <v>4.8555499442287396E-2</v>
      </c>
    </row>
    <row r="3298" spans="1:17">
      <c r="A3298" s="180">
        <v>42748</v>
      </c>
      <c r="B3298" s="174">
        <v>1270.0899999999999</v>
      </c>
      <c r="C3298" s="197">
        <f t="shared" si="500"/>
        <v>6.2315339333436645E-3</v>
      </c>
      <c r="D3298" s="201">
        <f t="shared" si="505"/>
        <v>5.6577896921332124E-2</v>
      </c>
      <c r="E3298" s="174">
        <v>11227.17</v>
      </c>
      <c r="F3298" s="197">
        <f t="shared" si="501"/>
        <v>2.0524880463009139E-3</v>
      </c>
      <c r="G3298" s="197">
        <f t="shared" si="506"/>
        <v>5.0514046705964925E-2</v>
      </c>
      <c r="H3298" s="174">
        <v>5059.51</v>
      </c>
      <c r="I3298" s="197">
        <f t="shared" si="502"/>
        <v>3.5804637368290482E-3</v>
      </c>
      <c r="J3298" s="197">
        <f t="shared" si="507"/>
        <v>5.9133906369416435E-2</v>
      </c>
      <c r="K3298" s="174">
        <v>818.01</v>
      </c>
      <c r="L3298" s="197">
        <f t="shared" si="503"/>
        <v>3.5392198008684546E-3</v>
      </c>
      <c r="M3298" s="197">
        <f t="shared" si="508"/>
        <v>3.2936642250286273E-2</v>
      </c>
      <c r="N3298" s="199">
        <v>42748</v>
      </c>
      <c r="O3298" s="181">
        <v>2274.64</v>
      </c>
      <c r="P3298" s="200">
        <f t="shared" si="504"/>
        <v>1.8481528138047062E-3</v>
      </c>
      <c r="Q3298" s="200">
        <f t="shared" si="509"/>
        <v>4.7807357699331365E-2</v>
      </c>
    </row>
    <row r="3299" spans="1:17">
      <c r="A3299" s="180">
        <v>42752</v>
      </c>
      <c r="B3299" s="174">
        <v>1255.42</v>
      </c>
      <c r="C3299" s="197">
        <f t="shared" si="500"/>
        <v>-1.1617586149637173E-2</v>
      </c>
      <c r="D3299" s="201">
        <f t="shared" si="505"/>
        <v>7.1549950300139775E-2</v>
      </c>
      <c r="E3299" s="174">
        <v>11196.29</v>
      </c>
      <c r="F3299" s="197">
        <f t="shared" si="501"/>
        <v>-2.7542600045818446E-3</v>
      </c>
      <c r="G3299" s="197">
        <f t="shared" si="506"/>
        <v>4.9985435710600039E-2</v>
      </c>
      <c r="H3299" s="174">
        <v>5044.652</v>
      </c>
      <c r="I3299" s="197">
        <f t="shared" si="502"/>
        <v>-2.940968426529134E-3</v>
      </c>
      <c r="J3299" s="197">
        <f t="shared" si="507"/>
        <v>7.3272120197956273E-2</v>
      </c>
      <c r="K3299" s="174">
        <v>819.77</v>
      </c>
      <c r="L3299" s="197">
        <f t="shared" si="503"/>
        <v>2.1492516424607175E-3</v>
      </c>
      <c r="M3299" s="197">
        <f t="shared" si="508"/>
        <v>4.6504298172004965E-2</v>
      </c>
      <c r="N3299" s="199">
        <v>42752</v>
      </c>
      <c r="O3299" s="181">
        <v>2267.89</v>
      </c>
      <c r="P3299" s="200">
        <f t="shared" si="504"/>
        <v>-2.9719143156583245E-3</v>
      </c>
      <c r="Q3299" s="200">
        <f t="shared" si="509"/>
        <v>4.9771019967713305E-2</v>
      </c>
    </row>
    <row r="3300" spans="1:17">
      <c r="A3300" s="180">
        <v>42753</v>
      </c>
      <c r="B3300" s="174">
        <v>1263.9000000000001</v>
      </c>
      <c r="C3300" s="197">
        <f t="shared" si="500"/>
        <v>6.7320007192349721E-3</v>
      </c>
      <c r="D3300" s="201">
        <f t="shared" si="505"/>
        <v>4.7467975448330674E-2</v>
      </c>
      <c r="E3300" s="174">
        <v>11196.1</v>
      </c>
      <c r="F3300" s="197">
        <f t="shared" si="501"/>
        <v>-1.6970050986567885E-5</v>
      </c>
      <c r="G3300" s="197">
        <f t="shared" si="506"/>
        <v>4.1094480520837202E-2</v>
      </c>
      <c r="H3300" s="174">
        <v>5055.8509999999997</v>
      </c>
      <c r="I3300" s="197">
        <f t="shared" si="502"/>
        <v>2.2175142345157283E-3</v>
      </c>
      <c r="J3300" s="197">
        <f t="shared" si="507"/>
        <v>5.7141529473789913E-2</v>
      </c>
      <c r="K3300" s="174">
        <v>827.6</v>
      </c>
      <c r="L3300" s="197">
        <f t="shared" si="503"/>
        <v>9.506132762028819E-3</v>
      </c>
      <c r="M3300" s="197">
        <f t="shared" si="508"/>
        <v>5.2670109062429957E-2</v>
      </c>
      <c r="N3300" s="199">
        <v>42753</v>
      </c>
      <c r="O3300" s="181">
        <v>2271.89</v>
      </c>
      <c r="P3300" s="200">
        <f t="shared" si="504"/>
        <v>1.7622003864136812E-3</v>
      </c>
      <c r="Q3300" s="200">
        <f t="shared" si="509"/>
        <v>3.9346123924432382E-2</v>
      </c>
    </row>
    <row r="3301" spans="1:17">
      <c r="A3301" s="180">
        <v>42754</v>
      </c>
      <c r="B3301" s="174">
        <v>1265.32</v>
      </c>
      <c r="C3301" s="197">
        <f t="shared" si="500"/>
        <v>1.1228759453115226E-3</v>
      </c>
      <c r="D3301" s="201">
        <f t="shared" si="505"/>
        <v>4.9433618233936834E-2</v>
      </c>
      <c r="E3301" s="174">
        <v>11148.85</v>
      </c>
      <c r="F3301" s="197">
        <f t="shared" si="501"/>
        <v>-4.229149801181417E-3</v>
      </c>
      <c r="G3301" s="197">
        <f t="shared" si="506"/>
        <v>4.5375034353790679E-2</v>
      </c>
      <c r="H3301" s="174">
        <v>5051.1679999999997</v>
      </c>
      <c r="I3301" s="197">
        <f t="shared" si="502"/>
        <v>-9.2668280036355827E-4</v>
      </c>
      <c r="J3301" s="197">
        <f t="shared" si="507"/>
        <v>5.354240068004322E-2</v>
      </c>
      <c r="K3301" s="174">
        <v>829.21</v>
      </c>
      <c r="L3301" s="197">
        <f t="shared" si="503"/>
        <v>1.9434944342083145E-3</v>
      </c>
      <c r="M3301" s="197">
        <f t="shared" si="508"/>
        <v>3.9119219995524049E-2</v>
      </c>
      <c r="N3301" s="199">
        <v>42754</v>
      </c>
      <c r="O3301" s="181">
        <v>2263.69</v>
      </c>
      <c r="P3301" s="200">
        <f t="shared" si="504"/>
        <v>-3.6158590231882884E-3</v>
      </c>
      <c r="Q3301" s="200">
        <f t="shared" si="509"/>
        <v>4.2691863184850708E-2</v>
      </c>
    </row>
    <row r="3302" spans="1:17">
      <c r="A3302" s="180">
        <v>42755</v>
      </c>
      <c r="B3302" s="174">
        <v>1270.8399999999999</v>
      </c>
      <c r="C3302" s="197">
        <f t="shared" si="500"/>
        <v>4.3530445370448577E-3</v>
      </c>
      <c r="D3302" s="201">
        <f t="shared" si="505"/>
        <v>3.971715349656596E-2</v>
      </c>
      <c r="E3302" s="174">
        <v>11192.79</v>
      </c>
      <c r="F3302" s="197">
        <f t="shared" si="501"/>
        <v>3.9334674315672953E-3</v>
      </c>
      <c r="G3302" s="197">
        <f t="shared" si="506"/>
        <v>3.7353815730932501E-2</v>
      </c>
      <c r="H3302" s="174">
        <v>5063.1970000000001</v>
      </c>
      <c r="I3302" s="197">
        <f t="shared" si="502"/>
        <v>2.3785982948810462E-3</v>
      </c>
      <c r="J3302" s="197">
        <f t="shared" si="507"/>
        <v>4.5479703859137639E-2</v>
      </c>
      <c r="K3302" s="174">
        <v>828.59</v>
      </c>
      <c r="L3302" s="197">
        <f t="shared" si="503"/>
        <v>-7.479792844807177E-4</v>
      </c>
      <c r="M3302" s="197">
        <f t="shared" si="508"/>
        <v>3.6374344010681119E-2</v>
      </c>
      <c r="N3302" s="199">
        <v>42755</v>
      </c>
      <c r="O3302" s="181">
        <v>2271.31</v>
      </c>
      <c r="P3302" s="200">
        <f t="shared" si="504"/>
        <v>3.3605323797867037E-3</v>
      </c>
      <c r="Q3302" s="200">
        <f t="shared" si="509"/>
        <v>3.4410615296847608E-2</v>
      </c>
    </row>
    <row r="3303" spans="1:17">
      <c r="A3303" s="180">
        <v>42758</v>
      </c>
      <c r="B3303" s="174">
        <v>1268.07</v>
      </c>
      <c r="C3303" s="197">
        <f t="shared" si="500"/>
        <v>-2.1820396146897342E-3</v>
      </c>
      <c r="D3303" s="201">
        <f t="shared" si="505"/>
        <v>4.6400117128834066E-2</v>
      </c>
      <c r="E3303" s="174">
        <v>11170.62</v>
      </c>
      <c r="F3303" s="197">
        <f t="shared" si="501"/>
        <v>-1.9827036451715292E-3</v>
      </c>
      <c r="G3303" s="197">
        <f t="shared" si="506"/>
        <v>4.413768922601545E-2</v>
      </c>
      <c r="H3303" s="174">
        <v>5065.7</v>
      </c>
      <c r="I3303" s="197">
        <f t="shared" si="502"/>
        <v>4.9422953969192873E-4</v>
      </c>
      <c r="J3303" s="197">
        <f t="shared" si="507"/>
        <v>5.1708169332433822E-2</v>
      </c>
      <c r="K3303" s="174">
        <v>834.03</v>
      </c>
      <c r="L3303" s="197">
        <f t="shared" si="503"/>
        <v>6.5439119137037918E-3</v>
      </c>
      <c r="M3303" s="197">
        <f t="shared" si="508"/>
        <v>3.8030482934589084E-2</v>
      </c>
      <c r="N3303" s="199">
        <v>42758</v>
      </c>
      <c r="O3303" s="181">
        <v>2265.1999999999998</v>
      </c>
      <c r="P3303" s="200">
        <f t="shared" si="504"/>
        <v>-2.6937022929649501E-3</v>
      </c>
      <c r="Q3303" s="200">
        <f t="shared" si="509"/>
        <v>4.0160700704010607E-2</v>
      </c>
    </row>
    <row r="3304" spans="1:17">
      <c r="A3304" s="180">
        <v>42759</v>
      </c>
      <c r="B3304" s="174">
        <v>1289.32</v>
      </c>
      <c r="C3304" s="197">
        <f t="shared" si="500"/>
        <v>1.6618888069222921E-2</v>
      </c>
      <c r="D3304" s="201">
        <f t="shared" si="505"/>
        <v>3.4277703031670423E-2</v>
      </c>
      <c r="E3304" s="174">
        <v>11249.28</v>
      </c>
      <c r="F3304" s="197">
        <f t="shared" si="501"/>
        <v>7.0170092424649685E-3</v>
      </c>
      <c r="G3304" s="197">
        <f t="shared" si="506"/>
        <v>3.4496824361211556E-2</v>
      </c>
      <c r="H3304" s="174">
        <v>5101.0640000000003</v>
      </c>
      <c r="I3304" s="197">
        <f t="shared" si="502"/>
        <v>6.9568139137705124E-3</v>
      </c>
      <c r="J3304" s="197">
        <f t="shared" si="507"/>
        <v>4.1660087691455683E-2</v>
      </c>
      <c r="K3304" s="174">
        <v>831.75</v>
      </c>
      <c r="L3304" s="197">
        <f t="shared" si="503"/>
        <v>-2.7374580362332563E-3</v>
      </c>
      <c r="M3304" s="197">
        <f t="shared" si="508"/>
        <v>6.0623872443191222E-2</v>
      </c>
      <c r="N3304" s="199">
        <v>42759</v>
      </c>
      <c r="O3304" s="181">
        <v>2280.0700000000002</v>
      </c>
      <c r="P3304" s="200">
        <f t="shared" si="504"/>
        <v>6.5430889919335022E-3</v>
      </c>
      <c r="Q3304" s="200">
        <f t="shared" si="509"/>
        <v>3.0033309999438811E-2</v>
      </c>
    </row>
    <row r="3305" spans="1:17">
      <c r="A3305" s="180">
        <v>42760</v>
      </c>
      <c r="B3305" s="174">
        <v>1308.23</v>
      </c>
      <c r="C3305" s="197">
        <f t="shared" si="500"/>
        <v>1.4560130947554399E-2</v>
      </c>
      <c r="D3305" s="201">
        <f t="shared" si="505"/>
        <v>5.1239411866129111E-2</v>
      </c>
      <c r="E3305" s="174">
        <v>11339.05</v>
      </c>
      <c r="F3305" s="197">
        <f t="shared" si="501"/>
        <v>7.948393937564675E-3</v>
      </c>
      <c r="G3305" s="197">
        <f t="shared" si="506"/>
        <v>3.8891217462861026E-2</v>
      </c>
      <c r="H3305" s="174">
        <v>5151.4709999999995</v>
      </c>
      <c r="I3305" s="197">
        <f t="shared" si="502"/>
        <v>9.8331595372380919E-3</v>
      </c>
      <c r="J3305" s="197">
        <f t="shared" si="507"/>
        <v>4.5566607650037581E-2</v>
      </c>
      <c r="K3305" s="174">
        <v>834.02</v>
      </c>
      <c r="L3305" s="197">
        <f t="shared" si="503"/>
        <v>2.7254679879731847E-3</v>
      </c>
      <c r="M3305" s="197">
        <f t="shared" si="508"/>
        <v>5.3158573667197589E-2</v>
      </c>
      <c r="N3305" s="199">
        <v>42760</v>
      </c>
      <c r="O3305" s="181">
        <v>2298.37</v>
      </c>
      <c r="P3305" s="200">
        <f t="shared" si="504"/>
        <v>7.9940317900096345E-3</v>
      </c>
      <c r="Q3305" s="200">
        <f t="shared" si="509"/>
        <v>3.4413312387970824E-2</v>
      </c>
    </row>
    <row r="3306" spans="1:17">
      <c r="A3306" s="180">
        <v>42761</v>
      </c>
      <c r="B3306" s="174">
        <v>1299.6300000000001</v>
      </c>
      <c r="C3306" s="197">
        <f t="shared" si="500"/>
        <v>-6.5954699831570884E-3</v>
      </c>
      <c r="D3306" s="201">
        <f t="shared" si="505"/>
        <v>6.9783237043469823E-2</v>
      </c>
      <c r="E3306" s="174">
        <v>11313.12</v>
      </c>
      <c r="F3306" s="197">
        <f t="shared" si="501"/>
        <v>-2.2894063858561256E-3</v>
      </c>
      <c r="G3306" s="197">
        <f t="shared" si="506"/>
        <v>4.5386901999390196E-2</v>
      </c>
      <c r="H3306" s="174">
        <v>5156.9219999999996</v>
      </c>
      <c r="I3306" s="197">
        <f t="shared" si="502"/>
        <v>1.0575849229016293E-3</v>
      </c>
      <c r="J3306" s="197">
        <f t="shared" si="507"/>
        <v>5.9507628219246045E-2</v>
      </c>
      <c r="K3306" s="174">
        <v>831.04</v>
      </c>
      <c r="L3306" s="197">
        <f t="shared" si="503"/>
        <v>-3.5794544121757299E-3</v>
      </c>
      <c r="M3306" s="197">
        <f t="shared" si="508"/>
        <v>7.3149222290007337E-2</v>
      </c>
      <c r="N3306" s="199">
        <v>42761</v>
      </c>
      <c r="O3306" s="181">
        <v>2296.6799999999998</v>
      </c>
      <c r="P3306" s="200">
        <f t="shared" si="504"/>
        <v>-7.355741836108801E-4</v>
      </c>
      <c r="Q3306" s="200">
        <f t="shared" si="509"/>
        <v>4.1599659330798101E-2</v>
      </c>
    </row>
    <row r="3307" spans="1:17">
      <c r="A3307" s="180">
        <v>42762</v>
      </c>
      <c r="B3307" s="174">
        <v>1306.9100000000001</v>
      </c>
      <c r="C3307" s="197">
        <f t="shared" si="500"/>
        <v>5.5859637141992598E-3</v>
      </c>
      <c r="D3307" s="201">
        <f t="shared" si="505"/>
        <v>5.8624611060828336E-2</v>
      </c>
      <c r="E3307" s="174">
        <v>11283.19</v>
      </c>
      <c r="F3307" s="197">
        <f t="shared" si="501"/>
        <v>-2.649106646481368E-3</v>
      </c>
      <c r="G3307" s="197">
        <f t="shared" si="506"/>
        <v>3.9212439607804822E-2</v>
      </c>
      <c r="H3307" s="174">
        <v>5168.0600000000004</v>
      </c>
      <c r="I3307" s="197">
        <f t="shared" si="502"/>
        <v>2.1574864383071012E-3</v>
      </c>
      <c r="J3307" s="197">
        <f t="shared" si="507"/>
        <v>5.7242462033561106E-2</v>
      </c>
      <c r="K3307" s="174">
        <v>833.76</v>
      </c>
      <c r="L3307" s="197">
        <f t="shared" si="503"/>
        <v>3.2676626865208737E-3</v>
      </c>
      <c r="M3307" s="197">
        <f t="shared" si="508"/>
        <v>5.6548450185341499E-2</v>
      </c>
      <c r="N3307" s="199">
        <v>42762</v>
      </c>
      <c r="O3307" s="181">
        <v>2294.69</v>
      </c>
      <c r="P3307" s="200">
        <f t="shared" si="504"/>
        <v>-8.6684371967846608E-4</v>
      </c>
      <c r="Q3307" s="200">
        <f t="shared" si="509"/>
        <v>3.6957396943482108E-2</v>
      </c>
    </row>
    <row r="3308" spans="1:17">
      <c r="A3308" s="180">
        <v>42765</v>
      </c>
      <c r="B3308" s="174">
        <v>1297.25</v>
      </c>
      <c r="C3308" s="197">
        <f t="shared" si="500"/>
        <v>-7.4189330207176741E-3</v>
      </c>
      <c r="D3308" s="201">
        <f t="shared" si="505"/>
        <v>6.7307653006376214E-2</v>
      </c>
      <c r="E3308" s="174">
        <v>11205.24</v>
      </c>
      <c r="F3308" s="197">
        <f t="shared" si="501"/>
        <v>-6.9324814746916348E-3</v>
      </c>
      <c r="G3308" s="197">
        <f t="shared" si="506"/>
        <v>4.2969118393035743E-2</v>
      </c>
      <c r="H3308" s="174">
        <v>5129.3289999999997</v>
      </c>
      <c r="I3308" s="197">
        <f t="shared" si="502"/>
        <v>-7.5225249125859192E-3</v>
      </c>
      <c r="J3308" s="197">
        <f t="shared" si="507"/>
        <v>6.2072089309188602E-2</v>
      </c>
      <c r="K3308" s="174">
        <v>831.66</v>
      </c>
      <c r="L3308" s="197">
        <f t="shared" si="503"/>
        <v>-2.5218877075878659E-3</v>
      </c>
      <c r="M3308" s="197">
        <f t="shared" si="508"/>
        <v>5.0626910404569077E-2</v>
      </c>
      <c r="N3308" s="199">
        <v>42765</v>
      </c>
      <c r="O3308" s="181">
        <v>2280.9</v>
      </c>
      <c r="P3308" s="200">
        <f t="shared" si="504"/>
        <v>-6.027656215802972E-3</v>
      </c>
      <c r="Q3308" s="200">
        <f t="shared" si="509"/>
        <v>4.1358885050714174E-2</v>
      </c>
    </row>
    <row r="3309" spans="1:17">
      <c r="A3309" s="180">
        <v>42766</v>
      </c>
      <c r="B3309" s="174">
        <v>1292.8900000000001</v>
      </c>
      <c r="C3309" s="197">
        <f t="shared" si="500"/>
        <v>-3.3666165674890651E-3</v>
      </c>
      <c r="D3309" s="201">
        <f t="shared" si="505"/>
        <v>5.9594125787033554E-2</v>
      </c>
      <c r="E3309" s="174">
        <v>11222.95</v>
      </c>
      <c r="F3309" s="197">
        <f t="shared" si="501"/>
        <v>1.5792628545445823E-3</v>
      </c>
      <c r="G3309" s="197">
        <f t="shared" si="506"/>
        <v>3.5197844526682134E-2</v>
      </c>
      <c r="H3309" s="174">
        <v>5116.768</v>
      </c>
      <c r="I3309" s="197">
        <f t="shared" si="502"/>
        <v>-2.4518616781918482E-3</v>
      </c>
      <c r="J3309" s="197">
        <f t="shared" si="507"/>
        <v>5.1222199075276843E-2</v>
      </c>
      <c r="K3309" s="174">
        <v>835.97</v>
      </c>
      <c r="L3309" s="197">
        <f t="shared" si="503"/>
        <v>5.1690238200328394E-3</v>
      </c>
      <c r="M3309" s="197">
        <f t="shared" si="508"/>
        <v>4.1189800571352735E-2</v>
      </c>
      <c r="N3309" s="199">
        <v>42766</v>
      </c>
      <c r="O3309" s="181">
        <v>2278.87</v>
      </c>
      <c r="P3309" s="200">
        <f t="shared" si="504"/>
        <v>-8.9039584633273847E-4</v>
      </c>
      <c r="Q3309" s="200">
        <f t="shared" si="509"/>
        <v>3.3996799922165664E-2</v>
      </c>
    </row>
    <row r="3310" spans="1:17">
      <c r="A3310" s="180">
        <v>42767</v>
      </c>
      <c r="B3310" s="174">
        <v>1292.26</v>
      </c>
      <c r="C3310" s="197">
        <f t="shared" si="500"/>
        <v>-4.8739919344865338E-4</v>
      </c>
      <c r="D3310" s="201">
        <f t="shared" si="505"/>
        <v>6.4360640927822024E-2</v>
      </c>
      <c r="E3310" s="174">
        <v>11207.24</v>
      </c>
      <c r="F3310" s="197">
        <f t="shared" si="501"/>
        <v>-1.4007908598961327E-3</v>
      </c>
      <c r="G3310" s="197">
        <f t="shared" si="506"/>
        <v>3.4859869388975687E-2</v>
      </c>
      <c r="H3310" s="174">
        <v>5152.6869999999999</v>
      </c>
      <c r="I3310" s="197">
        <f t="shared" si="502"/>
        <v>6.9953364562710223E-3</v>
      </c>
      <c r="J3310" s="197">
        <f t="shared" si="507"/>
        <v>6.1656689160260361E-2</v>
      </c>
      <c r="K3310" s="174">
        <v>836.5</v>
      </c>
      <c r="L3310" s="197">
        <f t="shared" si="503"/>
        <v>6.3379315352911564E-4</v>
      </c>
      <c r="M3310" s="197">
        <f t="shared" si="508"/>
        <v>4.8591612163104723E-2</v>
      </c>
      <c r="N3310" s="199">
        <v>42767</v>
      </c>
      <c r="O3310" s="181">
        <v>2279.5500000000002</v>
      </c>
      <c r="P3310" s="200">
        <f t="shared" si="504"/>
        <v>2.983489915560355E-4</v>
      </c>
      <c r="Q3310" s="200">
        <f t="shared" si="509"/>
        <v>3.5763401144767573E-2</v>
      </c>
    </row>
    <row r="3311" spans="1:17">
      <c r="A3311" s="180">
        <v>42768</v>
      </c>
      <c r="B3311" s="174">
        <v>1294.75</v>
      </c>
      <c r="C3311" s="197">
        <f t="shared" si="500"/>
        <v>1.9250028170896113E-3</v>
      </c>
      <c r="D3311" s="201">
        <f t="shared" si="505"/>
        <v>9.2863204723305157E-2</v>
      </c>
      <c r="E3311" s="174">
        <v>11215.38</v>
      </c>
      <c r="F3311" s="197">
        <f t="shared" si="501"/>
        <v>7.2605256277663121E-4</v>
      </c>
      <c r="G3311" s="197">
        <f t="shared" si="506"/>
        <v>3.433320082801123E-2</v>
      </c>
      <c r="H3311" s="174">
        <v>5147.7020000000002</v>
      </c>
      <c r="I3311" s="197">
        <f t="shared" si="502"/>
        <v>-9.6792468501813705E-4</v>
      </c>
      <c r="J3311" s="197">
        <f t="shared" si="507"/>
        <v>8.472753646537437E-2</v>
      </c>
      <c r="K3311" s="174">
        <v>845.11</v>
      </c>
      <c r="L3311" s="197">
        <f t="shared" si="503"/>
        <v>1.0240275972730624E-2</v>
      </c>
      <c r="M3311" s="197">
        <f t="shared" si="508"/>
        <v>3.862029571128249E-2</v>
      </c>
      <c r="N3311" s="199">
        <v>42768</v>
      </c>
      <c r="O3311" s="181">
        <v>2280.85</v>
      </c>
      <c r="P3311" s="200">
        <f t="shared" si="504"/>
        <v>5.7012544303699489E-4</v>
      </c>
      <c r="Q3311" s="200">
        <f t="shared" si="509"/>
        <v>3.9583482111082556E-2</v>
      </c>
    </row>
    <row r="3312" spans="1:17">
      <c r="A3312" s="180">
        <v>42769</v>
      </c>
      <c r="B3312" s="174">
        <v>1304.99</v>
      </c>
      <c r="C3312" s="197">
        <f t="shared" si="500"/>
        <v>7.8777515881842571E-3</v>
      </c>
      <c r="D3312" s="201">
        <f t="shared" si="505"/>
        <v>8.9182631332084567E-2</v>
      </c>
      <c r="E3312" s="174">
        <v>11310.74</v>
      </c>
      <c r="F3312" s="197">
        <f t="shared" si="501"/>
        <v>8.4666662214039051E-3</v>
      </c>
      <c r="G3312" s="197">
        <f t="shared" si="506"/>
        <v>3.4174059469531171E-2</v>
      </c>
      <c r="H3312" s="174">
        <v>5161.598</v>
      </c>
      <c r="I3312" s="197">
        <f t="shared" si="502"/>
        <v>2.6958199714239867E-3</v>
      </c>
      <c r="J3312" s="197">
        <f t="shared" si="507"/>
        <v>8.2645764022496987E-2</v>
      </c>
      <c r="K3312" s="174">
        <v>854.17</v>
      </c>
      <c r="L3312" s="197">
        <f t="shared" si="503"/>
        <v>1.0663440810354514E-2</v>
      </c>
      <c r="M3312" s="197">
        <f t="shared" si="508"/>
        <v>4.765604400498849E-2</v>
      </c>
      <c r="N3312" s="199">
        <v>42769</v>
      </c>
      <c r="O3312" s="181">
        <v>2297.42</v>
      </c>
      <c r="P3312" s="200">
        <f t="shared" si="504"/>
        <v>7.2385736758165571E-3</v>
      </c>
      <c r="Q3312" s="200">
        <f t="shared" si="509"/>
        <v>3.9756621901990349E-2</v>
      </c>
    </row>
    <row r="3313" spans="1:17">
      <c r="A3313" s="180">
        <v>42772</v>
      </c>
      <c r="B3313" s="174">
        <v>1305.1199999999999</v>
      </c>
      <c r="C3313" s="197">
        <f t="shared" si="500"/>
        <v>9.9612660085064483E-5</v>
      </c>
      <c r="D3313" s="201">
        <f t="shared" si="505"/>
        <v>8.596767837267115E-2</v>
      </c>
      <c r="E3313" s="174">
        <v>11264.11</v>
      </c>
      <c r="F3313" s="197">
        <f t="shared" si="501"/>
        <v>-4.1311518187032116E-3</v>
      </c>
      <c r="G3313" s="197">
        <f t="shared" si="506"/>
        <v>3.5990427243524602E-2</v>
      </c>
      <c r="H3313" s="174">
        <v>5167.9629999999997</v>
      </c>
      <c r="I3313" s="197">
        <f t="shared" si="502"/>
        <v>1.2323855400211239E-3</v>
      </c>
      <c r="J3313" s="197">
        <f t="shared" si="507"/>
        <v>7.7194662748391013E-2</v>
      </c>
      <c r="K3313" s="174">
        <v>852.39</v>
      </c>
      <c r="L3313" s="197">
        <f t="shared" si="503"/>
        <v>-2.0860686357344685E-3</v>
      </c>
      <c r="M3313" s="197">
        <f t="shared" si="508"/>
        <v>6.3557932729401606E-2</v>
      </c>
      <c r="N3313" s="199">
        <v>42772</v>
      </c>
      <c r="O3313" s="181">
        <v>2292.56</v>
      </c>
      <c r="P3313" s="200">
        <f t="shared" si="504"/>
        <v>-2.1176570774647531E-3</v>
      </c>
      <c r="Q3313" s="200">
        <f t="shared" si="509"/>
        <v>4.1190773209426088E-2</v>
      </c>
    </row>
    <row r="3314" spans="1:17">
      <c r="A3314" s="180">
        <v>42773</v>
      </c>
      <c r="B3314" s="174">
        <v>1309.67</v>
      </c>
      <c r="C3314" s="197">
        <f t="shared" si="500"/>
        <v>3.4802065117307689E-3</v>
      </c>
      <c r="D3314" s="201">
        <f t="shared" si="505"/>
        <v>8.1933848478407664E-2</v>
      </c>
      <c r="E3314" s="174">
        <v>11243.38</v>
      </c>
      <c r="F3314" s="197">
        <f t="shared" si="501"/>
        <v>-1.8420539884002867E-3</v>
      </c>
      <c r="G3314" s="197">
        <f t="shared" si="506"/>
        <v>2.6386190225358808E-2</v>
      </c>
      <c r="H3314" s="174">
        <v>5185.8770000000004</v>
      </c>
      <c r="I3314" s="197">
        <f t="shared" si="502"/>
        <v>3.4603621217522071E-3</v>
      </c>
      <c r="J3314" s="197">
        <f t="shared" si="507"/>
        <v>7.6225687113475785E-2</v>
      </c>
      <c r="K3314" s="174">
        <v>855.21</v>
      </c>
      <c r="L3314" s="197">
        <f t="shared" si="503"/>
        <v>3.3028842394295902E-3</v>
      </c>
      <c r="M3314" s="197">
        <f t="shared" si="508"/>
        <v>5.7723766439319743E-2</v>
      </c>
      <c r="N3314" s="199">
        <v>42773</v>
      </c>
      <c r="O3314" s="181">
        <v>2293.08</v>
      </c>
      <c r="P3314" s="200">
        <f t="shared" si="504"/>
        <v>2.267949521675034E-4</v>
      </c>
      <c r="Q3314" s="200">
        <f t="shared" si="509"/>
        <v>3.5668040552075599E-2</v>
      </c>
    </row>
    <row r="3315" spans="1:17">
      <c r="A3315" s="180">
        <v>42774</v>
      </c>
      <c r="B3315" s="174">
        <v>1315.16</v>
      </c>
      <c r="C3315" s="197">
        <f t="shared" si="500"/>
        <v>4.1831341501066812E-3</v>
      </c>
      <c r="D3315" s="201">
        <f t="shared" si="505"/>
        <v>6.697313822558966E-2</v>
      </c>
      <c r="E3315" s="174">
        <v>11251.8</v>
      </c>
      <c r="F3315" s="197">
        <f t="shared" si="501"/>
        <v>7.4860484719132799E-4</v>
      </c>
      <c r="G3315" s="197">
        <f t="shared" si="506"/>
        <v>1.151905192332932E-2</v>
      </c>
      <c r="H3315" s="174">
        <v>5196.5770000000002</v>
      </c>
      <c r="I3315" s="197">
        <f t="shared" si="502"/>
        <v>2.0611704685959079E-3</v>
      </c>
      <c r="J3315" s="197">
        <f t="shared" si="507"/>
        <v>6.6560550266128143E-2</v>
      </c>
      <c r="K3315" s="174">
        <v>848.2</v>
      </c>
      <c r="L3315" s="197">
        <f t="shared" si="503"/>
        <v>-8.2305957731685694E-3</v>
      </c>
      <c r="M3315" s="197">
        <f t="shared" si="508"/>
        <v>6.1959248777938861E-2</v>
      </c>
      <c r="N3315" s="199">
        <v>42774</v>
      </c>
      <c r="O3315" s="181">
        <v>2294.67</v>
      </c>
      <c r="P3315" s="200">
        <f t="shared" si="504"/>
        <v>6.9315026479685557E-4</v>
      </c>
      <c r="Q3315" s="200">
        <f t="shared" si="509"/>
        <v>2.2817529158561056E-2</v>
      </c>
    </row>
    <row r="3316" spans="1:17">
      <c r="A3316" s="180">
        <v>42775</v>
      </c>
      <c r="B3316" s="174">
        <v>1322.74</v>
      </c>
      <c r="C3316" s="197">
        <f t="shared" si="500"/>
        <v>5.747011533996379E-3</v>
      </c>
      <c r="D3316" s="201">
        <f t="shared" si="505"/>
        <v>6.8017908839381649E-2</v>
      </c>
      <c r="E3316" s="174">
        <v>11327.68</v>
      </c>
      <c r="F3316" s="197">
        <f t="shared" si="501"/>
        <v>6.7211721130001796E-3</v>
      </c>
      <c r="G3316" s="197">
        <f t="shared" si="506"/>
        <v>9.0922053960474144E-3</v>
      </c>
      <c r="H3316" s="174">
        <v>5212.1559999999999</v>
      </c>
      <c r="I3316" s="197">
        <f t="shared" si="502"/>
        <v>2.9934501410083013E-3</v>
      </c>
      <c r="J3316" s="197">
        <f t="shared" si="507"/>
        <v>6.7129205429795891E-2</v>
      </c>
      <c r="K3316" s="174">
        <v>843.03</v>
      </c>
      <c r="L3316" s="197">
        <f t="shared" si="503"/>
        <v>-6.1139124832318946E-3</v>
      </c>
      <c r="M3316" s="197">
        <f t="shared" si="508"/>
        <v>5.1976087409862065E-2</v>
      </c>
      <c r="N3316" s="199">
        <v>42775</v>
      </c>
      <c r="O3316" s="181">
        <v>2307.87</v>
      </c>
      <c r="P3316" s="200">
        <f t="shared" si="504"/>
        <v>5.7359789123306989E-3</v>
      </c>
      <c r="Q3316" s="200">
        <f t="shared" si="509"/>
        <v>2.1353594750367483E-2</v>
      </c>
    </row>
    <row r="3317" spans="1:17">
      <c r="A3317" s="180">
        <v>42776</v>
      </c>
      <c r="B3317" s="174">
        <v>1325.8</v>
      </c>
      <c r="C3317" s="197">
        <f t="shared" si="500"/>
        <v>2.3107080591869586E-3</v>
      </c>
      <c r="D3317" s="201">
        <f t="shared" si="505"/>
        <v>7.2057228026003242E-2</v>
      </c>
      <c r="E3317" s="174">
        <v>11377.72</v>
      </c>
      <c r="F3317" s="197">
        <f t="shared" si="501"/>
        <v>4.4077691664997191E-3</v>
      </c>
      <c r="G3317" s="197">
        <f t="shared" si="506"/>
        <v>1.2068814180079128E-2</v>
      </c>
      <c r="H3317" s="174">
        <v>5226.6859999999997</v>
      </c>
      <c r="I3317" s="197">
        <f t="shared" si="502"/>
        <v>2.7838354835990078E-3</v>
      </c>
      <c r="J3317" s="197">
        <f t="shared" si="507"/>
        <v>6.2594652568652667E-2</v>
      </c>
      <c r="K3317" s="174">
        <v>849.35</v>
      </c>
      <c r="L3317" s="197">
        <f t="shared" si="503"/>
        <v>7.468806508061583E-3</v>
      </c>
      <c r="M3317" s="197">
        <f t="shared" si="508"/>
        <v>5.7541559216898436E-2</v>
      </c>
      <c r="N3317" s="199">
        <v>42776</v>
      </c>
      <c r="O3317" s="181">
        <v>2316.1</v>
      </c>
      <c r="P3317" s="200">
        <f t="shared" si="504"/>
        <v>3.559715435258431E-3</v>
      </c>
      <c r="Q3317" s="200">
        <f t="shared" si="509"/>
        <v>2.116819418148266E-2</v>
      </c>
    </row>
    <row r="3318" spans="1:17">
      <c r="A3318" s="180">
        <v>42779</v>
      </c>
      <c r="B3318" s="174">
        <v>1334.52</v>
      </c>
      <c r="C3318" s="197">
        <f t="shared" si="500"/>
        <v>6.555625811459736E-3</v>
      </c>
      <c r="D3318" s="201">
        <f t="shared" si="505"/>
        <v>8.0022594233734909E-2</v>
      </c>
      <c r="E3318" s="174">
        <v>11433.93</v>
      </c>
      <c r="F3318" s="197">
        <f t="shared" si="501"/>
        <v>4.9281935997388454E-3</v>
      </c>
      <c r="G3318" s="197">
        <f t="shared" si="506"/>
        <v>1.7773910596670009E-2</v>
      </c>
      <c r="H3318" s="174">
        <v>5256.8159999999998</v>
      </c>
      <c r="I3318" s="197">
        <f t="shared" si="502"/>
        <v>5.7480950467478382E-3</v>
      </c>
      <c r="J3318" s="197">
        <f t="shared" si="507"/>
        <v>6.9801331146088164E-2</v>
      </c>
      <c r="K3318" s="174">
        <v>849.56</v>
      </c>
      <c r="L3318" s="197">
        <f t="shared" si="503"/>
        <v>2.4721733472576451E-4</v>
      </c>
      <c r="M3318" s="197">
        <f t="shared" si="508"/>
        <v>8.814336387579208E-2</v>
      </c>
      <c r="N3318" s="199">
        <v>42779</v>
      </c>
      <c r="O3318" s="181">
        <v>2328.25</v>
      </c>
      <c r="P3318" s="200">
        <f t="shared" si="504"/>
        <v>5.2321757481008707E-3</v>
      </c>
      <c r="Q3318" s="200">
        <f t="shared" si="509"/>
        <v>2.5865961633852009E-2</v>
      </c>
    </row>
    <row r="3319" spans="1:17">
      <c r="A3319" s="180">
        <v>42780</v>
      </c>
      <c r="B3319" s="174">
        <v>1335.1</v>
      </c>
      <c r="C3319" s="197">
        <f t="shared" si="500"/>
        <v>4.3451877729824097E-4</v>
      </c>
      <c r="D3319" s="201">
        <f t="shared" si="505"/>
        <v>7.6545697136327834E-2</v>
      </c>
      <c r="E3319" s="174">
        <v>11468.87</v>
      </c>
      <c r="F3319" s="197">
        <f t="shared" si="501"/>
        <v>3.0511576843304817E-3</v>
      </c>
      <c r="G3319" s="197">
        <f t="shared" si="506"/>
        <v>1.7358217326662654E-2</v>
      </c>
      <c r="H3319" s="174">
        <v>5271.0720000000001</v>
      </c>
      <c r="I3319" s="197">
        <f t="shared" si="502"/>
        <v>2.7082371532528514E-3</v>
      </c>
      <c r="J3319" s="197">
        <f t="shared" si="507"/>
        <v>6.30030543064002E-2</v>
      </c>
      <c r="K3319" s="174">
        <v>855.35</v>
      </c>
      <c r="L3319" s="197">
        <f t="shared" si="503"/>
        <v>6.7921734982550408E-3</v>
      </c>
      <c r="M3319" s="197">
        <f t="shared" si="508"/>
        <v>8.4053793895591589E-2</v>
      </c>
      <c r="N3319" s="199">
        <v>42780</v>
      </c>
      <c r="O3319" s="181">
        <v>2337.58</v>
      </c>
      <c r="P3319" s="200">
        <f t="shared" si="504"/>
        <v>3.9992937743571818E-3</v>
      </c>
      <c r="Q3319" s="200">
        <f t="shared" si="509"/>
        <v>2.4579658591948401E-2</v>
      </c>
    </row>
    <row r="3320" spans="1:17">
      <c r="A3320" s="180">
        <v>42781</v>
      </c>
      <c r="B3320" s="174">
        <v>1341.99</v>
      </c>
      <c r="C3320" s="197">
        <f t="shared" si="500"/>
        <v>5.1473915429863393E-3</v>
      </c>
      <c r="D3320" s="201">
        <f t="shared" si="505"/>
        <v>7.9499200742611575E-2</v>
      </c>
      <c r="E3320" s="174">
        <v>11514.4</v>
      </c>
      <c r="F3320" s="197">
        <f t="shared" si="501"/>
        <v>3.9620175509602158E-3</v>
      </c>
      <c r="G3320" s="197">
        <f t="shared" si="506"/>
        <v>3.2811127095862723E-2</v>
      </c>
      <c r="H3320" s="174">
        <v>5302.393</v>
      </c>
      <c r="I3320" s="197">
        <f t="shared" si="502"/>
        <v>5.9244706654218082E-3</v>
      </c>
      <c r="J3320" s="197">
        <f t="shared" si="507"/>
        <v>6.8677696585239187E-2</v>
      </c>
      <c r="K3320" s="174">
        <v>856.55</v>
      </c>
      <c r="L3320" s="197">
        <f t="shared" si="503"/>
        <v>1.4019512781665003E-3</v>
      </c>
      <c r="M3320" s="197">
        <f t="shared" si="508"/>
        <v>8.055432505337444E-2</v>
      </c>
      <c r="N3320" s="199">
        <v>42781</v>
      </c>
      <c r="O3320" s="181">
        <v>2349.25</v>
      </c>
      <c r="P3320" s="200">
        <f t="shared" si="504"/>
        <v>4.9799220870501608E-3</v>
      </c>
      <c r="Q3320" s="200">
        <f t="shared" si="509"/>
        <v>3.6729273726384119E-2</v>
      </c>
    </row>
    <row r="3321" spans="1:17">
      <c r="A3321" s="180">
        <v>42782</v>
      </c>
      <c r="B3321" s="174">
        <v>1339.07</v>
      </c>
      <c r="C3321" s="197">
        <f t="shared" si="500"/>
        <v>-2.1782437950324304E-3</v>
      </c>
      <c r="D3321" s="201">
        <f t="shared" si="505"/>
        <v>8.0850292554215067E-2</v>
      </c>
      <c r="E3321" s="174">
        <v>11504.19</v>
      </c>
      <c r="F3321" s="197">
        <f t="shared" si="501"/>
        <v>-8.8710912958382486E-4</v>
      </c>
      <c r="G3321" s="197">
        <f t="shared" si="506"/>
        <v>3.3784463774425753E-2</v>
      </c>
      <c r="H3321" s="174">
        <v>5300.6390000000001</v>
      </c>
      <c r="I3321" s="197">
        <f t="shared" si="502"/>
        <v>-3.3084876401378319E-4</v>
      </c>
      <c r="J3321" s="197">
        <f t="shared" si="507"/>
        <v>7.2128403669421082E-2</v>
      </c>
      <c r="K3321" s="174">
        <v>860.08</v>
      </c>
      <c r="L3321" s="197">
        <f t="shared" si="503"/>
        <v>4.1127150005052923E-3</v>
      </c>
      <c r="M3321" s="197">
        <f t="shared" si="508"/>
        <v>8.0044653465711477E-2</v>
      </c>
      <c r="N3321" s="199">
        <v>42782</v>
      </c>
      <c r="O3321" s="181">
        <v>2347.2199999999998</v>
      </c>
      <c r="P3321" s="200">
        <f t="shared" si="504"/>
        <v>-8.644791200295176E-4</v>
      </c>
      <c r="Q3321" s="200">
        <f t="shared" si="509"/>
        <v>3.7833488075586626E-2</v>
      </c>
    </row>
    <row r="3322" spans="1:17">
      <c r="A3322" s="180">
        <v>42783</v>
      </c>
      <c r="B3322" s="174">
        <v>1350.56</v>
      </c>
      <c r="C3322" s="197">
        <f t="shared" si="500"/>
        <v>8.5439780914066937E-3</v>
      </c>
      <c r="D3322" s="201">
        <f t="shared" si="505"/>
        <v>8.6205850505362641E-2</v>
      </c>
      <c r="E3322" s="174">
        <v>11510.91</v>
      </c>
      <c r="F3322" s="197">
        <f t="shared" si="501"/>
        <v>5.8396445733159769E-4</v>
      </c>
      <c r="G3322" s="197">
        <f t="shared" si="506"/>
        <v>3.3496713699065345E-2</v>
      </c>
      <c r="H3322" s="174">
        <v>5324.7209999999995</v>
      </c>
      <c r="I3322" s="197">
        <f t="shared" si="502"/>
        <v>4.5329365283472709E-3</v>
      </c>
      <c r="J3322" s="197">
        <f t="shared" si="507"/>
        <v>7.5563296508759134E-2</v>
      </c>
      <c r="K3322" s="174">
        <v>861.51</v>
      </c>
      <c r="L3322" s="197">
        <f t="shared" si="503"/>
        <v>1.6612553846994968E-3</v>
      </c>
      <c r="M3322" s="197">
        <f t="shared" si="508"/>
        <v>6.5376003157393961E-2</v>
      </c>
      <c r="N3322" s="199">
        <v>42783</v>
      </c>
      <c r="O3322" s="181">
        <v>2351.16</v>
      </c>
      <c r="P3322" s="200">
        <f t="shared" si="504"/>
        <v>1.6771742275309119E-3</v>
      </c>
      <c r="Q3322" s="200">
        <f t="shared" si="509"/>
        <v>3.872118302831544E-2</v>
      </c>
    </row>
    <row r="3323" spans="1:17">
      <c r="A3323" s="180">
        <v>42787</v>
      </c>
      <c r="B3323" s="174">
        <v>1361.92</v>
      </c>
      <c r="C3323" s="197">
        <f t="shared" si="500"/>
        <v>8.3761475977056823E-3</v>
      </c>
      <c r="D3323" s="201">
        <f t="shared" si="505"/>
        <v>9.0055823096437199E-2</v>
      </c>
      <c r="E3323" s="174">
        <v>11578.25</v>
      </c>
      <c r="F3323" s="197">
        <f t="shared" si="501"/>
        <v>5.83305680538709E-3</v>
      </c>
      <c r="G3323" s="197">
        <f t="shared" si="506"/>
        <v>3.3782301610174342E-2</v>
      </c>
      <c r="H3323" s="174">
        <v>5350.7250000000004</v>
      </c>
      <c r="I3323" s="197">
        <f t="shared" si="502"/>
        <v>4.8717498887528967E-3</v>
      </c>
      <c r="J3323" s="197">
        <f t="shared" si="507"/>
        <v>7.6038646491332129E-2</v>
      </c>
      <c r="K3323" s="174">
        <v>863.97</v>
      </c>
      <c r="L3323" s="197">
        <f t="shared" si="503"/>
        <v>2.8513824173309488E-3</v>
      </c>
      <c r="M3323" s="197">
        <f t="shared" si="508"/>
        <v>6.3493616037203174E-2</v>
      </c>
      <c r="N3323" s="199">
        <v>42787</v>
      </c>
      <c r="O3323" s="181">
        <v>2365.38</v>
      </c>
      <c r="P3323" s="200">
        <f t="shared" si="504"/>
        <v>6.0298621810357042E-3</v>
      </c>
      <c r="Q3323" s="200">
        <f t="shared" si="509"/>
        <v>3.8425167215994933E-2</v>
      </c>
    </row>
    <row r="3324" spans="1:17">
      <c r="A3324" s="180">
        <v>42788</v>
      </c>
      <c r="B3324" s="174">
        <v>1363.1</v>
      </c>
      <c r="C3324" s="197">
        <f t="shared" si="500"/>
        <v>8.6604874368168894E-4</v>
      </c>
      <c r="D3324" s="201">
        <f t="shared" si="505"/>
        <v>9.51883004837904E-2</v>
      </c>
      <c r="E3324" s="174">
        <v>11550.18</v>
      </c>
      <c r="F3324" s="197">
        <f t="shared" si="501"/>
        <v>-2.4273168375075326E-3</v>
      </c>
      <c r="G3324" s="197">
        <f t="shared" si="506"/>
        <v>3.5700683358420963E-2</v>
      </c>
      <c r="H3324" s="174">
        <v>5352.134</v>
      </c>
      <c r="I3324" s="197">
        <f t="shared" si="502"/>
        <v>2.6329413629385496E-4</v>
      </c>
      <c r="J3324" s="197">
        <f t="shared" si="507"/>
        <v>7.7076501314707571E-2</v>
      </c>
      <c r="K3324" s="174">
        <v>865.88</v>
      </c>
      <c r="L3324" s="197">
        <f t="shared" si="503"/>
        <v>2.2082848526515167E-3</v>
      </c>
      <c r="M3324" s="197">
        <f t="shared" si="508"/>
        <v>5.9368856572741859E-2</v>
      </c>
      <c r="N3324" s="199">
        <v>42788</v>
      </c>
      <c r="O3324" s="181">
        <v>2362.8200000000002</v>
      </c>
      <c r="P3324" s="200">
        <f t="shared" si="504"/>
        <v>-1.0828646208509895E-3</v>
      </c>
      <c r="Q3324" s="200">
        <f t="shared" si="509"/>
        <v>4.0824108347752082E-2</v>
      </c>
    </row>
    <row r="3325" spans="1:17">
      <c r="A3325" s="180">
        <v>42789</v>
      </c>
      <c r="B3325" s="174">
        <v>1354.62</v>
      </c>
      <c r="C3325" s="197">
        <f t="shared" si="500"/>
        <v>-6.2405453988611109E-3</v>
      </c>
      <c r="D3325" s="201">
        <f t="shared" si="505"/>
        <v>9.8261489775585922E-2</v>
      </c>
      <c r="E3325" s="174">
        <v>11556.15</v>
      </c>
      <c r="F3325" s="197">
        <f t="shared" si="501"/>
        <v>5.1674152778417859E-4</v>
      </c>
      <c r="G3325" s="197">
        <f t="shared" si="506"/>
        <v>3.5928113190473981E-2</v>
      </c>
      <c r="H3325" s="174">
        <v>5332.3729999999996</v>
      </c>
      <c r="I3325" s="197">
        <f t="shared" si="502"/>
        <v>-3.699005023232151E-3</v>
      </c>
      <c r="J3325" s="197">
        <f t="shared" si="507"/>
        <v>7.8329019893329313E-2</v>
      </c>
      <c r="K3325" s="174">
        <v>871.5</v>
      </c>
      <c r="L3325" s="197">
        <f t="shared" si="503"/>
        <v>6.4695341284209682E-3</v>
      </c>
      <c r="M3325" s="197">
        <f t="shared" si="508"/>
        <v>6.5478276716241152E-2</v>
      </c>
      <c r="N3325" s="199">
        <v>42789</v>
      </c>
      <c r="O3325" s="181">
        <v>2363.81</v>
      </c>
      <c r="P3325" s="200">
        <f t="shared" si="504"/>
        <v>4.1890311468295642E-4</v>
      </c>
      <c r="Q3325" s="200">
        <f t="shared" si="509"/>
        <v>4.2201594972639658E-2</v>
      </c>
    </row>
    <row r="3326" spans="1:17">
      <c r="A3326" s="180">
        <v>42790</v>
      </c>
      <c r="B3326" s="174">
        <v>1357.38</v>
      </c>
      <c r="C3326" s="197">
        <f t="shared" si="500"/>
        <v>2.0353989327842686E-3</v>
      </c>
      <c r="D3326" s="201">
        <f t="shared" si="505"/>
        <v>9.7385237302589203E-2</v>
      </c>
      <c r="E3326" s="174">
        <v>11541.29</v>
      </c>
      <c r="F3326" s="197">
        <f t="shared" si="501"/>
        <v>-1.286722861949359E-3</v>
      </c>
      <c r="G3326" s="197">
        <f t="shared" si="506"/>
        <v>3.8999591286492052E-2</v>
      </c>
      <c r="H3326" s="174">
        <v>5343.3140000000003</v>
      </c>
      <c r="I3326" s="197">
        <f t="shared" si="502"/>
        <v>2.0497048724875877E-3</v>
      </c>
      <c r="J3326" s="197">
        <f t="shared" si="507"/>
        <v>7.7567093843279575E-2</v>
      </c>
      <c r="K3326" s="174">
        <v>873.98</v>
      </c>
      <c r="L3326" s="197">
        <f t="shared" si="503"/>
        <v>2.841627138438749E-3</v>
      </c>
      <c r="M3326" s="197">
        <f t="shared" si="508"/>
        <v>5.9717116340301378E-2</v>
      </c>
      <c r="N3326" s="199">
        <v>42790</v>
      </c>
      <c r="O3326" s="181">
        <v>2367.34</v>
      </c>
      <c r="P3326" s="200">
        <f t="shared" si="504"/>
        <v>1.4922378935534736E-3</v>
      </c>
      <c r="Q3326" s="200">
        <f t="shared" si="509"/>
        <v>4.4485222211107442E-2</v>
      </c>
    </row>
    <row r="3327" spans="1:17">
      <c r="A3327" s="180">
        <v>42793</v>
      </c>
      <c r="B3327" s="174">
        <v>1353.34</v>
      </c>
      <c r="C3327" s="197">
        <f t="shared" si="500"/>
        <v>-2.9807600868106444E-3</v>
      </c>
      <c r="D3327" s="201">
        <f t="shared" si="505"/>
        <v>9.6609112017131682E-2</v>
      </c>
      <c r="E3327" s="174">
        <v>11558.35</v>
      </c>
      <c r="F3327" s="197">
        <f t="shared" si="501"/>
        <v>1.4770795650271471E-3</v>
      </c>
      <c r="G3327" s="197">
        <f t="shared" si="506"/>
        <v>3.6394697164562E-2</v>
      </c>
      <c r="H3327" s="174">
        <v>5347.549</v>
      </c>
      <c r="I3327" s="197">
        <f t="shared" si="502"/>
        <v>7.9226536183646412E-4</v>
      </c>
      <c r="J3327" s="197">
        <f t="shared" si="507"/>
        <v>7.8476072671523164E-2</v>
      </c>
      <c r="K3327" s="174">
        <v>877.44</v>
      </c>
      <c r="L3327" s="197">
        <f t="shared" si="503"/>
        <v>3.9510848353804581E-3</v>
      </c>
      <c r="M3327" s="197">
        <f t="shared" si="508"/>
        <v>6.5058881983690572E-2</v>
      </c>
      <c r="N3327" s="199">
        <v>42793</v>
      </c>
      <c r="O3327" s="181">
        <v>2369.75</v>
      </c>
      <c r="P3327" s="200">
        <f t="shared" si="504"/>
        <v>1.0175023940541276E-3</v>
      </c>
      <c r="Q3327" s="200">
        <f t="shared" si="509"/>
        <v>4.4726562101889876E-2</v>
      </c>
    </row>
    <row r="3328" spans="1:17">
      <c r="A3328" s="180">
        <v>42794</v>
      </c>
      <c r="B3328" s="174">
        <v>1349.7</v>
      </c>
      <c r="C3328" s="197">
        <f t="shared" si="500"/>
        <v>-2.6932655086733702E-3</v>
      </c>
      <c r="D3328" s="201">
        <f t="shared" si="505"/>
        <v>8.7722329245333006E-2</v>
      </c>
      <c r="E3328" s="174">
        <v>11512.39</v>
      </c>
      <c r="F3328" s="197">
        <f t="shared" si="501"/>
        <v>-3.9842727887402256E-3</v>
      </c>
      <c r="G3328" s="197">
        <f t="shared" si="506"/>
        <v>3.6291543675567792E-2</v>
      </c>
      <c r="H3328" s="174">
        <v>5330.3050000000003</v>
      </c>
      <c r="I3328" s="197">
        <f t="shared" si="502"/>
        <v>-3.2298652876924603E-3</v>
      </c>
      <c r="J3328" s="197">
        <f t="shared" si="507"/>
        <v>7.406250303914258E-2</v>
      </c>
      <c r="K3328" s="174">
        <v>879.29</v>
      </c>
      <c r="L3328" s="197">
        <f t="shared" si="503"/>
        <v>2.1061867035760615E-3</v>
      </c>
      <c r="M3328" s="197">
        <f t="shared" si="508"/>
        <v>6.5499352147814036E-2</v>
      </c>
      <c r="N3328" s="199">
        <v>42794</v>
      </c>
      <c r="O3328" s="181">
        <v>2363.64</v>
      </c>
      <c r="P3328" s="200">
        <f t="shared" si="504"/>
        <v>-2.5816606675474183E-3</v>
      </c>
      <c r="Q3328" s="200">
        <f t="shared" si="509"/>
        <v>4.3498146686106083E-2</v>
      </c>
    </row>
    <row r="3329" spans="1:17">
      <c r="A3329" s="180">
        <v>42795</v>
      </c>
      <c r="B3329" s="174">
        <v>1357.31</v>
      </c>
      <c r="C3329" s="197">
        <f t="shared" si="500"/>
        <v>5.6224543295085132E-3</v>
      </c>
      <c r="D3329" s="201">
        <f t="shared" si="505"/>
        <v>9.4446657066902653E-2</v>
      </c>
      <c r="E3329" s="174">
        <v>11661.22</v>
      </c>
      <c r="F3329" s="197">
        <f t="shared" si="501"/>
        <v>1.2844959962648202E-2</v>
      </c>
      <c r="G3329" s="197">
        <f t="shared" si="506"/>
        <v>4.0190121560398182E-2</v>
      </c>
      <c r="H3329" s="174">
        <v>5390.9889999999996</v>
      </c>
      <c r="I3329" s="197">
        <f t="shared" si="502"/>
        <v>1.1320396224578295E-2</v>
      </c>
      <c r="J3329" s="197">
        <f t="shared" si="507"/>
        <v>7.8823102514829491E-2</v>
      </c>
      <c r="K3329" s="174">
        <v>881.48</v>
      </c>
      <c r="L3329" s="197">
        <f t="shared" si="503"/>
        <v>2.4875493440847645E-3</v>
      </c>
      <c r="M3329" s="197">
        <f t="shared" si="508"/>
        <v>7.5153942877003027E-2</v>
      </c>
      <c r="N3329" s="199">
        <v>42795</v>
      </c>
      <c r="O3329" s="181">
        <v>2395.96</v>
      </c>
      <c r="P3329" s="200">
        <f t="shared" si="504"/>
        <v>1.3581181939563836E-2</v>
      </c>
      <c r="Q3329" s="200">
        <f t="shared" si="509"/>
        <v>4.9308143654807068E-2</v>
      </c>
    </row>
    <row r="3330" spans="1:17">
      <c r="A3330" s="180">
        <v>42796</v>
      </c>
      <c r="B3330" s="174">
        <v>1347.6</v>
      </c>
      <c r="C3330" s="197">
        <f t="shared" si="500"/>
        <v>-7.1795673123471121E-3</v>
      </c>
      <c r="D3330" s="201">
        <f t="shared" si="505"/>
        <v>0.10178058930824752</v>
      </c>
      <c r="E3330" s="174">
        <v>11575.91</v>
      </c>
      <c r="F3330" s="197">
        <f t="shared" si="501"/>
        <v>-7.3425920740502809E-3</v>
      </c>
      <c r="G3330" s="197">
        <f t="shared" si="506"/>
        <v>5.1638989179510694E-2</v>
      </c>
      <c r="H3330" s="174">
        <v>5363.259</v>
      </c>
      <c r="I3330" s="197">
        <f t="shared" si="502"/>
        <v>-5.1570433296324342E-3</v>
      </c>
      <c r="J3330" s="197">
        <f t="shared" si="507"/>
        <v>9.176937017430066E-2</v>
      </c>
      <c r="K3330" s="174">
        <v>886.09</v>
      </c>
      <c r="L3330" s="197">
        <f t="shared" si="503"/>
        <v>5.2162126000527831E-3</v>
      </c>
      <c r="M3330" s="197">
        <f t="shared" si="508"/>
        <v>7.1517789340597049E-2</v>
      </c>
      <c r="N3330" s="199">
        <v>42796</v>
      </c>
      <c r="O3330" s="181">
        <v>2381.92</v>
      </c>
      <c r="P3330" s="200">
        <f t="shared" si="504"/>
        <v>-5.8771004764202996E-3</v>
      </c>
      <c r="Q3330" s="200">
        <f t="shared" si="509"/>
        <v>6.3182712391402412E-2</v>
      </c>
    </row>
    <row r="3331" spans="1:17">
      <c r="A3331" s="180">
        <v>42797</v>
      </c>
      <c r="B3331" s="174">
        <v>1349.19</v>
      </c>
      <c r="C3331" s="197">
        <f t="shared" si="500"/>
        <v>1.1791798280450896E-3</v>
      </c>
      <c r="D3331" s="201">
        <f t="shared" si="505"/>
        <v>0.10187068529039323</v>
      </c>
      <c r="E3331" s="174">
        <v>11598.37</v>
      </c>
      <c r="F3331" s="197">
        <f t="shared" si="501"/>
        <v>1.9383564047965708E-3</v>
      </c>
      <c r="G3331" s="197">
        <f t="shared" si="506"/>
        <v>4.5872451530838111E-2</v>
      </c>
      <c r="H3331" s="174">
        <v>5373.4780000000001</v>
      </c>
      <c r="I3331" s="197">
        <f t="shared" si="502"/>
        <v>1.9035584248251873E-3</v>
      </c>
      <c r="J3331" s="197">
        <f t="shared" si="507"/>
        <v>9.7788796088101926E-2</v>
      </c>
      <c r="K3331" s="174">
        <v>887.51</v>
      </c>
      <c r="L3331" s="197">
        <f t="shared" si="503"/>
        <v>1.6012633101171831E-3</v>
      </c>
      <c r="M3331" s="197">
        <f t="shared" si="508"/>
        <v>7.3558604325134502E-2</v>
      </c>
      <c r="N3331" s="199">
        <v>42797</v>
      </c>
      <c r="O3331" s="181">
        <v>2383.12</v>
      </c>
      <c r="P3331" s="200">
        <f t="shared" si="504"/>
        <v>5.0366839538305158E-4</v>
      </c>
      <c r="Q3331" s="200">
        <f t="shared" si="509"/>
        <v>6.1953477165588966E-2</v>
      </c>
    </row>
    <row r="3332" spans="1:17">
      <c r="A3332" s="180">
        <v>42800</v>
      </c>
      <c r="B3332" s="174">
        <v>1344.94</v>
      </c>
      <c r="C3332" s="197">
        <f t="shared" ref="C3332:C3395" si="510">LN(B3332/B3331)</f>
        <v>-3.155009984971435E-3</v>
      </c>
      <c r="D3332" s="201">
        <f t="shared" si="505"/>
        <v>9.3563989985716703E-2</v>
      </c>
      <c r="E3332" s="174">
        <v>11547.79</v>
      </c>
      <c r="F3332" s="197">
        <f t="shared" ref="F3332:F3395" si="511">LN(E3332/E3331)</f>
        <v>-4.3704943292208719E-3</v>
      </c>
      <c r="G3332" s="197">
        <f t="shared" si="506"/>
        <v>3.9035014644878789E-2</v>
      </c>
      <c r="H3332" s="174">
        <v>5360.3130000000001</v>
      </c>
      <c r="I3332" s="197">
        <f t="shared" ref="I3332:I3395" si="512">LN(H3332/H3331)</f>
        <v>-2.4530022247296001E-3</v>
      </c>
      <c r="J3332" s="197">
        <f t="shared" si="507"/>
        <v>8.9929775791909028E-2</v>
      </c>
      <c r="K3332" s="174">
        <v>886.52</v>
      </c>
      <c r="L3332" s="197">
        <f t="shared" ref="L3332:L3395" si="513">LN(K3332/K3331)</f>
        <v>-1.116103000252636E-3</v>
      </c>
      <c r="M3332" s="197">
        <f t="shared" si="508"/>
        <v>7.6947069560172318E-2</v>
      </c>
      <c r="N3332" s="199">
        <v>42800</v>
      </c>
      <c r="O3332" s="181">
        <v>2375.31</v>
      </c>
      <c r="P3332" s="200">
        <f t="shared" ref="P3332:P3395" si="514">LN(O3332/O3331)</f>
        <v>-3.2825982574175411E-3</v>
      </c>
      <c r="Q3332" s="200">
        <f t="shared" si="509"/>
        <v>5.4006378514164094E-2</v>
      </c>
    </row>
    <row r="3333" spans="1:17">
      <c r="A3333" s="180">
        <v>42801</v>
      </c>
      <c r="B3333" s="174">
        <v>1345.48</v>
      </c>
      <c r="C3333" s="197">
        <f t="shared" si="510"/>
        <v>4.0142431832314518E-4</v>
      </c>
      <c r="D3333" s="201">
        <f t="shared" si="505"/>
        <v>8.0206297123868731E-2</v>
      </c>
      <c r="E3333" s="174">
        <v>11506.32</v>
      </c>
      <c r="F3333" s="197">
        <f t="shared" si="511"/>
        <v>-3.5976270373106194E-3</v>
      </c>
      <c r="G3333" s="197">
        <f t="shared" si="506"/>
        <v>2.6433550878281774E-2</v>
      </c>
      <c r="H3333" s="174">
        <v>5351.2809999999999</v>
      </c>
      <c r="I3333" s="197">
        <f t="shared" si="512"/>
        <v>-1.6863974008977469E-3</v>
      </c>
      <c r="J3333" s="197">
        <f t="shared" si="507"/>
        <v>8.2222987293262578E-2</v>
      </c>
      <c r="K3333" s="174">
        <v>888.27</v>
      </c>
      <c r="L3333" s="197">
        <f t="shared" si="513"/>
        <v>1.9720649396848034E-3</v>
      </c>
      <c r="M3333" s="197">
        <f t="shared" si="508"/>
        <v>7.8902192100807386E-2</v>
      </c>
      <c r="N3333" s="199">
        <v>42801</v>
      </c>
      <c r="O3333" s="181">
        <v>2368.39</v>
      </c>
      <c r="P3333" s="200">
        <f t="shared" si="514"/>
        <v>-2.9175558777588639E-3</v>
      </c>
      <c r="Q3333" s="200">
        <f t="shared" si="509"/>
        <v>4.5017781884389693E-2</v>
      </c>
    </row>
    <row r="3334" spans="1:17">
      <c r="A3334" s="180">
        <v>42802</v>
      </c>
      <c r="B3334" s="174">
        <v>1346.33</v>
      </c>
      <c r="C3334" s="197">
        <f t="shared" si="510"/>
        <v>6.3154533808227947E-4</v>
      </c>
      <c r="D3334" s="201">
        <f t="shared" si="505"/>
        <v>7.6716102797535698E-2</v>
      </c>
      <c r="E3334" s="174">
        <v>11448.21</v>
      </c>
      <c r="F3334" s="197">
        <f t="shared" si="511"/>
        <v>-5.063063729518113E-3</v>
      </c>
      <c r="G3334" s="197">
        <f t="shared" si="506"/>
        <v>2.2733675397614631E-2</v>
      </c>
      <c r="H3334" s="174">
        <v>5359.8050000000003</v>
      </c>
      <c r="I3334" s="197">
        <f t="shared" si="512"/>
        <v>1.5916223246570172E-3</v>
      </c>
      <c r="J3334" s="197">
        <f t="shared" si="507"/>
        <v>7.4932140310765144E-2</v>
      </c>
      <c r="K3334" s="174">
        <v>887.66</v>
      </c>
      <c r="L3334" s="197">
        <f t="shared" si="513"/>
        <v>-6.8696404023729058E-4</v>
      </c>
      <c r="M3334" s="197">
        <f t="shared" si="508"/>
        <v>8.0166551562842595E-2</v>
      </c>
      <c r="N3334" s="199">
        <v>42802</v>
      </c>
      <c r="O3334" s="181">
        <v>2362.98</v>
      </c>
      <c r="P3334" s="200">
        <f t="shared" si="514"/>
        <v>-2.2868650550458714E-3</v>
      </c>
      <c r="Q3334" s="200">
        <f t="shared" si="509"/>
        <v>4.287119360911202E-2</v>
      </c>
    </row>
    <row r="3335" spans="1:17">
      <c r="A3335" s="180">
        <v>42803</v>
      </c>
      <c r="B3335" s="174">
        <v>1345.81</v>
      </c>
      <c r="C3335" s="197">
        <f t="shared" si="510"/>
        <v>-3.8630978067031262E-4</v>
      </c>
      <c r="D3335" s="201">
        <f t="shared" si="505"/>
        <v>6.7549245918238354E-2</v>
      </c>
      <c r="E3335" s="174">
        <v>11457.64</v>
      </c>
      <c r="F3335" s="197">
        <f t="shared" si="511"/>
        <v>8.2337049554996589E-4</v>
      </c>
      <c r="G3335" s="197">
        <f t="shared" si="506"/>
        <v>1.8566307628991838E-2</v>
      </c>
      <c r="H3335" s="174">
        <v>5363.982</v>
      </c>
      <c r="I3335" s="197">
        <f t="shared" si="512"/>
        <v>7.7901588519797577E-4</v>
      </c>
      <c r="J3335" s="197">
        <f t="shared" si="507"/>
        <v>6.8075282124203704E-2</v>
      </c>
      <c r="K3335" s="174">
        <v>884.05</v>
      </c>
      <c r="L3335" s="197">
        <f t="shared" si="513"/>
        <v>-4.0751646668223456E-3</v>
      </c>
      <c r="M3335" s="197">
        <f t="shared" si="508"/>
        <v>7.5025237173225151E-2</v>
      </c>
      <c r="N3335" s="199">
        <v>42803</v>
      </c>
      <c r="O3335" s="181">
        <v>2364.87</v>
      </c>
      <c r="P3335" s="200">
        <f t="shared" si="514"/>
        <v>7.9951779378723649E-4</v>
      </c>
      <c r="Q3335" s="200">
        <f t="shared" si="509"/>
        <v>3.7073530795787672E-2</v>
      </c>
    </row>
    <row r="3336" spans="1:17">
      <c r="A3336" s="180">
        <v>42804</v>
      </c>
      <c r="B3336" s="174">
        <v>1355.95</v>
      </c>
      <c r="C3336" s="197">
        <f t="shared" si="510"/>
        <v>7.506253412960762E-3</v>
      </c>
      <c r="D3336" s="201">
        <f t="shared" si="505"/>
        <v>6.7035797627937085E-2</v>
      </c>
      <c r="E3336" s="174">
        <v>11500.76</v>
      </c>
      <c r="F3336" s="197">
        <f t="shared" si="511"/>
        <v>3.7563637451116976E-3</v>
      </c>
      <c r="G3336" s="197">
        <f t="shared" si="506"/>
        <v>2.544394385068887E-2</v>
      </c>
      <c r="H3336" s="174">
        <v>5385.8990000000003</v>
      </c>
      <c r="I3336" s="197">
        <f t="shared" si="512"/>
        <v>4.0776321836446918E-3</v>
      </c>
      <c r="J3336" s="197">
        <f t="shared" si="507"/>
        <v>6.5301255468449476E-2</v>
      </c>
      <c r="K3336" s="174">
        <v>897.1</v>
      </c>
      <c r="L3336" s="197">
        <f t="shared" si="513"/>
        <v>1.4653716441139528E-2</v>
      </c>
      <c r="M3336" s="197">
        <f t="shared" si="508"/>
        <v>7.9731687666787593E-2</v>
      </c>
      <c r="N3336" s="199">
        <v>42804</v>
      </c>
      <c r="O3336" s="181">
        <v>2372.6</v>
      </c>
      <c r="P3336" s="200">
        <f t="shared" si="514"/>
        <v>3.2633480993077457E-3</v>
      </c>
      <c r="Q3336" s="200">
        <f t="shared" si="509"/>
        <v>4.1427919597601524E-2</v>
      </c>
    </row>
    <row r="3337" spans="1:17">
      <c r="A3337" s="180">
        <v>42807</v>
      </c>
      <c r="B3337" s="174">
        <v>1360.7</v>
      </c>
      <c r="C3337" s="197">
        <f t="shared" si="510"/>
        <v>3.4969575326455659E-3</v>
      </c>
      <c r="D3337" s="201">
        <f t="shared" si="505"/>
        <v>7.470892364994107E-2</v>
      </c>
      <c r="E3337" s="174">
        <v>11519.44</v>
      </c>
      <c r="F3337" s="197">
        <f t="shared" si="511"/>
        <v>1.6229228329963244E-3</v>
      </c>
      <c r="G3337" s="197">
        <f t="shared" si="506"/>
        <v>2.7988843455135536E-2</v>
      </c>
      <c r="H3337" s="174">
        <v>5394.5730000000003</v>
      </c>
      <c r="I3337" s="197">
        <f t="shared" si="512"/>
        <v>1.6092063263665709E-3</v>
      </c>
      <c r="J3337" s="197">
        <f t="shared" si="507"/>
        <v>6.7337349843914596E-2</v>
      </c>
      <c r="K3337" s="174">
        <v>891.06</v>
      </c>
      <c r="L3337" s="197">
        <f t="shared" si="513"/>
        <v>-6.7555732943290949E-3</v>
      </c>
      <c r="M3337" s="197">
        <f t="shared" si="508"/>
        <v>9.478974898285103E-2</v>
      </c>
      <c r="N3337" s="199">
        <v>42807</v>
      </c>
      <c r="O3337" s="181">
        <v>2373.4699999999998</v>
      </c>
      <c r="P3337" s="200">
        <f t="shared" si="514"/>
        <v>3.6661912266134326E-4</v>
      </c>
      <c r="Q3337" s="200">
        <f t="shared" si="509"/>
        <v>4.4691267696909273E-2</v>
      </c>
    </row>
    <row r="3338" spans="1:17">
      <c r="A3338" s="180">
        <v>42808</v>
      </c>
      <c r="B3338" s="174">
        <v>1358.65</v>
      </c>
      <c r="C3338" s="197">
        <f t="shared" si="510"/>
        <v>-1.507713525907479E-3</v>
      </c>
      <c r="D3338" s="201">
        <f t="shared" si="505"/>
        <v>7.1686813852116976E-2</v>
      </c>
      <c r="E3338" s="174">
        <v>11459.29</v>
      </c>
      <c r="F3338" s="197">
        <f t="shared" si="511"/>
        <v>-5.2352882325310823E-3</v>
      </c>
      <c r="G3338" s="197">
        <f t="shared" si="506"/>
        <v>2.5734047308136894E-2</v>
      </c>
      <c r="H3338" s="174">
        <v>5382.1670000000004</v>
      </c>
      <c r="I3338" s="197">
        <f t="shared" si="512"/>
        <v>-2.3023670386852798E-3</v>
      </c>
      <c r="J3338" s="197">
        <f t="shared" si="507"/>
        <v>6.5963621638027797E-2</v>
      </c>
      <c r="K3338" s="174">
        <v>892.74</v>
      </c>
      <c r="L3338" s="197">
        <f t="shared" si="513"/>
        <v>1.8836197967523238E-3</v>
      </c>
      <c r="M3338" s="197">
        <f t="shared" si="508"/>
        <v>9.7911589852651373E-2</v>
      </c>
      <c r="N3338" s="199">
        <v>42808</v>
      </c>
      <c r="O3338" s="181">
        <v>2365.4499999999998</v>
      </c>
      <c r="P3338" s="200">
        <f t="shared" si="514"/>
        <v>-3.3847406821550332E-3</v>
      </c>
      <c r="Q3338" s="200">
        <f t="shared" si="509"/>
        <v>4.2232317515551551E-2</v>
      </c>
    </row>
    <row r="3339" spans="1:17">
      <c r="A3339" s="180">
        <v>42809</v>
      </c>
      <c r="B3339" s="174">
        <v>1367.2</v>
      </c>
      <c r="C3339" s="197">
        <f t="shared" si="510"/>
        <v>6.2732931304758151E-3</v>
      </c>
      <c r="D3339" s="201">
        <f t="shared" si="505"/>
        <v>7.3635329520766041E-2</v>
      </c>
      <c r="E3339" s="174">
        <v>11590.31</v>
      </c>
      <c r="F3339" s="197">
        <f t="shared" si="511"/>
        <v>1.1368649447274254E-2</v>
      </c>
      <c r="G3339" s="197">
        <f t="shared" si="506"/>
        <v>2.2516509358614489E-2</v>
      </c>
      <c r="H3339" s="174">
        <v>5416.2520000000004</v>
      </c>
      <c r="I3339" s="197">
        <f t="shared" si="512"/>
        <v>6.3129821506579878E-3</v>
      </c>
      <c r="J3339" s="197">
        <f t="shared" si="507"/>
        <v>6.5401904251644924E-2</v>
      </c>
      <c r="K3339" s="174">
        <v>891.28</v>
      </c>
      <c r="L3339" s="197">
        <f t="shared" si="513"/>
        <v>-1.6367533165999638E-3</v>
      </c>
      <c r="M3339" s="197">
        <f t="shared" si="508"/>
        <v>9.0960043401630719E-2</v>
      </c>
      <c r="N3339" s="199">
        <v>42809</v>
      </c>
      <c r="O3339" s="181">
        <v>2385.2600000000002</v>
      </c>
      <c r="P3339" s="200">
        <f t="shared" si="514"/>
        <v>8.3398543883171257E-3</v>
      </c>
      <c r="Q3339" s="200">
        <f t="shared" si="509"/>
        <v>4.0994633376053004E-2</v>
      </c>
    </row>
    <row r="3340" spans="1:17">
      <c r="A3340" s="180">
        <v>42810</v>
      </c>
      <c r="B3340" s="174">
        <v>1373.94</v>
      </c>
      <c r="C3340" s="197">
        <f t="shared" si="510"/>
        <v>4.917671905162479E-3</v>
      </c>
      <c r="D3340" s="201">
        <f t="shared" si="505"/>
        <v>7.3677088717898187E-2</v>
      </c>
      <c r="E3340" s="174">
        <v>11600.23</v>
      </c>
      <c r="F3340" s="197">
        <f t="shared" si="511"/>
        <v>8.5552131214291908E-4</v>
      </c>
      <c r="G3340" s="197">
        <f t="shared" si="506"/>
        <v>3.1832670759587831E-2</v>
      </c>
      <c r="H3340" s="174">
        <v>5412.08</v>
      </c>
      <c r="I3340" s="197">
        <f t="shared" si="512"/>
        <v>-7.7057116579695554E-4</v>
      </c>
      <c r="J3340" s="197">
        <f t="shared" si="507"/>
        <v>6.813442266547387E-2</v>
      </c>
      <c r="K3340" s="174">
        <v>892.58</v>
      </c>
      <c r="L3340" s="197">
        <f t="shared" si="513"/>
        <v>1.4575137400218026E-3</v>
      </c>
      <c r="M3340" s="197">
        <f t="shared" si="508"/>
        <v>8.5784070284162323E-2</v>
      </c>
      <c r="N3340" s="199">
        <v>42810</v>
      </c>
      <c r="O3340" s="181">
        <v>2381.38</v>
      </c>
      <c r="P3340" s="200">
        <f t="shared" si="514"/>
        <v>-1.6279814951152382E-3</v>
      </c>
      <c r="Q3340" s="200">
        <f t="shared" si="509"/>
        <v>4.7486334950565423E-2</v>
      </c>
    </row>
    <row r="3341" spans="1:17">
      <c r="A3341" s="180">
        <v>42811</v>
      </c>
      <c r="B3341" s="174">
        <v>1376.01</v>
      </c>
      <c r="C3341" s="197">
        <f t="shared" si="510"/>
        <v>1.5054822021978664E-3</v>
      </c>
      <c r="D3341" s="201">
        <f t="shared" si="505"/>
        <v>9.0212346772697863E-2</v>
      </c>
      <c r="E3341" s="174">
        <v>11589.01</v>
      </c>
      <c r="F3341" s="197">
        <f t="shared" si="511"/>
        <v>-9.6769026285951399E-4</v>
      </c>
      <c r="G3341" s="197">
        <f t="shared" si="506"/>
        <v>3.5442452076312594E-2</v>
      </c>
      <c r="H3341" s="174">
        <v>5408.7640000000001</v>
      </c>
      <c r="I3341" s="197">
        <f t="shared" si="512"/>
        <v>-6.1289121325482326E-4</v>
      </c>
      <c r="J3341" s="197">
        <f t="shared" si="507"/>
        <v>7.0304819926206047E-2</v>
      </c>
      <c r="K3341" s="174">
        <v>893.48</v>
      </c>
      <c r="L3341" s="197">
        <f t="shared" si="513"/>
        <v>1.0078049742733226E-3</v>
      </c>
      <c r="M3341" s="197">
        <f t="shared" si="508"/>
        <v>8.509233238172341E-2</v>
      </c>
      <c r="N3341" s="199">
        <v>42811</v>
      </c>
      <c r="O3341" s="181">
        <v>2378.25</v>
      </c>
      <c r="P3341" s="200">
        <f t="shared" si="514"/>
        <v>-1.315228474144621E-3</v>
      </c>
      <c r="Q3341" s="200">
        <f t="shared" si="509"/>
        <v>4.8830267771108507E-2</v>
      </c>
    </row>
    <row r="3342" spans="1:17">
      <c r="A3342" s="180">
        <v>42814</v>
      </c>
      <c r="B3342" s="174">
        <v>1376.33</v>
      </c>
      <c r="C3342" s="197">
        <f t="shared" si="510"/>
        <v>2.3252941238490138E-4</v>
      </c>
      <c r="D3342" s="201">
        <f t="shared" si="505"/>
        <v>8.4985828255660742E-2</v>
      </c>
      <c r="E3342" s="174">
        <v>11556.93</v>
      </c>
      <c r="F3342" s="197">
        <f t="shared" si="511"/>
        <v>-2.7719781993321498E-3</v>
      </c>
      <c r="G3342" s="197">
        <f t="shared" si="506"/>
        <v>3.449173186443965E-2</v>
      </c>
      <c r="H3342" s="174">
        <v>5413.308</v>
      </c>
      <c r="I3342" s="197">
        <f t="shared" si="512"/>
        <v>8.3976529948002934E-4</v>
      </c>
      <c r="J3342" s="197">
        <f t="shared" si="507"/>
        <v>6.7474414478435482E-2</v>
      </c>
      <c r="K3342" s="174">
        <v>892.96</v>
      </c>
      <c r="L3342" s="197">
        <f t="shared" si="513"/>
        <v>-5.8216342523261986E-4</v>
      </c>
      <c r="M3342" s="197">
        <f t="shared" si="508"/>
        <v>7.659400459396791E-2</v>
      </c>
      <c r="N3342" s="199">
        <v>42814</v>
      </c>
      <c r="O3342" s="181">
        <v>2373.4699999999998</v>
      </c>
      <c r="P3342" s="200">
        <f t="shared" si="514"/>
        <v>-2.0119037369022092E-3</v>
      </c>
      <c r="Q3342" s="200">
        <f t="shared" si="509"/>
        <v>4.5752838910550202E-2</v>
      </c>
    </row>
    <row r="3343" spans="1:17">
      <c r="A3343" s="180">
        <v>42815</v>
      </c>
      <c r="B3343" s="174">
        <v>1351.06</v>
      </c>
      <c r="C3343" s="197">
        <f t="shared" si="510"/>
        <v>-1.8531066800089219E-2</v>
      </c>
      <c r="D3343" s="201">
        <f t="shared" si="505"/>
        <v>8.4095481722734122E-2</v>
      </c>
      <c r="E3343" s="174">
        <v>11420.43</v>
      </c>
      <c r="F3343" s="197">
        <f t="shared" si="511"/>
        <v>-1.1881400280841474E-2</v>
      </c>
      <c r="G3343" s="197">
        <f t="shared" si="506"/>
        <v>3.5948903466288928E-2</v>
      </c>
      <c r="H3343" s="174">
        <v>5332.5330000000004</v>
      </c>
      <c r="I3343" s="197">
        <f t="shared" si="512"/>
        <v>-1.5034006440348118E-2</v>
      </c>
      <c r="J3343" s="197">
        <f t="shared" si="507"/>
        <v>6.9240862578279078E-2</v>
      </c>
      <c r="K3343" s="174">
        <v>897.57</v>
      </c>
      <c r="L3343" s="197">
        <f t="shared" si="513"/>
        <v>5.1493247098726462E-3</v>
      </c>
      <c r="M3343" s="197">
        <f t="shared" si="508"/>
        <v>7.4068346734526974E-2</v>
      </c>
      <c r="N3343" s="199">
        <v>42815</v>
      </c>
      <c r="O3343" s="181">
        <v>2344.02</v>
      </c>
      <c r="P3343" s="200">
        <f t="shared" si="514"/>
        <v>-1.2485615265953647E-2</v>
      </c>
      <c r="Q3343" s="200">
        <f t="shared" si="509"/>
        <v>4.7356794196836291E-2</v>
      </c>
    </row>
    <row r="3344" spans="1:17">
      <c r="A3344" s="180">
        <v>42816</v>
      </c>
      <c r="B3344" s="174">
        <v>1362.42</v>
      </c>
      <c r="C3344" s="197">
        <f t="shared" si="510"/>
        <v>8.3730606962034142E-3</v>
      </c>
      <c r="D3344" s="201">
        <f t="shared" si="505"/>
        <v>6.1211370385600039E-2</v>
      </c>
      <c r="E3344" s="174">
        <v>11426.69</v>
      </c>
      <c r="F3344" s="197">
        <f t="shared" si="511"/>
        <v>5.4799030745687532E-4</v>
      </c>
      <c r="G3344" s="197">
        <f t="shared" si="506"/>
        <v>2.0134035753880147E-2</v>
      </c>
      <c r="H3344" s="174">
        <v>5367.5550000000003</v>
      </c>
      <c r="I3344" s="197">
        <f t="shared" si="512"/>
        <v>6.5461377632105473E-3</v>
      </c>
      <c r="J3344" s="197">
        <f t="shared" si="507"/>
        <v>5.182825784304991E-2</v>
      </c>
      <c r="K3344" s="174">
        <v>898.61</v>
      </c>
      <c r="L3344" s="197">
        <f t="shared" si="513"/>
        <v>1.1580132461328657E-3</v>
      </c>
      <c r="M3344" s="197">
        <f t="shared" si="508"/>
        <v>7.9965650728880344E-2</v>
      </c>
      <c r="N3344" s="199">
        <v>42816</v>
      </c>
      <c r="O3344" s="181">
        <v>2348.4499999999998</v>
      </c>
      <c r="P3344" s="200">
        <f t="shared" si="514"/>
        <v>1.8881319714754499E-3</v>
      </c>
      <c r="Q3344" s="200">
        <f t="shared" si="509"/>
        <v>3.1510646551095943E-2</v>
      </c>
    </row>
    <row r="3345" spans="1:17">
      <c r="A3345" s="180">
        <v>42817</v>
      </c>
      <c r="B3345" s="174">
        <v>1360.45</v>
      </c>
      <c r="C3345" s="197">
        <f t="shared" si="510"/>
        <v>-1.4470028636952648E-3</v>
      </c>
      <c r="D3345" s="201">
        <f t="shared" si="505"/>
        <v>7.1766470696493195E-2</v>
      </c>
      <c r="E3345" s="174">
        <v>11430.89</v>
      </c>
      <c r="F3345" s="197">
        <f t="shared" si="511"/>
        <v>3.6749297583257699E-4</v>
      </c>
      <c r="G3345" s="197">
        <f t="shared" si="506"/>
        <v>2.2664729706508565E-2</v>
      </c>
      <c r="H3345" s="174">
        <v>5355.143</v>
      </c>
      <c r="I3345" s="197">
        <f t="shared" si="512"/>
        <v>-2.3150900162731318E-3</v>
      </c>
      <c r="J3345" s="197">
        <f t="shared" si="507"/>
        <v>5.7880166066568539E-2</v>
      </c>
      <c r="K3345" s="174">
        <v>896.32</v>
      </c>
      <c r="L3345" s="197">
        <f t="shared" si="513"/>
        <v>-2.5516329243851429E-3</v>
      </c>
      <c r="M3345" s="197">
        <f t="shared" si="508"/>
        <v>7.4579752061309387E-2</v>
      </c>
      <c r="N3345" s="199">
        <v>42817</v>
      </c>
      <c r="O3345" s="181">
        <v>2345.96</v>
      </c>
      <c r="P3345" s="200">
        <f t="shared" si="514"/>
        <v>-1.0608362855033045E-3</v>
      </c>
      <c r="Q3345" s="200">
        <f t="shared" si="509"/>
        <v>3.6092480815536343E-2</v>
      </c>
    </row>
    <row r="3346" spans="1:17">
      <c r="A3346" s="180">
        <v>42818</v>
      </c>
      <c r="B3346" s="174">
        <v>1364.68</v>
      </c>
      <c r="C3346" s="197">
        <f t="shared" si="510"/>
        <v>3.1044415475506614E-3</v>
      </c>
      <c r="D3346" s="201">
        <f t="shared" ref="D3346:D3409" si="515">SUM(C3305:C3345)</f>
        <v>5.3700579763575014E-2</v>
      </c>
      <c r="E3346" s="174">
        <v>11418.89</v>
      </c>
      <c r="F3346" s="197">
        <f t="shared" si="511"/>
        <v>-1.0503384367999474E-3</v>
      </c>
      <c r="G3346" s="197">
        <f t="shared" ref="G3346:G3409" si="516">SUM(F3305:F3345)</f>
        <v>1.6015213439876157E-2</v>
      </c>
      <c r="H3346" s="174">
        <v>5363.9949999999999</v>
      </c>
      <c r="I3346" s="197">
        <f t="shared" si="512"/>
        <v>1.6516257206981994E-3</v>
      </c>
      <c r="J3346" s="197">
        <f t="shared" ref="J3346:J3409" si="517">SUM(I3305:I3345)</f>
        <v>4.8608262136524881E-2</v>
      </c>
      <c r="K3346" s="174">
        <v>901.71</v>
      </c>
      <c r="L3346" s="197">
        <f t="shared" si="513"/>
        <v>5.9954685356471945E-3</v>
      </c>
      <c r="M3346" s="197">
        <f t="shared" ref="M3346:M3409" si="518">SUM(L3305:L3345)</f>
        <v>7.4765577173157516E-2</v>
      </c>
      <c r="N3346" s="199">
        <v>42818</v>
      </c>
      <c r="O3346" s="181">
        <v>2343.98</v>
      </c>
      <c r="P3346" s="200">
        <f t="shared" si="514"/>
        <v>-8.4436053238891068E-4</v>
      </c>
      <c r="Q3346" s="200">
        <f t="shared" ref="Q3346:Q3409" si="519">SUM(P3305:P3345)</f>
        <v>2.8488555538099515E-2</v>
      </c>
    </row>
    <row r="3347" spans="1:17">
      <c r="A3347" s="180">
        <v>42821</v>
      </c>
      <c r="B3347" s="174">
        <v>1367.86</v>
      </c>
      <c r="C3347" s="197">
        <f t="shared" si="510"/>
        <v>2.3275058631016653E-3</v>
      </c>
      <c r="D3347" s="201">
        <f t="shared" si="515"/>
        <v>4.2244890363571264E-2</v>
      </c>
      <c r="E3347" s="174">
        <v>11414.33</v>
      </c>
      <c r="F3347" s="197">
        <f t="shared" si="511"/>
        <v>-3.994180462170853E-4</v>
      </c>
      <c r="G3347" s="197">
        <f t="shared" si="516"/>
        <v>7.0164810655115309E-3</v>
      </c>
      <c r="H3347" s="174">
        <v>5374.2730000000001</v>
      </c>
      <c r="I3347" s="197">
        <f t="shared" si="512"/>
        <v>1.9142757730768818E-3</v>
      </c>
      <c r="J3347" s="197">
        <f t="shared" si="517"/>
        <v>4.0426728319984985E-2</v>
      </c>
      <c r="K3347" s="174">
        <v>903.8</v>
      </c>
      <c r="L3347" s="197">
        <f t="shared" si="513"/>
        <v>2.3151363697882527E-3</v>
      </c>
      <c r="M3347" s="197">
        <f t="shared" si="518"/>
        <v>7.80355777208315E-2</v>
      </c>
      <c r="N3347" s="199">
        <v>42821</v>
      </c>
      <c r="O3347" s="181">
        <v>2341.59</v>
      </c>
      <c r="P3347" s="200">
        <f t="shared" si="514"/>
        <v>-1.0201534529525073E-3</v>
      </c>
      <c r="Q3347" s="200">
        <f t="shared" si="519"/>
        <v>1.9650163215700966E-2</v>
      </c>
    </row>
    <row r="3348" spans="1:17">
      <c r="A3348" s="180">
        <v>42822</v>
      </c>
      <c r="B3348" s="174">
        <v>1377.76</v>
      </c>
      <c r="C3348" s="197">
        <f t="shared" si="510"/>
        <v>7.2115171836573183E-3</v>
      </c>
      <c r="D3348" s="201">
        <f t="shared" si="515"/>
        <v>5.1167866209830021E-2</v>
      </c>
      <c r="E3348" s="174">
        <v>11493.84</v>
      </c>
      <c r="F3348" s="197">
        <f t="shared" si="511"/>
        <v>6.9416561232132669E-3</v>
      </c>
      <c r="G3348" s="197">
        <f t="shared" si="516"/>
        <v>8.9064694051505713E-3</v>
      </c>
      <c r="H3348" s="174">
        <v>5407.2079999999996</v>
      </c>
      <c r="I3348" s="197">
        <f t="shared" si="512"/>
        <v>6.1095692598353646E-3</v>
      </c>
      <c r="J3348" s="197">
        <f t="shared" si="517"/>
        <v>4.1283419170160235E-2</v>
      </c>
      <c r="K3348" s="174">
        <v>904.38</v>
      </c>
      <c r="L3348" s="197">
        <f t="shared" si="513"/>
        <v>6.4152907331348371E-4</v>
      </c>
      <c r="M3348" s="197">
        <f t="shared" si="518"/>
        <v>8.3930168502795499E-2</v>
      </c>
      <c r="N3348" s="199">
        <v>42822</v>
      </c>
      <c r="O3348" s="181">
        <v>2358.5700000000002</v>
      </c>
      <c r="P3348" s="200">
        <f t="shared" si="514"/>
        <v>7.2253173808166449E-3</v>
      </c>
      <c r="Q3348" s="200">
        <f t="shared" si="519"/>
        <v>1.9365583946359337E-2</v>
      </c>
    </row>
    <row r="3349" spans="1:17">
      <c r="A3349" s="180">
        <v>42823</v>
      </c>
      <c r="B3349" s="174">
        <v>1380.46</v>
      </c>
      <c r="C3349" s="197">
        <f t="shared" si="510"/>
        <v>1.9577849935156545E-3</v>
      </c>
      <c r="D3349" s="201">
        <f t="shared" si="515"/>
        <v>5.2793419679288085E-2</v>
      </c>
      <c r="E3349" s="174">
        <v>11496.67</v>
      </c>
      <c r="F3349" s="197">
        <f t="shared" si="511"/>
        <v>2.4618853729600147E-4</v>
      </c>
      <c r="G3349" s="197">
        <f t="shared" si="516"/>
        <v>1.849723217484521E-2</v>
      </c>
      <c r="H3349" s="174">
        <v>5430.268</v>
      </c>
      <c r="I3349" s="197">
        <f t="shared" si="512"/>
        <v>4.2556098489697231E-3</v>
      </c>
      <c r="J3349" s="197">
        <f t="shared" si="517"/>
        <v>4.52355019916885E-2</v>
      </c>
      <c r="K3349" s="174">
        <v>905.31</v>
      </c>
      <c r="L3349" s="197">
        <f t="shared" si="513"/>
        <v>1.027800431973332E-3</v>
      </c>
      <c r="M3349" s="197">
        <f t="shared" si="518"/>
        <v>8.1304034889588109E-2</v>
      </c>
      <c r="N3349" s="199">
        <v>42823</v>
      </c>
      <c r="O3349" s="181">
        <v>2361.13</v>
      </c>
      <c r="P3349" s="200">
        <f t="shared" si="514"/>
        <v>1.0848148191858569E-3</v>
      </c>
      <c r="Q3349" s="200">
        <f t="shared" si="519"/>
        <v>2.7457745046854456E-2</v>
      </c>
    </row>
    <row r="3350" spans="1:17">
      <c r="A3350" s="180">
        <v>42824</v>
      </c>
      <c r="B3350" s="174">
        <v>1382.16</v>
      </c>
      <c r="C3350" s="197">
        <f t="shared" si="510"/>
        <v>1.2307159251560068E-3</v>
      </c>
      <c r="D3350" s="201">
        <f t="shared" si="515"/>
        <v>6.2170137693521407E-2</v>
      </c>
      <c r="E3350" s="174">
        <v>11519.84</v>
      </c>
      <c r="F3350" s="197">
        <f t="shared" si="511"/>
        <v>2.0133380626941645E-3</v>
      </c>
      <c r="G3350" s="197">
        <f t="shared" si="516"/>
        <v>2.5675902186832848E-2</v>
      </c>
      <c r="H3350" s="174">
        <v>5439.7420000000002</v>
      </c>
      <c r="I3350" s="197">
        <f t="shared" si="512"/>
        <v>1.7431451119068423E-3</v>
      </c>
      <c r="J3350" s="197">
        <f t="shared" si="517"/>
        <v>5.7013636753244133E-2</v>
      </c>
      <c r="K3350" s="174">
        <v>891.97</v>
      </c>
      <c r="L3350" s="197">
        <f t="shared" si="513"/>
        <v>-1.4844926755030383E-2</v>
      </c>
      <c r="M3350" s="197">
        <f t="shared" si="518"/>
        <v>8.4853723029149314E-2</v>
      </c>
      <c r="N3350" s="199">
        <v>42824</v>
      </c>
      <c r="O3350" s="181">
        <v>2368.06</v>
      </c>
      <c r="P3350" s="200">
        <f t="shared" si="514"/>
        <v>2.9307365363928895E-3</v>
      </c>
      <c r="Q3350" s="200">
        <f t="shared" si="519"/>
        <v>3.4570216081843276E-2</v>
      </c>
    </row>
    <row r="3351" spans="1:17">
      <c r="A3351" s="180">
        <v>42825</v>
      </c>
      <c r="B3351" s="174">
        <v>1381.28</v>
      </c>
      <c r="C3351" s="197">
        <f t="shared" si="510"/>
        <v>-6.368873793141717E-4</v>
      </c>
      <c r="D3351" s="201">
        <f t="shared" si="515"/>
        <v>6.6767470186166467E-2</v>
      </c>
      <c r="E3351" s="174">
        <v>11492.85</v>
      </c>
      <c r="F3351" s="197">
        <f t="shared" si="511"/>
        <v>-2.3456634035587875E-3</v>
      </c>
      <c r="G3351" s="197">
        <f t="shared" si="516"/>
        <v>2.6109977394982435E-2</v>
      </c>
      <c r="H3351" s="174">
        <v>5436.232</v>
      </c>
      <c r="I3351" s="197">
        <f t="shared" si="512"/>
        <v>-6.454594543644802E-4</v>
      </c>
      <c r="J3351" s="197">
        <f t="shared" si="517"/>
        <v>6.1208643543342822E-2</v>
      </c>
      <c r="K3351" s="174">
        <v>899.07</v>
      </c>
      <c r="L3351" s="197">
        <f t="shared" si="513"/>
        <v>7.9283960065773592E-3</v>
      </c>
      <c r="M3351" s="197">
        <f t="shared" si="518"/>
        <v>6.4839772454086092E-2</v>
      </c>
      <c r="N3351" s="199">
        <v>42825</v>
      </c>
      <c r="O3351" s="181">
        <v>2362.7199999999998</v>
      </c>
      <c r="P3351" s="200">
        <f t="shared" si="514"/>
        <v>-2.2575567952728324E-3</v>
      </c>
      <c r="Q3351" s="200">
        <f t="shared" si="519"/>
        <v>3.839134846456891E-2</v>
      </c>
    </row>
    <row r="3352" spans="1:17">
      <c r="A3352" s="180">
        <v>42828</v>
      </c>
      <c r="B3352" s="174">
        <v>1379.15</v>
      </c>
      <c r="C3352" s="197">
        <f t="shared" si="510"/>
        <v>-1.5432381351681375E-3</v>
      </c>
      <c r="D3352" s="201">
        <f t="shared" si="515"/>
        <v>6.6617982000300946E-2</v>
      </c>
      <c r="E3352" s="174">
        <v>11463.91</v>
      </c>
      <c r="F3352" s="197">
        <f t="shared" si="511"/>
        <v>-2.5212630467368051E-3</v>
      </c>
      <c r="G3352" s="197">
        <f t="shared" si="516"/>
        <v>2.5165104851319779E-2</v>
      </c>
      <c r="H3352" s="174">
        <v>5432.2</v>
      </c>
      <c r="I3352" s="197">
        <f t="shared" si="512"/>
        <v>-7.419653883784489E-4</v>
      </c>
      <c r="J3352" s="197">
        <f t="shared" si="517"/>
        <v>5.3567847632707333E-2</v>
      </c>
      <c r="K3352" s="174">
        <v>896.17</v>
      </c>
      <c r="L3352" s="197">
        <f t="shared" si="513"/>
        <v>-3.2307686130922564E-3</v>
      </c>
      <c r="M3352" s="197">
        <f t="shared" si="518"/>
        <v>7.2134375307134319E-2</v>
      </c>
      <c r="N3352" s="199">
        <v>42828</v>
      </c>
      <c r="O3352" s="181">
        <v>2358.84</v>
      </c>
      <c r="P3352" s="200">
        <f t="shared" si="514"/>
        <v>-1.6435249677560892E-3</v>
      </c>
      <c r="Q3352" s="200">
        <f t="shared" si="519"/>
        <v>3.583544267774004E-2</v>
      </c>
    </row>
    <row r="3353" spans="1:17">
      <c r="A3353" s="180">
        <v>42829</v>
      </c>
      <c r="B3353" s="174">
        <v>1381.45</v>
      </c>
      <c r="C3353" s="197">
        <f t="shared" si="510"/>
        <v>1.6663048121249775E-3</v>
      </c>
      <c r="D3353" s="201">
        <f t="shared" si="515"/>
        <v>6.3149741048043204E-2</v>
      </c>
      <c r="E3353" s="174">
        <v>11470.54</v>
      </c>
      <c r="F3353" s="197">
        <f t="shared" si="511"/>
        <v>5.7816953837496311E-4</v>
      </c>
      <c r="G3353" s="197">
        <f t="shared" si="516"/>
        <v>2.1917789241806339E-2</v>
      </c>
      <c r="H3353" s="174">
        <v>5440.4070000000002</v>
      </c>
      <c r="I3353" s="197">
        <f t="shared" si="512"/>
        <v>1.5096658158818522E-3</v>
      </c>
      <c r="J3353" s="197">
        <f t="shared" si="517"/>
        <v>5.3793806929347016E-2</v>
      </c>
      <c r="K3353" s="174">
        <v>896.61</v>
      </c>
      <c r="L3353" s="197">
        <f t="shared" si="513"/>
        <v>4.908577838158083E-4</v>
      </c>
      <c r="M3353" s="197">
        <f t="shared" si="518"/>
        <v>5.8663330721311455E-2</v>
      </c>
      <c r="N3353" s="199">
        <v>42829</v>
      </c>
      <c r="O3353" s="181">
        <v>2360.16</v>
      </c>
      <c r="P3353" s="200">
        <f t="shared" si="514"/>
        <v>5.5944057403117787E-4</v>
      </c>
      <c r="Q3353" s="200">
        <f t="shared" si="519"/>
        <v>3.3621792266946948E-2</v>
      </c>
    </row>
    <row r="3354" spans="1:17">
      <c r="A3354" s="180">
        <v>42830</v>
      </c>
      <c r="B3354" s="174">
        <v>1375.23</v>
      </c>
      <c r="C3354" s="197">
        <f t="shared" si="510"/>
        <v>-4.512682324747783E-3</v>
      </c>
      <c r="D3354" s="201">
        <f t="shared" si="515"/>
        <v>5.6938294271983936E-2</v>
      </c>
      <c r="E3354" s="174">
        <v>11423.36</v>
      </c>
      <c r="F3354" s="197">
        <f t="shared" si="511"/>
        <v>-4.1216277515328109E-3</v>
      </c>
      <c r="G3354" s="197">
        <f t="shared" si="516"/>
        <v>1.4029292558777395E-2</v>
      </c>
      <c r="H3354" s="174">
        <v>5418.5240000000003</v>
      </c>
      <c r="I3354" s="197">
        <f t="shared" si="512"/>
        <v>-4.0304206045343955E-3</v>
      </c>
      <c r="J3354" s="197">
        <f t="shared" si="517"/>
        <v>5.2607652773804886E-2</v>
      </c>
      <c r="K3354" s="174">
        <v>897.53</v>
      </c>
      <c r="L3354" s="197">
        <f t="shared" si="513"/>
        <v>1.0255610828988622E-3</v>
      </c>
      <c r="M3354" s="197">
        <f t="shared" si="518"/>
        <v>4.8490747694772747E-2</v>
      </c>
      <c r="N3354" s="199">
        <v>42830</v>
      </c>
      <c r="O3354" s="181">
        <v>2352.9499999999998</v>
      </c>
      <c r="P3354" s="200">
        <f t="shared" si="514"/>
        <v>-3.0595532989129127E-3</v>
      </c>
      <c r="Q3354" s="200">
        <f t="shared" si="519"/>
        <v>2.694265916516158E-2</v>
      </c>
    </row>
    <row r="3355" spans="1:17">
      <c r="A3355" s="180">
        <v>42831</v>
      </c>
      <c r="B3355" s="174">
        <v>1378.09</v>
      </c>
      <c r="C3355" s="197">
        <f t="shared" si="510"/>
        <v>2.0774926478875346E-3</v>
      </c>
      <c r="D3355" s="201">
        <f t="shared" si="515"/>
        <v>5.23259992871511E-2</v>
      </c>
      <c r="E3355" s="174">
        <v>11457.29</v>
      </c>
      <c r="F3355" s="197">
        <f t="shared" si="511"/>
        <v>2.9658270085031625E-3</v>
      </c>
      <c r="G3355" s="197">
        <f t="shared" si="516"/>
        <v>1.4038816625947793E-2</v>
      </c>
      <c r="H3355" s="174">
        <v>5420.88</v>
      </c>
      <c r="I3355" s="197">
        <f t="shared" si="512"/>
        <v>4.3471025475236064E-4</v>
      </c>
      <c r="J3355" s="197">
        <f t="shared" si="517"/>
        <v>4.7344846629249364E-2</v>
      </c>
      <c r="K3355" s="174">
        <v>903.95</v>
      </c>
      <c r="L3355" s="197">
        <f t="shared" si="513"/>
        <v>7.1275031403880947E-3</v>
      </c>
      <c r="M3355" s="197">
        <f t="shared" si="518"/>
        <v>5.1602377413406071E-2</v>
      </c>
      <c r="N3355" s="199">
        <v>42831</v>
      </c>
      <c r="O3355" s="181">
        <v>2357.4899999999998</v>
      </c>
      <c r="P3355" s="200">
        <f t="shared" si="514"/>
        <v>1.9276336842417722E-3</v>
      </c>
      <c r="Q3355" s="200">
        <f t="shared" si="519"/>
        <v>2.600076294371342E-2</v>
      </c>
    </row>
    <row r="3356" spans="1:17">
      <c r="A3356" s="180">
        <v>42832</v>
      </c>
      <c r="B3356" s="174">
        <v>1379</v>
      </c>
      <c r="C3356" s="197">
        <f t="shared" si="510"/>
        <v>6.6011630599280096E-4</v>
      </c>
      <c r="D3356" s="201">
        <f t="shared" si="515"/>
        <v>5.0923285423307867E-2</v>
      </c>
      <c r="E3356" s="174">
        <v>11445.58</v>
      </c>
      <c r="F3356" s="197">
        <f t="shared" si="511"/>
        <v>-1.0225793553733029E-3</v>
      </c>
      <c r="G3356" s="197">
        <f t="shared" si="516"/>
        <v>1.8846697622851245E-2</v>
      </c>
      <c r="H3356" s="174">
        <v>5418.3689999999997</v>
      </c>
      <c r="I3356" s="197">
        <f t="shared" si="512"/>
        <v>-4.6331623988316354E-4</v>
      </c>
      <c r="J3356" s="197">
        <f t="shared" si="517"/>
        <v>4.431919476224952E-2</v>
      </c>
      <c r="K3356" s="174">
        <v>905.81</v>
      </c>
      <c r="L3356" s="197">
        <f t="shared" si="513"/>
        <v>2.0555218978221021E-3</v>
      </c>
      <c r="M3356" s="197">
        <f t="shared" si="518"/>
        <v>5.5426996314364589E-2</v>
      </c>
      <c r="N3356" s="199">
        <v>42832</v>
      </c>
      <c r="O3356" s="181">
        <v>2355.54</v>
      </c>
      <c r="P3356" s="200">
        <f t="shared" si="514"/>
        <v>-8.2749318857336135E-4</v>
      </c>
      <c r="Q3356" s="200">
        <f t="shared" si="519"/>
        <v>2.7701601675787699E-2</v>
      </c>
    </row>
    <row r="3357" spans="1:17">
      <c r="A3357" s="180">
        <v>42835</v>
      </c>
      <c r="B3357" s="174">
        <v>1382.18</v>
      </c>
      <c r="C3357" s="197">
        <f t="shared" si="510"/>
        <v>2.3033640732975204E-3</v>
      </c>
      <c r="D3357" s="201">
        <f t="shared" si="515"/>
        <v>4.740026757919398E-2</v>
      </c>
      <c r="E3357" s="174">
        <v>11464.34</v>
      </c>
      <c r="F3357" s="197">
        <f t="shared" si="511"/>
        <v>1.6377188740118967E-3</v>
      </c>
      <c r="G3357" s="197">
        <f t="shared" si="516"/>
        <v>1.7075513420286612E-2</v>
      </c>
      <c r="H3357" s="174">
        <v>5421.6790000000001</v>
      </c>
      <c r="I3357" s="197">
        <f t="shared" si="512"/>
        <v>6.1069842179164871E-4</v>
      </c>
      <c r="J3357" s="197">
        <f t="shared" si="517"/>
        <v>4.1794708053770446E-2</v>
      </c>
      <c r="K3357" s="174">
        <v>907.12</v>
      </c>
      <c r="L3357" s="197">
        <f t="shared" si="513"/>
        <v>1.445174637738831E-3</v>
      </c>
      <c r="M3357" s="197">
        <f t="shared" si="518"/>
        <v>6.5713113985355245E-2</v>
      </c>
      <c r="N3357" s="199">
        <v>42835</v>
      </c>
      <c r="O3357" s="181">
        <v>2357.16</v>
      </c>
      <c r="P3357" s="200">
        <f t="shared" si="514"/>
        <v>6.8750400569067267E-4</v>
      </c>
      <c r="Q3357" s="200">
        <f t="shared" si="519"/>
        <v>2.6180958222417477E-2</v>
      </c>
    </row>
    <row r="3358" spans="1:17">
      <c r="A3358" s="180">
        <v>42836</v>
      </c>
      <c r="B3358" s="174">
        <v>1377.39</v>
      </c>
      <c r="C3358" s="197">
        <f t="shared" si="510"/>
        <v>-3.4715588375321261E-3</v>
      </c>
      <c r="D3358" s="201">
        <f t="shared" si="515"/>
        <v>4.3956620118495118E-2</v>
      </c>
      <c r="E3358" s="174">
        <v>11473.62</v>
      </c>
      <c r="F3358" s="197">
        <f t="shared" si="511"/>
        <v>8.0913913062082552E-4</v>
      </c>
      <c r="G3358" s="197">
        <f t="shared" si="516"/>
        <v>1.1992060181298328E-2</v>
      </c>
      <c r="H3358" s="174">
        <v>5398.3990000000003</v>
      </c>
      <c r="I3358" s="197">
        <f t="shared" si="512"/>
        <v>-4.3031179484339203E-3</v>
      </c>
      <c r="J3358" s="197">
        <f t="shared" si="517"/>
        <v>3.9411956334553799E-2</v>
      </c>
      <c r="K3358" s="174">
        <v>906.21</v>
      </c>
      <c r="L3358" s="197">
        <f t="shared" si="513"/>
        <v>-1.0036783998413955E-3</v>
      </c>
      <c r="M3358" s="197">
        <f t="shared" si="518"/>
        <v>7.3272201106325971E-2</v>
      </c>
      <c r="N3358" s="199">
        <v>42836</v>
      </c>
      <c r="O3358" s="181">
        <v>2353.7800000000002</v>
      </c>
      <c r="P3358" s="200">
        <f t="shared" si="514"/>
        <v>-1.4349580253540969E-3</v>
      </c>
      <c r="Q3358" s="200">
        <f t="shared" si="519"/>
        <v>2.113248331577745E-2</v>
      </c>
    </row>
    <row r="3359" spans="1:17">
      <c r="A3359" s="180">
        <v>42837</v>
      </c>
      <c r="B3359" s="174">
        <v>1365.86</v>
      </c>
      <c r="C3359" s="197">
        <f t="shared" si="510"/>
        <v>-8.4061371697240084E-3</v>
      </c>
      <c r="D3359" s="201">
        <f t="shared" si="515"/>
        <v>3.8174353221776029E-2</v>
      </c>
      <c r="E3359" s="174">
        <v>11423.17</v>
      </c>
      <c r="F3359" s="197">
        <f t="shared" si="511"/>
        <v>-4.4067383805441711E-3</v>
      </c>
      <c r="G3359" s="197">
        <f t="shared" si="516"/>
        <v>8.3934301454194338E-3</v>
      </c>
      <c r="H3359" s="174">
        <v>5377.03</v>
      </c>
      <c r="I3359" s="197">
        <f t="shared" si="512"/>
        <v>-3.9662509981242527E-3</v>
      </c>
      <c r="J3359" s="197">
        <f t="shared" si="517"/>
        <v>3.2325002902520869E-2</v>
      </c>
      <c r="K3359" s="174">
        <v>904.89</v>
      </c>
      <c r="L3359" s="197">
        <f t="shared" si="513"/>
        <v>-1.4576779125732905E-3</v>
      </c>
      <c r="M3359" s="197">
        <f t="shared" si="518"/>
        <v>6.4799716198423007E-2</v>
      </c>
      <c r="N3359" s="199">
        <v>42837</v>
      </c>
      <c r="O3359" s="181">
        <v>2344.9299999999998</v>
      </c>
      <c r="P3359" s="200">
        <f t="shared" si="514"/>
        <v>-3.7669958202624669E-3</v>
      </c>
      <c r="Q3359" s="200">
        <f t="shared" si="519"/>
        <v>1.6137809855164928E-2</v>
      </c>
    </row>
    <row r="3360" spans="1:17">
      <c r="A3360" s="180">
        <v>42838</v>
      </c>
      <c r="B3360" s="174">
        <v>1360.43</v>
      </c>
      <c r="C3360" s="197">
        <f t="shared" si="510"/>
        <v>-3.9834406319042316E-3</v>
      </c>
      <c r="D3360" s="201">
        <f t="shared" si="515"/>
        <v>2.3212590240592294E-2</v>
      </c>
      <c r="E3360" s="174">
        <v>11324.53</v>
      </c>
      <c r="F3360" s="197">
        <f t="shared" si="511"/>
        <v>-8.6725794920193538E-3</v>
      </c>
      <c r="G3360" s="197">
        <f t="shared" si="516"/>
        <v>-9.4150183486358188E-4</v>
      </c>
      <c r="H3360" s="174">
        <v>5353.5860000000002</v>
      </c>
      <c r="I3360" s="197">
        <f t="shared" si="512"/>
        <v>-4.3695603871126499E-3</v>
      </c>
      <c r="J3360" s="197">
        <f t="shared" si="517"/>
        <v>2.2610656857648764E-2</v>
      </c>
      <c r="K3360" s="174">
        <v>904.82</v>
      </c>
      <c r="L3360" s="197">
        <f t="shared" si="513"/>
        <v>-7.7360461106814086E-5</v>
      </c>
      <c r="M3360" s="197">
        <f t="shared" si="518"/>
        <v>6.3094820951123953E-2</v>
      </c>
      <c r="N3360" s="199">
        <v>42838</v>
      </c>
      <c r="O3360" s="181">
        <v>2328.9499999999998</v>
      </c>
      <c r="P3360" s="200">
        <f t="shared" si="514"/>
        <v>-6.8380284760690994E-3</v>
      </c>
      <c r="Q3360" s="200">
        <f t="shared" si="519"/>
        <v>7.1386382868015895E-3</v>
      </c>
    </row>
    <row r="3361" spans="1:17">
      <c r="A3361" s="180">
        <v>42842</v>
      </c>
      <c r="B3361" s="174">
        <v>1373.18</v>
      </c>
      <c r="C3361" s="197">
        <f t="shared" si="510"/>
        <v>9.3283917292071028E-3</v>
      </c>
      <c r="D3361" s="201">
        <f t="shared" si="515"/>
        <v>1.8794630831389821E-2</v>
      </c>
      <c r="E3361" s="174">
        <v>11427.08</v>
      </c>
      <c r="F3361" s="197">
        <f t="shared" si="511"/>
        <v>9.0148076985519555E-3</v>
      </c>
      <c r="G3361" s="197">
        <f t="shared" si="516"/>
        <v>-1.2665239011213416E-2</v>
      </c>
      <c r="H3361" s="174">
        <v>5399.1959999999999</v>
      </c>
      <c r="I3361" s="197">
        <f t="shared" si="512"/>
        <v>8.4834368521018635E-3</v>
      </c>
      <c r="J3361" s="197">
        <f t="shared" si="517"/>
        <v>1.5532859317283265E-2</v>
      </c>
      <c r="K3361" s="174">
        <v>901.95</v>
      </c>
      <c r="L3361" s="197">
        <f t="shared" si="513"/>
        <v>-3.1769427363753733E-3</v>
      </c>
      <c r="M3361" s="197">
        <f t="shared" si="518"/>
        <v>5.6225286991762095E-2</v>
      </c>
      <c r="N3361" s="199">
        <v>42842</v>
      </c>
      <c r="O3361" s="181">
        <v>2349.0100000000002</v>
      </c>
      <c r="P3361" s="200">
        <f t="shared" si="514"/>
        <v>8.5764405680456898E-3</v>
      </c>
      <c r="Q3361" s="200">
        <f t="shared" si="519"/>
        <v>-3.6986839636246882E-3</v>
      </c>
    </row>
    <row r="3362" spans="1:17">
      <c r="A3362" s="180">
        <v>42843</v>
      </c>
      <c r="B3362" s="174">
        <v>1370.86</v>
      </c>
      <c r="C3362" s="197">
        <f t="shared" si="510"/>
        <v>-1.6909378527954679E-3</v>
      </c>
      <c r="D3362" s="201">
        <f t="shared" si="515"/>
        <v>2.2975631017610579E-2</v>
      </c>
      <c r="E3362" s="174">
        <v>11378.58</v>
      </c>
      <c r="F3362" s="197">
        <f t="shared" si="511"/>
        <v>-4.253336506573344E-3</v>
      </c>
      <c r="G3362" s="197">
        <f t="shared" si="516"/>
        <v>-7.6124488636216785E-3</v>
      </c>
      <c r="H3362" s="174">
        <v>5391.6559999999999</v>
      </c>
      <c r="I3362" s="197">
        <f t="shared" si="512"/>
        <v>-1.3974802410604825E-3</v>
      </c>
      <c r="J3362" s="197">
        <f t="shared" si="517"/>
        <v>1.8091825503963314E-2</v>
      </c>
      <c r="K3362" s="174">
        <v>901.54</v>
      </c>
      <c r="L3362" s="197">
        <f t="shared" si="513"/>
        <v>-4.5467400103494206E-4</v>
      </c>
      <c r="M3362" s="197">
        <f t="shared" si="518"/>
        <v>5.1646392977220221E-2</v>
      </c>
      <c r="N3362" s="199">
        <v>42843</v>
      </c>
      <c r="O3362" s="181">
        <v>2342.19</v>
      </c>
      <c r="P3362" s="200">
        <f t="shared" si="514"/>
        <v>-2.9075736718455298E-3</v>
      </c>
      <c r="Q3362" s="200">
        <f t="shared" si="519"/>
        <v>-1.0216548262916535E-4</v>
      </c>
    </row>
    <row r="3363" spans="1:17">
      <c r="A3363" s="180">
        <v>42844</v>
      </c>
      <c r="B3363" s="174">
        <v>1374.39</v>
      </c>
      <c r="C3363" s="197">
        <f t="shared" si="510"/>
        <v>2.5717161974590876E-3</v>
      </c>
      <c r="D3363" s="201">
        <f t="shared" si="515"/>
        <v>2.3462936959847545E-2</v>
      </c>
      <c r="E3363" s="174">
        <v>11342.42</v>
      </c>
      <c r="F3363" s="197">
        <f t="shared" si="511"/>
        <v>-3.1829611838214453E-3</v>
      </c>
      <c r="G3363" s="197">
        <f t="shared" si="516"/>
        <v>-1.0978676240611199E-2</v>
      </c>
      <c r="H3363" s="174">
        <v>5399.6360000000004</v>
      </c>
      <c r="I3363" s="197">
        <f t="shared" si="512"/>
        <v>1.4789705356115423E-3</v>
      </c>
      <c r="J3363" s="197">
        <f t="shared" si="517"/>
        <v>1.7025194026916615E-2</v>
      </c>
      <c r="K3363" s="174">
        <v>900.93</v>
      </c>
      <c r="L3363" s="197">
        <f t="shared" si="513"/>
        <v>-6.7684901639200102E-4</v>
      </c>
      <c r="M3363" s="197">
        <f t="shared" si="518"/>
        <v>4.7079003975679982E-2</v>
      </c>
      <c r="N3363" s="199">
        <v>42844</v>
      </c>
      <c r="O3363" s="181">
        <v>2338.17</v>
      </c>
      <c r="P3363" s="200">
        <f t="shared" si="514"/>
        <v>-1.7178170006366042E-3</v>
      </c>
      <c r="Q3363" s="200">
        <f t="shared" si="519"/>
        <v>-2.1452600344451763E-3</v>
      </c>
    </row>
    <row r="3364" spans="1:17">
      <c r="A3364" s="180">
        <v>42845</v>
      </c>
      <c r="B3364" s="174">
        <v>1383.86</v>
      </c>
      <c r="C3364" s="197">
        <f t="shared" si="510"/>
        <v>6.8666996903208599E-3</v>
      </c>
      <c r="D3364" s="201">
        <f t="shared" si="515"/>
        <v>1.7490675065899925E-2</v>
      </c>
      <c r="E3364" s="174">
        <v>11426.91</v>
      </c>
      <c r="F3364" s="197">
        <f t="shared" si="511"/>
        <v>7.4214206382910621E-3</v>
      </c>
      <c r="G3364" s="197">
        <f t="shared" si="516"/>
        <v>-1.474560188176424E-2</v>
      </c>
      <c r="H3364" s="174">
        <v>5443.5320000000002</v>
      </c>
      <c r="I3364" s="197">
        <f t="shared" si="512"/>
        <v>8.0965710017514691E-3</v>
      </c>
      <c r="J3364" s="197">
        <f t="shared" si="517"/>
        <v>1.3971228034180886E-2</v>
      </c>
      <c r="K3364" s="174">
        <v>899.57</v>
      </c>
      <c r="L3364" s="197">
        <f t="shared" si="513"/>
        <v>-1.5106917618972781E-3</v>
      </c>
      <c r="M3364" s="197">
        <f t="shared" si="518"/>
        <v>4.4740899574588502E-2</v>
      </c>
      <c r="N3364" s="199">
        <v>42845</v>
      </c>
      <c r="O3364" s="181">
        <v>2355.84</v>
      </c>
      <c r="P3364" s="200">
        <f t="shared" si="514"/>
        <v>7.5287796425385226E-3</v>
      </c>
      <c r="Q3364" s="200">
        <f t="shared" si="519"/>
        <v>-5.5402512626126915E-3</v>
      </c>
    </row>
    <row r="3365" spans="1:17">
      <c r="A3365" s="180">
        <v>42846</v>
      </c>
      <c r="B3365" s="174">
        <v>1382.59</v>
      </c>
      <c r="C3365" s="197">
        <f t="shared" si="510"/>
        <v>-9.1814425651378252E-4</v>
      </c>
      <c r="D3365" s="201">
        <f t="shared" si="515"/>
        <v>1.5981227158515104E-2</v>
      </c>
      <c r="E3365" s="174">
        <v>11389.13</v>
      </c>
      <c r="F3365" s="197">
        <f t="shared" si="511"/>
        <v>-3.3117083007448171E-3</v>
      </c>
      <c r="G3365" s="197">
        <f t="shared" si="516"/>
        <v>-1.315723804886027E-2</v>
      </c>
      <c r="H3365" s="174">
        <v>5442.049</v>
      </c>
      <c r="I3365" s="197">
        <f t="shared" si="512"/>
        <v>-2.7247052944165775E-4</v>
      </c>
      <c r="J3365" s="197">
        <f t="shared" si="517"/>
        <v>1.7196049147179461E-2</v>
      </c>
      <c r="K3365" s="174">
        <v>895.64</v>
      </c>
      <c r="L3365" s="197">
        <f t="shared" si="513"/>
        <v>-4.3783248512253648E-3</v>
      </c>
      <c r="M3365" s="197">
        <f t="shared" si="518"/>
        <v>4.0378825395360279E-2</v>
      </c>
      <c r="N3365" s="199">
        <v>42846</v>
      </c>
      <c r="O3365" s="181">
        <v>2348.69</v>
      </c>
      <c r="P3365" s="200">
        <f t="shared" si="514"/>
        <v>-3.039625852145616E-3</v>
      </c>
      <c r="Q3365" s="200">
        <f t="shared" si="519"/>
        <v>-4.0413338011098749E-3</v>
      </c>
    </row>
    <row r="3366" spans="1:17">
      <c r="A3366" s="180">
        <v>42849</v>
      </c>
      <c r="B3366" s="174">
        <v>1402.35</v>
      </c>
      <c r="C3366" s="197">
        <f t="shared" si="510"/>
        <v>1.4190849070317754E-2</v>
      </c>
      <c r="D3366" s="201">
        <f t="shared" si="515"/>
        <v>1.4197034158319636E-2</v>
      </c>
      <c r="E3366" s="174">
        <v>11531.79</v>
      </c>
      <c r="F3366" s="197">
        <f t="shared" si="511"/>
        <v>1.2448177662783432E-2</v>
      </c>
      <c r="G3366" s="197">
        <f t="shared" si="516"/>
        <v>-1.4041629512097548E-2</v>
      </c>
      <c r="H3366" s="174">
        <v>5508.0330000000004</v>
      </c>
      <c r="I3366" s="197">
        <f t="shared" si="512"/>
        <v>1.2051927770714118E-2</v>
      </c>
      <c r="J3366" s="197">
        <f t="shared" si="517"/>
        <v>1.6660284481443952E-2</v>
      </c>
      <c r="K3366" s="174">
        <v>892.07</v>
      </c>
      <c r="L3366" s="197">
        <f t="shared" si="513"/>
        <v>-3.9939416858336017E-3</v>
      </c>
      <c r="M3366" s="197">
        <f t="shared" si="518"/>
        <v>3.3792215691483392E-2</v>
      </c>
      <c r="N3366" s="199">
        <v>42849</v>
      </c>
      <c r="O3366" s="181">
        <v>2374.15</v>
      </c>
      <c r="P3366" s="200">
        <f t="shared" si="514"/>
        <v>1.0781752773837281E-2</v>
      </c>
      <c r="Q3366" s="200">
        <f t="shared" si="519"/>
        <v>-5.9980950324044994E-3</v>
      </c>
    </row>
    <row r="3367" spans="1:17">
      <c r="A3367" s="180">
        <v>42850</v>
      </c>
      <c r="B3367" s="174">
        <v>1413.96</v>
      </c>
      <c r="C3367" s="197">
        <f t="shared" si="510"/>
        <v>8.2448777078154515E-3</v>
      </c>
      <c r="D3367" s="201">
        <f t="shared" si="515"/>
        <v>3.46284286274985E-2</v>
      </c>
      <c r="E3367" s="174">
        <v>11603.92</v>
      </c>
      <c r="F3367" s="197">
        <f t="shared" si="511"/>
        <v>6.2354026483326542E-3</v>
      </c>
      <c r="G3367" s="197">
        <f t="shared" si="516"/>
        <v>-2.1101933770982951E-3</v>
      </c>
      <c r="H3367" s="174">
        <v>5548.1940000000004</v>
      </c>
      <c r="I3367" s="197">
        <f t="shared" si="512"/>
        <v>7.2648972632466972E-3</v>
      </c>
      <c r="J3367" s="197">
        <f t="shared" si="517"/>
        <v>3.2411217275390217E-2</v>
      </c>
      <c r="K3367" s="174">
        <v>888.68</v>
      </c>
      <c r="L3367" s="197">
        <f t="shared" si="513"/>
        <v>-3.8073891283773851E-3</v>
      </c>
      <c r="M3367" s="197">
        <f t="shared" si="518"/>
        <v>2.3328739877228822E-2</v>
      </c>
      <c r="N3367" s="199">
        <v>42850</v>
      </c>
      <c r="O3367" s="181">
        <v>2388.61</v>
      </c>
      <c r="P3367" s="200">
        <f t="shared" si="514"/>
        <v>6.0721281060621066E-3</v>
      </c>
      <c r="Q3367" s="200">
        <f t="shared" si="519"/>
        <v>4.3647546267498224E-3</v>
      </c>
    </row>
    <row r="3368" spans="1:17">
      <c r="A3368" s="180">
        <v>42851</v>
      </c>
      <c r="B3368" s="174">
        <v>1412.16</v>
      </c>
      <c r="C3368" s="197">
        <f t="shared" si="510"/>
        <v>-1.2738314320672019E-3</v>
      </c>
      <c r="D3368" s="201">
        <f t="shared" si="515"/>
        <v>4.0837907402529683E-2</v>
      </c>
      <c r="E3368" s="174">
        <v>11592.91</v>
      </c>
      <c r="F3368" s="197">
        <f t="shared" si="511"/>
        <v>-9.4926770828327161E-4</v>
      </c>
      <c r="G3368" s="197">
        <f t="shared" si="516"/>
        <v>5.4119321331837153E-3</v>
      </c>
      <c r="H3368" s="174">
        <v>5541.0860000000002</v>
      </c>
      <c r="I3368" s="197">
        <f t="shared" si="512"/>
        <v>-1.2819589682020729E-3</v>
      </c>
      <c r="J3368" s="197">
        <f t="shared" si="517"/>
        <v>3.762640966614933E-2</v>
      </c>
      <c r="K3368" s="174">
        <v>897.33</v>
      </c>
      <c r="L3368" s="197">
        <f t="shared" si="513"/>
        <v>9.6864716704298942E-3</v>
      </c>
      <c r="M3368" s="197">
        <f t="shared" si="518"/>
        <v>1.6679723610412672E-2</v>
      </c>
      <c r="N3368" s="199">
        <v>42851</v>
      </c>
      <c r="O3368" s="181">
        <v>2387.4499999999998</v>
      </c>
      <c r="P3368" s="200">
        <f t="shared" si="514"/>
        <v>-4.8575605114247193E-4</v>
      </c>
      <c r="Q3368" s="200">
        <f t="shared" si="519"/>
        <v>8.9446448392584577E-3</v>
      </c>
    </row>
    <row r="3369" spans="1:17">
      <c r="A3369" s="180">
        <v>42852</v>
      </c>
      <c r="B3369" s="174">
        <v>1421.31</v>
      </c>
      <c r="C3369" s="197">
        <f t="shared" si="510"/>
        <v>6.4585344513168911E-3</v>
      </c>
      <c r="D3369" s="201">
        <f t="shared" si="515"/>
        <v>4.2544836057273126E-2</v>
      </c>
      <c r="E3369" s="174">
        <v>11578.52</v>
      </c>
      <c r="F3369" s="197">
        <f t="shared" si="511"/>
        <v>-1.242046938832097E-3</v>
      </c>
      <c r="G3369" s="197">
        <f t="shared" si="516"/>
        <v>2.9855848598732979E-3</v>
      </c>
      <c r="H3369" s="174">
        <v>5571.2830000000004</v>
      </c>
      <c r="I3369" s="197">
        <f t="shared" si="512"/>
        <v>5.4348580989490641E-3</v>
      </c>
      <c r="J3369" s="197">
        <f t="shared" si="517"/>
        <v>3.5552185336110792E-2</v>
      </c>
      <c r="K3369" s="174">
        <v>896.64</v>
      </c>
      <c r="L3369" s="197">
        <f t="shared" si="513"/>
        <v>-7.6924367076910624E-4</v>
      </c>
      <c r="M3369" s="197">
        <f t="shared" si="518"/>
        <v>2.2415110445462114E-2</v>
      </c>
      <c r="N3369" s="199">
        <v>42852</v>
      </c>
      <c r="O3369" s="181">
        <v>2388.77</v>
      </c>
      <c r="P3369" s="200">
        <f t="shared" si="514"/>
        <v>5.5273837202107399E-4</v>
      </c>
      <c r="Q3369" s="200">
        <f t="shared" si="519"/>
        <v>7.4413863940618564E-3</v>
      </c>
    </row>
    <row r="3370" spans="1:17">
      <c r="A3370" s="180">
        <v>42853</v>
      </c>
      <c r="B3370" s="174">
        <v>1424.57</v>
      </c>
      <c r="C3370" s="197">
        <f t="shared" si="510"/>
        <v>2.2910322472709127E-3</v>
      </c>
      <c r="D3370" s="201">
        <f t="shared" si="515"/>
        <v>5.1696636017263368E-2</v>
      </c>
      <c r="E3370" s="174">
        <v>11536.08</v>
      </c>
      <c r="F3370" s="197">
        <f t="shared" si="511"/>
        <v>-3.6721420825471598E-3</v>
      </c>
      <c r="G3370" s="197">
        <f t="shared" si="516"/>
        <v>5.7278107097814236E-3</v>
      </c>
      <c r="H3370" s="174">
        <v>5583.53</v>
      </c>
      <c r="I3370" s="197">
        <f t="shared" si="512"/>
        <v>2.195824335358859E-3</v>
      </c>
      <c r="J3370" s="197">
        <f t="shared" si="517"/>
        <v>4.4216908722752316E-2</v>
      </c>
      <c r="K3370" s="174">
        <v>895.94</v>
      </c>
      <c r="L3370" s="197">
        <f t="shared" si="513"/>
        <v>-7.8099726157907596E-4</v>
      </c>
      <c r="M3370" s="197">
        <f t="shared" si="518"/>
        <v>1.9539680071116946E-2</v>
      </c>
      <c r="N3370" s="199">
        <v>42853</v>
      </c>
      <c r="O3370" s="181">
        <v>2384.1999999999998</v>
      </c>
      <c r="P3370" s="200">
        <f t="shared" si="514"/>
        <v>-1.9149508153329291E-3</v>
      </c>
      <c r="Q3370" s="200">
        <f t="shared" si="519"/>
        <v>1.0575785433630349E-2</v>
      </c>
    </row>
    <row r="3371" spans="1:17">
      <c r="A3371" s="180">
        <v>42856</v>
      </c>
      <c r="B3371" s="174">
        <v>1436.3</v>
      </c>
      <c r="C3371" s="197">
        <f t="shared" si="510"/>
        <v>8.2003486580067911E-3</v>
      </c>
      <c r="D3371" s="201">
        <f t="shared" si="515"/>
        <v>4.8365213935025776E-2</v>
      </c>
      <c r="E3371" s="174">
        <v>11536.49</v>
      </c>
      <c r="F3371" s="197">
        <f t="shared" si="511"/>
        <v>3.5540037372803998E-5</v>
      </c>
      <c r="G3371" s="197">
        <f t="shared" si="516"/>
        <v>-1.0789291335413939E-2</v>
      </c>
      <c r="H3371" s="174">
        <v>5629.6319999999996</v>
      </c>
      <c r="I3371" s="197">
        <f t="shared" si="512"/>
        <v>8.222883031273831E-3</v>
      </c>
      <c r="J3371" s="197">
        <f t="shared" si="517"/>
        <v>3.5092336833532876E-2</v>
      </c>
      <c r="K3371" s="174">
        <v>904.7</v>
      </c>
      <c r="L3371" s="197">
        <f t="shared" si="513"/>
        <v>9.7299505846875686E-3</v>
      </c>
      <c r="M3371" s="197">
        <f t="shared" si="518"/>
        <v>1.6271133465453103E-2</v>
      </c>
      <c r="N3371" s="199">
        <v>42856</v>
      </c>
      <c r="O3371" s="181">
        <v>2388.33</v>
      </c>
      <c r="P3371" s="200">
        <f t="shared" si="514"/>
        <v>1.7307386358750435E-3</v>
      </c>
      <c r="Q3371" s="200">
        <f t="shared" si="519"/>
        <v>-4.9203473212664182E-3</v>
      </c>
    </row>
    <row r="3372" spans="1:17">
      <c r="A3372" s="180">
        <v>42857</v>
      </c>
      <c r="B3372" s="174">
        <v>1440.06</v>
      </c>
      <c r="C3372" s="197">
        <f t="shared" si="510"/>
        <v>2.6144169309044629E-3</v>
      </c>
      <c r="D3372" s="201">
        <f t="shared" si="515"/>
        <v>6.3745129905379672E-2</v>
      </c>
      <c r="E3372" s="174">
        <v>11551.3</v>
      </c>
      <c r="F3372" s="197">
        <f t="shared" si="511"/>
        <v>1.2829293779372823E-3</v>
      </c>
      <c r="G3372" s="197">
        <f t="shared" si="516"/>
        <v>-3.4111592239908506E-3</v>
      </c>
      <c r="H3372" s="174">
        <v>5644.0680000000002</v>
      </c>
      <c r="I3372" s="197">
        <f t="shared" si="512"/>
        <v>2.5610062162697159E-3</v>
      </c>
      <c r="J3372" s="197">
        <f t="shared" si="517"/>
        <v>4.8472263194439147E-2</v>
      </c>
      <c r="K3372" s="174">
        <v>904.64</v>
      </c>
      <c r="L3372" s="197">
        <f t="shared" si="513"/>
        <v>-6.6322526470484591E-5</v>
      </c>
      <c r="M3372" s="197">
        <f t="shared" si="518"/>
        <v>2.0784871450087894E-2</v>
      </c>
      <c r="N3372" s="199">
        <v>42857</v>
      </c>
      <c r="O3372" s="181">
        <v>2391.17</v>
      </c>
      <c r="P3372" s="200">
        <f t="shared" si="514"/>
        <v>1.1884089692428136E-3</v>
      </c>
      <c r="Q3372" s="200">
        <f t="shared" si="519"/>
        <v>2.6874917910289205E-3</v>
      </c>
    </row>
    <row r="3373" spans="1:17">
      <c r="A3373" s="180">
        <v>42858</v>
      </c>
      <c r="B3373" s="174">
        <v>1434.19</v>
      </c>
      <c r="C3373" s="197">
        <f t="shared" si="510"/>
        <v>-4.0845494727538558E-3</v>
      </c>
      <c r="D3373" s="201">
        <f t="shared" si="515"/>
        <v>6.5180367008239037E-2</v>
      </c>
      <c r="E3373" s="174">
        <v>11529.66</v>
      </c>
      <c r="F3373" s="197">
        <f t="shared" si="511"/>
        <v>-1.8751391918520261E-3</v>
      </c>
      <c r="G3373" s="197">
        <f t="shared" si="516"/>
        <v>-4.0665862508501346E-3</v>
      </c>
      <c r="H3373" s="174">
        <v>5625.1580000000004</v>
      </c>
      <c r="I3373" s="197">
        <f t="shared" si="512"/>
        <v>-3.3560455258725194E-3</v>
      </c>
      <c r="J3373" s="197">
        <f t="shared" si="517"/>
        <v>4.9129710985883673E-2</v>
      </c>
      <c r="K3373" s="174">
        <v>916.39</v>
      </c>
      <c r="L3373" s="197">
        <f t="shared" si="513"/>
        <v>1.2904963749189403E-2</v>
      </c>
      <c r="M3373" s="197">
        <f t="shared" si="518"/>
        <v>1.9117285613500224E-2</v>
      </c>
      <c r="N3373" s="199">
        <v>42858</v>
      </c>
      <c r="O3373" s="181">
        <v>2388.13</v>
      </c>
      <c r="P3373" s="200">
        <f t="shared" si="514"/>
        <v>-1.2721529972957541E-3</v>
      </c>
      <c r="Q3373" s="200">
        <f t="shared" si="519"/>
        <v>3.372232364888682E-3</v>
      </c>
    </row>
    <row r="3374" spans="1:17">
      <c r="A3374" s="180">
        <v>42859</v>
      </c>
      <c r="B3374" s="174">
        <v>1436.48</v>
      </c>
      <c r="C3374" s="197">
        <f t="shared" si="510"/>
        <v>1.5954466976396652E-3</v>
      </c>
      <c r="D3374" s="201">
        <f t="shared" si="515"/>
        <v>6.4250827520456633E-2</v>
      </c>
      <c r="E3374" s="174">
        <v>11534.71</v>
      </c>
      <c r="F3374" s="197">
        <f t="shared" si="511"/>
        <v>4.379048793181673E-4</v>
      </c>
      <c r="G3374" s="197">
        <f t="shared" si="516"/>
        <v>-1.5712311134812892E-3</v>
      </c>
      <c r="H3374" s="174">
        <v>5626.3159999999998</v>
      </c>
      <c r="I3374" s="197">
        <f t="shared" si="512"/>
        <v>2.0583969781875377E-4</v>
      </c>
      <c r="J3374" s="197">
        <f t="shared" si="517"/>
        <v>4.8226667684740751E-2</v>
      </c>
      <c r="K3374" s="174">
        <v>922.11</v>
      </c>
      <c r="L3374" s="197">
        <f t="shared" si="513"/>
        <v>6.2224840426341665E-3</v>
      </c>
      <c r="M3374" s="197">
        <f t="shared" si="518"/>
        <v>3.3138352362942262E-2</v>
      </c>
      <c r="N3374" s="199">
        <v>42859</v>
      </c>
      <c r="O3374" s="181">
        <v>2389.52</v>
      </c>
      <c r="P3374" s="200">
        <f t="shared" si="514"/>
        <v>5.8187604333453274E-4</v>
      </c>
      <c r="Q3374" s="200">
        <f t="shared" si="519"/>
        <v>5.3826776250104754E-3</v>
      </c>
    </row>
    <row r="3375" spans="1:17">
      <c r="A3375" s="180">
        <v>42860</v>
      </c>
      <c r="B3375" s="174">
        <v>1446.1</v>
      </c>
      <c r="C3375" s="197">
        <f t="shared" si="510"/>
        <v>6.6746010271790885E-3</v>
      </c>
      <c r="D3375" s="201">
        <f t="shared" si="515"/>
        <v>6.5444849899773158E-2</v>
      </c>
      <c r="E3375" s="174">
        <v>11615.61</v>
      </c>
      <c r="F3375" s="197">
        <f t="shared" si="511"/>
        <v>6.989132704559157E-3</v>
      </c>
      <c r="G3375" s="197">
        <f t="shared" si="516"/>
        <v>2.4643008031474904E-3</v>
      </c>
      <c r="H3375" s="174">
        <v>5646.0940000000001</v>
      </c>
      <c r="I3375" s="197">
        <f t="shared" si="512"/>
        <v>3.5091023650116108E-3</v>
      </c>
      <c r="J3375" s="197">
        <f t="shared" si="517"/>
        <v>5.0118904783457249E-2</v>
      </c>
      <c r="K3375" s="174">
        <v>919.71</v>
      </c>
      <c r="L3375" s="197">
        <f t="shared" si="513"/>
        <v>-2.6061193367120238E-3</v>
      </c>
      <c r="M3375" s="197">
        <f t="shared" si="518"/>
        <v>3.7388771465891625E-2</v>
      </c>
      <c r="N3375" s="199">
        <v>42860</v>
      </c>
      <c r="O3375" s="181">
        <v>2399.29</v>
      </c>
      <c r="P3375" s="200">
        <f t="shared" si="514"/>
        <v>4.0803513003330903E-3</v>
      </c>
      <c r="Q3375" s="200">
        <f t="shared" si="519"/>
        <v>8.8821095461038731E-3</v>
      </c>
    </row>
    <row r="3376" spans="1:17">
      <c r="A3376" s="180">
        <v>42863</v>
      </c>
      <c r="B3376" s="174">
        <v>1444.72</v>
      </c>
      <c r="C3376" s="197">
        <f t="shared" si="510"/>
        <v>-9.5474647665854014E-4</v>
      </c>
      <c r="D3376" s="201">
        <f t="shared" si="515"/>
        <v>7.1487905588869971E-2</v>
      </c>
      <c r="E3376" s="174">
        <v>11595.26</v>
      </c>
      <c r="F3376" s="197">
        <f t="shared" si="511"/>
        <v>-1.7534892241626682E-3</v>
      </c>
      <c r="G3376" s="197">
        <f t="shared" si="516"/>
        <v>1.451649723722476E-2</v>
      </c>
      <c r="H3376" s="174">
        <v>5659.0690000000004</v>
      </c>
      <c r="I3376" s="197">
        <f t="shared" si="512"/>
        <v>2.2954124052907594E-3</v>
      </c>
      <c r="J3376" s="197">
        <f t="shared" si="517"/>
        <v>5.2036384823811843E-2</v>
      </c>
      <c r="K3376" s="174">
        <v>925.25</v>
      </c>
      <c r="L3376" s="197">
        <f t="shared" si="513"/>
        <v>6.0055683059283159E-3</v>
      </c>
      <c r="M3376" s="197">
        <f t="shared" si="518"/>
        <v>3.54696161694169E-2</v>
      </c>
      <c r="N3376" s="199">
        <v>42863</v>
      </c>
      <c r="O3376" s="181">
        <v>2399.38</v>
      </c>
      <c r="P3376" s="200">
        <f t="shared" si="514"/>
        <v>3.7510393509375765E-5</v>
      </c>
      <c r="Q3376" s="200">
        <f t="shared" si="519"/>
        <v>1.524932590148283E-2</v>
      </c>
    </row>
    <row r="3377" spans="1:17">
      <c r="A3377" s="180">
        <v>42864</v>
      </c>
      <c r="B3377" s="174">
        <v>1452.71</v>
      </c>
      <c r="C3377" s="197">
        <f t="shared" si="510"/>
        <v>5.5152464447943729E-3</v>
      </c>
      <c r="D3377" s="201">
        <f t="shared" si="515"/>
        <v>7.091946889288174E-2</v>
      </c>
      <c r="E3377" s="174">
        <v>11567.52</v>
      </c>
      <c r="F3377" s="197">
        <f t="shared" si="511"/>
        <v>-2.3952231348954257E-3</v>
      </c>
      <c r="G3377" s="197">
        <f t="shared" si="516"/>
        <v>1.1939637517512126E-2</v>
      </c>
      <c r="H3377" s="174">
        <v>5678.3090000000002</v>
      </c>
      <c r="I3377" s="197">
        <f t="shared" si="512"/>
        <v>3.3940860876487738E-3</v>
      </c>
      <c r="J3377" s="197">
        <f t="shared" si="517"/>
        <v>5.3552781343904635E-2</v>
      </c>
      <c r="K3377" s="174">
        <v>928.33</v>
      </c>
      <c r="L3377" s="197">
        <f t="shared" si="513"/>
        <v>3.3233017562900157E-3</v>
      </c>
      <c r="M3377" s="197">
        <f t="shared" si="518"/>
        <v>4.5550349142167552E-2</v>
      </c>
      <c r="N3377" s="199">
        <v>42864</v>
      </c>
      <c r="O3377" s="181">
        <v>2396.92</v>
      </c>
      <c r="P3377" s="200">
        <f t="shared" si="514"/>
        <v>-1.0257908036239289E-3</v>
      </c>
      <c r="Q3377" s="200">
        <f t="shared" si="519"/>
        <v>1.4487318501204969E-2</v>
      </c>
    </row>
    <row r="3378" spans="1:17">
      <c r="A3378" s="180">
        <v>42865</v>
      </c>
      <c r="B3378" s="174">
        <v>1453.29</v>
      </c>
      <c r="C3378" s="197">
        <f t="shared" si="510"/>
        <v>3.9917412780550096E-4</v>
      </c>
      <c r="D3378" s="201">
        <f t="shared" si="515"/>
        <v>6.8928461924715356E-2</v>
      </c>
      <c r="E3378" s="174">
        <v>11598.99</v>
      </c>
      <c r="F3378" s="197">
        <f t="shared" si="511"/>
        <v>2.7168545764944606E-3</v>
      </c>
      <c r="G3378" s="197">
        <f t="shared" si="516"/>
        <v>5.7880506375050057E-3</v>
      </c>
      <c r="H3378" s="174">
        <v>5681.68</v>
      </c>
      <c r="I3378" s="197">
        <f t="shared" si="512"/>
        <v>5.9348650759194672E-4</v>
      </c>
      <c r="J3378" s="197">
        <f t="shared" si="517"/>
        <v>5.2869235247908715E-2</v>
      </c>
      <c r="K3378" s="174">
        <v>936.19</v>
      </c>
      <c r="L3378" s="197">
        <f t="shared" si="513"/>
        <v>8.4311743080507841E-3</v>
      </c>
      <c r="M3378" s="197">
        <f t="shared" si="518"/>
        <v>3.4219934457318052E-2</v>
      </c>
      <c r="N3378" s="199">
        <v>42865</v>
      </c>
      <c r="O3378" s="181">
        <v>2399.63</v>
      </c>
      <c r="P3378" s="200">
        <f t="shared" si="514"/>
        <v>1.1299789591918902E-3</v>
      </c>
      <c r="Q3378" s="200">
        <f t="shared" si="519"/>
        <v>1.0198179598273299E-2</v>
      </c>
    </row>
    <row r="3379" spans="1:17">
      <c r="A3379" s="180">
        <v>42866</v>
      </c>
      <c r="B3379" s="174">
        <v>1449.8</v>
      </c>
      <c r="C3379" s="197">
        <f t="shared" si="510"/>
        <v>-2.4043358499103453E-3</v>
      </c>
      <c r="D3379" s="201">
        <f t="shared" si="515"/>
        <v>6.5830678519875285E-2</v>
      </c>
      <c r="E3379" s="174">
        <v>11563.6</v>
      </c>
      <c r="F3379" s="197">
        <f t="shared" si="511"/>
        <v>-3.0557919074605325E-3</v>
      </c>
      <c r="G3379" s="197">
        <f t="shared" si="516"/>
        <v>6.8819823810031388E-3</v>
      </c>
      <c r="H3379" s="174">
        <v>5674.2179999999998</v>
      </c>
      <c r="I3379" s="197">
        <f t="shared" si="512"/>
        <v>-1.3142071325392348E-3</v>
      </c>
      <c r="J3379" s="197">
        <f t="shared" si="517"/>
        <v>5.1853515429134085E-2</v>
      </c>
      <c r="K3379" s="174">
        <v>939.04</v>
      </c>
      <c r="L3379" s="197">
        <f t="shared" si="513"/>
        <v>3.0396294794181565E-3</v>
      </c>
      <c r="M3379" s="197">
        <f t="shared" si="518"/>
        <v>4.9406682059697928E-2</v>
      </c>
      <c r="N3379" s="199">
        <v>42866</v>
      </c>
      <c r="O3379" s="181">
        <v>2394.44</v>
      </c>
      <c r="P3379" s="200">
        <f t="shared" si="514"/>
        <v>-2.1651757390083516E-3</v>
      </c>
      <c r="Q3379" s="200">
        <f t="shared" si="519"/>
        <v>1.0961539434803848E-2</v>
      </c>
    </row>
    <row r="3380" spans="1:17">
      <c r="A3380" s="180">
        <v>42867</v>
      </c>
      <c r="B3380" s="174">
        <v>1455.22</v>
      </c>
      <c r="C3380" s="197">
        <f t="shared" si="510"/>
        <v>3.7314760579730266E-3</v>
      </c>
      <c r="D3380" s="201">
        <f t="shared" si="515"/>
        <v>6.4934056195872419E-2</v>
      </c>
      <c r="E3380" s="174">
        <v>11547.05</v>
      </c>
      <c r="F3380" s="197">
        <f t="shared" si="511"/>
        <v>-1.4322403592371806E-3</v>
      </c>
      <c r="G3380" s="197">
        <f t="shared" si="516"/>
        <v>9.0614787060736904E-3</v>
      </c>
      <c r="H3380" s="174">
        <v>5686.81</v>
      </c>
      <c r="I3380" s="197">
        <f t="shared" si="512"/>
        <v>2.2167017203336341E-3</v>
      </c>
      <c r="J3380" s="197">
        <f t="shared" si="517"/>
        <v>5.2841675335280128E-2</v>
      </c>
      <c r="K3380" s="174">
        <v>937.79</v>
      </c>
      <c r="L3380" s="197">
        <f t="shared" si="513"/>
        <v>-1.3320334658165681E-3</v>
      </c>
      <c r="M3380" s="197">
        <f t="shared" si="518"/>
        <v>5.0562691742363761E-2</v>
      </c>
      <c r="N3380" s="199">
        <v>42867</v>
      </c>
      <c r="O3380" s="181">
        <v>2390.9</v>
      </c>
      <c r="P3380" s="200">
        <f t="shared" si="514"/>
        <v>-1.4795189665720563E-3</v>
      </c>
      <c r="Q3380" s="200">
        <f t="shared" si="519"/>
        <v>1.2181104377950525E-2</v>
      </c>
    </row>
    <row r="3381" spans="1:17">
      <c r="A3381" s="180">
        <v>42870</v>
      </c>
      <c r="B3381" s="174">
        <v>1462.77</v>
      </c>
      <c r="C3381" s="197">
        <f t="shared" si="510"/>
        <v>5.174806526553547E-3</v>
      </c>
      <c r="D3381" s="201">
        <f t="shared" si="515"/>
        <v>6.2392239123369636E-2</v>
      </c>
      <c r="E3381" s="174">
        <v>11614.23</v>
      </c>
      <c r="F3381" s="197">
        <f t="shared" si="511"/>
        <v>5.8010773495936014E-3</v>
      </c>
      <c r="G3381" s="197">
        <f t="shared" si="516"/>
        <v>-3.7394111004377447E-3</v>
      </c>
      <c r="H3381" s="174">
        <v>5704.4790000000003</v>
      </c>
      <c r="I3381" s="197">
        <f t="shared" si="512"/>
        <v>3.1021975072338345E-3</v>
      </c>
      <c r="J3381" s="197">
        <f t="shared" si="517"/>
        <v>4.8745394904955781E-2</v>
      </c>
      <c r="K3381" s="174">
        <v>938.05</v>
      </c>
      <c r="L3381" s="197">
        <f t="shared" si="513"/>
        <v>2.7720914541214537E-4</v>
      </c>
      <c r="M3381" s="197">
        <f t="shared" si="518"/>
        <v>5.0867411593147151E-2</v>
      </c>
      <c r="N3381" s="199">
        <v>42870</v>
      </c>
      <c r="O3381" s="181">
        <v>2402.3200000000002</v>
      </c>
      <c r="P3381" s="200">
        <f t="shared" si="514"/>
        <v>4.7650730024741666E-3</v>
      </c>
      <c r="Q3381" s="200">
        <f t="shared" si="519"/>
        <v>2.361731023061339E-3</v>
      </c>
    </row>
    <row r="3382" spans="1:17">
      <c r="A3382" s="180">
        <v>42871</v>
      </c>
      <c r="B3382" s="174">
        <v>1470.71</v>
      </c>
      <c r="C3382" s="197">
        <f t="shared" si="510"/>
        <v>5.4133789150869827E-3</v>
      </c>
      <c r="D3382" s="201">
        <f t="shared" si="515"/>
        <v>6.2649373744760706E-2</v>
      </c>
      <c r="E3382" s="174">
        <v>11606.49</v>
      </c>
      <c r="F3382" s="197">
        <f t="shared" si="511"/>
        <v>-6.6664602016204967E-4</v>
      </c>
      <c r="G3382" s="197">
        <f t="shared" si="516"/>
        <v>1.2061449370129431E-3</v>
      </c>
      <c r="H3382" s="174">
        <v>5724.4369999999999</v>
      </c>
      <c r="I3382" s="197">
        <f t="shared" si="512"/>
        <v>3.4925482499170821E-3</v>
      </c>
      <c r="J3382" s="197">
        <f t="shared" si="517"/>
        <v>5.2618163577986571E-2</v>
      </c>
      <c r="K3382" s="174">
        <v>940.98</v>
      </c>
      <c r="L3382" s="197">
        <f t="shared" si="513"/>
        <v>3.1186328847684101E-3</v>
      </c>
      <c r="M3382" s="197">
        <f t="shared" si="518"/>
        <v>4.9687106998537511E-2</v>
      </c>
      <c r="N3382" s="199">
        <v>42871</v>
      </c>
      <c r="O3382" s="181">
        <v>2400.67</v>
      </c>
      <c r="P3382" s="200">
        <f t="shared" si="514"/>
        <v>-6.8707203842168071E-4</v>
      </c>
      <c r="Q3382" s="200">
        <f t="shared" si="519"/>
        <v>8.7547855206507475E-3</v>
      </c>
    </row>
    <row r="3383" spans="1:17">
      <c r="A3383" s="180">
        <v>42872</v>
      </c>
      <c r="B3383" s="174">
        <v>1431</v>
      </c>
      <c r="C3383" s="197">
        <f t="shared" si="510"/>
        <v>-2.7371776809940056E-2</v>
      </c>
      <c r="D3383" s="201">
        <f t="shared" si="515"/>
        <v>6.6557270457649823E-2</v>
      </c>
      <c r="E3383" s="174">
        <v>11423.53</v>
      </c>
      <c r="F3383" s="197">
        <f t="shared" si="511"/>
        <v>-1.5889161124500069E-2</v>
      </c>
      <c r="G3383" s="197">
        <f t="shared" si="516"/>
        <v>1.5071891797104056E-3</v>
      </c>
      <c r="H3383" s="174">
        <v>5580.5479999999998</v>
      </c>
      <c r="I3383" s="197">
        <f t="shared" si="512"/>
        <v>-2.5457224536749094E-2</v>
      </c>
      <c r="J3383" s="197">
        <f t="shared" si="517"/>
        <v>5.6723603041158477E-2</v>
      </c>
      <c r="K3383" s="174">
        <v>944.92</v>
      </c>
      <c r="L3383" s="197">
        <f t="shared" si="513"/>
        <v>4.178382451169662E-3</v>
      </c>
      <c r="M3383" s="197">
        <f t="shared" si="518"/>
        <v>5.1797934909032589E-2</v>
      </c>
      <c r="N3383" s="199">
        <v>42872</v>
      </c>
      <c r="O3383" s="181">
        <v>2357.0300000000002</v>
      </c>
      <c r="P3383" s="200">
        <f t="shared" si="514"/>
        <v>-1.8345513143686251E-2</v>
      </c>
      <c r="Q3383" s="200">
        <f t="shared" si="519"/>
        <v>9.3829419563736874E-3</v>
      </c>
    </row>
    <row r="3384" spans="1:17">
      <c r="A3384" s="180">
        <v>42873</v>
      </c>
      <c r="B3384" s="174">
        <v>1437.08</v>
      </c>
      <c r="C3384" s="197">
        <f t="shared" si="510"/>
        <v>4.2397765108975888E-3</v>
      </c>
      <c r="D3384" s="201">
        <f t="shared" si="515"/>
        <v>3.8952964235324863E-2</v>
      </c>
      <c r="E3384" s="174">
        <v>11434.06</v>
      </c>
      <c r="F3384" s="197">
        <f t="shared" si="511"/>
        <v>9.2135704113236003E-4</v>
      </c>
      <c r="G3384" s="197">
        <f t="shared" si="516"/>
        <v>-1.1609993745457511E-2</v>
      </c>
      <c r="H3384" s="174">
        <v>5626.31</v>
      </c>
      <c r="I3384" s="197">
        <f t="shared" si="512"/>
        <v>8.1668304085196191E-3</v>
      </c>
      <c r="J3384" s="197">
        <f t="shared" si="517"/>
        <v>3.0426613204929353E-2</v>
      </c>
      <c r="K3384" s="174">
        <v>946.36</v>
      </c>
      <c r="L3384" s="197">
        <f t="shared" si="513"/>
        <v>1.5227785185298753E-3</v>
      </c>
      <c r="M3384" s="197">
        <f t="shared" si="518"/>
        <v>5.6558480785434878E-2</v>
      </c>
      <c r="N3384" s="199">
        <v>42873</v>
      </c>
      <c r="O3384" s="181">
        <v>2365.7199999999998</v>
      </c>
      <c r="P3384" s="200">
        <f t="shared" si="514"/>
        <v>3.6800634407031319E-3</v>
      </c>
      <c r="Q3384" s="200">
        <f t="shared" si="519"/>
        <v>-6.9506674504103486E-3</v>
      </c>
    </row>
    <row r="3385" spans="1:17">
      <c r="A3385" s="180">
        <v>42874</v>
      </c>
      <c r="B3385" s="174">
        <v>1444.61</v>
      </c>
      <c r="C3385" s="197">
        <f t="shared" si="510"/>
        <v>5.2261118568797289E-3</v>
      </c>
      <c r="D3385" s="201">
        <f t="shared" si="515"/>
        <v>6.1723807546311668E-2</v>
      </c>
      <c r="E3385" s="174">
        <v>11542.69</v>
      </c>
      <c r="F3385" s="197">
        <f t="shared" si="511"/>
        <v>9.4557158334321999E-3</v>
      </c>
      <c r="G3385" s="197">
        <f t="shared" si="516"/>
        <v>1.1927635765163177E-3</v>
      </c>
      <c r="H3385" s="174">
        <v>5651.5640000000003</v>
      </c>
      <c r="I3385" s="197">
        <f t="shared" si="512"/>
        <v>4.478511146705934E-3</v>
      </c>
      <c r="J3385" s="197">
        <f t="shared" si="517"/>
        <v>5.3627450053797099E-2</v>
      </c>
      <c r="K3385" s="174">
        <v>949.98</v>
      </c>
      <c r="L3385" s="197">
        <f t="shared" si="513"/>
        <v>3.8178853973099627E-3</v>
      </c>
      <c r="M3385" s="197">
        <f t="shared" si="518"/>
        <v>5.2931934594092109E-2</v>
      </c>
      <c r="N3385" s="199">
        <v>42874</v>
      </c>
      <c r="O3385" s="181">
        <v>2381.73</v>
      </c>
      <c r="P3385" s="200">
        <f t="shared" si="514"/>
        <v>6.744699024732498E-3</v>
      </c>
      <c r="Q3385" s="200">
        <f t="shared" si="519"/>
        <v>9.215011256246422E-3</v>
      </c>
    </row>
    <row r="3386" spans="1:17">
      <c r="A3386" s="180">
        <v>42877</v>
      </c>
      <c r="B3386" s="174">
        <v>1459.26</v>
      </c>
      <c r="C3386" s="197">
        <f t="shared" si="510"/>
        <v>1.0090068971552167E-2</v>
      </c>
      <c r="D3386" s="201">
        <f t="shared" si="515"/>
        <v>5.8576858706987978E-2</v>
      </c>
      <c r="E3386" s="174">
        <v>11585.21</v>
      </c>
      <c r="F3386" s="197">
        <f t="shared" si="511"/>
        <v>3.6769484393893324E-3</v>
      </c>
      <c r="G3386" s="197">
        <f t="shared" si="516"/>
        <v>1.0100489102491644E-2</v>
      </c>
      <c r="H3386" s="174">
        <v>5699.4040000000005</v>
      </c>
      <c r="I3386" s="197">
        <f t="shared" si="512"/>
        <v>8.4292869583999733E-3</v>
      </c>
      <c r="J3386" s="197">
        <f t="shared" si="517"/>
        <v>5.1559823437292478E-2</v>
      </c>
      <c r="K3386" s="174">
        <v>948.56</v>
      </c>
      <c r="L3386" s="197">
        <f t="shared" si="513"/>
        <v>-1.4958865915828024E-3</v>
      </c>
      <c r="M3386" s="197">
        <f t="shared" si="518"/>
        <v>5.5591806745269194E-2</v>
      </c>
      <c r="N3386" s="199">
        <v>42877</v>
      </c>
      <c r="O3386" s="181">
        <v>2394.02</v>
      </c>
      <c r="P3386" s="200">
        <f t="shared" si="514"/>
        <v>5.14684693721281E-3</v>
      </c>
      <c r="Q3386" s="200">
        <f t="shared" si="519"/>
        <v>1.4071578309503471E-2</v>
      </c>
    </row>
    <row r="3387" spans="1:17">
      <c r="A3387" s="180">
        <v>42878</v>
      </c>
      <c r="B3387" s="174">
        <v>1458.14</v>
      </c>
      <c r="C3387" s="197">
        <f t="shared" si="510"/>
        <v>-7.6780698911529401E-4</v>
      </c>
      <c r="D3387" s="201">
        <f t="shared" si="515"/>
        <v>7.0113930542235414E-2</v>
      </c>
      <c r="E3387" s="174">
        <v>11604.62</v>
      </c>
      <c r="F3387" s="197">
        <f t="shared" si="511"/>
        <v>1.674010075342359E-3</v>
      </c>
      <c r="G3387" s="197">
        <f t="shared" si="516"/>
        <v>1.3409944566048403E-2</v>
      </c>
      <c r="H3387" s="174">
        <v>5703.3459999999995</v>
      </c>
      <c r="I3387" s="197">
        <f t="shared" si="512"/>
        <v>6.9141218689159126E-4</v>
      </c>
      <c r="J3387" s="197">
        <f t="shared" si="517"/>
        <v>6.2304200411965591E-2</v>
      </c>
      <c r="K3387" s="174">
        <v>951.57</v>
      </c>
      <c r="L3387" s="197">
        <f t="shared" si="513"/>
        <v>3.168206930839499E-3</v>
      </c>
      <c r="M3387" s="197">
        <f t="shared" si="518"/>
        <v>5.6647553078071539E-2</v>
      </c>
      <c r="N3387" s="199">
        <v>42878</v>
      </c>
      <c r="O3387" s="181">
        <v>2398.42</v>
      </c>
      <c r="P3387" s="200">
        <f t="shared" si="514"/>
        <v>1.8362259042573701E-3</v>
      </c>
      <c r="Q3387" s="200">
        <f t="shared" si="519"/>
        <v>2.0279261532219584E-2</v>
      </c>
    </row>
    <row r="3388" spans="1:17">
      <c r="A3388" s="180">
        <v>42879</v>
      </c>
      <c r="B3388" s="174">
        <v>1465.48</v>
      </c>
      <c r="C3388" s="197">
        <f t="shared" si="510"/>
        <v>5.0211829317787313E-3</v>
      </c>
      <c r="D3388" s="201">
        <f t="shared" si="515"/>
        <v>6.6241682005569444E-2</v>
      </c>
      <c r="E3388" s="174">
        <v>11621.23</v>
      </c>
      <c r="F3388" s="197">
        <f t="shared" si="511"/>
        <v>1.4303031175764106E-3</v>
      </c>
      <c r="G3388" s="197">
        <f t="shared" si="516"/>
        <v>1.6134293078190701E-2</v>
      </c>
      <c r="H3388" s="174">
        <v>5730.3010000000004</v>
      </c>
      <c r="I3388" s="197">
        <f t="shared" si="512"/>
        <v>4.7150397310171373E-3</v>
      </c>
      <c r="J3388" s="197">
        <f t="shared" si="517"/>
        <v>6.1343986878158979E-2</v>
      </c>
      <c r="K3388" s="174">
        <v>956.88</v>
      </c>
      <c r="L3388" s="197">
        <f t="shared" si="513"/>
        <v>5.5647396605545858E-3</v>
      </c>
      <c r="M3388" s="197">
        <f t="shared" si="518"/>
        <v>5.3820291473263837E-2</v>
      </c>
      <c r="N3388" s="199">
        <v>42879</v>
      </c>
      <c r="O3388" s="181">
        <v>2404.39</v>
      </c>
      <c r="P3388" s="200">
        <f t="shared" si="514"/>
        <v>2.4860459084413127E-3</v>
      </c>
      <c r="Q3388" s="200">
        <f t="shared" si="519"/>
        <v>2.2959847968865861E-2</v>
      </c>
    </row>
    <row r="3389" spans="1:17">
      <c r="A3389" s="180">
        <v>42880</v>
      </c>
      <c r="B3389" s="174">
        <v>1479.24</v>
      </c>
      <c r="C3389" s="197">
        <f t="shared" si="510"/>
        <v>9.3456085129843929E-3</v>
      </c>
      <c r="D3389" s="201">
        <f t="shared" si="515"/>
        <v>6.8935359074246513E-2</v>
      </c>
      <c r="E3389" s="174">
        <v>11639.3</v>
      </c>
      <c r="F3389" s="197">
        <f t="shared" si="511"/>
        <v>1.553705236731946E-3</v>
      </c>
      <c r="G3389" s="197">
        <f t="shared" si="516"/>
        <v>1.7964014241984204E-2</v>
      </c>
      <c r="H3389" s="174">
        <v>5778.3739999999998</v>
      </c>
      <c r="I3389" s="197">
        <f t="shared" si="512"/>
        <v>8.3542683409604922E-3</v>
      </c>
      <c r="J3389" s="197">
        <f t="shared" si="517"/>
        <v>6.4144750836099232E-2</v>
      </c>
      <c r="K3389" s="174">
        <v>961.62</v>
      </c>
      <c r="L3389" s="197">
        <f t="shared" si="513"/>
        <v>4.9413704923296818E-3</v>
      </c>
      <c r="M3389" s="197">
        <f t="shared" si="518"/>
        <v>5.7069894764030168E-2</v>
      </c>
      <c r="N3389" s="199">
        <v>42880</v>
      </c>
      <c r="O3389" s="181">
        <v>2415.0700000000002</v>
      </c>
      <c r="P3389" s="200">
        <f t="shared" si="514"/>
        <v>4.4320390592464875E-3</v>
      </c>
      <c r="Q3389" s="200">
        <f t="shared" si="519"/>
        <v>2.6466047330259687E-2</v>
      </c>
    </row>
    <row r="3390" spans="1:17">
      <c r="A3390" s="180">
        <v>42881</v>
      </c>
      <c r="B3390" s="174">
        <v>1477.04</v>
      </c>
      <c r="C3390" s="197">
        <f t="shared" si="510"/>
        <v>-1.4883572639407235E-3</v>
      </c>
      <c r="D3390" s="201">
        <f t="shared" si="515"/>
        <v>7.1069450403573597E-2</v>
      </c>
      <c r="E3390" s="174">
        <v>11631.87</v>
      </c>
      <c r="F3390" s="197">
        <f t="shared" si="511"/>
        <v>-6.3855837523144922E-4</v>
      </c>
      <c r="G3390" s="197">
        <f t="shared" si="516"/>
        <v>1.2576063355502879E-2</v>
      </c>
      <c r="H3390" s="174">
        <v>5788.3590000000004</v>
      </c>
      <c r="I3390" s="197">
        <f t="shared" si="512"/>
        <v>1.7265034958940768E-3</v>
      </c>
      <c r="J3390" s="197">
        <f t="shared" si="517"/>
        <v>6.6389449917224369E-2</v>
      </c>
      <c r="K3390" s="174">
        <v>934.74</v>
      </c>
      <c r="L3390" s="197">
        <f t="shared" si="513"/>
        <v>-2.835094648114668E-2</v>
      </c>
      <c r="M3390" s="197">
        <f t="shared" si="518"/>
        <v>6.1369736183046371E-2</v>
      </c>
      <c r="N3390" s="199">
        <v>42881</v>
      </c>
      <c r="O3390" s="181">
        <v>2415.8200000000002</v>
      </c>
      <c r="P3390" s="200">
        <f t="shared" si="514"/>
        <v>3.1050179408999626E-4</v>
      </c>
      <c r="Q3390" s="200">
        <f t="shared" si="519"/>
        <v>2.3672769008689531E-2</v>
      </c>
    </row>
    <row r="3391" spans="1:17">
      <c r="A3391" s="180">
        <v>42885</v>
      </c>
      <c r="B3391" s="174">
        <v>1480.28</v>
      </c>
      <c r="C3391" s="197">
        <f t="shared" si="510"/>
        <v>2.1911739658445504E-3</v>
      </c>
      <c r="D3391" s="201">
        <f t="shared" si="515"/>
        <v>6.7623308146117223E-2</v>
      </c>
      <c r="E3391" s="174">
        <v>11601.31</v>
      </c>
      <c r="F3391" s="197">
        <f t="shared" si="511"/>
        <v>-2.630721892113701E-3</v>
      </c>
      <c r="G3391" s="197">
        <f t="shared" si="516"/>
        <v>1.1691316442975429E-2</v>
      </c>
      <c r="H3391" s="174">
        <v>5794.6319999999996</v>
      </c>
      <c r="I3391" s="197">
        <f t="shared" si="512"/>
        <v>1.0831400306338358E-3</v>
      </c>
      <c r="J3391" s="197">
        <f t="shared" si="517"/>
        <v>6.3860343564148714E-2</v>
      </c>
      <c r="K3391" s="174">
        <v>940.2</v>
      </c>
      <c r="L3391" s="197">
        <f t="shared" si="513"/>
        <v>5.8242028376378598E-3</v>
      </c>
      <c r="M3391" s="197">
        <f t="shared" si="518"/>
        <v>3.199098926992635E-2</v>
      </c>
      <c r="N3391" s="199">
        <v>42885</v>
      </c>
      <c r="O3391" s="181">
        <v>2412.91</v>
      </c>
      <c r="P3391" s="200">
        <f t="shared" si="514"/>
        <v>-1.205286007825416E-3</v>
      </c>
      <c r="Q3391" s="200">
        <f t="shared" si="519"/>
        <v>2.2898455983593673E-2</v>
      </c>
    </row>
    <row r="3392" spans="1:17">
      <c r="A3392" s="180">
        <v>42886</v>
      </c>
      <c r="B3392" s="174">
        <v>1479.12</v>
      </c>
      <c r="C3392" s="197">
        <f t="shared" si="510"/>
        <v>-7.8394273123486198E-4</v>
      </c>
      <c r="D3392" s="201">
        <f t="shared" si="515"/>
        <v>6.858376618680577E-2</v>
      </c>
      <c r="E3392" s="174">
        <v>11598.03</v>
      </c>
      <c r="F3392" s="197">
        <f t="shared" si="511"/>
        <v>-2.8276666679774131E-4</v>
      </c>
      <c r="G3392" s="197">
        <f t="shared" si="516"/>
        <v>7.0472564881675585E-3</v>
      </c>
      <c r="H3392" s="174">
        <v>5788.8019999999997</v>
      </c>
      <c r="I3392" s="197">
        <f t="shared" si="512"/>
        <v>-1.0066100419404268E-3</v>
      </c>
      <c r="J3392" s="197">
        <f t="shared" si="517"/>
        <v>6.3200338482875706E-2</v>
      </c>
      <c r="K3392" s="174">
        <v>944.86</v>
      </c>
      <c r="L3392" s="197">
        <f t="shared" si="513"/>
        <v>4.9441497805436385E-3</v>
      </c>
      <c r="M3392" s="197">
        <f t="shared" si="518"/>
        <v>5.2660118862594613E-2</v>
      </c>
      <c r="N3392" s="199">
        <v>42886</v>
      </c>
      <c r="O3392" s="181">
        <v>2411.8000000000002</v>
      </c>
      <c r="P3392" s="200">
        <f t="shared" si="514"/>
        <v>-4.6013129062012688E-4</v>
      </c>
      <c r="Q3392" s="200">
        <f t="shared" si="519"/>
        <v>1.8762433439375368E-2</v>
      </c>
    </row>
    <row r="3393" spans="1:17">
      <c r="A3393" s="180">
        <v>42887</v>
      </c>
      <c r="B3393" s="174">
        <v>1493.75</v>
      </c>
      <c r="C3393" s="197">
        <f t="shared" si="510"/>
        <v>9.8424203577235289E-3</v>
      </c>
      <c r="D3393" s="201">
        <f t="shared" si="515"/>
        <v>6.8436710834885076E-2</v>
      </c>
      <c r="E3393" s="174">
        <v>11699.79</v>
      </c>
      <c r="F3393" s="197">
        <f t="shared" si="511"/>
        <v>8.7356368209068978E-3</v>
      </c>
      <c r="G3393" s="197">
        <f t="shared" si="516"/>
        <v>9.1101532249286098E-3</v>
      </c>
      <c r="H3393" s="174">
        <v>5816.5110000000004</v>
      </c>
      <c r="I3393" s="197">
        <f t="shared" si="512"/>
        <v>4.7752357310350642E-3</v>
      </c>
      <c r="J3393" s="197">
        <f t="shared" si="517"/>
        <v>6.2839187895299756E-2</v>
      </c>
      <c r="K3393" s="174">
        <v>953.85</v>
      </c>
      <c r="L3393" s="197">
        <f t="shared" si="513"/>
        <v>9.4696580109527931E-3</v>
      </c>
      <c r="M3393" s="197">
        <f t="shared" si="518"/>
        <v>4.9675872636560869E-2</v>
      </c>
      <c r="N3393" s="199">
        <v>42887</v>
      </c>
      <c r="O3393" s="181">
        <v>2430.06</v>
      </c>
      <c r="P3393" s="200">
        <f t="shared" si="514"/>
        <v>7.5425917183000596E-3</v>
      </c>
      <c r="Q3393" s="200">
        <f t="shared" si="519"/>
        <v>2.0559858944028071E-2</v>
      </c>
    </row>
    <row r="3394" spans="1:17">
      <c r="A3394" s="180">
        <v>42888</v>
      </c>
      <c r="B3394" s="174">
        <v>1506.57</v>
      </c>
      <c r="C3394" s="197">
        <f t="shared" si="510"/>
        <v>8.5458071280155035E-3</v>
      </c>
      <c r="D3394" s="201">
        <f t="shared" si="515"/>
        <v>7.9822369327776754E-2</v>
      </c>
      <c r="E3394" s="174">
        <v>11718.7</v>
      </c>
      <c r="F3394" s="197">
        <f t="shared" si="511"/>
        <v>1.6149635702337262E-3</v>
      </c>
      <c r="G3394" s="197">
        <f t="shared" si="516"/>
        <v>2.0367053092572314E-2</v>
      </c>
      <c r="H3394" s="174">
        <v>5881.4579999999996</v>
      </c>
      <c r="I3394" s="197">
        <f t="shared" si="512"/>
        <v>1.1104092912848836E-2</v>
      </c>
      <c r="J3394" s="197">
        <f t="shared" si="517"/>
        <v>6.8356389014713276E-2</v>
      </c>
      <c r="K3394" s="174">
        <v>954.61</v>
      </c>
      <c r="L3394" s="197">
        <f t="shared" si="513"/>
        <v>7.9645372727197986E-4</v>
      </c>
      <c r="M3394" s="197">
        <f t="shared" si="518"/>
        <v>6.2376299260605929E-2</v>
      </c>
      <c r="N3394" s="199">
        <v>42888</v>
      </c>
      <c r="O3394" s="181">
        <v>2439.0700000000002</v>
      </c>
      <c r="P3394" s="200">
        <f t="shared" si="514"/>
        <v>3.7008707032855424E-3</v>
      </c>
      <c r="Q3394" s="200">
        <f t="shared" si="519"/>
        <v>2.9745975630084222E-2</v>
      </c>
    </row>
    <row r="3395" spans="1:17">
      <c r="A3395" s="180">
        <v>42891</v>
      </c>
      <c r="B3395" s="174">
        <v>1508.96</v>
      </c>
      <c r="C3395" s="197">
        <f t="shared" si="510"/>
        <v>1.5851279877383345E-3</v>
      </c>
      <c r="D3395" s="201">
        <f t="shared" si="515"/>
        <v>8.6701871643667272E-2</v>
      </c>
      <c r="E3395" s="174">
        <v>11693.68</v>
      </c>
      <c r="F3395" s="197">
        <f t="shared" si="511"/>
        <v>-2.1373315762573245E-3</v>
      </c>
      <c r="G3395" s="197">
        <f t="shared" si="516"/>
        <v>2.1403847124431077E-2</v>
      </c>
      <c r="H3395" s="174">
        <v>5878.1170000000002</v>
      </c>
      <c r="I3395" s="197">
        <f t="shared" si="512"/>
        <v>-5.682178292825004E-4</v>
      </c>
      <c r="J3395" s="197">
        <f t="shared" si="517"/>
        <v>7.7950816111680254E-2</v>
      </c>
      <c r="K3395" s="174">
        <v>959.16</v>
      </c>
      <c r="L3395" s="197">
        <f t="shared" si="513"/>
        <v>4.7550213171293548E-3</v>
      </c>
      <c r="M3395" s="197">
        <f t="shared" si="518"/>
        <v>6.2681895204062088E-2</v>
      </c>
      <c r="N3395" s="199">
        <v>42891</v>
      </c>
      <c r="O3395" s="181">
        <v>2436.1</v>
      </c>
      <c r="P3395" s="200">
        <f t="shared" si="514"/>
        <v>-1.2184192007356274E-3</v>
      </c>
      <c r="Q3395" s="200">
        <f t="shared" si="519"/>
        <v>3.2887405759338587E-2</v>
      </c>
    </row>
    <row r="3396" spans="1:17">
      <c r="A3396" s="180">
        <v>42892</v>
      </c>
      <c r="B3396" s="174">
        <v>1507.85</v>
      </c>
      <c r="C3396" s="197">
        <f t="shared" ref="C3396:C3459" si="520">LN(B3396/B3395)</f>
        <v>-7.3587667111300263E-4</v>
      </c>
      <c r="D3396" s="201">
        <f t="shared" si="515"/>
        <v>9.2799681956153388E-2</v>
      </c>
      <c r="E3396" s="174">
        <v>11671.46</v>
      </c>
      <c r="F3396" s="197">
        <f t="shared" ref="F3396:F3459" si="521">LN(E3396/E3395)</f>
        <v>-1.9019793331820063E-3</v>
      </c>
      <c r="G3396" s="197">
        <f t="shared" si="516"/>
        <v>2.3388143299706562E-2</v>
      </c>
      <c r="H3396" s="174">
        <v>5856.7690000000002</v>
      </c>
      <c r="I3396" s="197">
        <f t="shared" ref="I3396:I3459" si="522">LN(H3396/H3395)</f>
        <v>-3.638386184601541E-3</v>
      </c>
      <c r="J3396" s="197">
        <f t="shared" si="517"/>
        <v>8.1413018886932156E-2</v>
      </c>
      <c r="K3396" s="174">
        <v>966.67</v>
      </c>
      <c r="L3396" s="197">
        <f t="shared" ref="L3396:L3459" si="523">LN(K3396/K3395)</f>
        <v>7.7992741504444097E-3</v>
      </c>
      <c r="M3396" s="197">
        <f t="shared" si="518"/>
        <v>6.6411355438292588E-2</v>
      </c>
      <c r="N3396" s="199">
        <v>42892</v>
      </c>
      <c r="O3396" s="181">
        <v>2429.33</v>
      </c>
      <c r="P3396" s="200">
        <f t="shared" ref="P3396:P3459" si="524">LN(O3396/O3395)</f>
        <v>-2.7829007381501205E-3</v>
      </c>
      <c r="Q3396" s="200">
        <f t="shared" si="519"/>
        <v>3.4728539857515867E-2</v>
      </c>
    </row>
    <row r="3397" spans="1:17">
      <c r="A3397" s="180">
        <v>42893</v>
      </c>
      <c r="B3397" s="174">
        <v>1509.49</v>
      </c>
      <c r="C3397" s="197">
        <f t="shared" si="520"/>
        <v>1.0870502903194829E-3</v>
      </c>
      <c r="D3397" s="201">
        <f t="shared" si="515"/>
        <v>8.9986312637152843E-2</v>
      </c>
      <c r="E3397" s="174">
        <v>11667.73</v>
      </c>
      <c r="F3397" s="197">
        <f t="shared" si="521"/>
        <v>-3.1963406028708658E-4</v>
      </c>
      <c r="G3397" s="197">
        <f t="shared" si="516"/>
        <v>1.852033695802139E-2</v>
      </c>
      <c r="H3397" s="174">
        <v>5877.59</v>
      </c>
      <c r="I3397" s="197">
        <f t="shared" si="522"/>
        <v>3.5487276042450154E-3</v>
      </c>
      <c r="J3397" s="197">
        <f t="shared" si="517"/>
        <v>7.7339922447578258E-2</v>
      </c>
      <c r="K3397" s="174">
        <v>966.77</v>
      </c>
      <c r="L3397" s="197">
        <f t="shared" si="523"/>
        <v>1.0344256877807077E-4</v>
      </c>
      <c r="M3397" s="197">
        <f t="shared" si="518"/>
        <v>6.7083126448348906E-2</v>
      </c>
      <c r="N3397" s="199">
        <v>42893</v>
      </c>
      <c r="O3397" s="181">
        <v>2433.14</v>
      </c>
      <c r="P3397" s="200">
        <f t="shared" si="524"/>
        <v>1.5671051049044751E-3</v>
      </c>
      <c r="Q3397" s="200">
        <f t="shared" si="519"/>
        <v>3.0018005435123972E-2</v>
      </c>
    </row>
    <row r="3398" spans="1:17">
      <c r="A3398" s="180">
        <v>42894</v>
      </c>
      <c r="B3398" s="174">
        <v>1521.47</v>
      </c>
      <c r="C3398" s="197">
        <f t="shared" si="520"/>
        <v>7.9051273436941752E-3</v>
      </c>
      <c r="D3398" s="201">
        <f t="shared" si="515"/>
        <v>9.0413246621479523E-2</v>
      </c>
      <c r="E3398" s="174">
        <v>11678.95</v>
      </c>
      <c r="F3398" s="197">
        <f t="shared" si="521"/>
        <v>9.611645736173173E-4</v>
      </c>
      <c r="G3398" s="197">
        <f t="shared" si="516"/>
        <v>1.9223282253107609E-2</v>
      </c>
      <c r="H3398" s="174">
        <v>5885.2960000000003</v>
      </c>
      <c r="I3398" s="197">
        <f t="shared" si="522"/>
        <v>1.3102228657825711E-3</v>
      </c>
      <c r="J3398" s="197">
        <f t="shared" si="517"/>
        <v>8.1351966291706435E-2</v>
      </c>
      <c r="K3398" s="174">
        <v>969.77</v>
      </c>
      <c r="L3398" s="197">
        <f t="shared" si="523"/>
        <v>3.0983118343888834E-3</v>
      </c>
      <c r="M3398" s="197">
        <f t="shared" si="518"/>
        <v>6.5131047119304883E-2</v>
      </c>
      <c r="N3398" s="199">
        <v>42894</v>
      </c>
      <c r="O3398" s="181">
        <v>2433.79</v>
      </c>
      <c r="P3398" s="200">
        <f t="shared" si="524"/>
        <v>2.6710883611008482E-4</v>
      </c>
      <c r="Q3398" s="200">
        <f t="shared" si="519"/>
        <v>3.2412603728601809E-2</v>
      </c>
    </row>
    <row r="3399" spans="1:17">
      <c r="A3399" s="180">
        <v>42895</v>
      </c>
      <c r="B3399" s="174">
        <v>1476.47</v>
      </c>
      <c r="C3399" s="197">
        <f t="shared" si="520"/>
        <v>-3.0022869101269913E-2</v>
      </c>
      <c r="D3399" s="201">
        <f t="shared" si="515"/>
        <v>9.6015009891876196E-2</v>
      </c>
      <c r="E3399" s="174">
        <v>11744.73</v>
      </c>
      <c r="F3399" s="197">
        <f t="shared" si="521"/>
        <v>5.6165532420830652E-3</v>
      </c>
      <c r="G3399" s="197">
        <f t="shared" si="516"/>
        <v>1.8546727952713029E-2</v>
      </c>
      <c r="H3399" s="174">
        <v>5741.9440000000004</v>
      </c>
      <c r="I3399" s="197">
        <f t="shared" si="522"/>
        <v>-2.4659207861648619E-2</v>
      </c>
      <c r="J3399" s="197">
        <f t="shared" si="517"/>
        <v>8.2051490735697355E-2</v>
      </c>
      <c r="K3399" s="174">
        <v>966.84</v>
      </c>
      <c r="L3399" s="197">
        <f t="shared" si="523"/>
        <v>-3.0259084024344862E-3</v>
      </c>
      <c r="M3399" s="197">
        <f t="shared" si="518"/>
        <v>6.6784184315954939E-2</v>
      </c>
      <c r="N3399" s="199">
        <v>42895</v>
      </c>
      <c r="O3399" s="181">
        <v>2431.77</v>
      </c>
      <c r="P3399" s="200">
        <f t="shared" si="524"/>
        <v>-8.3032584781852277E-4</v>
      </c>
      <c r="Q3399" s="200">
        <f t="shared" si="519"/>
        <v>3.1992208559021219E-2</v>
      </c>
    </row>
    <row r="3400" spans="1:17">
      <c r="A3400" s="180">
        <v>42898</v>
      </c>
      <c r="B3400" s="174">
        <v>1466.65</v>
      </c>
      <c r="C3400" s="197">
        <f t="shared" si="520"/>
        <v>-6.6732151198926745E-3</v>
      </c>
      <c r="D3400" s="201">
        <f t="shared" si="515"/>
        <v>6.9463699628138392E-2</v>
      </c>
      <c r="E3400" s="174">
        <v>11746.46</v>
      </c>
      <c r="F3400" s="197">
        <f t="shared" si="521"/>
        <v>1.4728926062289861E-4</v>
      </c>
      <c r="G3400" s="197">
        <f t="shared" si="516"/>
        <v>2.3354142064175267E-2</v>
      </c>
      <c r="H3400" s="174">
        <v>5708.18</v>
      </c>
      <c r="I3400" s="197">
        <f t="shared" si="522"/>
        <v>-5.8975951463673673E-3</v>
      </c>
      <c r="J3400" s="197">
        <f t="shared" si="517"/>
        <v>6.1695400822482677E-2</v>
      </c>
      <c r="K3400" s="174">
        <v>969.59</v>
      </c>
      <c r="L3400" s="197">
        <f t="shared" si="523"/>
        <v>2.8402801534071617E-3</v>
      </c>
      <c r="M3400" s="197">
        <f t="shared" si="518"/>
        <v>6.4761954313361847E-2</v>
      </c>
      <c r="N3400" s="199">
        <v>42898</v>
      </c>
      <c r="O3400" s="181">
        <v>2429.39</v>
      </c>
      <c r="P3400" s="200">
        <f t="shared" si="524"/>
        <v>-9.7919023038320948E-4</v>
      </c>
      <c r="Q3400" s="200">
        <f t="shared" si="519"/>
        <v>3.259684073655679E-2</v>
      </c>
    </row>
    <row r="3401" spans="1:17">
      <c r="A3401" s="180">
        <v>42899</v>
      </c>
      <c r="B3401" s="174">
        <v>1481.95</v>
      </c>
      <c r="C3401" s="197">
        <f t="shared" si="520"/>
        <v>1.0377899557941108E-2</v>
      </c>
      <c r="D3401" s="201">
        <f t="shared" si="515"/>
        <v>7.1196621677969738E-2</v>
      </c>
      <c r="E3401" s="174">
        <v>11796.79</v>
      </c>
      <c r="F3401" s="197">
        <f t="shared" si="521"/>
        <v>4.27554196386923E-3</v>
      </c>
      <c r="G3401" s="197">
        <f t="shared" si="516"/>
        <v>2.7908169705342337E-2</v>
      </c>
      <c r="H3401" s="174">
        <v>5751.817</v>
      </c>
      <c r="I3401" s="197">
        <f t="shared" si="522"/>
        <v>7.6155710862355966E-3</v>
      </c>
      <c r="J3401" s="197">
        <f t="shared" si="517"/>
        <v>5.9764056674239549E-2</v>
      </c>
      <c r="K3401" s="174">
        <v>979.69</v>
      </c>
      <c r="L3401" s="197">
        <f t="shared" si="523"/>
        <v>1.0362893361702956E-2</v>
      </c>
      <c r="M3401" s="197">
        <f t="shared" si="518"/>
        <v>6.9059912379342295E-2</v>
      </c>
      <c r="N3401" s="199">
        <v>42899</v>
      </c>
      <c r="O3401" s="181">
        <v>2440.35</v>
      </c>
      <c r="P3401" s="200">
        <f t="shared" si="524"/>
        <v>4.501274608283941E-3</v>
      </c>
      <c r="Q3401" s="200">
        <f t="shared" si="519"/>
        <v>3.5384646326436051E-2</v>
      </c>
    </row>
    <row r="3402" spans="1:17">
      <c r="A3402" s="180">
        <v>42900</v>
      </c>
      <c r="B3402" s="174">
        <v>1474.16</v>
      </c>
      <c r="C3402" s="197">
        <f t="shared" si="520"/>
        <v>-5.2704520686481819E-3</v>
      </c>
      <c r="D3402" s="201">
        <f t="shared" si="515"/>
        <v>8.5557961867815072E-2</v>
      </c>
      <c r="E3402" s="174">
        <v>11779.81</v>
      </c>
      <c r="F3402" s="197">
        <f t="shared" si="521"/>
        <v>-1.4404115042730584E-3</v>
      </c>
      <c r="G3402" s="197">
        <f t="shared" si="516"/>
        <v>4.0856291161230913E-2</v>
      </c>
      <c r="H3402" s="174">
        <v>5727.0659999999998</v>
      </c>
      <c r="I3402" s="197">
        <f t="shared" si="522"/>
        <v>-4.3124471881566036E-3</v>
      </c>
      <c r="J3402" s="197">
        <f t="shared" si="517"/>
        <v>7.1749188147587795E-2</v>
      </c>
      <c r="K3402" s="174">
        <v>980.4</v>
      </c>
      <c r="L3402" s="197">
        <f t="shared" si="523"/>
        <v>7.2445656174242152E-4</v>
      </c>
      <c r="M3402" s="197">
        <f t="shared" si="518"/>
        <v>7.950016620215207E-2</v>
      </c>
      <c r="N3402" s="199">
        <v>42900</v>
      </c>
      <c r="O3402" s="181">
        <v>2437.92</v>
      </c>
      <c r="P3402" s="200">
        <f t="shared" si="524"/>
        <v>-9.962549022444363E-4</v>
      </c>
      <c r="Q3402" s="200">
        <f t="shared" si="519"/>
        <v>4.6723949410789091E-2</v>
      </c>
    </row>
    <row r="3403" spans="1:17">
      <c r="A3403" s="180">
        <v>42901</v>
      </c>
      <c r="B3403" s="174">
        <v>1464.34</v>
      </c>
      <c r="C3403" s="197">
        <f t="shared" si="520"/>
        <v>-6.6837070318259062E-3</v>
      </c>
      <c r="D3403" s="201">
        <f t="shared" si="515"/>
        <v>7.095911806995979E-2</v>
      </c>
      <c r="E3403" s="174">
        <v>11740.52</v>
      </c>
      <c r="F3403" s="197">
        <f t="shared" si="521"/>
        <v>-3.3409426267323023E-3</v>
      </c>
      <c r="G3403" s="197">
        <f t="shared" si="516"/>
        <v>3.0401071958405908E-2</v>
      </c>
      <c r="H3403" s="174">
        <v>5700.8850000000002</v>
      </c>
      <c r="I3403" s="197">
        <f t="shared" si="522"/>
        <v>-4.5819317572954928E-3</v>
      </c>
      <c r="J3403" s="197">
        <f t="shared" si="517"/>
        <v>5.8953304107329345E-2</v>
      </c>
      <c r="K3403" s="174">
        <v>978.62</v>
      </c>
      <c r="L3403" s="197">
        <f t="shared" si="523"/>
        <v>-1.8172356482810857E-3</v>
      </c>
      <c r="M3403" s="197">
        <f t="shared" si="518"/>
        <v>8.3401565500269864E-2</v>
      </c>
      <c r="N3403" s="199">
        <v>42901</v>
      </c>
      <c r="O3403" s="181">
        <v>2432.46</v>
      </c>
      <c r="P3403" s="200">
        <f t="shared" si="524"/>
        <v>-2.2421257837553104E-3</v>
      </c>
      <c r="Q3403" s="200">
        <f t="shared" si="519"/>
        <v>3.7151253940498966E-2</v>
      </c>
    </row>
    <row r="3404" spans="1:17">
      <c r="A3404" s="180">
        <v>42902</v>
      </c>
      <c r="B3404" s="174">
        <v>1465.29</v>
      </c>
      <c r="C3404" s="197">
        <f t="shared" si="520"/>
        <v>6.4854608486302737E-4</v>
      </c>
      <c r="D3404" s="201">
        <f t="shared" si="515"/>
        <v>6.5966348890929366E-2</v>
      </c>
      <c r="E3404" s="174">
        <v>11772.02</v>
      </c>
      <c r="F3404" s="197">
        <f t="shared" si="521"/>
        <v>2.6794228820602849E-3</v>
      </c>
      <c r="G3404" s="197">
        <f t="shared" si="516"/>
        <v>3.1313465838246936E-2</v>
      </c>
      <c r="H3404" s="174">
        <v>5681.4790000000003</v>
      </c>
      <c r="I3404" s="197">
        <f t="shared" si="522"/>
        <v>-3.4098397842144126E-3</v>
      </c>
      <c r="J3404" s="197">
        <f t="shared" si="517"/>
        <v>5.5768852591094334E-2</v>
      </c>
      <c r="K3404" s="174">
        <v>981.24</v>
      </c>
      <c r="L3404" s="197">
        <f t="shared" si="523"/>
        <v>2.6736619562098998E-3</v>
      </c>
      <c r="M3404" s="197">
        <f t="shared" si="518"/>
        <v>8.203900385302372E-2</v>
      </c>
      <c r="N3404" s="199">
        <v>42902</v>
      </c>
      <c r="O3404" s="181">
        <v>2433.15</v>
      </c>
      <c r="P3404" s="200">
        <f t="shared" si="524"/>
        <v>2.8362322694394307E-4</v>
      </c>
      <c r="Q3404" s="200">
        <f t="shared" si="519"/>
        <v>3.7816701828589191E-2</v>
      </c>
    </row>
    <row r="3405" spans="1:17">
      <c r="A3405" s="180">
        <v>42905</v>
      </c>
      <c r="B3405" s="174">
        <v>1487.8</v>
      </c>
      <c r="C3405" s="197">
        <f t="shared" si="520"/>
        <v>1.5245343677598456E-2</v>
      </c>
      <c r="D3405" s="201">
        <f t="shared" si="515"/>
        <v>6.4043178778333293E-2</v>
      </c>
      <c r="E3405" s="174">
        <v>11833.34</v>
      </c>
      <c r="F3405" s="197">
        <f t="shared" si="521"/>
        <v>5.1954418769472425E-3</v>
      </c>
      <c r="G3405" s="197">
        <f t="shared" si="516"/>
        <v>3.7175849904128679E-2</v>
      </c>
      <c r="H3405" s="174">
        <v>5772.223</v>
      </c>
      <c r="I3405" s="197">
        <f t="shared" si="522"/>
        <v>1.5845688791846849E-2</v>
      </c>
      <c r="J3405" s="197">
        <f t="shared" si="517"/>
        <v>5.0880042271268369E-2</v>
      </c>
      <c r="K3405" s="174">
        <v>984.72</v>
      </c>
      <c r="L3405" s="197">
        <f t="shared" si="523"/>
        <v>3.5402588401542354E-3</v>
      </c>
      <c r="M3405" s="197">
        <f t="shared" si="518"/>
        <v>8.5389514825625623E-2</v>
      </c>
      <c r="N3405" s="199">
        <v>42905</v>
      </c>
      <c r="O3405" s="181">
        <v>2453.46</v>
      </c>
      <c r="P3405" s="200">
        <f t="shared" si="524"/>
        <v>8.3125589925565676E-3</v>
      </c>
      <c r="Q3405" s="200">
        <f t="shared" si="519"/>
        <v>3.9818142056169743E-2</v>
      </c>
    </row>
    <row r="3406" spans="1:17">
      <c r="A3406" s="180">
        <v>42906</v>
      </c>
      <c r="B3406" s="174">
        <v>1477.72</v>
      </c>
      <c r="C3406" s="197">
        <f t="shared" si="520"/>
        <v>-6.7981593923128322E-3</v>
      </c>
      <c r="D3406" s="201">
        <f t="shared" si="515"/>
        <v>7.2421822765610877E-2</v>
      </c>
      <c r="E3406" s="174">
        <v>11738.95</v>
      </c>
      <c r="F3406" s="197">
        <f t="shared" si="521"/>
        <v>-8.0085986126539818E-3</v>
      </c>
      <c r="G3406" s="197">
        <f t="shared" si="516"/>
        <v>3.4949871142784861E-2</v>
      </c>
      <c r="H3406" s="174">
        <v>5726.3109999999997</v>
      </c>
      <c r="I3406" s="197">
        <f t="shared" si="522"/>
        <v>-7.9857560959618792E-3</v>
      </c>
      <c r="J3406" s="197">
        <f t="shared" si="517"/>
        <v>5.862916006136374E-2</v>
      </c>
      <c r="K3406" s="174">
        <v>957.79</v>
      </c>
      <c r="L3406" s="197">
        <f t="shared" si="523"/>
        <v>-2.7728789541060495E-2</v>
      </c>
      <c r="M3406" s="197">
        <f t="shared" si="518"/>
        <v>9.0440465427677141E-2</v>
      </c>
      <c r="N3406" s="199">
        <v>42906</v>
      </c>
      <c r="O3406" s="181">
        <v>2437.0300000000002</v>
      </c>
      <c r="P3406" s="200">
        <f t="shared" si="524"/>
        <v>-6.7191883898731087E-3</v>
      </c>
      <c r="Q3406" s="200">
        <f t="shared" si="519"/>
        <v>4.0601921406187791E-2</v>
      </c>
    </row>
    <row r="3407" spans="1:17">
      <c r="A3407" s="180">
        <v>42907</v>
      </c>
      <c r="B3407" s="174">
        <v>1492.46</v>
      </c>
      <c r="C3407" s="197">
        <f t="shared" si="520"/>
        <v>9.9254058726679049E-3</v>
      </c>
      <c r="D3407" s="201">
        <f t="shared" si="515"/>
        <v>6.6541807629811836E-2</v>
      </c>
      <c r="E3407" s="174">
        <v>11696.28</v>
      </c>
      <c r="F3407" s="197">
        <f t="shared" si="521"/>
        <v>-3.6415300513777749E-3</v>
      </c>
      <c r="G3407" s="197">
        <f t="shared" si="516"/>
        <v>3.0252980830875693E-2</v>
      </c>
      <c r="H3407" s="174">
        <v>5782.3940000000002</v>
      </c>
      <c r="I3407" s="197">
        <f t="shared" si="522"/>
        <v>9.7462649258074976E-3</v>
      </c>
      <c r="J3407" s="197">
        <f t="shared" si="517"/>
        <v>5.0915874494843513E-2</v>
      </c>
      <c r="K3407" s="174">
        <v>949.99</v>
      </c>
      <c r="L3407" s="197">
        <f t="shared" si="523"/>
        <v>-8.1770890375848417E-3</v>
      </c>
      <c r="M3407" s="197">
        <f t="shared" si="518"/>
        <v>6.7090000737841979E-2</v>
      </c>
      <c r="N3407" s="199">
        <v>42907</v>
      </c>
      <c r="O3407" s="181">
        <v>2435.61</v>
      </c>
      <c r="P3407" s="200">
        <f t="shared" si="524"/>
        <v>-5.8284627643293246E-4</v>
      </c>
      <c r="Q3407" s="200">
        <f t="shared" si="519"/>
        <v>3.6922358868460299E-2</v>
      </c>
    </row>
    <row r="3408" spans="1:17">
      <c r="A3408" s="180">
        <v>42908</v>
      </c>
      <c r="B3408" s="174">
        <v>1496.04</v>
      </c>
      <c r="C3408" s="197">
        <f t="shared" si="520"/>
        <v>2.3958519072878135E-3</v>
      </c>
      <c r="D3408" s="201">
        <f t="shared" si="515"/>
        <v>6.2276364432161987E-2</v>
      </c>
      <c r="E3408" s="174">
        <v>11712.52</v>
      </c>
      <c r="F3408" s="197">
        <f t="shared" si="521"/>
        <v>1.3875126111056765E-3</v>
      </c>
      <c r="G3408" s="197">
        <f t="shared" si="516"/>
        <v>1.4163273116714493E-2</v>
      </c>
      <c r="H3408" s="174">
        <v>5779.87</v>
      </c>
      <c r="I3408" s="197">
        <f t="shared" si="522"/>
        <v>-4.365927019297433E-4</v>
      </c>
      <c r="J3408" s="197">
        <f t="shared" si="517"/>
        <v>4.8610211649936889E-2</v>
      </c>
      <c r="K3408" s="174">
        <v>958.08</v>
      </c>
      <c r="L3408" s="197">
        <f t="shared" si="523"/>
        <v>8.4798235678138663E-3</v>
      </c>
      <c r="M3408" s="197">
        <f t="shared" si="518"/>
        <v>6.2906853386090755E-2</v>
      </c>
      <c r="N3408" s="199">
        <v>42908</v>
      </c>
      <c r="O3408" s="181">
        <v>2434.5</v>
      </c>
      <c r="P3408" s="200">
        <f t="shared" si="524"/>
        <v>-4.5584186772818001E-4</v>
      </c>
      <c r="Q3408" s="200">
        <f t="shared" si="519"/>
        <v>2.5557759818190074E-2</v>
      </c>
    </row>
    <row r="3409" spans="1:17">
      <c r="A3409" s="180">
        <v>42909</v>
      </c>
      <c r="B3409" s="174">
        <v>1508.89</v>
      </c>
      <c r="C3409" s="197">
        <f t="shared" si="520"/>
        <v>8.5526640083378319E-3</v>
      </c>
      <c r="D3409" s="201">
        <f t="shared" si="515"/>
        <v>5.6427338631634343E-2</v>
      </c>
      <c r="E3409" s="174">
        <v>11733.2</v>
      </c>
      <c r="F3409" s="197">
        <f t="shared" si="521"/>
        <v>1.7640750945541993E-3</v>
      </c>
      <c r="G3409" s="197">
        <f t="shared" si="516"/>
        <v>9.3153830794875138E-3</v>
      </c>
      <c r="H3409" s="174">
        <v>5803.1049999999996</v>
      </c>
      <c r="I3409" s="197">
        <f t="shared" si="522"/>
        <v>4.0119280521684541E-3</v>
      </c>
      <c r="J3409" s="197">
        <f t="shared" si="517"/>
        <v>4.0908721684760452E-2</v>
      </c>
      <c r="K3409" s="174">
        <v>953.01</v>
      </c>
      <c r="L3409" s="197">
        <f t="shared" si="523"/>
        <v>-5.3058850126264847E-3</v>
      </c>
      <c r="M3409" s="197">
        <f t="shared" si="518"/>
        <v>7.5194066082282005E-2</v>
      </c>
      <c r="N3409" s="199">
        <v>42909</v>
      </c>
      <c r="O3409" s="181">
        <v>2438.3000000000002</v>
      </c>
      <c r="P3409" s="200">
        <f t="shared" si="524"/>
        <v>1.5596785299304831E-3</v>
      </c>
      <c r="Q3409" s="200">
        <f t="shared" si="519"/>
        <v>1.9029789844399788E-2</v>
      </c>
    </row>
    <row r="3410" spans="1:17">
      <c r="A3410" s="180">
        <v>42912</v>
      </c>
      <c r="B3410" s="174">
        <v>1499.67</v>
      </c>
      <c r="C3410" s="197">
        <f t="shared" si="520"/>
        <v>-6.1291972664701717E-3</v>
      </c>
      <c r="D3410" s="201">
        <f t="shared" ref="D3410:D3473" si="525">SUM(C3369:C3409)</f>
        <v>6.6253834072039386E-2</v>
      </c>
      <c r="E3410" s="174">
        <v>11758.86</v>
      </c>
      <c r="F3410" s="197">
        <f t="shared" si="521"/>
        <v>2.1845687610924139E-3</v>
      </c>
      <c r="G3410" s="197">
        <f t="shared" ref="G3410:G3473" si="526">SUM(F3369:F3409)</f>
        <v>1.2028725882324986E-2</v>
      </c>
      <c r="H3410" s="174">
        <v>5777.5879999999997</v>
      </c>
      <c r="I3410" s="197">
        <f t="shared" si="522"/>
        <v>-4.4068245821242144E-3</v>
      </c>
      <c r="J3410" s="197">
        <f t="shared" ref="J3410:J3473" si="527">SUM(I3369:I3409)</f>
        <v>4.6202608705130967E-2</v>
      </c>
      <c r="K3410" s="174">
        <v>948.43</v>
      </c>
      <c r="L3410" s="197">
        <f t="shared" si="523"/>
        <v>-4.8174108649294218E-3</v>
      </c>
      <c r="M3410" s="197">
        <f t="shared" ref="M3410:M3473" si="528">SUM(L3369:L3409)</f>
        <v>6.0201709399225638E-2</v>
      </c>
      <c r="N3410" s="199">
        <v>42912</v>
      </c>
      <c r="O3410" s="181">
        <v>2439.0700000000002</v>
      </c>
      <c r="P3410" s="200">
        <f t="shared" si="524"/>
        <v>3.157439383918202E-4</v>
      </c>
      <c r="Q3410" s="200">
        <f t="shared" ref="Q3410:Q3473" si="529">SUM(P3369:P3409)</f>
        <v>2.107522442547274E-2</v>
      </c>
    </row>
    <row r="3411" spans="1:17">
      <c r="A3411" s="180">
        <v>42913</v>
      </c>
      <c r="B3411" s="174">
        <v>1475.07</v>
      </c>
      <c r="C3411" s="197">
        <f t="shared" si="520"/>
        <v>-1.653963761179033E-2</v>
      </c>
      <c r="D3411" s="201">
        <f t="shared" si="525"/>
        <v>5.3666102354252301E-2</v>
      </c>
      <c r="E3411" s="174">
        <v>11716.92</v>
      </c>
      <c r="F3411" s="197">
        <f t="shared" si="521"/>
        <v>-3.5730480196620065E-3</v>
      </c>
      <c r="G3411" s="197">
        <f t="shared" si="526"/>
        <v>1.5455341582249496E-2</v>
      </c>
      <c r="H3411" s="174">
        <v>5671.598</v>
      </c>
      <c r="I3411" s="197">
        <f t="shared" si="522"/>
        <v>-1.8515382304888774E-2</v>
      </c>
      <c r="J3411" s="197">
        <f t="shared" si="527"/>
        <v>3.6360926024057702E-2</v>
      </c>
      <c r="K3411" s="174">
        <v>946.68</v>
      </c>
      <c r="L3411" s="197">
        <f t="shared" si="523"/>
        <v>-1.846859018654533E-3</v>
      </c>
      <c r="M3411" s="197">
        <f t="shared" si="528"/>
        <v>5.6153542205065299E-2</v>
      </c>
      <c r="N3411" s="199">
        <v>42913</v>
      </c>
      <c r="O3411" s="181">
        <v>2419.38</v>
      </c>
      <c r="P3411" s="200">
        <f t="shared" si="524"/>
        <v>-8.1055101118562012E-3</v>
      </c>
      <c r="Q3411" s="200">
        <f t="shared" si="529"/>
        <v>2.0838229991843489E-2</v>
      </c>
    </row>
    <row r="3412" spans="1:17">
      <c r="A3412" s="180">
        <v>42914</v>
      </c>
      <c r="B3412" s="174">
        <v>1495</v>
      </c>
      <c r="C3412" s="197">
        <f t="shared" si="520"/>
        <v>1.3420760549825576E-2</v>
      </c>
      <c r="D3412" s="201">
        <f t="shared" si="525"/>
        <v>3.4835432495191061E-2</v>
      </c>
      <c r="E3412" s="174">
        <v>11812.8</v>
      </c>
      <c r="F3412" s="197">
        <f t="shared" si="521"/>
        <v>8.149738346322025E-3</v>
      </c>
      <c r="G3412" s="197">
        <f t="shared" si="526"/>
        <v>1.5554435645134649E-2</v>
      </c>
      <c r="H3412" s="174">
        <v>5753.0320000000002</v>
      </c>
      <c r="I3412" s="197">
        <f t="shared" si="522"/>
        <v>1.4256107933974258E-2</v>
      </c>
      <c r="J3412" s="197">
        <f t="shared" si="527"/>
        <v>1.5649719383810063E-2</v>
      </c>
      <c r="K3412" s="174">
        <v>962.37</v>
      </c>
      <c r="L3412" s="197">
        <f t="shared" si="523"/>
        <v>1.6437865209786118E-2</v>
      </c>
      <c r="M3412" s="197">
        <f t="shared" si="528"/>
        <v>5.508768044798986E-2</v>
      </c>
      <c r="N3412" s="199">
        <v>42914</v>
      </c>
      <c r="O3412" s="181">
        <v>2440.69</v>
      </c>
      <c r="P3412" s="200">
        <f t="shared" si="524"/>
        <v>8.7694772165970627E-3</v>
      </c>
      <c r="Q3412" s="200">
        <f t="shared" si="529"/>
        <v>1.4647670695320213E-2</v>
      </c>
    </row>
    <row r="3413" spans="1:17">
      <c r="A3413" s="180">
        <v>42915</v>
      </c>
      <c r="B3413" s="174">
        <v>1466.91</v>
      </c>
      <c r="C3413" s="197">
        <f t="shared" si="520"/>
        <v>-1.8968059257025979E-2</v>
      </c>
      <c r="D3413" s="201">
        <f t="shared" si="525"/>
        <v>4.0055844387009855E-2</v>
      </c>
      <c r="E3413" s="174">
        <v>11739.98</v>
      </c>
      <c r="F3413" s="197">
        <f t="shared" si="521"/>
        <v>-6.1835785017774619E-3</v>
      </c>
      <c r="G3413" s="197">
        <f t="shared" si="526"/>
        <v>2.3668633954083869E-2</v>
      </c>
      <c r="H3413" s="174">
        <v>5653.0209999999997</v>
      </c>
      <c r="I3413" s="197">
        <f t="shared" si="522"/>
        <v>-1.7536927653069852E-2</v>
      </c>
      <c r="J3413" s="197">
        <f t="shared" si="527"/>
        <v>2.1682944286510492E-2</v>
      </c>
      <c r="K3413" s="174">
        <v>954.87</v>
      </c>
      <c r="L3413" s="197">
        <f t="shared" si="523"/>
        <v>-7.8237865444424348E-3</v>
      </c>
      <c r="M3413" s="197">
        <f t="shared" si="528"/>
        <v>6.1795595073088419E-2</v>
      </c>
      <c r="N3413" s="199">
        <v>42915</v>
      </c>
      <c r="O3413" s="181">
        <v>2419.6999999999998</v>
      </c>
      <c r="P3413" s="200">
        <f t="shared" si="524"/>
        <v>-8.6372206717718336E-3</v>
      </c>
      <c r="Q3413" s="200">
        <f t="shared" si="529"/>
        <v>2.1686409276042234E-2</v>
      </c>
    </row>
    <row r="3414" spans="1:17">
      <c r="A3414" s="180">
        <v>42916</v>
      </c>
      <c r="B3414" s="174">
        <v>1464.25</v>
      </c>
      <c r="C3414" s="197">
        <f t="shared" si="520"/>
        <v>-1.8149815978692127E-3</v>
      </c>
      <c r="D3414" s="201">
        <f t="shared" si="525"/>
        <v>1.8473368199079403E-2</v>
      </c>
      <c r="E3414" s="174">
        <v>11761.7</v>
      </c>
      <c r="F3414" s="197">
        <f t="shared" si="521"/>
        <v>1.8483790251484973E-3</v>
      </c>
      <c r="G3414" s="197">
        <f t="shared" si="526"/>
        <v>1.6202126074369126E-2</v>
      </c>
      <c r="H3414" s="174">
        <v>5646.9179999999997</v>
      </c>
      <c r="I3414" s="197">
        <f t="shared" si="522"/>
        <v>-1.0801829272551501E-3</v>
      </c>
      <c r="J3414" s="197">
        <f t="shared" si="527"/>
        <v>1.5850104171709171E-3</v>
      </c>
      <c r="K3414" s="174">
        <v>961.3</v>
      </c>
      <c r="L3414" s="197">
        <f t="shared" si="523"/>
        <v>6.7113295114282472E-3</v>
      </c>
      <c r="M3414" s="197">
        <f t="shared" si="528"/>
        <v>5.403813105511647E-2</v>
      </c>
      <c r="N3414" s="199">
        <v>42916</v>
      </c>
      <c r="O3414" s="181">
        <v>2423.41</v>
      </c>
      <c r="P3414" s="200">
        <f t="shared" si="524"/>
        <v>1.532073698797482E-3</v>
      </c>
      <c r="Q3414" s="200">
        <f t="shared" si="529"/>
        <v>1.1860779635027588E-2</v>
      </c>
    </row>
    <row r="3415" spans="1:17">
      <c r="A3415" s="180">
        <v>42919</v>
      </c>
      <c r="B3415" s="174">
        <v>1449.07</v>
      </c>
      <c r="C3415" s="197">
        <f t="shared" si="520"/>
        <v>-1.0421194637316189E-2</v>
      </c>
      <c r="D3415" s="201">
        <f t="shared" si="525"/>
        <v>2.0742936073964047E-2</v>
      </c>
      <c r="E3415" s="174">
        <v>11835.72</v>
      </c>
      <c r="F3415" s="197">
        <f t="shared" si="521"/>
        <v>6.2735877712484919E-3</v>
      </c>
      <c r="G3415" s="197">
        <f t="shared" si="526"/>
        <v>1.992564429136965E-2</v>
      </c>
      <c r="H3415" s="174">
        <v>5596.9560000000001</v>
      </c>
      <c r="I3415" s="197">
        <f t="shared" si="522"/>
        <v>-8.8870310766505003E-3</v>
      </c>
      <c r="J3415" s="197">
        <f t="shared" si="527"/>
        <v>3.8608730157882881E-3</v>
      </c>
      <c r="K3415" s="174">
        <v>961.75</v>
      </c>
      <c r="L3415" s="197">
        <f t="shared" si="523"/>
        <v>4.6800656063408319E-4</v>
      </c>
      <c r="M3415" s="197">
        <f t="shared" si="528"/>
        <v>4.7844496817355295E-2</v>
      </c>
      <c r="N3415" s="199">
        <v>42919</v>
      </c>
      <c r="O3415" s="181">
        <v>2429.0100000000002</v>
      </c>
      <c r="P3415" s="200">
        <f t="shared" si="524"/>
        <v>2.3081276913972876E-3</v>
      </c>
      <c r="Q3415" s="200">
        <f t="shared" si="529"/>
        <v>1.4665006331120821E-2</v>
      </c>
    </row>
    <row r="3416" spans="1:17">
      <c r="A3416" s="180">
        <v>42921</v>
      </c>
      <c r="B3416" s="174">
        <v>1460.18</v>
      </c>
      <c r="C3416" s="197">
        <f t="shared" si="520"/>
        <v>7.6377444417392503E-3</v>
      </c>
      <c r="D3416" s="201">
        <f t="shared" si="525"/>
        <v>8.7262947390082026E-3</v>
      </c>
      <c r="E3416" s="174">
        <v>11809.49</v>
      </c>
      <c r="F3416" s="197">
        <f t="shared" si="521"/>
        <v>-2.2186320831481766E-3</v>
      </c>
      <c r="G3416" s="197">
        <f t="shared" si="526"/>
        <v>2.576132718329998E-2</v>
      </c>
      <c r="H3416" s="174">
        <v>5648.8159999999998</v>
      </c>
      <c r="I3416" s="197">
        <f t="shared" si="522"/>
        <v>9.223087151955146E-3</v>
      </c>
      <c r="J3416" s="197">
        <f t="shared" si="527"/>
        <v>-5.2319977586809657E-3</v>
      </c>
      <c r="K3416" s="174">
        <v>968.18</v>
      </c>
      <c r="L3416" s="197">
        <f t="shared" si="523"/>
        <v>6.6634787707604151E-3</v>
      </c>
      <c r="M3416" s="197">
        <f t="shared" si="528"/>
        <v>4.2090019335355201E-2</v>
      </c>
      <c r="N3416" s="199">
        <v>42921</v>
      </c>
      <c r="O3416" s="181">
        <v>2432.54</v>
      </c>
      <c r="P3416" s="200">
        <f t="shared" si="524"/>
        <v>1.4522119983846045E-3</v>
      </c>
      <c r="Q3416" s="200">
        <f t="shared" si="529"/>
        <v>1.6391257979183577E-2</v>
      </c>
    </row>
    <row r="3417" spans="1:17">
      <c r="A3417" s="180">
        <v>42922</v>
      </c>
      <c r="B3417" s="174">
        <v>1445.79</v>
      </c>
      <c r="C3417" s="197">
        <f t="shared" si="520"/>
        <v>-9.9038308180108489E-3</v>
      </c>
      <c r="D3417" s="201">
        <f t="shared" si="525"/>
        <v>9.6894381535683714E-3</v>
      </c>
      <c r="E3417" s="174">
        <v>11702.43</v>
      </c>
      <c r="F3417" s="197">
        <f t="shared" si="521"/>
        <v>-9.1069329878939263E-3</v>
      </c>
      <c r="G3417" s="197">
        <f t="shared" si="526"/>
        <v>1.6553562395592632E-2</v>
      </c>
      <c r="H3417" s="174">
        <v>5597.9049999999997</v>
      </c>
      <c r="I3417" s="197">
        <f t="shared" si="522"/>
        <v>-9.0535450732686946E-3</v>
      </c>
      <c r="J3417" s="197">
        <f t="shared" si="527"/>
        <v>4.8198702826256906E-4</v>
      </c>
      <c r="K3417" s="174">
        <v>962.45</v>
      </c>
      <c r="L3417" s="197">
        <f t="shared" si="523"/>
        <v>-5.9359036425204676E-3</v>
      </c>
      <c r="M3417" s="197">
        <f t="shared" si="528"/>
        <v>5.1359617442827653E-2</v>
      </c>
      <c r="N3417" s="199">
        <v>42922</v>
      </c>
      <c r="O3417" s="181">
        <v>2409.75</v>
      </c>
      <c r="P3417" s="200">
        <f t="shared" si="524"/>
        <v>-9.4129712485487432E-3</v>
      </c>
      <c r="Q3417" s="200">
        <f t="shared" si="529"/>
        <v>1.3763118677235094E-2</v>
      </c>
    </row>
    <row r="3418" spans="1:17">
      <c r="A3418" s="180">
        <v>42923</v>
      </c>
      <c r="B3418" s="174">
        <v>1466.61</v>
      </c>
      <c r="C3418" s="197">
        <f t="shared" si="520"/>
        <v>1.4297730171898929E-2</v>
      </c>
      <c r="D3418" s="201">
        <f t="shared" si="525"/>
        <v>7.4035381221606092E-4</v>
      </c>
      <c r="E3418" s="174">
        <v>11752.98</v>
      </c>
      <c r="F3418" s="197">
        <f t="shared" si="521"/>
        <v>4.3103129097430805E-3</v>
      </c>
      <c r="G3418" s="197">
        <f t="shared" si="526"/>
        <v>9.2001186318613811E-3</v>
      </c>
      <c r="H3418" s="174">
        <v>5656.47</v>
      </c>
      <c r="I3418" s="197">
        <f t="shared" si="522"/>
        <v>1.0407602134620119E-2</v>
      </c>
      <c r="J3418" s="197">
        <f t="shared" si="527"/>
        <v>-1.0866970450296881E-2</v>
      </c>
      <c r="K3418" s="174">
        <v>946.39</v>
      </c>
      <c r="L3418" s="197">
        <f t="shared" si="523"/>
        <v>-1.6827370509012E-2</v>
      </c>
      <c r="M3418" s="197">
        <f t="shared" si="528"/>
        <v>3.9418145494378859E-2</v>
      </c>
      <c r="N3418" s="199">
        <v>42923</v>
      </c>
      <c r="O3418" s="181">
        <v>2425.1799999999998</v>
      </c>
      <c r="P3418" s="200">
        <f t="shared" si="524"/>
        <v>6.3827407569568501E-3</v>
      </c>
      <c r="Q3418" s="200">
        <f t="shared" si="529"/>
        <v>4.3126370351769753E-3</v>
      </c>
    </row>
    <row r="3419" spans="1:17">
      <c r="A3419" s="180">
        <v>42926</v>
      </c>
      <c r="B3419" s="174">
        <v>1479.79</v>
      </c>
      <c r="C3419" s="197">
        <f t="shared" si="520"/>
        <v>8.9465706704590989E-3</v>
      </c>
      <c r="D3419" s="201">
        <f t="shared" si="525"/>
        <v>9.5228375393206222E-3</v>
      </c>
      <c r="E3419" s="174">
        <v>11751.79</v>
      </c>
      <c r="F3419" s="197">
        <f t="shared" si="521"/>
        <v>-1.0125604300879887E-4</v>
      </c>
      <c r="G3419" s="197">
        <f t="shared" si="526"/>
        <v>1.5905654676499889E-2</v>
      </c>
      <c r="H3419" s="174">
        <v>5694.152</v>
      </c>
      <c r="I3419" s="197">
        <f t="shared" si="522"/>
        <v>6.6396605286360971E-3</v>
      </c>
      <c r="J3419" s="197">
        <f t="shared" si="527"/>
        <v>-3.8534544033255388E-3</v>
      </c>
      <c r="K3419" s="174">
        <v>958.9</v>
      </c>
      <c r="L3419" s="197">
        <f t="shared" si="523"/>
        <v>1.313204790800309E-2</v>
      </c>
      <c r="M3419" s="197">
        <f t="shared" si="528"/>
        <v>1.9267473229076841E-2</v>
      </c>
      <c r="N3419" s="199">
        <v>42926</v>
      </c>
      <c r="O3419" s="181">
        <v>2427.4299999999998</v>
      </c>
      <c r="P3419" s="200">
        <f t="shared" si="524"/>
        <v>9.2733607738550183E-4</v>
      </c>
      <c r="Q3419" s="200">
        <f t="shared" si="529"/>
        <v>1.1721168595757756E-2</v>
      </c>
    </row>
    <row r="3420" spans="1:17">
      <c r="A3420" s="180">
        <v>42927</v>
      </c>
      <c r="B3420" s="174">
        <v>1489.88</v>
      </c>
      <c r="C3420" s="197">
        <f t="shared" si="520"/>
        <v>6.7953939848200418E-3</v>
      </c>
      <c r="D3420" s="201">
        <f t="shared" si="525"/>
        <v>1.8070234081974217E-2</v>
      </c>
      <c r="E3420" s="174">
        <v>11744.77</v>
      </c>
      <c r="F3420" s="197">
        <f t="shared" si="521"/>
        <v>-5.9753429513712377E-4</v>
      </c>
      <c r="G3420" s="197">
        <f t="shared" si="526"/>
        <v>1.3087544056996633E-2</v>
      </c>
      <c r="H3420" s="174">
        <v>5709.799</v>
      </c>
      <c r="I3420" s="197">
        <f t="shared" si="522"/>
        <v>2.7441383813165284E-3</v>
      </c>
      <c r="J3420" s="197">
        <f t="shared" si="527"/>
        <v>2.1927196177186064E-3</v>
      </c>
      <c r="K3420" s="174">
        <v>941.33</v>
      </c>
      <c r="L3420" s="197">
        <f t="shared" si="523"/>
        <v>-1.8493025297369355E-2</v>
      </c>
      <c r="M3420" s="197">
        <f t="shared" si="528"/>
        <v>2.3968346829029159E-2</v>
      </c>
      <c r="N3420" s="199">
        <v>42927</v>
      </c>
      <c r="O3420" s="181">
        <v>2425.5300000000002</v>
      </c>
      <c r="P3420" s="200">
        <f t="shared" si="524"/>
        <v>-7.8302730584169154E-4</v>
      </c>
      <c r="Q3420" s="200">
        <f t="shared" si="529"/>
        <v>1.1518525713951368E-2</v>
      </c>
    </row>
    <row r="3421" spans="1:17">
      <c r="A3421" s="180">
        <v>42928</v>
      </c>
      <c r="B3421" s="174">
        <v>1510.16</v>
      </c>
      <c r="C3421" s="197">
        <f t="shared" si="520"/>
        <v>1.352002567699649E-2</v>
      </c>
      <c r="D3421" s="201">
        <f t="shared" si="525"/>
        <v>2.7269963916704602E-2</v>
      </c>
      <c r="E3421" s="174">
        <v>11825.9</v>
      </c>
      <c r="F3421" s="197">
        <f t="shared" si="521"/>
        <v>6.8840063004189239E-3</v>
      </c>
      <c r="G3421" s="197">
        <f t="shared" si="526"/>
        <v>1.5545801669320045E-2</v>
      </c>
      <c r="H3421" s="174">
        <v>5778.95</v>
      </c>
      <c r="I3421" s="197">
        <f t="shared" si="522"/>
        <v>1.2038183635007998E-2</v>
      </c>
      <c r="J3421" s="197">
        <f t="shared" si="527"/>
        <v>6.2510651315743695E-3</v>
      </c>
      <c r="K3421" s="174">
        <v>940.28</v>
      </c>
      <c r="L3421" s="197">
        <f t="shared" si="523"/>
        <v>-1.1160656129488061E-3</v>
      </c>
      <c r="M3421" s="197">
        <f t="shared" si="528"/>
        <v>2.4356920522416413E-3</v>
      </c>
      <c r="N3421" s="199">
        <v>42928</v>
      </c>
      <c r="O3421" s="181">
        <v>2443.25</v>
      </c>
      <c r="P3421" s="200">
        <f t="shared" si="524"/>
        <v>7.2790630263669361E-3</v>
      </c>
      <c r="Q3421" s="200">
        <f t="shared" si="529"/>
        <v>1.290067414711803E-2</v>
      </c>
    </row>
    <row r="3422" spans="1:17">
      <c r="A3422" s="180">
        <v>42929</v>
      </c>
      <c r="B3422" s="174">
        <v>1507.48</v>
      </c>
      <c r="C3422" s="197">
        <f t="shared" si="520"/>
        <v>-1.7762229454868438E-3</v>
      </c>
      <c r="D3422" s="201">
        <f t="shared" si="525"/>
        <v>3.705851353572806E-2</v>
      </c>
      <c r="E3422" s="174">
        <v>11844.62</v>
      </c>
      <c r="F3422" s="197">
        <f t="shared" si="521"/>
        <v>1.5817146309284637E-3</v>
      </c>
      <c r="G3422" s="197">
        <f t="shared" si="526"/>
        <v>2.3862048328976145E-2</v>
      </c>
      <c r="H3422" s="174">
        <v>5793.3559999999998</v>
      </c>
      <c r="I3422" s="197">
        <f t="shared" si="522"/>
        <v>2.4897384223430317E-3</v>
      </c>
      <c r="J3422" s="197">
        <f t="shared" si="527"/>
        <v>1.607254704624874E-2</v>
      </c>
      <c r="K3422" s="174">
        <v>932.29</v>
      </c>
      <c r="L3422" s="197">
        <f t="shared" si="523"/>
        <v>-8.5337781653020729E-3</v>
      </c>
      <c r="M3422" s="197">
        <f t="shared" si="528"/>
        <v>2.6516599051094078E-3</v>
      </c>
      <c r="N3422" s="199">
        <v>42929</v>
      </c>
      <c r="O3422" s="181">
        <v>2447.83</v>
      </c>
      <c r="P3422" s="200">
        <f t="shared" si="524"/>
        <v>1.8727975574500866E-3</v>
      </c>
      <c r="Q3422" s="200">
        <f t="shared" si="529"/>
        <v>2.1659256140057016E-2</v>
      </c>
    </row>
    <row r="3423" spans="1:17">
      <c r="A3423" s="180">
        <v>42930</v>
      </c>
      <c r="B3423" s="174">
        <v>1516.99</v>
      </c>
      <c r="C3423" s="197">
        <f t="shared" si="520"/>
        <v>6.2887258540021878E-3</v>
      </c>
      <c r="D3423" s="201">
        <f t="shared" si="525"/>
        <v>3.010748406368767E-2</v>
      </c>
      <c r="E3423" s="174">
        <v>11897.31</v>
      </c>
      <c r="F3423" s="197">
        <f t="shared" si="521"/>
        <v>4.4385680947826656E-3</v>
      </c>
      <c r="G3423" s="197">
        <f t="shared" si="526"/>
        <v>1.9642685610311003E-2</v>
      </c>
      <c r="H3423" s="174">
        <v>5838.0829999999996</v>
      </c>
      <c r="I3423" s="197">
        <f t="shared" si="522"/>
        <v>7.6907458238945877E-3</v>
      </c>
      <c r="J3423" s="197">
        <f t="shared" si="527"/>
        <v>1.5460087961357933E-2</v>
      </c>
      <c r="K3423" s="174">
        <v>941.97</v>
      </c>
      <c r="L3423" s="197">
        <f t="shared" si="523"/>
        <v>1.0329501851459066E-2</v>
      </c>
      <c r="M3423" s="197">
        <f t="shared" si="528"/>
        <v>-6.1593274056048058E-3</v>
      </c>
      <c r="N3423" s="199">
        <v>42930</v>
      </c>
      <c r="O3423" s="181">
        <v>2459.27</v>
      </c>
      <c r="P3423" s="200">
        <f t="shared" si="524"/>
        <v>4.6626401441430309E-3</v>
      </c>
      <c r="Q3423" s="200">
        <f t="shared" si="529"/>
        <v>1.876698069503294E-2</v>
      </c>
    </row>
    <row r="3424" spans="1:17">
      <c r="A3424" s="180">
        <v>42933</v>
      </c>
      <c r="B3424" s="174">
        <v>1517.02</v>
      </c>
      <c r="C3424" s="197">
        <f t="shared" si="520"/>
        <v>1.9775808254404567E-5</v>
      </c>
      <c r="D3424" s="201">
        <f t="shared" si="525"/>
        <v>3.0982831002602872E-2</v>
      </c>
      <c r="E3424" s="174">
        <v>11890.51</v>
      </c>
      <c r="F3424" s="197">
        <f t="shared" si="521"/>
        <v>-5.7172117371184729E-4</v>
      </c>
      <c r="G3424" s="197">
        <f t="shared" si="526"/>
        <v>2.474789972525572E-2</v>
      </c>
      <c r="H3424" s="174">
        <v>5839.7359999999999</v>
      </c>
      <c r="I3424" s="197">
        <f t="shared" si="522"/>
        <v>2.8310081035504695E-4</v>
      </c>
      <c r="J3424" s="197">
        <f t="shared" si="527"/>
        <v>1.965828553533544E-2</v>
      </c>
      <c r="K3424" s="174">
        <v>933.87</v>
      </c>
      <c r="L3424" s="197">
        <f t="shared" si="523"/>
        <v>-8.636184689446269E-3</v>
      </c>
      <c r="M3424" s="197">
        <f t="shared" si="528"/>
        <v>1.0515415610858423E-3</v>
      </c>
      <c r="N3424" s="199">
        <v>42933</v>
      </c>
      <c r="O3424" s="181">
        <v>2459.14</v>
      </c>
      <c r="P3424" s="200">
        <f t="shared" si="524"/>
        <v>-5.2862612116695394E-5</v>
      </c>
      <c r="Q3424" s="200">
        <f t="shared" si="529"/>
        <v>2.4116692877597649E-2</v>
      </c>
    </row>
    <row r="3425" spans="1:17">
      <c r="A3425" s="180">
        <v>42934</v>
      </c>
      <c r="B3425" s="174">
        <v>1531.97</v>
      </c>
      <c r="C3425" s="197">
        <f t="shared" si="520"/>
        <v>9.8066046861229415E-3</v>
      </c>
      <c r="D3425" s="201">
        <f t="shared" si="525"/>
        <v>5.8374383620797325E-2</v>
      </c>
      <c r="E3425" s="174">
        <v>11877.42</v>
      </c>
      <c r="F3425" s="197">
        <f t="shared" si="521"/>
        <v>-1.1014843382214966E-3</v>
      </c>
      <c r="G3425" s="197">
        <f t="shared" si="526"/>
        <v>4.0065339676043941E-2</v>
      </c>
      <c r="H3425" s="174">
        <v>5880.0950000000003</v>
      </c>
      <c r="I3425" s="197">
        <f t="shared" si="522"/>
        <v>6.8873279037213551E-3</v>
      </c>
      <c r="J3425" s="197">
        <f t="shared" si="527"/>
        <v>4.5398610882439593E-2</v>
      </c>
      <c r="K3425" s="174">
        <v>945.57</v>
      </c>
      <c r="L3425" s="197">
        <f t="shared" si="523"/>
        <v>1.2450678014204204E-2</v>
      </c>
      <c r="M3425" s="197">
        <f t="shared" si="528"/>
        <v>-1.1763025579530085E-2</v>
      </c>
      <c r="N3425" s="199">
        <v>42934</v>
      </c>
      <c r="O3425" s="181">
        <v>2460.61</v>
      </c>
      <c r="P3425" s="200">
        <f t="shared" si="524"/>
        <v>5.9759135880759124E-4</v>
      </c>
      <c r="Q3425" s="200">
        <f t="shared" si="529"/>
        <v>4.240934340916723E-2</v>
      </c>
    </row>
    <row r="3426" spans="1:17">
      <c r="A3426" s="180">
        <v>42935</v>
      </c>
      <c r="B3426" s="174">
        <v>1542.38</v>
      </c>
      <c r="C3426" s="197">
        <f t="shared" si="520"/>
        <v>6.7721891038610583E-3</v>
      </c>
      <c r="D3426" s="201">
        <f t="shared" si="525"/>
        <v>6.394121179602269E-2</v>
      </c>
      <c r="E3426" s="174">
        <v>11941.34</v>
      </c>
      <c r="F3426" s="197">
        <f t="shared" si="521"/>
        <v>5.3672108409471165E-3</v>
      </c>
      <c r="G3426" s="197">
        <f t="shared" si="526"/>
        <v>3.8042498296690083E-2</v>
      </c>
      <c r="H3426" s="174">
        <v>5916.1620000000003</v>
      </c>
      <c r="I3426" s="197">
        <f t="shared" si="522"/>
        <v>6.1150095981694274E-3</v>
      </c>
      <c r="J3426" s="197">
        <f t="shared" si="527"/>
        <v>4.4119108377641318E-2</v>
      </c>
      <c r="K3426" s="174">
        <v>953.28</v>
      </c>
      <c r="L3426" s="197">
        <f t="shared" si="523"/>
        <v>8.12074926468518E-3</v>
      </c>
      <c r="M3426" s="197">
        <f t="shared" si="528"/>
        <v>-8.3512608385575594E-4</v>
      </c>
      <c r="N3426" s="199">
        <v>42935</v>
      </c>
      <c r="O3426" s="181">
        <v>2473.83</v>
      </c>
      <c r="P3426" s="200">
        <f t="shared" si="524"/>
        <v>5.3582702920709109E-3</v>
      </c>
      <c r="Q3426" s="200">
        <f t="shared" si="529"/>
        <v>3.9326871327271667E-2</v>
      </c>
    </row>
    <row r="3427" spans="1:17">
      <c r="A3427" s="180">
        <v>42936</v>
      </c>
      <c r="B3427" s="174">
        <v>1542.78</v>
      </c>
      <c r="C3427" s="197">
        <f t="shared" si="520"/>
        <v>2.5930583972371747E-4</v>
      </c>
      <c r="D3427" s="201">
        <f t="shared" si="525"/>
        <v>6.5487289043004035E-2</v>
      </c>
      <c r="E3427" s="174">
        <v>11944.5</v>
      </c>
      <c r="F3427" s="197">
        <f t="shared" si="521"/>
        <v>2.645919103901534E-4</v>
      </c>
      <c r="G3427" s="197">
        <f t="shared" si="526"/>
        <v>3.3953993304205003E-2</v>
      </c>
      <c r="H3427" s="174">
        <v>5921.223</v>
      </c>
      <c r="I3427" s="197">
        <f t="shared" si="522"/>
        <v>8.5508755664754363E-4</v>
      </c>
      <c r="J3427" s="197">
        <f t="shared" si="527"/>
        <v>4.575560682910481E-2</v>
      </c>
      <c r="K3427" s="174">
        <v>956.67</v>
      </c>
      <c r="L3427" s="197">
        <f t="shared" si="523"/>
        <v>3.5498348751267787E-3</v>
      </c>
      <c r="M3427" s="197">
        <f t="shared" si="528"/>
        <v>3.4677377835194666E-3</v>
      </c>
      <c r="N3427" s="199">
        <v>42936</v>
      </c>
      <c r="O3427" s="181">
        <v>2473.4499999999998</v>
      </c>
      <c r="P3427" s="200">
        <f t="shared" si="524"/>
        <v>-1.5361976712352472E-4</v>
      </c>
      <c r="Q3427" s="200">
        <f t="shared" si="529"/>
        <v>3.7940442594610074E-2</v>
      </c>
    </row>
    <row r="3428" spans="1:17">
      <c r="A3428" s="180">
        <v>42937</v>
      </c>
      <c r="B3428" s="174">
        <v>1538.9</v>
      </c>
      <c r="C3428" s="197">
        <f t="shared" si="520"/>
        <v>-2.5181083371500165E-3</v>
      </c>
      <c r="D3428" s="201">
        <f t="shared" si="525"/>
        <v>5.5656525911175571E-2</v>
      </c>
      <c r="E3428" s="174">
        <v>11924.6</v>
      </c>
      <c r="F3428" s="197">
        <f t="shared" si="521"/>
        <v>-1.6674281485846937E-3</v>
      </c>
      <c r="G3428" s="197">
        <f t="shared" si="526"/>
        <v>3.054163677520582E-2</v>
      </c>
      <c r="H3428" s="174">
        <v>5921.5249999999996</v>
      </c>
      <c r="I3428" s="197">
        <f t="shared" si="522"/>
        <v>5.1001676311130554E-5</v>
      </c>
      <c r="J3428" s="197">
        <f t="shared" si="527"/>
        <v>3.8181407427352383E-2</v>
      </c>
      <c r="K3428" s="174">
        <v>969.19</v>
      </c>
      <c r="L3428" s="197">
        <f t="shared" si="523"/>
        <v>1.3002166701231424E-2</v>
      </c>
      <c r="M3428" s="197">
        <f t="shared" si="528"/>
        <v>8.5134592502290451E-3</v>
      </c>
      <c r="N3428" s="199">
        <v>42937</v>
      </c>
      <c r="O3428" s="181">
        <v>2472.54</v>
      </c>
      <c r="P3428" s="200">
        <f t="shared" si="524"/>
        <v>-3.6797486863832021E-4</v>
      </c>
      <c r="Q3428" s="200">
        <f t="shared" si="529"/>
        <v>3.2639975890273745E-2</v>
      </c>
    </row>
    <row r="3429" spans="1:17">
      <c r="A3429" s="180">
        <v>42940</v>
      </c>
      <c r="B3429" s="174">
        <v>1542.82</v>
      </c>
      <c r="C3429" s="197">
        <f t="shared" si="520"/>
        <v>2.5440352233322772E-3</v>
      </c>
      <c r="D3429" s="201">
        <f t="shared" si="525"/>
        <v>5.3906224563140849E-2</v>
      </c>
      <c r="E3429" s="174">
        <v>11904.71</v>
      </c>
      <c r="F3429" s="197">
        <f t="shared" si="521"/>
        <v>-1.6693731055689286E-3</v>
      </c>
      <c r="G3429" s="197">
        <f t="shared" si="526"/>
        <v>2.7200198551278771E-2</v>
      </c>
      <c r="H3429" s="174">
        <v>5941.3689999999997</v>
      </c>
      <c r="I3429" s="197">
        <f t="shared" si="522"/>
        <v>3.3455611268419345E-3</v>
      </c>
      <c r="J3429" s="197">
        <f t="shared" si="527"/>
        <v>3.7540996916771922E-2</v>
      </c>
      <c r="K3429" s="174">
        <v>972.39</v>
      </c>
      <c r="L3429" s="197">
        <f t="shared" si="523"/>
        <v>3.2962874540002625E-3</v>
      </c>
      <c r="M3429" s="197">
        <f t="shared" si="528"/>
        <v>1.8347419020620974E-2</v>
      </c>
      <c r="N3429" s="199">
        <v>42940</v>
      </c>
      <c r="O3429" s="181">
        <v>2469.91</v>
      </c>
      <c r="P3429" s="200">
        <f t="shared" si="524"/>
        <v>-1.0642496123316407E-3</v>
      </c>
      <c r="Q3429" s="200">
        <f t="shared" si="529"/>
        <v>3.0435775117378053E-2</v>
      </c>
    </row>
    <row r="3430" spans="1:17">
      <c r="A3430" s="180">
        <v>42941</v>
      </c>
      <c r="B3430" s="174">
        <v>1544.69</v>
      </c>
      <c r="C3430" s="197">
        <f t="shared" si="520"/>
        <v>1.2113322571641386E-3</v>
      </c>
      <c r="D3430" s="201">
        <f t="shared" si="525"/>
        <v>5.1429076854694403E-2</v>
      </c>
      <c r="E3430" s="174">
        <v>11965.72</v>
      </c>
      <c r="F3430" s="197">
        <f t="shared" si="521"/>
        <v>5.11177493245426E-3</v>
      </c>
      <c r="G3430" s="197">
        <f t="shared" si="526"/>
        <v>2.4100522328133429E-2</v>
      </c>
      <c r="H3430" s="174">
        <v>5930.6459999999997</v>
      </c>
      <c r="I3430" s="197">
        <f t="shared" si="522"/>
        <v>-1.8064335188158855E-3</v>
      </c>
      <c r="J3430" s="197">
        <f t="shared" si="527"/>
        <v>3.6171518312596733E-2</v>
      </c>
      <c r="K3430" s="174">
        <v>981.08</v>
      </c>
      <c r="L3430" s="197">
        <f t="shared" si="523"/>
        <v>8.8970471244598313E-3</v>
      </c>
      <c r="M3430" s="197">
        <f t="shared" si="528"/>
        <v>1.6078966814066644E-2</v>
      </c>
      <c r="N3430" s="199">
        <v>42941</v>
      </c>
      <c r="O3430" s="181">
        <v>2477.13</v>
      </c>
      <c r="P3430" s="200">
        <f t="shared" si="524"/>
        <v>2.9189192431246041E-3</v>
      </c>
      <c r="Q3430" s="200">
        <f t="shared" si="529"/>
        <v>2.6885479596605102E-2</v>
      </c>
    </row>
    <row r="3431" spans="1:17">
      <c r="A3431" s="180">
        <v>42942</v>
      </c>
      <c r="B3431" s="174">
        <v>1550.18</v>
      </c>
      <c r="C3431" s="197">
        <f t="shared" si="520"/>
        <v>3.5478102527936673E-3</v>
      </c>
      <c r="D3431" s="201">
        <f t="shared" si="525"/>
        <v>4.3294800598874139E-2</v>
      </c>
      <c r="E3431" s="174">
        <v>11964.91</v>
      </c>
      <c r="F3431" s="197">
        <f t="shared" si="521"/>
        <v>-6.7695668714823283E-5</v>
      </c>
      <c r="G3431" s="197">
        <f t="shared" si="526"/>
        <v>2.765859202385574E-2</v>
      </c>
      <c r="H3431" s="174">
        <v>5950.7340000000004</v>
      </c>
      <c r="I3431" s="197">
        <f t="shared" si="522"/>
        <v>3.3814286119310671E-3</v>
      </c>
      <c r="J3431" s="197">
        <f t="shared" si="527"/>
        <v>2.6010816452820346E-2</v>
      </c>
      <c r="K3431" s="174">
        <v>981.52</v>
      </c>
      <c r="L3431" s="197">
        <f t="shared" si="523"/>
        <v>4.4838480319150367E-4</v>
      </c>
      <c r="M3431" s="197">
        <f t="shared" si="528"/>
        <v>2.00346434461968E-2</v>
      </c>
      <c r="N3431" s="199">
        <v>42942</v>
      </c>
      <c r="O3431" s="181">
        <v>2477.83</v>
      </c>
      <c r="P3431" s="200">
        <f t="shared" si="524"/>
        <v>2.8254516874271819E-4</v>
      </c>
      <c r="Q3431" s="200">
        <f t="shared" si="529"/>
        <v>2.537235978048322E-2</v>
      </c>
    </row>
    <row r="3432" spans="1:17">
      <c r="A3432" s="180">
        <v>42943</v>
      </c>
      <c r="B3432" s="174">
        <v>1531.76</v>
      </c>
      <c r="C3432" s="197">
        <f t="shared" si="520"/>
        <v>-1.1953652138146665E-2</v>
      </c>
      <c r="D3432" s="201">
        <f t="shared" si="525"/>
        <v>4.8330968115608525E-2</v>
      </c>
      <c r="E3432" s="174">
        <v>11963.23</v>
      </c>
      <c r="F3432" s="197">
        <f t="shared" si="521"/>
        <v>-1.4042044243807943E-4</v>
      </c>
      <c r="G3432" s="197">
        <f t="shared" si="526"/>
        <v>2.8229454730372371E-2</v>
      </c>
      <c r="H3432" s="174">
        <v>5917.0280000000002</v>
      </c>
      <c r="I3432" s="197">
        <f t="shared" si="522"/>
        <v>-5.680277482563242E-3</v>
      </c>
      <c r="J3432" s="197">
        <f t="shared" si="527"/>
        <v>2.7665741568857337E-2</v>
      </c>
      <c r="K3432" s="174">
        <v>986.79</v>
      </c>
      <c r="L3432" s="197">
        <f t="shared" si="523"/>
        <v>5.3548603552198634E-3</v>
      </c>
      <c r="M3432" s="197">
        <f t="shared" si="528"/>
        <v>4.8833974730534982E-2</v>
      </c>
      <c r="N3432" s="199">
        <v>42943</v>
      </c>
      <c r="O3432" s="181">
        <v>2475.42</v>
      </c>
      <c r="P3432" s="200">
        <f t="shared" si="524"/>
        <v>-9.7309854748828207E-4</v>
      </c>
      <c r="Q3432" s="200">
        <f t="shared" si="529"/>
        <v>2.5344403155135944E-2</v>
      </c>
    </row>
    <row r="3433" spans="1:17">
      <c r="A3433" s="180">
        <v>42944</v>
      </c>
      <c r="B3433" s="174">
        <v>1527.22</v>
      </c>
      <c r="C3433" s="197">
        <f t="shared" si="520"/>
        <v>-2.9683118774540898E-3</v>
      </c>
      <c r="D3433" s="201">
        <f t="shared" si="525"/>
        <v>3.4186142011617314E-2</v>
      </c>
      <c r="E3433" s="174">
        <v>11954.69</v>
      </c>
      <c r="F3433" s="197">
        <f t="shared" si="521"/>
        <v>-7.1410894951694063E-4</v>
      </c>
      <c r="G3433" s="197">
        <f t="shared" si="526"/>
        <v>3.0719756180047991E-2</v>
      </c>
      <c r="H3433" s="174">
        <v>5908.9160000000002</v>
      </c>
      <c r="I3433" s="197">
        <f t="shared" si="522"/>
        <v>-1.3718991519501042E-3</v>
      </c>
      <c r="J3433" s="197">
        <f t="shared" si="527"/>
        <v>2.0902324055660254E-2</v>
      </c>
      <c r="K3433" s="174">
        <v>992.29</v>
      </c>
      <c r="L3433" s="197">
        <f t="shared" si="523"/>
        <v>5.5581524337684485E-3</v>
      </c>
      <c r="M3433" s="197">
        <f t="shared" si="528"/>
        <v>4.8364632248116976E-2</v>
      </c>
      <c r="N3433" s="199">
        <v>42944</v>
      </c>
      <c r="O3433" s="181">
        <v>2472.1</v>
      </c>
      <c r="P3433" s="200">
        <f t="shared" si="524"/>
        <v>-1.3420867417742238E-3</v>
      </c>
      <c r="Q3433" s="200">
        <f t="shared" si="529"/>
        <v>2.5576590615473078E-2</v>
      </c>
    </row>
    <row r="3434" spans="1:17">
      <c r="A3434" s="180">
        <v>42947</v>
      </c>
      <c r="B3434" s="174">
        <v>1516.68</v>
      </c>
      <c r="C3434" s="197">
        <f t="shared" si="520"/>
        <v>-6.9253537404603185E-3</v>
      </c>
      <c r="D3434" s="201">
        <f t="shared" si="525"/>
        <v>3.2001772865398084E-2</v>
      </c>
      <c r="E3434" s="174">
        <v>11967.67</v>
      </c>
      <c r="F3434" s="197">
        <f t="shared" si="521"/>
        <v>1.0851773214498488E-3</v>
      </c>
      <c r="G3434" s="197">
        <f t="shared" si="526"/>
        <v>3.0288413897328795E-2</v>
      </c>
      <c r="H3434" s="174">
        <v>5880.3270000000002</v>
      </c>
      <c r="I3434" s="197">
        <f t="shared" si="522"/>
        <v>-4.8500240500479776E-3</v>
      </c>
      <c r="J3434" s="197">
        <f t="shared" si="527"/>
        <v>2.0537034945650578E-2</v>
      </c>
      <c r="K3434" s="174">
        <v>992.71</v>
      </c>
      <c r="L3434" s="197">
        <f t="shared" si="523"/>
        <v>4.2317380984162979E-4</v>
      </c>
      <c r="M3434" s="197">
        <f t="shared" si="528"/>
        <v>4.8978634901341786E-2</v>
      </c>
      <c r="N3434" s="199">
        <v>42947</v>
      </c>
      <c r="O3434" s="181">
        <v>2470.3000000000002</v>
      </c>
      <c r="P3434" s="200">
        <f t="shared" si="524"/>
        <v>-7.2839109727374364E-4</v>
      </c>
      <c r="Q3434" s="200">
        <f t="shared" si="529"/>
        <v>2.4694635164318982E-2</v>
      </c>
    </row>
    <row r="3435" spans="1:17">
      <c r="A3435" s="180">
        <v>42948</v>
      </c>
      <c r="B3435" s="174">
        <v>1521.25</v>
      </c>
      <c r="C3435" s="197">
        <f t="shared" si="520"/>
        <v>3.0086298547017036E-3</v>
      </c>
      <c r="D3435" s="201">
        <f t="shared" si="525"/>
        <v>1.5233998767214237E-2</v>
      </c>
      <c r="E3435" s="174">
        <v>12000.02</v>
      </c>
      <c r="F3435" s="197">
        <f t="shared" si="521"/>
        <v>2.6994691307251758E-3</v>
      </c>
      <c r="G3435" s="197">
        <f t="shared" si="526"/>
        <v>2.2637954397871741E-2</v>
      </c>
      <c r="H3435" s="174">
        <v>5895.1710000000003</v>
      </c>
      <c r="I3435" s="197">
        <f t="shared" si="522"/>
        <v>2.5211685930787413E-3</v>
      </c>
      <c r="J3435" s="197">
        <f t="shared" si="527"/>
        <v>1.0911775164567539E-2</v>
      </c>
      <c r="K3435" s="174">
        <v>991.97</v>
      </c>
      <c r="L3435" s="197">
        <f t="shared" si="523"/>
        <v>-7.4571218966485147E-4</v>
      </c>
      <c r="M3435" s="197">
        <f t="shared" si="528"/>
        <v>3.993215070023063E-2</v>
      </c>
      <c r="N3435" s="199">
        <v>42948</v>
      </c>
      <c r="O3435" s="181">
        <v>2476.35</v>
      </c>
      <c r="P3435" s="200">
        <f t="shared" si="524"/>
        <v>2.4461011054493871E-3</v>
      </c>
      <c r="Q3435" s="200">
        <f t="shared" si="529"/>
        <v>1.6423652348745175E-2</v>
      </c>
    </row>
    <row r="3436" spans="1:17">
      <c r="A3436" s="180">
        <v>42949</v>
      </c>
      <c r="B3436" s="174">
        <v>1510.77</v>
      </c>
      <c r="C3436" s="197">
        <f t="shared" si="520"/>
        <v>-6.9129106899770039E-3</v>
      </c>
      <c r="D3436" s="201">
        <f t="shared" si="525"/>
        <v>9.6968214939004444E-3</v>
      </c>
      <c r="E3436" s="174">
        <v>11979.37</v>
      </c>
      <c r="F3436" s="197">
        <f t="shared" si="521"/>
        <v>-1.7223127948302599E-3</v>
      </c>
      <c r="G3436" s="197">
        <f t="shared" si="526"/>
        <v>2.3722459958363192E-2</v>
      </c>
      <c r="H3436" s="174">
        <v>5914.23</v>
      </c>
      <c r="I3436" s="197">
        <f t="shared" si="522"/>
        <v>3.2277702395202947E-3</v>
      </c>
      <c r="J3436" s="197">
        <f t="shared" si="527"/>
        <v>2.328850844797439E-3</v>
      </c>
      <c r="K3436" s="174">
        <v>994.48</v>
      </c>
      <c r="L3436" s="197">
        <f t="shared" si="523"/>
        <v>2.5271225913676243E-3</v>
      </c>
      <c r="M3436" s="197">
        <f t="shared" si="528"/>
        <v>3.83899847832938E-2</v>
      </c>
      <c r="N3436" s="199">
        <v>42949</v>
      </c>
      <c r="O3436" s="181">
        <v>2477.5700000000002</v>
      </c>
      <c r="P3436" s="200">
        <f t="shared" si="524"/>
        <v>4.9253925160855719E-4</v>
      </c>
      <c r="Q3436" s="200">
        <f t="shared" si="529"/>
        <v>1.5168882750909021E-2</v>
      </c>
    </row>
    <row r="3437" spans="1:17">
      <c r="A3437" s="180">
        <v>42950</v>
      </c>
      <c r="B3437" s="174">
        <v>1512.97</v>
      </c>
      <c r="C3437" s="197">
        <f t="shared" si="520"/>
        <v>1.4551518240338952E-3</v>
      </c>
      <c r="D3437" s="201">
        <f t="shared" si="525"/>
        <v>1.1987828161851045E-3</v>
      </c>
      <c r="E3437" s="174">
        <v>11956.52</v>
      </c>
      <c r="F3437" s="197">
        <f t="shared" si="521"/>
        <v>-1.9092673755822019E-3</v>
      </c>
      <c r="G3437" s="197">
        <f t="shared" si="526"/>
        <v>2.4137478739790257E-2</v>
      </c>
      <c r="H3437" s="174">
        <v>5891.1970000000001</v>
      </c>
      <c r="I3437" s="197">
        <f t="shared" si="522"/>
        <v>-3.9021086193488826E-3</v>
      </c>
      <c r="J3437" s="197">
        <f t="shared" si="527"/>
        <v>6.1248389136002333E-3</v>
      </c>
      <c r="K3437" s="174">
        <v>992.74</v>
      </c>
      <c r="L3437" s="197">
        <f t="shared" si="523"/>
        <v>-1.7511905522961042E-3</v>
      </c>
      <c r="M3437" s="197">
        <f t="shared" si="528"/>
        <v>3.6162086057532072E-2</v>
      </c>
      <c r="N3437" s="199">
        <v>42950</v>
      </c>
      <c r="O3437" s="181">
        <v>2472.16</v>
      </c>
      <c r="P3437" s="200">
        <f t="shared" si="524"/>
        <v>-2.1859786914876496E-3</v>
      </c>
      <c r="Q3437" s="200">
        <f t="shared" si="529"/>
        <v>1.6879841203253206E-2</v>
      </c>
    </row>
    <row r="3438" spans="1:17">
      <c r="A3438" s="180">
        <v>42951</v>
      </c>
      <c r="B3438" s="174">
        <v>1526.52</v>
      </c>
      <c r="C3438" s="197">
        <f t="shared" si="520"/>
        <v>8.9160285203259779E-3</v>
      </c>
      <c r="D3438" s="201">
        <f t="shared" si="525"/>
        <v>3.3898113113320031E-3</v>
      </c>
      <c r="E3438" s="174">
        <v>11984.89</v>
      </c>
      <c r="F3438" s="197">
        <f t="shared" si="521"/>
        <v>2.3699534220217237E-3</v>
      </c>
      <c r="G3438" s="197">
        <f t="shared" si="526"/>
        <v>2.4130190697390062E-2</v>
      </c>
      <c r="H3438" s="174">
        <v>5899.9049999999997</v>
      </c>
      <c r="I3438" s="197">
        <f t="shared" si="522"/>
        <v>1.4770462647447236E-3</v>
      </c>
      <c r="J3438" s="197">
        <f t="shared" si="527"/>
        <v>5.8611164788529013E-3</v>
      </c>
      <c r="K3438" s="174">
        <v>994.72</v>
      </c>
      <c r="L3438" s="197">
        <f t="shared" si="523"/>
        <v>1.9924935898635813E-3</v>
      </c>
      <c r="M3438" s="197">
        <f t="shared" si="528"/>
        <v>2.6611621354791559E-2</v>
      </c>
      <c r="N3438" s="199">
        <v>42951</v>
      </c>
      <c r="O3438" s="181">
        <v>2476.83</v>
      </c>
      <c r="P3438" s="200">
        <f t="shared" si="524"/>
        <v>1.887254323046072E-3</v>
      </c>
      <c r="Q3438" s="200">
        <f t="shared" si="529"/>
        <v>1.7476763249915678E-2</v>
      </c>
    </row>
    <row r="3439" spans="1:17">
      <c r="A3439" s="180">
        <v>42954</v>
      </c>
      <c r="B3439" s="174">
        <v>1533.37</v>
      </c>
      <c r="C3439" s="197">
        <f t="shared" si="520"/>
        <v>4.4772926105228015E-3</v>
      </c>
      <c r="D3439" s="201">
        <f t="shared" si="525"/>
        <v>1.1218789541338496E-2</v>
      </c>
      <c r="E3439" s="174">
        <v>11987.77</v>
      </c>
      <c r="F3439" s="197">
        <f t="shared" si="521"/>
        <v>2.4027371295945097E-4</v>
      </c>
      <c r="G3439" s="197">
        <f t="shared" si="526"/>
        <v>2.6819778179698873E-2</v>
      </c>
      <c r="H3439" s="174">
        <v>5934.7280000000001</v>
      </c>
      <c r="I3439" s="197">
        <f t="shared" si="522"/>
        <v>5.8849481012047114E-3</v>
      </c>
      <c r="J3439" s="197">
        <f t="shared" si="527"/>
        <v>3.7894351393526074E-3</v>
      </c>
      <c r="K3439" s="174">
        <v>986.55</v>
      </c>
      <c r="L3439" s="197">
        <f t="shared" si="523"/>
        <v>-8.2472821055578002E-3</v>
      </c>
      <c r="M3439" s="197">
        <f t="shared" si="528"/>
        <v>2.8500672375877063E-2</v>
      </c>
      <c r="N3439" s="199">
        <v>42954</v>
      </c>
      <c r="O3439" s="181">
        <v>2480.91</v>
      </c>
      <c r="P3439" s="200">
        <f t="shared" si="524"/>
        <v>1.6459116133836385E-3</v>
      </c>
      <c r="Q3439" s="200">
        <f t="shared" si="529"/>
        <v>1.7796912468057272E-2</v>
      </c>
    </row>
    <row r="3440" spans="1:17">
      <c r="A3440" s="180">
        <v>42955</v>
      </c>
      <c r="B3440" s="174">
        <v>1528.69</v>
      </c>
      <c r="C3440" s="197">
        <f t="shared" si="520"/>
        <v>-3.0567680869045479E-3</v>
      </c>
      <c r="D3440" s="201">
        <f t="shared" si="525"/>
        <v>7.7909548081671262E-3</v>
      </c>
      <c r="E3440" s="174">
        <v>11949.97</v>
      </c>
      <c r="F3440" s="197">
        <f t="shared" si="521"/>
        <v>-3.158195503729489E-3</v>
      </c>
      <c r="G3440" s="197">
        <f t="shared" si="526"/>
        <v>2.6098887319041003E-2</v>
      </c>
      <c r="H3440" s="174">
        <v>5926.3519999999999</v>
      </c>
      <c r="I3440" s="197">
        <f t="shared" si="522"/>
        <v>-1.4123505435128698E-3</v>
      </c>
      <c r="J3440" s="197">
        <f t="shared" si="527"/>
        <v>8.3641603747747467E-3</v>
      </c>
      <c r="K3440" s="174">
        <v>985.67</v>
      </c>
      <c r="L3440" s="197">
        <f t="shared" si="523"/>
        <v>-8.9239543093615301E-4</v>
      </c>
      <c r="M3440" s="197">
        <f t="shared" si="528"/>
        <v>1.7155078435930386E-2</v>
      </c>
      <c r="N3440" s="199">
        <v>42955</v>
      </c>
      <c r="O3440" s="181">
        <v>2474.92</v>
      </c>
      <c r="P3440" s="200">
        <f t="shared" si="524"/>
        <v>-2.41735609047731E-3</v>
      </c>
      <c r="Q3440" s="200">
        <f t="shared" si="529"/>
        <v>1.9175715245330828E-2</v>
      </c>
    </row>
    <row r="3441" spans="1:17">
      <c r="A3441" s="180">
        <v>42956</v>
      </c>
      <c r="B3441" s="174">
        <v>1522.49</v>
      </c>
      <c r="C3441" s="197">
        <f t="shared" si="520"/>
        <v>-4.0640070617555145E-3</v>
      </c>
      <c r="D3441" s="201">
        <f t="shared" si="525"/>
        <v>3.4757055822532482E-2</v>
      </c>
      <c r="E3441" s="174">
        <v>11929.46</v>
      </c>
      <c r="F3441" s="197">
        <f t="shared" si="521"/>
        <v>-1.7177968689750052E-3</v>
      </c>
      <c r="G3441" s="197">
        <f t="shared" si="526"/>
        <v>1.732413857322845E-2</v>
      </c>
      <c r="H3441" s="174">
        <v>5919.3909999999996</v>
      </c>
      <c r="I3441" s="197">
        <f t="shared" si="522"/>
        <v>-1.1752746621722431E-3</v>
      </c>
      <c r="J3441" s="197">
        <f t="shared" si="527"/>
        <v>3.1611017692910498E-2</v>
      </c>
      <c r="K3441" s="174">
        <v>980.4</v>
      </c>
      <c r="L3441" s="197">
        <f t="shared" si="523"/>
        <v>-5.3609613305760752E-3</v>
      </c>
      <c r="M3441" s="197">
        <f t="shared" si="528"/>
        <v>1.928859140742871E-2</v>
      </c>
      <c r="N3441" s="199">
        <v>42956</v>
      </c>
      <c r="O3441" s="181">
        <v>2474.02</v>
      </c>
      <c r="P3441" s="200">
        <f t="shared" si="524"/>
        <v>-3.6371425392981165E-4</v>
      </c>
      <c r="Q3441" s="200">
        <f t="shared" si="529"/>
        <v>1.7588685002672036E-2</v>
      </c>
    </row>
    <row r="3442" spans="1:17">
      <c r="A3442" s="180">
        <v>42957</v>
      </c>
      <c r="B3442" s="174">
        <v>1487.18</v>
      </c>
      <c r="C3442" s="197">
        <f t="shared" si="520"/>
        <v>-2.3465443191545761E-2</v>
      </c>
      <c r="D3442" s="201">
        <f t="shared" si="525"/>
        <v>3.7366263880669652E-2</v>
      </c>
      <c r="E3442" s="174">
        <v>11771.6</v>
      </c>
      <c r="F3442" s="197">
        <f t="shared" si="521"/>
        <v>-1.3321120184274483E-2</v>
      </c>
      <c r="G3442" s="197">
        <f t="shared" si="526"/>
        <v>1.5459052443630552E-2</v>
      </c>
      <c r="H3442" s="174">
        <v>5788.192</v>
      </c>
      <c r="I3442" s="197">
        <f t="shared" si="522"/>
        <v>-2.2413591683422409E-2</v>
      </c>
      <c r="J3442" s="197">
        <f t="shared" si="527"/>
        <v>3.6333338177105635E-2</v>
      </c>
      <c r="K3442" s="174">
        <v>985.56</v>
      </c>
      <c r="L3442" s="197">
        <f t="shared" si="523"/>
        <v>5.249355886143745E-3</v>
      </c>
      <c r="M3442" s="197">
        <f t="shared" si="528"/>
        <v>1.108734992344548E-2</v>
      </c>
      <c r="N3442" s="199">
        <v>42957</v>
      </c>
      <c r="O3442" s="181">
        <v>2438.21</v>
      </c>
      <c r="P3442" s="200">
        <f t="shared" si="524"/>
        <v>-1.4580194485226952E-2</v>
      </c>
      <c r="Q3442" s="200">
        <f t="shared" si="529"/>
        <v>1.8204160979125434E-2</v>
      </c>
    </row>
    <row r="3443" spans="1:17">
      <c r="A3443" s="180">
        <v>42958</v>
      </c>
      <c r="B3443" s="174">
        <v>1500.14</v>
      </c>
      <c r="C3443" s="197">
        <f t="shared" si="520"/>
        <v>8.6767278419134213E-3</v>
      </c>
      <c r="D3443" s="201">
        <f t="shared" si="525"/>
        <v>3.5229211311827748E-3</v>
      </c>
      <c r="E3443" s="174">
        <v>11763.21</v>
      </c>
      <c r="F3443" s="197">
        <f t="shared" si="521"/>
        <v>-7.1298645329381436E-4</v>
      </c>
      <c r="G3443" s="197">
        <f t="shared" si="526"/>
        <v>-2.1376097045131687E-3</v>
      </c>
      <c r="H3443" s="174">
        <v>5831.5330000000004</v>
      </c>
      <c r="I3443" s="197">
        <f t="shared" si="522"/>
        <v>7.4599357551092069E-3</v>
      </c>
      <c r="J3443" s="197">
        <f t="shared" si="527"/>
        <v>6.3041754074476125E-3</v>
      </c>
      <c r="K3443" s="174">
        <v>990.35</v>
      </c>
      <c r="L3443" s="197">
        <f t="shared" si="523"/>
        <v>4.848408463172014E-3</v>
      </c>
      <c r="M3443" s="197">
        <f t="shared" si="528"/>
        <v>5.9738124478862674E-3</v>
      </c>
      <c r="N3443" s="199">
        <v>42958</v>
      </c>
      <c r="O3443" s="181">
        <v>2441.3200000000002</v>
      </c>
      <c r="P3443" s="200">
        <f t="shared" si="524"/>
        <v>1.2747131060238811E-3</v>
      </c>
      <c r="Q3443" s="200">
        <f t="shared" si="529"/>
        <v>-8.7730811438545622E-4</v>
      </c>
    </row>
    <row r="3444" spans="1:17">
      <c r="A3444" s="180">
        <v>42961</v>
      </c>
      <c r="B3444" s="174">
        <v>1525.58</v>
      </c>
      <c r="C3444" s="197">
        <f t="shared" si="520"/>
        <v>1.6816228535703123E-2</v>
      </c>
      <c r="D3444" s="201">
        <f t="shared" si="525"/>
        <v>1.7470101041744381E-2</v>
      </c>
      <c r="E3444" s="174">
        <v>11856.06</v>
      </c>
      <c r="F3444" s="197">
        <f t="shared" si="521"/>
        <v>7.8622648620965303E-3</v>
      </c>
      <c r="G3444" s="197">
        <f t="shared" si="526"/>
        <v>-1.4101846535339232E-3</v>
      </c>
      <c r="H3444" s="174">
        <v>5908.1670000000004</v>
      </c>
      <c r="I3444" s="197">
        <f t="shared" si="522"/>
        <v>1.3055714972244703E-2</v>
      </c>
      <c r="J3444" s="197">
        <f t="shared" si="527"/>
        <v>1.8076558350713444E-2</v>
      </c>
      <c r="K3444" s="174">
        <v>986.91</v>
      </c>
      <c r="L3444" s="197">
        <f t="shared" si="523"/>
        <v>-3.4795661377682256E-3</v>
      </c>
      <c r="M3444" s="197">
        <f t="shared" si="528"/>
        <v>1.0097764349315867E-2</v>
      </c>
      <c r="N3444" s="199">
        <v>42961</v>
      </c>
      <c r="O3444" s="181">
        <v>2465.84</v>
      </c>
      <c r="P3444" s="200">
        <f t="shared" si="524"/>
        <v>9.9936436037592596E-3</v>
      </c>
      <c r="Q3444" s="200">
        <f t="shared" si="529"/>
        <v>1.3936598938828588E-3</v>
      </c>
    </row>
    <row r="3445" spans="1:17">
      <c r="A3445" s="180">
        <v>42962</v>
      </c>
      <c r="B3445" s="174">
        <v>1525.79</v>
      </c>
      <c r="C3445" s="197">
        <f t="shared" si="520"/>
        <v>1.376430916811685E-4</v>
      </c>
      <c r="D3445" s="201">
        <f t="shared" si="525"/>
        <v>4.0970036609273418E-2</v>
      </c>
      <c r="E3445" s="174">
        <v>11843.48</v>
      </c>
      <c r="F3445" s="197">
        <f t="shared" si="521"/>
        <v>-1.0616240805955649E-3</v>
      </c>
      <c r="G3445" s="197">
        <f t="shared" si="526"/>
        <v>9.7930228352949115E-3</v>
      </c>
      <c r="H3445" s="174">
        <v>5907.73</v>
      </c>
      <c r="I3445" s="197">
        <f t="shared" si="522"/>
        <v>-7.3968146506309858E-5</v>
      </c>
      <c r="J3445" s="197">
        <f t="shared" si="527"/>
        <v>3.5714205080253636E-2</v>
      </c>
      <c r="K3445" s="174">
        <v>989.57</v>
      </c>
      <c r="L3445" s="197">
        <f t="shared" si="523"/>
        <v>2.6916554743554345E-3</v>
      </c>
      <c r="M3445" s="197">
        <f t="shared" si="528"/>
        <v>8.4354338598287212E-3</v>
      </c>
      <c r="N3445" s="199">
        <v>42962</v>
      </c>
      <c r="O3445" s="181">
        <v>2464.61</v>
      </c>
      <c r="P3445" s="200">
        <f t="shared" si="524"/>
        <v>-4.9894026935336125E-4</v>
      </c>
      <c r="Q3445" s="200">
        <f t="shared" si="529"/>
        <v>1.3629429281397432E-2</v>
      </c>
    </row>
    <row r="3446" spans="1:17">
      <c r="A3446" s="180">
        <v>42963</v>
      </c>
      <c r="B3446" s="174">
        <v>1536.72</v>
      </c>
      <c r="C3446" s="197">
        <f t="shared" si="520"/>
        <v>7.1379661829219822E-3</v>
      </c>
      <c r="D3446" s="201">
        <f t="shared" si="525"/>
        <v>4.0459133616091561E-2</v>
      </c>
      <c r="E3446" s="174">
        <v>11868.85</v>
      </c>
      <c r="F3446" s="197">
        <f t="shared" si="521"/>
        <v>2.139815840988271E-3</v>
      </c>
      <c r="G3446" s="197">
        <f t="shared" si="526"/>
        <v>6.0519758726390602E-3</v>
      </c>
      <c r="H3446" s="174">
        <v>5917.42</v>
      </c>
      <c r="I3446" s="197">
        <f t="shared" si="522"/>
        <v>1.6388802119022931E-3</v>
      </c>
      <c r="J3446" s="197">
        <f t="shared" si="527"/>
        <v>3.9050076717961742E-2</v>
      </c>
      <c r="K3446" s="174">
        <v>995.36</v>
      </c>
      <c r="L3446" s="197">
        <f t="shared" si="523"/>
        <v>5.833975426849468E-3</v>
      </c>
      <c r="M3446" s="197">
        <f t="shared" si="528"/>
        <v>8.4534273779742573E-3</v>
      </c>
      <c r="N3446" s="199">
        <v>42963</v>
      </c>
      <c r="O3446" s="181">
        <v>2468.11</v>
      </c>
      <c r="P3446" s="200">
        <f t="shared" si="524"/>
        <v>1.4190955851406412E-3</v>
      </c>
      <c r="Q3446" s="200">
        <f t="shared" si="529"/>
        <v>1.2846865785100128E-2</v>
      </c>
    </row>
    <row r="3447" spans="1:17">
      <c r="A3447" s="180">
        <v>42964</v>
      </c>
      <c r="B3447" s="174">
        <v>1506.58</v>
      </c>
      <c r="C3447" s="197">
        <f t="shared" si="520"/>
        <v>-1.9808093498843909E-2</v>
      </c>
      <c r="D3447" s="201">
        <f t="shared" si="525"/>
        <v>3.2351756121415068E-2</v>
      </c>
      <c r="E3447" s="174">
        <v>11712.72</v>
      </c>
      <c r="F3447" s="197">
        <f t="shared" si="521"/>
        <v>-1.324189029080702E-2</v>
      </c>
      <c r="G3447" s="197">
        <f t="shared" si="526"/>
        <v>2.9963498366800904E-3</v>
      </c>
      <c r="H3447" s="174">
        <v>5796.3180000000002</v>
      </c>
      <c r="I3447" s="197">
        <f t="shared" si="522"/>
        <v>-2.0677654714157463E-2</v>
      </c>
      <c r="J3447" s="197">
        <f t="shared" si="527"/>
        <v>2.4843268138017169E-2</v>
      </c>
      <c r="K3447" s="174">
        <v>994.04</v>
      </c>
      <c r="L3447" s="197">
        <f t="shared" si="523"/>
        <v>-1.3270334711089201E-3</v>
      </c>
      <c r="M3447" s="197">
        <f t="shared" si="528"/>
        <v>1.0747143964669484E-2</v>
      </c>
      <c r="N3447" s="199">
        <v>42964</v>
      </c>
      <c r="O3447" s="181">
        <v>2430.0100000000002</v>
      </c>
      <c r="P3447" s="200">
        <f t="shared" si="524"/>
        <v>-1.5557302982010086E-2</v>
      </c>
      <c r="Q3447" s="200">
        <f t="shared" si="529"/>
        <v>5.953402377684199E-3</v>
      </c>
    </row>
    <row r="3448" spans="1:17">
      <c r="A3448" s="180">
        <v>42965</v>
      </c>
      <c r="B3448" s="174">
        <v>1509.01</v>
      </c>
      <c r="C3448" s="197">
        <f t="shared" si="520"/>
        <v>1.6116252713138971E-3</v>
      </c>
      <c r="D3448" s="201">
        <f t="shared" si="525"/>
        <v>1.9341822014883991E-2</v>
      </c>
      <c r="E3448" s="174">
        <v>11699.83</v>
      </c>
      <c r="F3448" s="197">
        <f t="shared" si="521"/>
        <v>-1.10111895563588E-3</v>
      </c>
      <c r="G3448" s="197">
        <f t="shared" si="526"/>
        <v>-2.2369418414729461E-3</v>
      </c>
      <c r="H3448" s="174">
        <v>5790.9089999999997</v>
      </c>
      <c r="I3448" s="197">
        <f t="shared" si="522"/>
        <v>-9.3361429665451501E-4</v>
      </c>
      <c r="J3448" s="197">
        <f t="shared" si="527"/>
        <v>1.2151369519821608E-2</v>
      </c>
      <c r="K3448" s="174">
        <v>994.37</v>
      </c>
      <c r="L3448" s="197">
        <f t="shared" si="523"/>
        <v>3.3192349971056007E-4</v>
      </c>
      <c r="M3448" s="197">
        <f t="shared" si="528"/>
        <v>3.7148900034621075E-2</v>
      </c>
      <c r="N3448" s="199">
        <v>42965</v>
      </c>
      <c r="O3448" s="181">
        <v>2425.5500000000002</v>
      </c>
      <c r="P3448" s="200">
        <f t="shared" si="524"/>
        <v>-1.8370697733361559E-3</v>
      </c>
      <c r="Q3448" s="200">
        <f t="shared" si="529"/>
        <v>-2.8847122144527778E-3</v>
      </c>
    </row>
    <row r="3449" spans="1:17">
      <c r="A3449" s="180">
        <v>42968</v>
      </c>
      <c r="B3449" s="174">
        <v>1508.44</v>
      </c>
      <c r="C3449" s="197">
        <f t="shared" si="520"/>
        <v>-3.7780245358155177E-4</v>
      </c>
      <c r="D3449" s="201">
        <f t="shared" si="525"/>
        <v>1.1028041413529983E-2</v>
      </c>
      <c r="E3449" s="174">
        <v>11719.27</v>
      </c>
      <c r="F3449" s="197">
        <f t="shared" si="521"/>
        <v>1.6601837359301529E-3</v>
      </c>
      <c r="G3449" s="197">
        <f t="shared" si="526"/>
        <v>3.0346925426894792E-4</v>
      </c>
      <c r="H3449" s="174">
        <v>5786.5370000000003</v>
      </c>
      <c r="I3449" s="197">
        <f t="shared" si="522"/>
        <v>-7.5526160222599088E-4</v>
      </c>
      <c r="J3449" s="197">
        <f t="shared" si="527"/>
        <v>1.4714902973595747E-3</v>
      </c>
      <c r="K3449" s="174">
        <v>972.66</v>
      </c>
      <c r="L3449" s="197">
        <f t="shared" si="523"/>
        <v>-2.207478441377464E-2</v>
      </c>
      <c r="M3449" s="197">
        <f t="shared" si="528"/>
        <v>4.5657912571916461E-2</v>
      </c>
      <c r="N3449" s="199">
        <v>42968</v>
      </c>
      <c r="O3449" s="181">
        <v>2428.37</v>
      </c>
      <c r="P3449" s="200">
        <f t="shared" si="524"/>
        <v>1.1619475876316547E-3</v>
      </c>
      <c r="Q3449" s="200">
        <f t="shared" si="529"/>
        <v>-4.1389357113559982E-3</v>
      </c>
    </row>
    <row r="3450" spans="1:17">
      <c r="A3450" s="180">
        <v>42969</v>
      </c>
      <c r="B3450" s="174">
        <v>1530.82</v>
      </c>
      <c r="C3450" s="197">
        <f t="shared" si="520"/>
        <v>1.4727535332673991E-2</v>
      </c>
      <c r="D3450" s="201">
        <f t="shared" si="525"/>
        <v>8.2543870526606191E-3</v>
      </c>
      <c r="E3450" s="174">
        <v>11805.29</v>
      </c>
      <c r="F3450" s="197">
        <f t="shared" si="521"/>
        <v>7.3132405781129034E-3</v>
      </c>
      <c r="G3450" s="197">
        <f t="shared" si="526"/>
        <v>5.7614037909342738E-4</v>
      </c>
      <c r="H3450" s="174">
        <v>5873.3329999999996</v>
      </c>
      <c r="I3450" s="197">
        <f t="shared" si="522"/>
        <v>1.4888262607299318E-2</v>
      </c>
      <c r="J3450" s="197">
        <f t="shared" si="527"/>
        <v>1.1528213970633267E-3</v>
      </c>
      <c r="K3450" s="174">
        <v>979.93</v>
      </c>
      <c r="L3450" s="197">
        <f t="shared" si="523"/>
        <v>7.4465541605102208E-3</v>
      </c>
      <c r="M3450" s="197">
        <f t="shared" si="528"/>
        <v>1.5103304590327972E-2</v>
      </c>
      <c r="N3450" s="199">
        <v>42969</v>
      </c>
      <c r="O3450" s="181">
        <v>2452.5100000000002</v>
      </c>
      <c r="P3450" s="200">
        <f t="shared" si="524"/>
        <v>9.8917395364131917E-3</v>
      </c>
      <c r="Q3450" s="200">
        <f t="shared" si="529"/>
        <v>-2.5211462559961641E-3</v>
      </c>
    </row>
    <row r="3451" spans="1:17">
      <c r="A3451" s="180">
        <v>42970</v>
      </c>
      <c r="B3451" s="174">
        <v>1529.09</v>
      </c>
      <c r="C3451" s="197">
        <f t="shared" si="520"/>
        <v>-1.1307523321480845E-3</v>
      </c>
      <c r="D3451" s="201">
        <f t="shared" si="525"/>
        <v>1.4429258376996783E-2</v>
      </c>
      <c r="E3451" s="174">
        <v>11785.92</v>
      </c>
      <c r="F3451" s="197">
        <f t="shared" si="521"/>
        <v>-1.6421374192156989E-3</v>
      </c>
      <c r="G3451" s="197">
        <f t="shared" si="526"/>
        <v>6.1253058626521287E-3</v>
      </c>
      <c r="H3451" s="174">
        <v>5851.7830000000004</v>
      </c>
      <c r="I3451" s="197">
        <f t="shared" si="522"/>
        <v>-3.675873955597968E-3</v>
      </c>
      <c r="J3451" s="197">
        <f t="shared" si="527"/>
        <v>1.2029155952194183E-2</v>
      </c>
      <c r="K3451" s="174">
        <v>995.63</v>
      </c>
      <c r="L3451" s="197">
        <f t="shared" si="523"/>
        <v>1.5894562080779519E-2</v>
      </c>
      <c r="M3451" s="197">
        <f t="shared" si="528"/>
        <v>2.7855743763464672E-2</v>
      </c>
      <c r="N3451" s="199">
        <v>42970</v>
      </c>
      <c r="O3451" s="181">
        <v>2444.04</v>
      </c>
      <c r="P3451" s="200">
        <f t="shared" si="524"/>
        <v>-3.459582133507087E-3</v>
      </c>
      <c r="Q3451" s="200">
        <f t="shared" si="529"/>
        <v>5.8109147504865431E-3</v>
      </c>
    </row>
    <row r="3452" spans="1:17">
      <c r="A3452" s="180">
        <v>42971</v>
      </c>
      <c r="B3452" s="174">
        <v>1529.99</v>
      </c>
      <c r="C3452" s="197">
        <f t="shared" si="520"/>
        <v>5.8841221933869452E-4</v>
      </c>
      <c r="D3452" s="201">
        <f t="shared" si="525"/>
        <v>1.9427703311318874E-2</v>
      </c>
      <c r="E3452" s="174">
        <v>11773.8</v>
      </c>
      <c r="F3452" s="197">
        <f t="shared" si="521"/>
        <v>-1.028874797253058E-3</v>
      </c>
      <c r="G3452" s="197">
        <f t="shared" si="526"/>
        <v>2.2985996823440122E-3</v>
      </c>
      <c r="H3452" s="174">
        <v>5834.44</v>
      </c>
      <c r="I3452" s="197">
        <f t="shared" si="522"/>
        <v>-2.9681125770416828E-3</v>
      </c>
      <c r="J3452" s="197">
        <f t="shared" si="527"/>
        <v>1.2760106578720436E-2</v>
      </c>
      <c r="K3452" s="174">
        <v>997.92</v>
      </c>
      <c r="L3452" s="197">
        <f t="shared" si="523"/>
        <v>2.2974101549859279E-3</v>
      </c>
      <c r="M3452" s="197">
        <f t="shared" si="528"/>
        <v>4.8567716709173606E-2</v>
      </c>
      <c r="N3452" s="199">
        <v>42971</v>
      </c>
      <c r="O3452" s="181">
        <v>2438.9699999999998</v>
      </c>
      <c r="P3452" s="200">
        <f t="shared" si="524"/>
        <v>-2.0765887523938203E-3</v>
      </c>
      <c r="Q3452" s="200">
        <f t="shared" si="529"/>
        <v>2.0355886785876367E-3</v>
      </c>
    </row>
    <row r="3453" spans="1:17">
      <c r="A3453" s="180">
        <v>42972</v>
      </c>
      <c r="B3453" s="174">
        <v>1527.42</v>
      </c>
      <c r="C3453" s="197">
        <f t="shared" si="520"/>
        <v>-1.681161901936771E-3</v>
      </c>
      <c r="D3453" s="201">
        <f t="shared" si="525"/>
        <v>3.6555753142447897E-2</v>
      </c>
      <c r="E3453" s="174">
        <v>11812.03</v>
      </c>
      <c r="F3453" s="197">
        <f t="shared" si="521"/>
        <v>3.2417797873003648E-3</v>
      </c>
      <c r="G3453" s="197">
        <f t="shared" si="526"/>
        <v>4.8427729047529674E-3</v>
      </c>
      <c r="H3453" s="174">
        <v>5822.5330000000004</v>
      </c>
      <c r="I3453" s="197">
        <f t="shared" si="522"/>
        <v>-2.0428981247682973E-3</v>
      </c>
      <c r="J3453" s="197">
        <f t="shared" si="527"/>
        <v>2.8307376306567541E-2</v>
      </c>
      <c r="K3453" s="174">
        <v>1000.54</v>
      </c>
      <c r="L3453" s="197">
        <f t="shared" si="523"/>
        <v>2.6220204567913726E-3</v>
      </c>
      <c r="M3453" s="197">
        <f t="shared" si="528"/>
        <v>5.2711985882814061E-2</v>
      </c>
      <c r="N3453" s="199">
        <v>42972</v>
      </c>
      <c r="O3453" s="181">
        <v>2443.0500000000002</v>
      </c>
      <c r="P3453" s="200">
        <f t="shared" si="524"/>
        <v>1.671439670407706E-3</v>
      </c>
      <c r="Q3453" s="200">
        <f t="shared" si="529"/>
        <v>8.0645100380500167E-3</v>
      </c>
    </row>
    <row r="3454" spans="1:17">
      <c r="A3454" s="180">
        <v>42975</v>
      </c>
      <c r="B3454" s="174">
        <v>1529.29</v>
      </c>
      <c r="C3454" s="197">
        <f t="shared" si="520"/>
        <v>1.2235378778421135E-3</v>
      </c>
      <c r="D3454" s="201">
        <f t="shared" si="525"/>
        <v>2.145383069068554E-2</v>
      </c>
      <c r="E3454" s="174">
        <v>11800.22</v>
      </c>
      <c r="F3454" s="197">
        <f t="shared" si="521"/>
        <v>-1.0003283028778875E-3</v>
      </c>
      <c r="G3454" s="197">
        <f t="shared" si="526"/>
        <v>-6.5185654268696235E-5</v>
      </c>
      <c r="H3454" s="174">
        <v>5838.0810000000001</v>
      </c>
      <c r="I3454" s="197">
        <f t="shared" si="522"/>
        <v>2.666756521440398E-3</v>
      </c>
      <c r="J3454" s="197">
        <f t="shared" si="527"/>
        <v>1.200837024782497E-2</v>
      </c>
      <c r="K3454" s="174">
        <v>980.72</v>
      </c>
      <c r="L3454" s="197">
        <f t="shared" si="523"/>
        <v>-2.000813744786498E-2</v>
      </c>
      <c r="M3454" s="197">
        <f t="shared" si="528"/>
        <v>3.8896141129819317E-2</v>
      </c>
      <c r="N3454" s="199">
        <v>42975</v>
      </c>
      <c r="O3454" s="181">
        <v>2444.2399999999998</v>
      </c>
      <c r="P3454" s="200">
        <f t="shared" si="524"/>
        <v>4.869774552017658E-4</v>
      </c>
      <c r="Q3454" s="200">
        <f t="shared" si="529"/>
        <v>9.6647249186065909E-4</v>
      </c>
    </row>
    <row r="3455" spans="1:17">
      <c r="A3455" s="180">
        <v>42976</v>
      </c>
      <c r="B3455" s="174">
        <v>1532.18</v>
      </c>
      <c r="C3455" s="197">
        <f t="shared" si="520"/>
        <v>1.8879824779893964E-3</v>
      </c>
      <c r="D3455" s="201">
        <f t="shared" si="525"/>
        <v>4.1645427825553645E-2</v>
      </c>
      <c r="E3455" s="174">
        <v>11791.88</v>
      </c>
      <c r="F3455" s="197">
        <f t="shared" si="521"/>
        <v>-7.0701636118962875E-4</v>
      </c>
      <c r="G3455" s="197">
        <f t="shared" si="526"/>
        <v>5.1180645446308824E-3</v>
      </c>
      <c r="H3455" s="174">
        <v>5862.1369999999997</v>
      </c>
      <c r="I3455" s="197">
        <f t="shared" si="522"/>
        <v>4.1120659285274431E-3</v>
      </c>
      <c r="J3455" s="197">
        <f t="shared" si="527"/>
        <v>3.221205442233524E-2</v>
      </c>
      <c r="K3455" s="174">
        <v>980.24</v>
      </c>
      <c r="L3455" s="197">
        <f t="shared" si="523"/>
        <v>-4.8955614554771845E-4</v>
      </c>
      <c r="M3455" s="197">
        <f t="shared" si="528"/>
        <v>2.6711790226396772E-2</v>
      </c>
      <c r="N3455" s="199">
        <v>42976</v>
      </c>
      <c r="O3455" s="181">
        <v>2446.3000000000002</v>
      </c>
      <c r="P3455" s="200">
        <f t="shared" si="524"/>
        <v>8.4244280665693428E-4</v>
      </c>
      <c r="Q3455" s="200">
        <f t="shared" si="529"/>
        <v>1.0090670618834258E-2</v>
      </c>
    </row>
    <row r="3456" spans="1:17">
      <c r="A3456" s="180">
        <v>42977</v>
      </c>
      <c r="B3456" s="174">
        <v>1551.15</v>
      </c>
      <c r="C3456" s="197">
        <f t="shared" si="520"/>
        <v>1.2305033427789679E-2</v>
      </c>
      <c r="D3456" s="201">
        <f t="shared" si="525"/>
        <v>4.5348391901412259E-2</v>
      </c>
      <c r="E3456" s="174">
        <v>11805.07</v>
      </c>
      <c r="F3456" s="197">
        <f t="shared" si="521"/>
        <v>1.1179412062772591E-3</v>
      </c>
      <c r="G3456" s="197">
        <f t="shared" si="526"/>
        <v>2.5626691582927531E-3</v>
      </c>
      <c r="H3456" s="174">
        <v>5932.9</v>
      </c>
      <c r="I3456" s="197">
        <f t="shared" si="522"/>
        <v>1.1998919376180537E-2</v>
      </c>
      <c r="J3456" s="197">
        <f t="shared" si="527"/>
        <v>3.7404303278117827E-2</v>
      </c>
      <c r="K3456" s="174">
        <v>979.66</v>
      </c>
      <c r="L3456" s="197">
        <f t="shared" si="523"/>
        <v>-5.9186694926429491E-4</v>
      </c>
      <c r="M3456" s="197">
        <f t="shared" si="528"/>
        <v>1.9510904569420805E-2</v>
      </c>
      <c r="N3456" s="199">
        <v>42977</v>
      </c>
      <c r="O3456" s="181">
        <v>2457.59</v>
      </c>
      <c r="P3456" s="200">
        <f t="shared" si="524"/>
        <v>4.6045159851196751E-3</v>
      </c>
      <c r="Q3456" s="200">
        <f t="shared" si="529"/>
        <v>9.4010397266937121E-3</v>
      </c>
    </row>
    <row r="3457" spans="1:17">
      <c r="A3457" s="180">
        <v>42978</v>
      </c>
      <c r="B3457" s="174">
        <v>1561.1</v>
      </c>
      <c r="C3457" s="197">
        <f t="shared" si="520"/>
        <v>6.3941096635270868E-3</v>
      </c>
      <c r="D3457" s="201">
        <f t="shared" si="525"/>
        <v>6.8074619966518146E-2</v>
      </c>
      <c r="E3457" s="174">
        <v>11875.69</v>
      </c>
      <c r="F3457" s="197">
        <f t="shared" si="521"/>
        <v>5.9643532851128278E-3</v>
      </c>
      <c r="G3457" s="197">
        <f t="shared" si="526"/>
        <v>-2.5929774066784797E-3</v>
      </c>
      <c r="H3457" s="174">
        <v>5988.6040000000003</v>
      </c>
      <c r="I3457" s="197">
        <f t="shared" si="522"/>
        <v>9.3451976190067256E-3</v>
      </c>
      <c r="J3457" s="197">
        <f t="shared" si="527"/>
        <v>5.8290253730948885E-2</v>
      </c>
      <c r="K3457" s="174">
        <v>993.9</v>
      </c>
      <c r="L3457" s="197">
        <f t="shared" si="523"/>
        <v>1.4431025282032937E-2</v>
      </c>
      <c r="M3457" s="197">
        <f t="shared" si="528"/>
        <v>1.8451031059522428E-2</v>
      </c>
      <c r="N3457" s="199">
        <v>42978</v>
      </c>
      <c r="O3457" s="181">
        <v>2471.65</v>
      </c>
      <c r="P3457" s="200">
        <f t="shared" si="524"/>
        <v>5.704748858195643E-3</v>
      </c>
      <c r="Q3457" s="200">
        <f t="shared" si="529"/>
        <v>1.16974280204161E-2</v>
      </c>
    </row>
    <row r="3458" spans="1:17">
      <c r="A3458" s="180">
        <v>42979</v>
      </c>
      <c r="B3458" s="174">
        <v>1566.76</v>
      </c>
      <c r="C3458" s="197">
        <f t="shared" si="520"/>
        <v>3.6190917610163824E-3</v>
      </c>
      <c r="D3458" s="201">
        <f t="shared" si="525"/>
        <v>6.6830985188305964E-2</v>
      </c>
      <c r="E3458" s="174">
        <v>11918.08</v>
      </c>
      <c r="F3458" s="197">
        <f t="shared" si="521"/>
        <v>3.5631213421010179E-3</v>
      </c>
      <c r="G3458" s="197">
        <f t="shared" si="526"/>
        <v>5.5900079615825229E-3</v>
      </c>
      <c r="H3458" s="174">
        <v>5987.9</v>
      </c>
      <c r="I3458" s="197">
        <f t="shared" si="522"/>
        <v>-1.1756352284636391E-4</v>
      </c>
      <c r="J3458" s="197">
        <f t="shared" si="527"/>
        <v>5.8412364198000451E-2</v>
      </c>
      <c r="K3458" s="174">
        <v>992.07</v>
      </c>
      <c r="L3458" s="197">
        <f t="shared" si="523"/>
        <v>-1.8429286625163104E-3</v>
      </c>
      <c r="M3458" s="197">
        <f t="shared" si="528"/>
        <v>2.6218577570794953E-2</v>
      </c>
      <c r="N3458" s="199">
        <v>42979</v>
      </c>
      <c r="O3458" s="181">
        <v>2476.5500000000002</v>
      </c>
      <c r="P3458" s="200">
        <f t="shared" si="524"/>
        <v>1.9805188155972674E-3</v>
      </c>
      <c r="Q3458" s="200">
        <f t="shared" si="529"/>
        <v>1.5949964880227135E-2</v>
      </c>
    </row>
    <row r="3459" spans="1:17">
      <c r="A3459" s="180">
        <v>42983</v>
      </c>
      <c r="B3459" s="174">
        <v>1552.93</v>
      </c>
      <c r="C3459" s="197">
        <f t="shared" si="520"/>
        <v>-8.8663236410409796E-3</v>
      </c>
      <c r="D3459" s="201">
        <f t="shared" si="525"/>
        <v>8.0353907767333213E-2</v>
      </c>
      <c r="E3459" s="174">
        <v>11827.15</v>
      </c>
      <c r="F3459" s="197">
        <f t="shared" si="521"/>
        <v>-7.6588388050261051E-3</v>
      </c>
      <c r="G3459" s="197">
        <f t="shared" si="526"/>
        <v>1.8260062291577468E-2</v>
      </c>
      <c r="H3459" s="174">
        <v>5932.7309999999998</v>
      </c>
      <c r="I3459" s="197">
        <f t="shared" si="522"/>
        <v>-9.2561197283213513E-3</v>
      </c>
      <c r="J3459" s="197">
        <f t="shared" si="527"/>
        <v>6.7348345748422786E-2</v>
      </c>
      <c r="K3459" s="174">
        <v>990.85</v>
      </c>
      <c r="L3459" s="197">
        <f t="shared" si="523"/>
        <v>-1.2305086982216113E-3</v>
      </c>
      <c r="M3459" s="197">
        <f t="shared" si="528"/>
        <v>3.031155255079911E-2</v>
      </c>
      <c r="N3459" s="199">
        <v>42983</v>
      </c>
      <c r="O3459" s="181">
        <v>2457.85</v>
      </c>
      <c r="P3459" s="200">
        <f t="shared" si="524"/>
        <v>-7.5794785683446272E-3</v>
      </c>
      <c r="Q3459" s="200">
        <f t="shared" si="529"/>
        <v>2.7343454944373149E-2</v>
      </c>
    </row>
    <row r="3460" spans="1:17">
      <c r="A3460" s="180">
        <v>42984</v>
      </c>
      <c r="B3460" s="174">
        <v>1556.54</v>
      </c>
      <c r="C3460" s="197">
        <f t="shared" ref="C3460:C3523" si="530">LN(B3460/B3459)</f>
        <v>2.3219401518036055E-3</v>
      </c>
      <c r="D3460" s="201">
        <f t="shared" si="525"/>
        <v>5.7189853954393285E-2</v>
      </c>
      <c r="E3460" s="174">
        <v>11872.92</v>
      </c>
      <c r="F3460" s="197">
        <f t="shared" ref="F3460:F3523" si="531">LN(E3460/E3459)</f>
        <v>3.8624406511400563E-3</v>
      </c>
      <c r="G3460" s="197">
        <f t="shared" si="526"/>
        <v>6.2909105768082828E-3</v>
      </c>
      <c r="H3460" s="174">
        <v>5951.1260000000002</v>
      </c>
      <c r="I3460" s="197">
        <f t="shared" ref="I3460:I3523" si="532">LN(H3460/H3459)</f>
        <v>3.09579872787505E-3</v>
      </c>
      <c r="J3460" s="197">
        <f t="shared" si="527"/>
        <v>4.7684623885481295E-2</v>
      </c>
      <c r="K3460" s="174">
        <v>989.79</v>
      </c>
      <c r="L3460" s="197">
        <f t="shared" ref="L3460:L3523" si="533">LN(K3460/K3459)</f>
        <v>-1.0703611975938739E-3</v>
      </c>
      <c r="M3460" s="197">
        <f t="shared" si="528"/>
        <v>4.5908414361589503E-2</v>
      </c>
      <c r="N3460" s="199">
        <v>42984</v>
      </c>
      <c r="O3460" s="181">
        <v>2465.54</v>
      </c>
      <c r="P3460" s="200">
        <f t="shared" ref="P3460:P3523" si="534">LN(O3460/O3459)</f>
        <v>3.1238663821462308E-3</v>
      </c>
      <c r="Q3460" s="200">
        <f t="shared" si="529"/>
        <v>1.3381235619071672E-2</v>
      </c>
    </row>
    <row r="3461" spans="1:17">
      <c r="A3461" s="180">
        <v>42985</v>
      </c>
      <c r="B3461" s="174">
        <v>1567.19</v>
      </c>
      <c r="C3461" s="197">
        <f t="shared" si="530"/>
        <v>6.8187975690397916E-3</v>
      </c>
      <c r="D3461" s="201">
        <f t="shared" si="525"/>
        <v>5.0565223435737786E-2</v>
      </c>
      <c r="E3461" s="174">
        <v>11879.61</v>
      </c>
      <c r="F3461" s="197">
        <f t="shared" si="531"/>
        <v>5.633084287783635E-4</v>
      </c>
      <c r="G3461" s="197">
        <f t="shared" si="526"/>
        <v>1.0254607270957138E-2</v>
      </c>
      <c r="H3461" s="174">
        <v>5964.3119999999999</v>
      </c>
      <c r="I3461" s="197">
        <f t="shared" si="532"/>
        <v>2.2132640667804999E-3</v>
      </c>
      <c r="J3461" s="197">
        <f t="shared" si="527"/>
        <v>4.4140762084720273E-2</v>
      </c>
      <c r="K3461" s="174">
        <v>992.49</v>
      </c>
      <c r="L3461" s="197">
        <f t="shared" si="533"/>
        <v>2.7241375282079654E-3</v>
      </c>
      <c r="M3461" s="197">
        <f t="shared" si="528"/>
        <v>3.1706005255992549E-2</v>
      </c>
      <c r="N3461" s="199">
        <v>42985</v>
      </c>
      <c r="O3461" s="181">
        <v>2465.1</v>
      </c>
      <c r="P3461" s="200">
        <f t="shared" si="534"/>
        <v>-1.7847581700066779E-4</v>
      </c>
      <c r="Q3461" s="200">
        <f t="shared" si="529"/>
        <v>1.5577765923832402E-2</v>
      </c>
    </row>
    <row r="3462" spans="1:17">
      <c r="A3462" s="180">
        <v>42986</v>
      </c>
      <c r="B3462" s="174">
        <v>1553.35</v>
      </c>
      <c r="C3462" s="197">
        <f t="shared" si="530"/>
        <v>-8.8703177956858097E-3</v>
      </c>
      <c r="D3462" s="201">
        <f t="shared" si="525"/>
        <v>5.0588627019957519E-2</v>
      </c>
      <c r="E3462" s="174">
        <v>11887.98</v>
      </c>
      <c r="F3462" s="197">
        <f t="shared" si="531"/>
        <v>7.0432049240210946E-4</v>
      </c>
      <c r="G3462" s="197">
        <f t="shared" si="526"/>
        <v>1.1415449994872619E-2</v>
      </c>
      <c r="H3462" s="174">
        <v>5913.3680000000004</v>
      </c>
      <c r="I3462" s="197">
        <f t="shared" si="532"/>
        <v>-8.5781587636060194E-3</v>
      </c>
      <c r="J3462" s="197">
        <f t="shared" si="527"/>
        <v>4.3609887770184229E-2</v>
      </c>
      <c r="K3462" s="174">
        <v>996.6</v>
      </c>
      <c r="L3462" s="197">
        <f t="shared" si="533"/>
        <v>4.1325489034681473E-3</v>
      </c>
      <c r="M3462" s="197">
        <f t="shared" si="528"/>
        <v>5.2923168081569862E-2</v>
      </c>
      <c r="N3462" s="199">
        <v>42986</v>
      </c>
      <c r="O3462" s="181">
        <v>2461.4299999999998</v>
      </c>
      <c r="P3462" s="200">
        <f t="shared" si="534"/>
        <v>-1.4898927557054817E-3</v>
      </c>
      <c r="Q3462" s="200">
        <f t="shared" si="529"/>
        <v>1.6182317412673421E-2</v>
      </c>
    </row>
    <row r="3463" spans="1:17">
      <c r="A3463" s="180">
        <v>42989</v>
      </c>
      <c r="B3463" s="174">
        <v>1580.16</v>
      </c>
      <c r="C3463" s="197">
        <f t="shared" si="530"/>
        <v>1.7112218709006255E-2</v>
      </c>
      <c r="D3463" s="201">
        <f t="shared" si="525"/>
        <v>2.8198283547275237E-2</v>
      </c>
      <c r="E3463" s="174">
        <v>12010.27</v>
      </c>
      <c r="F3463" s="197">
        <f t="shared" si="531"/>
        <v>1.0234311499591456E-2</v>
      </c>
      <c r="G3463" s="197">
        <f t="shared" si="526"/>
        <v>5.2357641868558099E-3</v>
      </c>
      <c r="H3463" s="174">
        <v>5980.5249999999996</v>
      </c>
      <c r="I3463" s="197">
        <f t="shared" si="532"/>
        <v>1.1292806097269993E-2</v>
      </c>
      <c r="J3463" s="197">
        <f t="shared" si="527"/>
        <v>2.2993545371570188E-2</v>
      </c>
      <c r="K3463" s="174">
        <v>1004.93</v>
      </c>
      <c r="L3463" s="197">
        <f t="shared" si="533"/>
        <v>8.3236804787831537E-3</v>
      </c>
      <c r="M3463" s="197">
        <f t="shared" si="528"/>
        <v>5.8171782597986811E-2</v>
      </c>
      <c r="N3463" s="199">
        <v>42989</v>
      </c>
      <c r="O3463" s="181">
        <v>2488.11</v>
      </c>
      <c r="P3463" s="200">
        <f t="shared" si="534"/>
        <v>1.0780904250841916E-2</v>
      </c>
      <c r="Q3463" s="200">
        <f t="shared" si="529"/>
        <v>7.4133616306010057E-3</v>
      </c>
    </row>
    <row r="3464" spans="1:17">
      <c r="A3464" s="180">
        <v>42990</v>
      </c>
      <c r="B3464" s="174">
        <v>1584.28</v>
      </c>
      <c r="C3464" s="197">
        <f t="shared" si="530"/>
        <v>2.6039377128138311E-3</v>
      </c>
      <c r="D3464" s="201">
        <f t="shared" si="525"/>
        <v>4.7086725201768334E-2</v>
      </c>
      <c r="E3464" s="174">
        <v>12057.13</v>
      </c>
      <c r="F3464" s="197">
        <f t="shared" si="531"/>
        <v>3.8940690905141812E-3</v>
      </c>
      <c r="G3464" s="197">
        <f t="shared" si="526"/>
        <v>1.3888361055518803E-2</v>
      </c>
      <c r="H3464" s="174">
        <v>5995.6350000000002</v>
      </c>
      <c r="I3464" s="197">
        <f t="shared" si="532"/>
        <v>2.5233477203830605E-3</v>
      </c>
      <c r="J3464" s="197">
        <f t="shared" si="527"/>
        <v>3.1796613046497148E-2</v>
      </c>
      <c r="K3464" s="174">
        <v>1012.14</v>
      </c>
      <c r="L3464" s="197">
        <f t="shared" si="533"/>
        <v>7.1490138741876182E-3</v>
      </c>
      <c r="M3464" s="197">
        <f t="shared" si="528"/>
        <v>7.5029241242072053E-2</v>
      </c>
      <c r="N3464" s="199">
        <v>42990</v>
      </c>
      <c r="O3464" s="181">
        <v>2496.48</v>
      </c>
      <c r="P3464" s="200">
        <f t="shared" si="534"/>
        <v>3.3583535924836664E-3</v>
      </c>
      <c r="Q3464" s="200">
        <f t="shared" si="529"/>
        <v>1.6321468323992838E-2</v>
      </c>
    </row>
    <row r="3465" spans="1:17">
      <c r="A3465" s="180">
        <v>42991</v>
      </c>
      <c r="B3465" s="174">
        <v>1583.48</v>
      </c>
      <c r="C3465" s="197">
        <f t="shared" si="530"/>
        <v>-5.0508878008917078E-4</v>
      </c>
      <c r="D3465" s="201">
        <f t="shared" si="525"/>
        <v>4.3401937060579973E-2</v>
      </c>
      <c r="E3465" s="174">
        <v>12055.18</v>
      </c>
      <c r="F3465" s="197">
        <f t="shared" si="531"/>
        <v>-1.6174310999237003E-4</v>
      </c>
      <c r="G3465" s="197">
        <f t="shared" si="526"/>
        <v>1.3343862051250314E-2</v>
      </c>
      <c r="H3465" s="174">
        <v>6004.38</v>
      </c>
      <c r="I3465" s="197">
        <f t="shared" si="532"/>
        <v>1.4574984361410358E-3</v>
      </c>
      <c r="J3465" s="197">
        <f t="shared" si="527"/>
        <v>2.6629214942985625E-2</v>
      </c>
      <c r="K3465" s="174">
        <v>1011.68</v>
      </c>
      <c r="L3465" s="197">
        <f t="shared" si="533"/>
        <v>-4.5458588997197049E-4</v>
      </c>
      <c r="M3465" s="197">
        <f t="shared" si="528"/>
        <v>7.1848753264800599E-2</v>
      </c>
      <c r="N3465" s="199">
        <v>42991</v>
      </c>
      <c r="O3465" s="181">
        <v>2498.37</v>
      </c>
      <c r="P3465" s="200">
        <f t="shared" si="534"/>
        <v>7.5677951898545429E-4</v>
      </c>
      <c r="Q3465" s="200">
        <f t="shared" si="529"/>
        <v>1.5017181772333471E-2</v>
      </c>
    </row>
    <row r="3466" spans="1:17">
      <c r="A3466" s="180">
        <v>42992</v>
      </c>
      <c r="B3466" s="174">
        <v>1582.01</v>
      </c>
      <c r="C3466" s="197">
        <f t="shared" si="530"/>
        <v>-9.2876622934791688E-4</v>
      </c>
      <c r="D3466" s="201">
        <f t="shared" si="525"/>
        <v>4.2877072472236405E-2</v>
      </c>
      <c r="E3466" s="174">
        <v>12062.62</v>
      </c>
      <c r="F3466" s="197">
        <f t="shared" si="531"/>
        <v>6.1697171682368462E-4</v>
      </c>
      <c r="G3466" s="197">
        <f t="shared" si="526"/>
        <v>1.3753840114969794E-2</v>
      </c>
      <c r="H3466" s="174">
        <v>5968.8180000000002</v>
      </c>
      <c r="I3466" s="197">
        <f t="shared" si="532"/>
        <v>-5.9402850554919452E-3</v>
      </c>
      <c r="J3466" s="197">
        <f t="shared" si="527"/>
        <v>2.7803612568771612E-2</v>
      </c>
      <c r="K3466" s="174">
        <v>1002.68</v>
      </c>
      <c r="L3466" s="197">
        <f t="shared" si="533"/>
        <v>-8.935900124757843E-3</v>
      </c>
      <c r="M3466" s="197">
        <f t="shared" si="528"/>
        <v>8.003035206427489E-2</v>
      </c>
      <c r="N3466" s="199">
        <v>42992</v>
      </c>
      <c r="O3466" s="181">
        <v>2495.62</v>
      </c>
      <c r="P3466" s="200">
        <f t="shared" si="534"/>
        <v>-1.1013239025146775E-3</v>
      </c>
      <c r="Q3466" s="200">
        <f t="shared" si="529"/>
        <v>1.5826823903435618E-2</v>
      </c>
    </row>
    <row r="3467" spans="1:17">
      <c r="A3467" s="180">
        <v>42993</v>
      </c>
      <c r="B3467" s="174">
        <v>1583.17</v>
      </c>
      <c r="C3467" s="197">
        <f t="shared" si="530"/>
        <v>7.3297572456209182E-4</v>
      </c>
      <c r="D3467" s="201">
        <f t="shared" si="525"/>
        <v>3.2141701556765545E-2</v>
      </c>
      <c r="E3467" s="174">
        <v>12080.14</v>
      </c>
      <c r="F3467" s="197">
        <f t="shared" si="531"/>
        <v>1.4513670413358094E-3</v>
      </c>
      <c r="G3467" s="197">
        <f t="shared" si="526"/>
        <v>1.5472296170014974E-2</v>
      </c>
      <c r="H3467" s="174">
        <v>5987.9989999999998</v>
      </c>
      <c r="I3467" s="197">
        <f t="shared" si="532"/>
        <v>3.2083817045354224E-3</v>
      </c>
      <c r="J3467" s="197">
        <f t="shared" si="527"/>
        <v>1.4975999609558314E-2</v>
      </c>
      <c r="K3467" s="174">
        <v>1004.51</v>
      </c>
      <c r="L3467" s="197">
        <f t="shared" si="533"/>
        <v>1.8234452214841276E-3</v>
      </c>
      <c r="M3467" s="197">
        <f t="shared" si="528"/>
        <v>5.8643773925312837E-2</v>
      </c>
      <c r="N3467" s="199">
        <v>42993</v>
      </c>
      <c r="O3467" s="181">
        <v>2500.23</v>
      </c>
      <c r="P3467" s="200">
        <f t="shared" si="534"/>
        <v>1.8455323152087293E-3</v>
      </c>
      <c r="Q3467" s="200">
        <f t="shared" si="529"/>
        <v>1.4127908642113354E-2</v>
      </c>
    </row>
    <row r="3468" spans="1:17">
      <c r="A3468" s="180">
        <v>42996</v>
      </c>
      <c r="B3468" s="174">
        <v>1591.44</v>
      </c>
      <c r="C3468" s="197">
        <f t="shared" si="530"/>
        <v>5.2101005840231446E-3</v>
      </c>
      <c r="D3468" s="201">
        <f t="shared" si="525"/>
        <v>2.610248817746658E-2</v>
      </c>
      <c r="E3468" s="174">
        <v>12111.45</v>
      </c>
      <c r="F3468" s="197">
        <f t="shared" si="531"/>
        <v>2.5885043093356141E-3</v>
      </c>
      <c r="G3468" s="197">
        <f t="shared" si="526"/>
        <v>1.1556452370403668E-2</v>
      </c>
      <c r="H3468" s="174">
        <v>5981.1180000000004</v>
      </c>
      <c r="I3468" s="197">
        <f t="shared" si="532"/>
        <v>-1.1497925466129283E-3</v>
      </c>
      <c r="J3468" s="197">
        <f t="shared" si="527"/>
        <v>1.2069371715924308E-2</v>
      </c>
      <c r="K3468" s="174">
        <v>1009.61</v>
      </c>
      <c r="L3468" s="197">
        <f t="shared" si="533"/>
        <v>5.0642572437029458E-3</v>
      </c>
      <c r="M3468" s="197">
        <f t="shared" si="528"/>
        <v>5.2346469882111793E-2</v>
      </c>
      <c r="N3468" s="199">
        <v>42996</v>
      </c>
      <c r="O3468" s="181">
        <v>2503.87</v>
      </c>
      <c r="P3468" s="200">
        <f t="shared" si="534"/>
        <v>1.454807314799407E-3</v>
      </c>
      <c r="Q3468" s="200">
        <f t="shared" si="529"/>
        <v>1.0615170665251172E-2</v>
      </c>
    </row>
    <row r="3469" spans="1:17">
      <c r="A3469" s="180">
        <v>42997</v>
      </c>
      <c r="B3469" s="174">
        <v>1592.74</v>
      </c>
      <c r="C3469" s="197">
        <f t="shared" si="530"/>
        <v>8.1653679894306294E-4</v>
      </c>
      <c r="D3469" s="201">
        <f t="shared" si="525"/>
        <v>3.1053282921766009E-2</v>
      </c>
      <c r="E3469" s="174">
        <v>12131.73</v>
      </c>
      <c r="F3469" s="197">
        <f t="shared" si="531"/>
        <v>1.6730482329843977E-3</v>
      </c>
      <c r="G3469" s="197">
        <f t="shared" si="526"/>
        <v>1.3880364769349129E-2</v>
      </c>
      <c r="H3469" s="174">
        <v>5991.0780000000004</v>
      </c>
      <c r="I3469" s="197">
        <f t="shared" si="532"/>
        <v>1.6638555362415177E-3</v>
      </c>
      <c r="J3469" s="197">
        <f t="shared" si="527"/>
        <v>1.0064491612663835E-2</v>
      </c>
      <c r="K3469" s="174">
        <v>1000.91</v>
      </c>
      <c r="L3469" s="197">
        <f t="shared" si="533"/>
        <v>-8.6545314675761081E-3</v>
      </c>
      <c r="M3469" s="197">
        <f t="shared" si="528"/>
        <v>5.3860892250687964E-2</v>
      </c>
      <c r="N3469" s="199">
        <v>42997</v>
      </c>
      <c r="O3469" s="181">
        <v>2506.65</v>
      </c>
      <c r="P3469" s="200">
        <f t="shared" si="534"/>
        <v>1.1096653781502376E-3</v>
      </c>
      <c r="Q3469" s="200">
        <f t="shared" si="529"/>
        <v>1.2223597747174105E-2</v>
      </c>
    </row>
    <row r="3470" spans="1:17">
      <c r="A3470" s="180">
        <v>42998</v>
      </c>
      <c r="B3470" s="174">
        <v>1585.41</v>
      </c>
      <c r="C3470" s="197">
        <f t="shared" si="530"/>
        <v>-4.6127545880493333E-3</v>
      </c>
      <c r="D3470" s="201">
        <f t="shared" si="525"/>
        <v>3.4387928057859084E-2</v>
      </c>
      <c r="E3470" s="174">
        <v>12147.5</v>
      </c>
      <c r="F3470" s="197">
        <f t="shared" si="531"/>
        <v>1.2990529121150885E-3</v>
      </c>
      <c r="G3470" s="197">
        <f t="shared" si="526"/>
        <v>1.7220841150918223E-2</v>
      </c>
      <c r="H3470" s="174">
        <v>5973.6049999999996</v>
      </c>
      <c r="I3470" s="197">
        <f t="shared" si="532"/>
        <v>-2.9207647911193551E-3</v>
      </c>
      <c r="J3470" s="197">
        <f t="shared" si="527"/>
        <v>1.1677345472594221E-2</v>
      </c>
      <c r="K3470" s="174">
        <v>1015.94</v>
      </c>
      <c r="L3470" s="197">
        <f t="shared" si="533"/>
        <v>1.4904706093338826E-2</v>
      </c>
      <c r="M3470" s="197">
        <f t="shared" si="528"/>
        <v>3.2204194081880425E-2</v>
      </c>
      <c r="N3470" s="199">
        <v>42998</v>
      </c>
      <c r="O3470" s="181">
        <v>2508.2399999999998</v>
      </c>
      <c r="P3470" s="200">
        <f t="shared" si="534"/>
        <v>6.3411163685643339E-4</v>
      </c>
      <c r="Q3470" s="200">
        <f t="shared" si="529"/>
        <v>1.3701237993962664E-2</v>
      </c>
    </row>
    <row r="3471" spans="1:17">
      <c r="A3471" s="180">
        <v>42999</v>
      </c>
      <c r="B3471" s="174">
        <v>1578.44</v>
      </c>
      <c r="C3471" s="197">
        <f t="shared" si="530"/>
        <v>-4.4060314337149836E-3</v>
      </c>
      <c r="D3471" s="201">
        <f t="shared" si="525"/>
        <v>2.7231138246477472E-2</v>
      </c>
      <c r="E3471" s="174">
        <v>12133.62</v>
      </c>
      <c r="F3471" s="197">
        <f t="shared" si="531"/>
        <v>-1.1432752288076374E-3</v>
      </c>
      <c r="G3471" s="197">
        <f t="shared" si="526"/>
        <v>2.018926716860224E-2</v>
      </c>
      <c r="H3471" s="174">
        <v>5934.9129999999996</v>
      </c>
      <c r="I3471" s="197">
        <f t="shared" si="532"/>
        <v>-6.4982286047260479E-3</v>
      </c>
      <c r="J3471" s="197">
        <f t="shared" si="527"/>
        <v>5.4110195546329329E-3</v>
      </c>
      <c r="K3471" s="174">
        <v>1017.29</v>
      </c>
      <c r="L3471" s="197">
        <f t="shared" si="533"/>
        <v>1.3279365328901533E-3</v>
      </c>
      <c r="M3471" s="197">
        <f t="shared" si="528"/>
        <v>4.3812612721218974E-2</v>
      </c>
      <c r="N3471" s="199">
        <v>42999</v>
      </c>
      <c r="O3471" s="181">
        <v>2500.6</v>
      </c>
      <c r="P3471" s="200">
        <f t="shared" si="534"/>
        <v>-3.0506088934585734E-3</v>
      </c>
      <c r="Q3471" s="200">
        <f t="shared" si="529"/>
        <v>1.5399599243150737E-2</v>
      </c>
    </row>
    <row r="3472" spans="1:17">
      <c r="A3472" s="180">
        <v>43000</v>
      </c>
      <c r="B3472" s="174">
        <v>1581.92</v>
      </c>
      <c r="C3472" s="197">
        <f t="shared" si="530"/>
        <v>2.202281642922251E-3</v>
      </c>
      <c r="D3472" s="201">
        <f t="shared" si="525"/>
        <v>2.1613774555598354E-2</v>
      </c>
      <c r="E3472" s="174">
        <v>12151.79</v>
      </c>
      <c r="F3472" s="197">
        <f t="shared" si="531"/>
        <v>1.4963719690475495E-3</v>
      </c>
      <c r="G3472" s="197">
        <f t="shared" si="526"/>
        <v>1.3934217007340342E-2</v>
      </c>
      <c r="H3472" s="174">
        <v>5932.3209999999999</v>
      </c>
      <c r="I3472" s="197">
        <f t="shared" si="532"/>
        <v>-4.3683305498439429E-4</v>
      </c>
      <c r="J3472" s="197">
        <f t="shared" si="527"/>
        <v>7.1922446872277248E-4</v>
      </c>
      <c r="K3472" s="174">
        <v>1015.68</v>
      </c>
      <c r="L3472" s="197">
        <f t="shared" si="533"/>
        <v>-1.5838899113955794E-3</v>
      </c>
      <c r="M3472" s="197">
        <f t="shared" si="528"/>
        <v>3.6243502129649295E-2</v>
      </c>
      <c r="N3472" s="199">
        <v>43000</v>
      </c>
      <c r="O3472" s="181">
        <v>2502.2199999999998</v>
      </c>
      <c r="P3472" s="200">
        <f t="shared" si="534"/>
        <v>6.4763475664636797E-4</v>
      </c>
      <c r="Q3472" s="200">
        <f t="shared" si="529"/>
        <v>9.4300711065675551E-3</v>
      </c>
    </row>
    <row r="3473" spans="1:17">
      <c r="A3473" s="180">
        <v>43003</v>
      </c>
      <c r="B3473" s="174">
        <v>1551.9</v>
      </c>
      <c r="C3473" s="197">
        <f t="shared" si="530"/>
        <v>-1.9159312471243698E-2</v>
      </c>
      <c r="D3473" s="201">
        <f t="shared" si="525"/>
        <v>2.0268245945726938E-2</v>
      </c>
      <c r="E3473" s="174">
        <v>12141.56</v>
      </c>
      <c r="F3473" s="197">
        <f t="shared" si="531"/>
        <v>-8.4220583860920861E-4</v>
      </c>
      <c r="G3473" s="197">
        <f t="shared" si="526"/>
        <v>1.5498284645102719E-2</v>
      </c>
      <c r="H3473" s="174">
        <v>5867.348</v>
      </c>
      <c r="I3473" s="197">
        <f t="shared" si="532"/>
        <v>-1.1012793099171378E-2</v>
      </c>
      <c r="J3473" s="197">
        <f t="shared" si="527"/>
        <v>-3.0990371981926865E-3</v>
      </c>
      <c r="K3473" s="174">
        <v>1011.9</v>
      </c>
      <c r="L3473" s="197">
        <f t="shared" si="533"/>
        <v>-3.728587162275311E-3</v>
      </c>
      <c r="M3473" s="197">
        <f t="shared" si="528"/>
        <v>3.4211227415062218E-2</v>
      </c>
      <c r="N3473" s="199">
        <v>43003</v>
      </c>
      <c r="O3473" s="181">
        <v>2496.66</v>
      </c>
      <c r="P3473" s="200">
        <f t="shared" si="534"/>
        <v>-2.2244992049246771E-3</v>
      </c>
      <c r="Q3473" s="200">
        <f t="shared" si="529"/>
        <v>9.7951606944712069E-3</v>
      </c>
    </row>
    <row r="3474" spans="1:17">
      <c r="A3474" s="180">
        <v>43004</v>
      </c>
      <c r="B3474" s="174">
        <v>1551.61</v>
      </c>
      <c r="C3474" s="197">
        <f t="shared" si="530"/>
        <v>-1.8688517249447215E-4</v>
      </c>
      <c r="D3474" s="201">
        <f t="shared" ref="D3474:D3537" si="535">SUM(C3433:C3473)</f>
        <v>1.3062585612629903E-2</v>
      </c>
      <c r="E3474" s="174">
        <v>12127.92</v>
      </c>
      <c r="F3474" s="197">
        <f t="shared" si="531"/>
        <v>-1.1240456273602776E-3</v>
      </c>
      <c r="G3474" s="197">
        <f t="shared" ref="G3474:G3537" si="536">SUM(F3433:F3473)</f>
        <v>1.4796499248931585E-2</v>
      </c>
      <c r="H3474" s="174">
        <v>5881.3360000000002</v>
      </c>
      <c r="I3474" s="197">
        <f t="shared" si="532"/>
        <v>2.3812039900781541E-3</v>
      </c>
      <c r="J3474" s="197">
        <f t="shared" ref="J3474:J3537" si="537">SUM(I3433:I3473)</f>
        <v>-8.4315528148008276E-3</v>
      </c>
      <c r="K3474" s="174">
        <v>1014.92</v>
      </c>
      <c r="L3474" s="197">
        <f t="shared" si="533"/>
        <v>2.9800398999024532E-3</v>
      </c>
      <c r="M3474" s="197">
        <f t="shared" ref="M3474:M3537" si="538">SUM(L3433:L3473)</f>
        <v>2.5127779897567051E-2</v>
      </c>
      <c r="N3474" s="199">
        <v>43004</v>
      </c>
      <c r="O3474" s="181">
        <v>2496.84</v>
      </c>
      <c r="P3474" s="200">
        <f t="shared" si="534"/>
        <v>7.2093721869792582E-5</v>
      </c>
      <c r="Q3474" s="200">
        <f t="shared" ref="Q3474:Q3537" si="539">SUM(P3433:P3473)</f>
        <v>8.5437600370348154E-3</v>
      </c>
    </row>
    <row r="3475" spans="1:17">
      <c r="A3475" s="180">
        <v>43005</v>
      </c>
      <c r="B3475" s="174">
        <v>1572.26</v>
      </c>
      <c r="C3475" s="197">
        <f t="shared" si="530"/>
        <v>1.322097320995671E-2</v>
      </c>
      <c r="D3475" s="201">
        <f t="shared" si="535"/>
        <v>1.5844012317589522E-2</v>
      </c>
      <c r="E3475" s="174">
        <v>12157.65</v>
      </c>
      <c r="F3475" s="197">
        <f t="shared" si="531"/>
        <v>2.4483687104230483E-3</v>
      </c>
      <c r="G3475" s="197">
        <f t="shared" si="536"/>
        <v>1.438656257108825E-2</v>
      </c>
      <c r="H3475" s="174">
        <v>5937.7910000000002</v>
      </c>
      <c r="I3475" s="197">
        <f t="shared" si="532"/>
        <v>9.5532316996932935E-3</v>
      </c>
      <c r="J3475" s="197">
        <f t="shared" si="537"/>
        <v>-4.6784496727725689E-3</v>
      </c>
      <c r="K3475" s="174">
        <v>1014.6</v>
      </c>
      <c r="L3475" s="197">
        <f t="shared" si="533"/>
        <v>-3.153455030270384E-4</v>
      </c>
      <c r="M3475" s="197">
        <f t="shared" si="538"/>
        <v>2.2549667363701058E-2</v>
      </c>
      <c r="N3475" s="199">
        <v>43005</v>
      </c>
      <c r="O3475" s="181">
        <v>2507.04</v>
      </c>
      <c r="P3475" s="200">
        <f t="shared" si="534"/>
        <v>4.0768420216074665E-3</v>
      </c>
      <c r="Q3475" s="200">
        <f t="shared" si="539"/>
        <v>9.9579405006788319E-3</v>
      </c>
    </row>
    <row r="3476" spans="1:17">
      <c r="A3476" s="180">
        <v>43006</v>
      </c>
      <c r="B3476" s="174">
        <v>1574.22</v>
      </c>
      <c r="C3476" s="197">
        <f t="shared" si="530"/>
        <v>1.2458367785660993E-3</v>
      </c>
      <c r="D3476" s="201">
        <f t="shared" si="535"/>
        <v>3.5990339268006544E-2</v>
      </c>
      <c r="E3476" s="174">
        <v>12179.31</v>
      </c>
      <c r="F3476" s="197">
        <f t="shared" si="531"/>
        <v>1.780009148145161E-3</v>
      </c>
      <c r="G3476" s="197">
        <f t="shared" si="536"/>
        <v>1.5749753960061452E-2</v>
      </c>
      <c r="H3476" s="174">
        <v>5933.0690000000004</v>
      </c>
      <c r="I3476" s="197">
        <f t="shared" si="532"/>
        <v>-7.9556161037246565E-4</v>
      </c>
      <c r="J3476" s="197">
        <f t="shared" si="537"/>
        <v>9.7248060769687013E-3</v>
      </c>
      <c r="K3476" s="174">
        <v>1018.4</v>
      </c>
      <c r="L3476" s="197">
        <f t="shared" si="533"/>
        <v>3.7383221106071581E-3</v>
      </c>
      <c r="M3476" s="197">
        <f t="shared" si="538"/>
        <v>2.1811148050832389E-2</v>
      </c>
      <c r="N3476" s="199">
        <v>43006</v>
      </c>
      <c r="O3476" s="181">
        <v>2510.06</v>
      </c>
      <c r="P3476" s="200">
        <f t="shared" si="534"/>
        <v>1.2038828664962132E-3</v>
      </c>
      <c r="Q3476" s="200">
        <f t="shared" si="539"/>
        <v>1.4763173619560041E-2</v>
      </c>
    </row>
    <row r="3477" spans="1:17">
      <c r="A3477" s="180">
        <v>43007</v>
      </c>
      <c r="B3477" s="174">
        <v>1585.87</v>
      </c>
      <c r="C3477" s="197">
        <f t="shared" si="530"/>
        <v>7.373241128575546E-3</v>
      </c>
      <c r="D3477" s="201">
        <f t="shared" si="535"/>
        <v>3.422754619187094E-2</v>
      </c>
      <c r="E3477" s="174">
        <v>12209.16</v>
      </c>
      <c r="F3477" s="197">
        <f t="shared" si="531"/>
        <v>2.4478792564993613E-3</v>
      </c>
      <c r="G3477" s="197">
        <f t="shared" si="536"/>
        <v>1.4830293977481434E-2</v>
      </c>
      <c r="H3477" s="174">
        <v>5979.2979999999998</v>
      </c>
      <c r="I3477" s="197">
        <f t="shared" si="532"/>
        <v>7.7615526915676501E-3</v>
      </c>
      <c r="J3477" s="197">
        <f t="shared" si="537"/>
        <v>6.4080758735174954E-3</v>
      </c>
      <c r="K3477" s="174">
        <v>1013.53</v>
      </c>
      <c r="L3477" s="197">
        <f t="shared" si="533"/>
        <v>-4.7934813945531996E-3</v>
      </c>
      <c r="M3477" s="197">
        <f t="shared" si="538"/>
        <v>2.6295182351104396E-2</v>
      </c>
      <c r="N3477" s="199">
        <v>43007</v>
      </c>
      <c r="O3477" s="181">
        <v>2519.36</v>
      </c>
      <c r="P3477" s="200">
        <f t="shared" si="534"/>
        <v>3.6982437735080622E-3</v>
      </c>
      <c r="Q3477" s="200">
        <f t="shared" si="539"/>
        <v>1.3520955380606867E-2</v>
      </c>
    </row>
    <row r="3478" spans="1:17">
      <c r="A3478" s="180">
        <v>43010</v>
      </c>
      <c r="B3478" s="174">
        <v>1588.41</v>
      </c>
      <c r="C3478" s="197">
        <f t="shared" si="530"/>
        <v>1.6003632585109254E-3</v>
      </c>
      <c r="D3478" s="201">
        <f t="shared" si="535"/>
        <v>4.8513698010423489E-2</v>
      </c>
      <c r="E3478" s="174">
        <v>12264.67</v>
      </c>
      <c r="F3478" s="197">
        <f t="shared" si="531"/>
        <v>4.5362818316286493E-3</v>
      </c>
      <c r="G3478" s="197">
        <f t="shared" si="536"/>
        <v>1.9000486028811055E-2</v>
      </c>
      <c r="H3478" s="174">
        <v>5981.9179999999997</v>
      </c>
      <c r="I3478" s="197">
        <f t="shared" si="532"/>
        <v>4.380825564728138E-4</v>
      </c>
      <c r="J3478" s="197">
        <f t="shared" si="537"/>
        <v>1.0941858325564853E-2</v>
      </c>
      <c r="K3478" s="174">
        <v>1007.52</v>
      </c>
      <c r="L3478" s="197">
        <f t="shared" si="533"/>
        <v>-5.9474211082110639E-3</v>
      </c>
      <c r="M3478" s="197">
        <f t="shared" si="538"/>
        <v>1.8974578365183577E-2</v>
      </c>
      <c r="N3478" s="199">
        <v>43010</v>
      </c>
      <c r="O3478" s="181">
        <v>2529.12</v>
      </c>
      <c r="P3478" s="200">
        <f t="shared" si="534"/>
        <v>3.8665151329828713E-3</v>
      </c>
      <c r="Q3478" s="200">
        <f t="shared" si="539"/>
        <v>1.672665990250637E-2</v>
      </c>
    </row>
    <row r="3479" spans="1:17">
      <c r="A3479" s="180">
        <v>43011</v>
      </c>
      <c r="B3479" s="174">
        <v>1591.99</v>
      </c>
      <c r="C3479" s="197">
        <f t="shared" si="530"/>
        <v>2.2512900968713763E-3</v>
      </c>
      <c r="D3479" s="201">
        <f t="shared" si="535"/>
        <v>4.8658909444900526E-2</v>
      </c>
      <c r="E3479" s="174">
        <v>12302.88</v>
      </c>
      <c r="F3479" s="197">
        <f t="shared" si="531"/>
        <v>3.1106097929709752E-3</v>
      </c>
      <c r="G3479" s="197">
        <f t="shared" si="536"/>
        <v>2.5446035236021902E-2</v>
      </c>
      <c r="H3479" s="174">
        <v>5995.06</v>
      </c>
      <c r="I3479" s="197">
        <f t="shared" si="532"/>
        <v>2.1945444459112824E-3</v>
      </c>
      <c r="J3479" s="197">
        <f t="shared" si="537"/>
        <v>1.5282049501386548E-2</v>
      </c>
      <c r="K3479" s="174">
        <v>1008.16</v>
      </c>
      <c r="L3479" s="197">
        <f t="shared" si="533"/>
        <v>6.3502145331277733E-4</v>
      </c>
      <c r="M3479" s="197">
        <f t="shared" si="538"/>
        <v>1.4778347809268618E-2</v>
      </c>
      <c r="N3479" s="199">
        <v>43011</v>
      </c>
      <c r="O3479" s="181">
        <v>2534.58</v>
      </c>
      <c r="P3479" s="200">
        <f t="shared" si="534"/>
        <v>2.1565266962995347E-3</v>
      </c>
      <c r="Q3479" s="200">
        <f t="shared" si="539"/>
        <v>2.2779153726976895E-2</v>
      </c>
    </row>
    <row r="3480" spans="1:17">
      <c r="A3480" s="180">
        <v>43012</v>
      </c>
      <c r="B3480" s="174">
        <v>1596.85</v>
      </c>
      <c r="C3480" s="197">
        <f t="shared" si="530"/>
        <v>3.0481327146548135E-3</v>
      </c>
      <c r="D3480" s="201">
        <f t="shared" si="535"/>
        <v>4.1994171021445932E-2</v>
      </c>
      <c r="E3480" s="174">
        <v>12304.67</v>
      </c>
      <c r="F3480" s="197">
        <f t="shared" si="531"/>
        <v>1.4548380502392327E-4</v>
      </c>
      <c r="G3480" s="197">
        <f t="shared" si="536"/>
        <v>2.6186691606971159E-2</v>
      </c>
      <c r="H3480" s="174">
        <v>5998.8360000000002</v>
      </c>
      <c r="I3480" s="197">
        <f t="shared" si="532"/>
        <v>6.2965363794272489E-4</v>
      </c>
      <c r="J3480" s="197">
        <f t="shared" si="537"/>
        <v>1.5999547682553104E-2</v>
      </c>
      <c r="K3480" s="174">
        <v>993.8</v>
      </c>
      <c r="L3480" s="197">
        <f t="shared" si="533"/>
        <v>-1.4346187025525217E-2</v>
      </c>
      <c r="M3480" s="197">
        <f t="shared" si="538"/>
        <v>1.3420875672717816E-2</v>
      </c>
      <c r="N3480" s="199">
        <v>43012</v>
      </c>
      <c r="O3480" s="181">
        <v>2537.7399999999998</v>
      </c>
      <c r="P3480" s="200">
        <f t="shared" si="534"/>
        <v>1.2459783329185144E-3</v>
      </c>
      <c r="Q3480" s="200">
        <f t="shared" si="539"/>
        <v>2.3048426100230356E-2</v>
      </c>
    </row>
    <row r="3481" spans="1:17">
      <c r="A3481" s="180">
        <v>43013</v>
      </c>
      <c r="B3481" s="174">
        <v>1608.59</v>
      </c>
      <c r="C3481" s="197">
        <f t="shared" si="530"/>
        <v>7.3250801725745609E-3</v>
      </c>
      <c r="D3481" s="201">
        <f t="shared" si="535"/>
        <v>4.0565011125577942E-2</v>
      </c>
      <c r="E3481" s="174">
        <v>12338.93</v>
      </c>
      <c r="F3481" s="197">
        <f t="shared" si="531"/>
        <v>2.7804397142916727E-3</v>
      </c>
      <c r="G3481" s="197">
        <f t="shared" si="536"/>
        <v>2.6091901699035629E-2</v>
      </c>
      <c r="H3481" s="174">
        <v>6057.143</v>
      </c>
      <c r="I3481" s="197">
        <f t="shared" si="532"/>
        <v>9.6727863598833671E-3</v>
      </c>
      <c r="J3481" s="197">
        <f t="shared" si="537"/>
        <v>1.0744253219291117E-2</v>
      </c>
      <c r="K3481" s="174">
        <v>997.74</v>
      </c>
      <c r="L3481" s="197">
        <f t="shared" si="533"/>
        <v>3.9567421596577654E-3</v>
      </c>
      <c r="M3481" s="197">
        <f t="shared" si="538"/>
        <v>7.3219707527503904E-3</v>
      </c>
      <c r="N3481" s="199">
        <v>43013</v>
      </c>
      <c r="O3481" s="181">
        <v>2552.0700000000002</v>
      </c>
      <c r="P3481" s="200">
        <f t="shared" si="534"/>
        <v>5.6308733972806214E-3</v>
      </c>
      <c r="Q3481" s="200">
        <f t="shared" si="539"/>
        <v>2.2648492819765227E-2</v>
      </c>
    </row>
    <row r="3482" spans="1:17">
      <c r="A3482" s="180">
        <v>43014</v>
      </c>
      <c r="B3482" s="174">
        <v>1617.72</v>
      </c>
      <c r="C3482" s="197">
        <f t="shared" si="530"/>
        <v>5.6597316261785893E-3</v>
      </c>
      <c r="D3482" s="201">
        <f t="shared" si="535"/>
        <v>5.0946859385057053E-2</v>
      </c>
      <c r="E3482" s="174">
        <v>12317.69</v>
      </c>
      <c r="F3482" s="197">
        <f t="shared" si="531"/>
        <v>-1.7228643061232164E-3</v>
      </c>
      <c r="G3482" s="197">
        <f t="shared" si="536"/>
        <v>3.203053691705679E-2</v>
      </c>
      <c r="H3482" s="174">
        <v>6064.5720000000001</v>
      </c>
      <c r="I3482" s="197">
        <f t="shared" si="532"/>
        <v>1.2257343008190062E-3</v>
      </c>
      <c r="J3482" s="197">
        <f t="shared" si="537"/>
        <v>2.1829390122687361E-2</v>
      </c>
      <c r="K3482" s="174">
        <v>1009.13</v>
      </c>
      <c r="L3482" s="197">
        <f t="shared" si="533"/>
        <v>1.1351131162590067E-2</v>
      </c>
      <c r="M3482" s="197">
        <f t="shared" si="538"/>
        <v>1.2171108343344308E-2</v>
      </c>
      <c r="N3482" s="199">
        <v>43014</v>
      </c>
      <c r="O3482" s="181">
        <v>2549.33</v>
      </c>
      <c r="P3482" s="200">
        <f t="shared" si="534"/>
        <v>-1.0742150246923344E-3</v>
      </c>
      <c r="Q3482" s="200">
        <f t="shared" si="539"/>
        <v>3.0696722307523162E-2</v>
      </c>
    </row>
    <row r="3483" spans="1:17">
      <c r="A3483" s="180">
        <v>43017</v>
      </c>
      <c r="B3483" s="174">
        <v>1615.99</v>
      </c>
      <c r="C3483" s="197">
        <f t="shared" si="530"/>
        <v>-1.0699785478907478E-3</v>
      </c>
      <c r="D3483" s="201">
        <f t="shared" si="535"/>
        <v>6.0670598072991154E-2</v>
      </c>
      <c r="E3483" s="174">
        <v>12293.95</v>
      </c>
      <c r="F3483" s="197">
        <f t="shared" si="531"/>
        <v>-1.9291690730686452E-3</v>
      </c>
      <c r="G3483" s="197">
        <f t="shared" si="536"/>
        <v>3.2025469479908579E-2</v>
      </c>
      <c r="H3483" s="174">
        <v>6058.5309999999999</v>
      </c>
      <c r="I3483" s="197">
        <f t="shared" si="532"/>
        <v>-9.9660961389328264E-4</v>
      </c>
      <c r="J3483" s="197">
        <f t="shared" si="537"/>
        <v>2.423039908567861E-2</v>
      </c>
      <c r="K3483" s="174">
        <v>1010.57</v>
      </c>
      <c r="L3483" s="197">
        <f t="shared" si="533"/>
        <v>1.4259545912775665E-3</v>
      </c>
      <c r="M3483" s="197">
        <f t="shared" si="538"/>
        <v>2.8883200836510452E-2</v>
      </c>
      <c r="N3483" s="199">
        <v>43017</v>
      </c>
      <c r="O3483" s="181">
        <v>2544.73</v>
      </c>
      <c r="P3483" s="200">
        <f t="shared" si="534"/>
        <v>-1.8060255475314134E-3</v>
      </c>
      <c r="Q3483" s="200">
        <f t="shared" si="539"/>
        <v>2.9986221536760643E-2</v>
      </c>
    </row>
    <row r="3484" spans="1:17">
      <c r="A3484" s="180">
        <v>43018</v>
      </c>
      <c r="B3484" s="174">
        <v>1618.01</v>
      </c>
      <c r="C3484" s="197">
        <f t="shared" si="530"/>
        <v>1.2492271259714272E-3</v>
      </c>
      <c r="D3484" s="201">
        <f t="shared" si="535"/>
        <v>8.3066062716646169E-2</v>
      </c>
      <c r="E3484" s="174">
        <v>12346.59</v>
      </c>
      <c r="F3484" s="197">
        <f t="shared" si="531"/>
        <v>4.272640135367543E-3</v>
      </c>
      <c r="G3484" s="197">
        <f t="shared" si="536"/>
        <v>4.3417420591114413E-2</v>
      </c>
      <c r="H3484" s="174">
        <v>6063.5219999999999</v>
      </c>
      <c r="I3484" s="197">
        <f t="shared" si="532"/>
        <v>8.2345792119968748E-4</v>
      </c>
      <c r="J3484" s="197">
        <f t="shared" si="537"/>
        <v>4.5647381155207736E-2</v>
      </c>
      <c r="K3484" s="174">
        <v>1018.15</v>
      </c>
      <c r="L3484" s="197">
        <f t="shared" si="533"/>
        <v>7.4727269147782677E-3</v>
      </c>
      <c r="M3484" s="197">
        <f t="shared" si="538"/>
        <v>2.5059799541644265E-2</v>
      </c>
      <c r="N3484" s="199">
        <v>43018</v>
      </c>
      <c r="O3484" s="181">
        <v>2550.64</v>
      </c>
      <c r="P3484" s="200">
        <f t="shared" si="534"/>
        <v>2.3197540709582955E-3</v>
      </c>
      <c r="Q3484" s="200">
        <f t="shared" si="539"/>
        <v>4.2760390474456171E-2</v>
      </c>
    </row>
    <row r="3485" spans="1:17">
      <c r="A3485" s="180">
        <v>43019</v>
      </c>
      <c r="B3485" s="174">
        <v>1620.41</v>
      </c>
      <c r="C3485" s="197">
        <f t="shared" si="530"/>
        <v>1.4822045561639521E-3</v>
      </c>
      <c r="D3485" s="201">
        <f t="shared" si="535"/>
        <v>7.5638562000704179E-2</v>
      </c>
      <c r="E3485" s="174">
        <v>12362.06</v>
      </c>
      <c r="F3485" s="197">
        <f t="shared" si="531"/>
        <v>1.2521932215152037E-3</v>
      </c>
      <c r="G3485" s="197">
        <f t="shared" si="536"/>
        <v>4.8403047179775775E-2</v>
      </c>
      <c r="H3485" s="174">
        <v>6081.25</v>
      </c>
      <c r="I3485" s="197">
        <f t="shared" si="532"/>
        <v>2.9194475765486083E-3</v>
      </c>
      <c r="J3485" s="197">
        <f t="shared" si="537"/>
        <v>3.9010903321298217E-2</v>
      </c>
      <c r="K3485" s="174">
        <v>1018.94</v>
      </c>
      <c r="L3485" s="197">
        <f t="shared" si="533"/>
        <v>7.7561623649831141E-4</v>
      </c>
      <c r="M3485" s="197">
        <f t="shared" si="538"/>
        <v>2.7684117993250525E-2</v>
      </c>
      <c r="N3485" s="199">
        <v>43019</v>
      </c>
      <c r="O3485" s="181">
        <v>2555.2399999999998</v>
      </c>
      <c r="P3485" s="200">
        <f t="shared" si="534"/>
        <v>1.8018446358107835E-3</v>
      </c>
      <c r="Q3485" s="200">
        <f t="shared" si="539"/>
        <v>4.3805431439390585E-2</v>
      </c>
    </row>
    <row r="3486" spans="1:17">
      <c r="A3486" s="180">
        <v>43020</v>
      </c>
      <c r="B3486" s="174">
        <v>1618.31</v>
      </c>
      <c r="C3486" s="197">
        <f t="shared" si="530"/>
        <v>-1.2968087974878227E-3</v>
      </c>
      <c r="D3486" s="201">
        <f t="shared" si="535"/>
        <v>6.0304538021165005E-2</v>
      </c>
      <c r="E3486" s="174">
        <v>12338.74</v>
      </c>
      <c r="F3486" s="197">
        <f t="shared" si="531"/>
        <v>-1.8881985141009899E-3</v>
      </c>
      <c r="G3486" s="197">
        <f t="shared" si="536"/>
        <v>4.1792975539194442E-2</v>
      </c>
      <c r="H3486" s="174">
        <v>6069.9880000000003</v>
      </c>
      <c r="I3486" s="197">
        <f t="shared" si="532"/>
        <v>-1.8536388184749318E-3</v>
      </c>
      <c r="J3486" s="197">
        <f t="shared" si="537"/>
        <v>2.8874635925602125E-2</v>
      </c>
      <c r="K3486" s="174">
        <v>1021.2</v>
      </c>
      <c r="L3486" s="197">
        <f t="shared" si="533"/>
        <v>2.2155351343066234E-3</v>
      </c>
      <c r="M3486" s="197">
        <f t="shared" si="538"/>
        <v>3.1939300367517062E-2</v>
      </c>
      <c r="N3486" s="199">
        <v>43020</v>
      </c>
      <c r="O3486" s="181">
        <v>2550.9299999999998</v>
      </c>
      <c r="P3486" s="200">
        <f t="shared" si="534"/>
        <v>-1.6881541443298049E-3</v>
      </c>
      <c r="Q3486" s="200">
        <f t="shared" si="539"/>
        <v>3.5613632471442114E-2</v>
      </c>
    </row>
    <row r="3487" spans="1:17">
      <c r="A3487" s="180">
        <v>43021</v>
      </c>
      <c r="B3487" s="174">
        <v>1625.63</v>
      </c>
      <c r="C3487" s="197">
        <f t="shared" si="530"/>
        <v>4.5130381105562617E-3</v>
      </c>
      <c r="D3487" s="201">
        <f t="shared" si="535"/>
        <v>5.8870086131996013E-2</v>
      </c>
      <c r="E3487" s="174">
        <v>12352</v>
      </c>
      <c r="F3487" s="197">
        <f t="shared" si="531"/>
        <v>1.0740869876558823E-3</v>
      </c>
      <c r="G3487" s="197">
        <f t="shared" si="536"/>
        <v>4.096640110568902E-2</v>
      </c>
      <c r="H3487" s="174">
        <v>6092.4530000000004</v>
      </c>
      <c r="I3487" s="197">
        <f t="shared" si="532"/>
        <v>3.694163950810569E-3</v>
      </c>
      <c r="J3487" s="197">
        <f t="shared" si="537"/>
        <v>2.7094965253633505E-2</v>
      </c>
      <c r="K3487" s="174">
        <v>1019.69</v>
      </c>
      <c r="L3487" s="197">
        <f t="shared" si="533"/>
        <v>-1.4797468511590912E-3</v>
      </c>
      <c r="M3487" s="197">
        <f t="shared" si="538"/>
        <v>3.146318002746825E-2</v>
      </c>
      <c r="N3487" s="199">
        <v>43021</v>
      </c>
      <c r="O3487" s="181">
        <v>2553.17</v>
      </c>
      <c r="P3487" s="200">
        <f t="shared" si="534"/>
        <v>8.7772580623768782E-4</v>
      </c>
      <c r="Q3487" s="200">
        <f t="shared" si="539"/>
        <v>3.4424418596465667E-2</v>
      </c>
    </row>
    <row r="3488" spans="1:17">
      <c r="A3488" s="180">
        <v>43024</v>
      </c>
      <c r="B3488" s="174">
        <v>1626.49</v>
      </c>
      <c r="C3488" s="197">
        <f t="shared" si="530"/>
        <v>5.2888578530098894E-4</v>
      </c>
      <c r="D3488" s="201">
        <f t="shared" si="535"/>
        <v>5.624515805963029E-2</v>
      </c>
      <c r="E3488" s="174">
        <v>12359.52</v>
      </c>
      <c r="F3488" s="197">
        <f t="shared" si="531"/>
        <v>6.0862304157177063E-4</v>
      </c>
      <c r="G3488" s="197">
        <f t="shared" si="536"/>
        <v>3.9900672252356627E-2</v>
      </c>
      <c r="H3488" s="174">
        <v>6114.5259999999998</v>
      </c>
      <c r="I3488" s="197">
        <f t="shared" si="532"/>
        <v>3.6164597411566133E-3</v>
      </c>
      <c r="J3488" s="197">
        <f t="shared" si="537"/>
        <v>2.9150248992541782E-2</v>
      </c>
      <c r="K3488" s="174">
        <v>1030.46</v>
      </c>
      <c r="L3488" s="197">
        <f t="shared" si="533"/>
        <v>1.0506644952294249E-2</v>
      </c>
      <c r="M3488" s="197">
        <f t="shared" si="538"/>
        <v>2.4149457749459702E-2</v>
      </c>
      <c r="N3488" s="199">
        <v>43024</v>
      </c>
      <c r="O3488" s="181">
        <v>2557.64</v>
      </c>
      <c r="P3488" s="200">
        <f t="shared" si="534"/>
        <v>1.7492339334793062E-3</v>
      </c>
      <c r="Q3488" s="200">
        <f t="shared" si="539"/>
        <v>3.3883048817562725E-2</v>
      </c>
    </row>
    <row r="3489" spans="1:17">
      <c r="A3489" s="180">
        <v>43025</v>
      </c>
      <c r="B3489" s="174">
        <v>1624.83</v>
      </c>
      <c r="C3489" s="197">
        <f t="shared" si="530"/>
        <v>-1.0211238169355605E-3</v>
      </c>
      <c r="D3489" s="201">
        <f t="shared" si="535"/>
        <v>7.6582137343775183E-2</v>
      </c>
      <c r="E3489" s="174">
        <v>12349.97</v>
      </c>
      <c r="F3489" s="197">
        <f t="shared" si="531"/>
        <v>-7.7298240275396339E-4</v>
      </c>
      <c r="G3489" s="197">
        <f t="shared" si="536"/>
        <v>5.375118558473542E-2</v>
      </c>
      <c r="H3489" s="174">
        <v>6122.6109999999999</v>
      </c>
      <c r="I3489" s="197">
        <f t="shared" si="532"/>
        <v>1.3213877030897046E-3</v>
      </c>
      <c r="J3489" s="197">
        <f t="shared" si="537"/>
        <v>5.3444363447855851E-2</v>
      </c>
      <c r="K3489" s="174">
        <v>1033.46</v>
      </c>
      <c r="L3489" s="197">
        <f t="shared" si="533"/>
        <v>2.9070914694319062E-3</v>
      </c>
      <c r="M3489" s="197">
        <f t="shared" si="538"/>
        <v>3.5983136172862862E-2</v>
      </c>
      <c r="N3489" s="199">
        <v>43025</v>
      </c>
      <c r="O3489" s="181">
        <v>2559.36</v>
      </c>
      <c r="P3489" s="200">
        <f t="shared" si="534"/>
        <v>6.7226893288223496E-4</v>
      </c>
      <c r="Q3489" s="200">
        <f t="shared" si="539"/>
        <v>5.1189585733052101E-2</v>
      </c>
    </row>
    <row r="3490" spans="1:17">
      <c r="A3490" s="180">
        <v>43026</v>
      </c>
      <c r="B3490" s="174">
        <v>1632.04</v>
      </c>
      <c r="C3490" s="197">
        <f t="shared" si="530"/>
        <v>4.4275711209621977E-3</v>
      </c>
      <c r="D3490" s="201">
        <f t="shared" si="535"/>
        <v>7.394938825552573E-2</v>
      </c>
      <c r="E3490" s="174">
        <v>12371.02</v>
      </c>
      <c r="F3490" s="197">
        <f t="shared" si="531"/>
        <v>1.7030066423303532E-3</v>
      </c>
      <c r="G3490" s="197">
        <f t="shared" si="536"/>
        <v>5.4079322137617333E-2</v>
      </c>
      <c r="H3490" s="174">
        <v>6114.3519999999999</v>
      </c>
      <c r="I3490" s="197">
        <f t="shared" si="532"/>
        <v>-1.3498449335913418E-3</v>
      </c>
      <c r="J3490" s="197">
        <f t="shared" si="537"/>
        <v>5.5699365447600069E-2</v>
      </c>
      <c r="K3490" s="174">
        <v>1035.93</v>
      </c>
      <c r="L3490" s="197">
        <f t="shared" si="533"/>
        <v>2.3871780311741512E-3</v>
      </c>
      <c r="M3490" s="197">
        <f t="shared" si="538"/>
        <v>3.8558304142584217E-2</v>
      </c>
      <c r="N3490" s="199">
        <v>43026</v>
      </c>
      <c r="O3490" s="181">
        <v>2561.2600000000002</v>
      </c>
      <c r="P3490" s="200">
        <f t="shared" si="534"/>
        <v>7.4209767067105596E-4</v>
      </c>
      <c r="Q3490" s="200">
        <f t="shared" si="539"/>
        <v>5.369892443927049E-2</v>
      </c>
    </row>
    <row r="3491" spans="1:17">
      <c r="A3491" s="180">
        <v>43027</v>
      </c>
      <c r="B3491" s="174">
        <v>1635.44</v>
      </c>
      <c r="C3491" s="197">
        <f t="shared" si="530"/>
        <v>2.0811152491389644E-3</v>
      </c>
      <c r="D3491" s="201">
        <f t="shared" si="535"/>
        <v>7.8754761830069478E-2</v>
      </c>
      <c r="E3491" s="174">
        <v>12380.32</v>
      </c>
      <c r="F3491" s="197">
        <f t="shared" si="531"/>
        <v>7.514745009888766E-4</v>
      </c>
      <c r="G3491" s="197">
        <f t="shared" si="536"/>
        <v>5.4122145044017543E-2</v>
      </c>
      <c r="H3491" s="174">
        <v>6092.616</v>
      </c>
      <c r="I3491" s="197">
        <f t="shared" si="532"/>
        <v>-3.5612484561625647E-3</v>
      </c>
      <c r="J3491" s="197">
        <f t="shared" si="537"/>
        <v>5.5104782116234721E-2</v>
      </c>
      <c r="K3491" s="174">
        <v>1036.3399999999999</v>
      </c>
      <c r="L3491" s="197">
        <f t="shared" si="533"/>
        <v>3.9570133751842921E-4</v>
      </c>
      <c r="M3491" s="197">
        <f t="shared" si="538"/>
        <v>6.3020266587533E-2</v>
      </c>
      <c r="N3491" s="199">
        <v>43027</v>
      </c>
      <c r="O3491" s="181">
        <v>2562.1</v>
      </c>
      <c r="P3491" s="200">
        <f t="shared" si="534"/>
        <v>3.2790981212585998E-4</v>
      </c>
      <c r="Q3491" s="200">
        <f t="shared" si="539"/>
        <v>5.3279074522309906E-2</v>
      </c>
    </row>
    <row r="3492" spans="1:17">
      <c r="A3492" s="180">
        <v>43028</v>
      </c>
      <c r="B3492" s="174">
        <v>1645.82</v>
      </c>
      <c r="C3492" s="197">
        <f t="shared" si="530"/>
        <v>6.3268589658769577E-3</v>
      </c>
      <c r="D3492" s="201">
        <f t="shared" si="535"/>
        <v>6.610834174653446E-2</v>
      </c>
      <c r="E3492" s="174">
        <v>12430.52</v>
      </c>
      <c r="F3492" s="197">
        <f t="shared" si="531"/>
        <v>4.0466238549563939E-3</v>
      </c>
      <c r="G3492" s="197">
        <f t="shared" si="536"/>
        <v>4.7560378966893524E-2</v>
      </c>
      <c r="H3492" s="174">
        <v>6108.8159999999998</v>
      </c>
      <c r="I3492" s="197">
        <f t="shared" si="532"/>
        <v>2.655427579196954E-3</v>
      </c>
      <c r="J3492" s="197">
        <f t="shared" si="537"/>
        <v>3.6655271052772838E-2</v>
      </c>
      <c r="K3492" s="174">
        <v>1041.21</v>
      </c>
      <c r="L3492" s="197">
        <f t="shared" si="533"/>
        <v>4.6882230704284834E-3</v>
      </c>
      <c r="M3492" s="197">
        <f t="shared" si="538"/>
        <v>5.5969413764541197E-2</v>
      </c>
      <c r="N3492" s="199">
        <v>43028</v>
      </c>
      <c r="O3492" s="181">
        <v>2575.21</v>
      </c>
      <c r="P3492" s="200">
        <f t="shared" si="534"/>
        <v>5.103849469401585E-3</v>
      </c>
      <c r="Q3492" s="200">
        <f t="shared" si="539"/>
        <v>4.3715244798022572E-2</v>
      </c>
    </row>
    <row r="3493" spans="1:17">
      <c r="A3493" s="180">
        <v>43031</v>
      </c>
      <c r="B3493" s="174">
        <v>1638.22</v>
      </c>
      <c r="C3493" s="197">
        <f t="shared" si="530"/>
        <v>-4.6284537141030417E-3</v>
      </c>
      <c r="D3493" s="201">
        <f t="shared" si="535"/>
        <v>7.3565953044559498E-2</v>
      </c>
      <c r="E3493" s="174">
        <v>12384.42</v>
      </c>
      <c r="F3493" s="197">
        <f t="shared" si="531"/>
        <v>-3.7155079185517059E-3</v>
      </c>
      <c r="G3493" s="197">
        <f t="shared" si="536"/>
        <v>5.3249140241065619E-2</v>
      </c>
      <c r="H3493" s="174">
        <v>6067.8320000000003</v>
      </c>
      <c r="I3493" s="197">
        <f t="shared" si="532"/>
        <v>-6.7315988379957692E-3</v>
      </c>
      <c r="J3493" s="197">
        <f t="shared" si="537"/>
        <v>4.2986572587567759E-2</v>
      </c>
      <c r="K3493" s="174">
        <v>1041.6400000000001</v>
      </c>
      <c r="L3493" s="197">
        <f t="shared" si="533"/>
        <v>4.1289579768979013E-4</v>
      </c>
      <c r="M3493" s="197">
        <f t="shared" si="538"/>
        <v>4.4763074754190169E-2</v>
      </c>
      <c r="N3493" s="199">
        <v>43031</v>
      </c>
      <c r="O3493" s="181">
        <v>2564.98</v>
      </c>
      <c r="P3493" s="200">
        <f t="shared" si="534"/>
        <v>-3.9804028670812871E-3</v>
      </c>
      <c r="Q3493" s="200">
        <f t="shared" si="539"/>
        <v>5.227867640093125E-2</v>
      </c>
    </row>
    <row r="3494" spans="1:17">
      <c r="A3494" s="180">
        <v>43032</v>
      </c>
      <c r="B3494" s="174">
        <v>1648.09</v>
      </c>
      <c r="C3494" s="197">
        <f t="shared" si="530"/>
        <v>6.0067551002141815E-3</v>
      </c>
      <c r="D3494" s="201">
        <f t="shared" si="535"/>
        <v>6.8349087111117771E-2</v>
      </c>
      <c r="E3494" s="174">
        <v>12404.99</v>
      </c>
      <c r="F3494" s="197">
        <f t="shared" si="531"/>
        <v>1.6595800159153857E-3</v>
      </c>
      <c r="G3494" s="197">
        <f t="shared" si="536"/>
        <v>5.056250711976696E-2</v>
      </c>
      <c r="H3494" s="174">
        <v>6080.2179999999998</v>
      </c>
      <c r="I3494" s="197">
        <f t="shared" si="532"/>
        <v>2.0391757182418369E-3</v>
      </c>
      <c r="J3494" s="197">
        <f t="shared" si="537"/>
        <v>3.9223086326613678E-2</v>
      </c>
      <c r="K3494" s="174">
        <v>1047.08</v>
      </c>
      <c r="L3494" s="197">
        <f t="shared" si="533"/>
        <v>5.2089435638379986E-3</v>
      </c>
      <c r="M3494" s="197">
        <f t="shared" si="538"/>
        <v>4.2878560396894035E-2</v>
      </c>
      <c r="N3494" s="199">
        <v>43032</v>
      </c>
      <c r="O3494" s="181">
        <v>2569.13</v>
      </c>
      <c r="P3494" s="200">
        <f t="shared" si="534"/>
        <v>1.6166388736675908E-3</v>
      </c>
      <c r="Q3494" s="200">
        <f t="shared" si="539"/>
        <v>5.0374862286243771E-2</v>
      </c>
    </row>
    <row r="3495" spans="1:17">
      <c r="A3495" s="180">
        <v>43033</v>
      </c>
      <c r="B3495" s="174">
        <v>1635.44</v>
      </c>
      <c r="C3495" s="197">
        <f t="shared" si="530"/>
        <v>-7.7051603519880368E-3</v>
      </c>
      <c r="D3495" s="201">
        <f t="shared" si="535"/>
        <v>7.6037004113268719E-2</v>
      </c>
      <c r="E3495" s="174">
        <v>12336.58</v>
      </c>
      <c r="F3495" s="197">
        <f t="shared" si="531"/>
        <v>-5.5299784399426687E-3</v>
      </c>
      <c r="G3495" s="197">
        <f t="shared" si="536"/>
        <v>4.8980307348381991E-2</v>
      </c>
      <c r="H3495" s="174">
        <v>6055.0410000000002</v>
      </c>
      <c r="I3495" s="197">
        <f t="shared" si="532"/>
        <v>-4.1494023528995212E-3</v>
      </c>
      <c r="J3495" s="197">
        <f t="shared" si="537"/>
        <v>4.3305160169623817E-2</v>
      </c>
      <c r="K3495" s="174">
        <v>1050.95</v>
      </c>
      <c r="L3495" s="197">
        <f t="shared" si="533"/>
        <v>3.6891792674444831E-3</v>
      </c>
      <c r="M3495" s="197">
        <f t="shared" si="538"/>
        <v>4.5465483503940654E-2</v>
      </c>
      <c r="N3495" s="199">
        <v>43033</v>
      </c>
      <c r="O3495" s="181">
        <v>2557.15</v>
      </c>
      <c r="P3495" s="200">
        <f t="shared" si="534"/>
        <v>-4.6739631114622714E-3</v>
      </c>
      <c r="Q3495" s="200">
        <f t="shared" si="539"/>
        <v>5.0320061489503666E-2</v>
      </c>
    </row>
    <row r="3496" spans="1:17">
      <c r="A3496" s="180">
        <v>43034</v>
      </c>
      <c r="B3496" s="174">
        <v>1646.83</v>
      </c>
      <c r="C3496" s="197">
        <f t="shared" si="530"/>
        <v>6.940346601475844E-3</v>
      </c>
      <c r="D3496" s="201">
        <f t="shared" si="535"/>
        <v>6.7108305883438565E-2</v>
      </c>
      <c r="E3496" s="174">
        <v>12352.43</v>
      </c>
      <c r="F3496" s="197">
        <f t="shared" si="531"/>
        <v>1.2839722757215738E-3</v>
      </c>
      <c r="G3496" s="197">
        <f t="shared" si="536"/>
        <v>4.4450657211317211E-2</v>
      </c>
      <c r="H3496" s="174">
        <v>6037.8720000000003</v>
      </c>
      <c r="I3496" s="197">
        <f t="shared" si="532"/>
        <v>-2.8395162581463986E-3</v>
      </c>
      <c r="J3496" s="197">
        <f t="shared" si="537"/>
        <v>3.6489001295283888E-2</v>
      </c>
      <c r="K3496" s="174">
        <v>1050.68</v>
      </c>
      <c r="L3496" s="197">
        <f t="shared" si="533"/>
        <v>-2.5694342152079498E-4</v>
      </c>
      <c r="M3496" s="197">
        <f t="shared" si="538"/>
        <v>6.9162800219250128E-2</v>
      </c>
      <c r="N3496" s="199">
        <v>43034</v>
      </c>
      <c r="O3496" s="181">
        <v>2560.4</v>
      </c>
      <c r="P3496" s="200">
        <f t="shared" si="534"/>
        <v>1.2701392021270566E-3</v>
      </c>
      <c r="Q3496" s="200">
        <f t="shared" si="539"/>
        <v>4.5159120922839628E-2</v>
      </c>
    </row>
    <row r="3497" spans="1:17">
      <c r="A3497" s="180">
        <v>43035</v>
      </c>
      <c r="B3497" s="174">
        <v>1673</v>
      </c>
      <c r="C3497" s="197">
        <f t="shared" si="530"/>
        <v>1.5766194108595574E-2</v>
      </c>
      <c r="D3497" s="201">
        <f t="shared" si="535"/>
        <v>7.2160670006925012E-2</v>
      </c>
      <c r="E3497" s="174">
        <v>12366.43</v>
      </c>
      <c r="F3497" s="197">
        <f t="shared" si="531"/>
        <v>1.1327384431924206E-3</v>
      </c>
      <c r="G3497" s="197">
        <f t="shared" si="536"/>
        <v>4.6441645848228408E-2</v>
      </c>
      <c r="H3497" s="174">
        <v>6213.4679999999998</v>
      </c>
      <c r="I3497" s="197">
        <f t="shared" si="532"/>
        <v>2.8667562186801065E-2</v>
      </c>
      <c r="J3497" s="197">
        <f t="shared" si="537"/>
        <v>2.9537419108610047E-2</v>
      </c>
      <c r="K3497" s="174">
        <v>1053.83</v>
      </c>
      <c r="L3497" s="197">
        <f t="shared" si="533"/>
        <v>2.9935731855758835E-3</v>
      </c>
      <c r="M3497" s="197">
        <f t="shared" si="538"/>
        <v>6.9395412943277043E-2</v>
      </c>
      <c r="N3497" s="199">
        <v>43035</v>
      </c>
      <c r="O3497" s="181">
        <v>2581.0700000000002</v>
      </c>
      <c r="P3497" s="200">
        <f t="shared" si="534"/>
        <v>8.0405453538159206E-3</v>
      </c>
      <c r="Q3497" s="200">
        <f t="shared" si="539"/>
        <v>4.5586817318309748E-2</v>
      </c>
    </row>
    <row r="3498" spans="1:17">
      <c r="A3498" s="180">
        <v>43038</v>
      </c>
      <c r="B3498" s="174">
        <v>1673.1</v>
      </c>
      <c r="C3498" s="197">
        <f t="shared" si="530"/>
        <v>5.9771076793799327E-5</v>
      </c>
      <c r="D3498" s="201">
        <f t="shared" si="535"/>
        <v>7.5621830687730901E-2</v>
      </c>
      <c r="E3498" s="174">
        <v>12319.47</v>
      </c>
      <c r="F3498" s="197">
        <f t="shared" si="531"/>
        <v>-3.8046055963590459E-3</v>
      </c>
      <c r="G3498" s="197">
        <f t="shared" si="536"/>
        <v>4.6456443085143573E-2</v>
      </c>
      <c r="H3498" s="174">
        <v>6227.5910000000003</v>
      </c>
      <c r="I3498" s="197">
        <f t="shared" si="532"/>
        <v>2.2703864786107883E-3</v>
      </c>
      <c r="J3498" s="197">
        <f t="shared" si="537"/>
        <v>4.6206061919230573E-2</v>
      </c>
      <c r="K3498" s="174">
        <v>1050.18</v>
      </c>
      <c r="L3498" s="197">
        <f t="shared" si="533"/>
        <v>-3.4695687392448664E-3</v>
      </c>
      <c r="M3498" s="197">
        <f t="shared" si="538"/>
        <v>7.2980853078117233E-2</v>
      </c>
      <c r="N3498" s="199">
        <v>43038</v>
      </c>
      <c r="O3498" s="181">
        <v>2572.83</v>
      </c>
      <c r="P3498" s="200">
        <f t="shared" si="534"/>
        <v>-3.1975812572382673E-3</v>
      </c>
      <c r="Q3498" s="200">
        <f t="shared" si="539"/>
        <v>4.9022846687005989E-2</v>
      </c>
    </row>
    <row r="3499" spans="1:17">
      <c r="A3499" s="180">
        <v>43039</v>
      </c>
      <c r="B3499" s="174">
        <v>1683.63</v>
      </c>
      <c r="C3499" s="197">
        <f t="shared" si="530"/>
        <v>6.2739836334150716E-3</v>
      </c>
      <c r="D3499" s="201">
        <f t="shared" si="535"/>
        <v>6.9287492100997619E-2</v>
      </c>
      <c r="E3499" s="174">
        <v>12341.01</v>
      </c>
      <c r="F3499" s="197">
        <f t="shared" si="531"/>
        <v>1.7469250783347799E-3</v>
      </c>
      <c r="G3499" s="197">
        <f t="shared" si="536"/>
        <v>3.668748420367169E-2</v>
      </c>
      <c r="H3499" s="174">
        <v>6248.5569999999998</v>
      </c>
      <c r="I3499" s="197">
        <f t="shared" si="532"/>
        <v>3.3609764386050007E-3</v>
      </c>
      <c r="J3499" s="197">
        <f t="shared" si="537"/>
        <v>3.9131250778834635E-2</v>
      </c>
      <c r="K3499" s="174">
        <v>1057.29</v>
      </c>
      <c r="L3499" s="197">
        <f t="shared" si="533"/>
        <v>6.7474526094212879E-3</v>
      </c>
      <c r="M3499" s="197">
        <f t="shared" si="538"/>
        <v>5.5080259056839422E-2</v>
      </c>
      <c r="N3499" s="199">
        <v>43039</v>
      </c>
      <c r="O3499" s="181">
        <v>2575.2600000000002</v>
      </c>
      <c r="P3499" s="200">
        <f t="shared" si="534"/>
        <v>9.4403950998150389E-4</v>
      </c>
      <c r="Q3499" s="200">
        <f t="shared" si="539"/>
        <v>4.0120516571572083E-2</v>
      </c>
    </row>
    <row r="3500" spans="1:17">
      <c r="A3500" s="180">
        <v>43040</v>
      </c>
      <c r="B3500" s="174">
        <v>1679.56</v>
      </c>
      <c r="C3500" s="197">
        <f t="shared" si="530"/>
        <v>-2.4203223646745336E-3</v>
      </c>
      <c r="D3500" s="201">
        <f t="shared" si="535"/>
        <v>7.1942383973396279E-2</v>
      </c>
      <c r="E3500" s="174">
        <v>12362.88</v>
      </c>
      <c r="F3500" s="197">
        <f t="shared" si="531"/>
        <v>1.7705718179119243E-3</v>
      </c>
      <c r="G3500" s="197">
        <f t="shared" si="536"/>
        <v>3.4871287939905446E-2</v>
      </c>
      <c r="H3500" s="174">
        <v>6248.6459999999997</v>
      </c>
      <c r="I3500" s="197">
        <f t="shared" si="532"/>
        <v>1.4243187055752775E-5</v>
      </c>
      <c r="J3500" s="197">
        <f t="shared" si="537"/>
        <v>4.2609790740286001E-2</v>
      </c>
      <c r="K3500" s="174">
        <v>1053.02</v>
      </c>
      <c r="L3500" s="197">
        <f t="shared" si="533"/>
        <v>-4.0468043342898044E-3</v>
      </c>
      <c r="M3500" s="197">
        <f t="shared" si="538"/>
        <v>6.3670640328777006E-2</v>
      </c>
      <c r="N3500" s="199">
        <v>43040</v>
      </c>
      <c r="O3500" s="181">
        <v>2579.36</v>
      </c>
      <c r="P3500" s="200">
        <f t="shared" si="534"/>
        <v>1.5908062532808776E-3</v>
      </c>
      <c r="Q3500" s="200">
        <f t="shared" si="539"/>
        <v>3.9084037265956315E-2</v>
      </c>
    </row>
    <row r="3501" spans="1:17">
      <c r="A3501" s="180">
        <v>43041</v>
      </c>
      <c r="B3501" s="174">
        <v>1671.14</v>
      </c>
      <c r="C3501" s="197">
        <f t="shared" si="530"/>
        <v>-5.0258260801265458E-3</v>
      </c>
      <c r="D3501" s="201">
        <f t="shared" si="535"/>
        <v>7.8388385249762729E-2</v>
      </c>
      <c r="E3501" s="174">
        <v>12372.96</v>
      </c>
      <c r="F3501" s="197">
        <f t="shared" si="531"/>
        <v>8.1501178516397478E-4</v>
      </c>
      <c r="G3501" s="197">
        <f t="shared" si="536"/>
        <v>4.4300698562843487E-2</v>
      </c>
      <c r="H3501" s="174">
        <v>6236.3909999999996</v>
      </c>
      <c r="I3501" s="197">
        <f t="shared" si="532"/>
        <v>-1.9631505995306971E-3</v>
      </c>
      <c r="J3501" s="197">
        <f t="shared" si="537"/>
        <v>5.1880153655663112E-2</v>
      </c>
      <c r="K3501" s="174">
        <v>1056.78</v>
      </c>
      <c r="L3501" s="197">
        <f t="shared" si="533"/>
        <v>3.5643226663283904E-3</v>
      </c>
      <c r="M3501" s="197">
        <f t="shared" si="538"/>
        <v>6.0854344692708812E-2</v>
      </c>
      <c r="N3501" s="199">
        <v>43041</v>
      </c>
      <c r="O3501" s="181">
        <v>2579.85</v>
      </c>
      <c r="P3501" s="200">
        <f t="shared" si="534"/>
        <v>1.8995156292258536E-4</v>
      </c>
      <c r="Q3501" s="200">
        <f t="shared" si="539"/>
        <v>4.8254322087581812E-2</v>
      </c>
    </row>
    <row r="3502" spans="1:17">
      <c r="A3502" s="180">
        <v>43042</v>
      </c>
      <c r="B3502" s="174">
        <v>1689.56</v>
      </c>
      <c r="C3502" s="197">
        <f t="shared" si="530"/>
        <v>1.0962111737047329E-2</v>
      </c>
      <c r="D3502" s="201">
        <f t="shared" si="535"/>
        <v>7.1040619017832596E-2</v>
      </c>
      <c r="E3502" s="174">
        <v>12373.06</v>
      </c>
      <c r="F3502" s="197">
        <f t="shared" si="531"/>
        <v>8.0821077490503418E-6</v>
      </c>
      <c r="G3502" s="197">
        <f t="shared" si="536"/>
        <v>4.1253269696867399E-2</v>
      </c>
      <c r="H3502" s="174">
        <v>6295.5810000000001</v>
      </c>
      <c r="I3502" s="197">
        <f t="shared" si="532"/>
        <v>9.4463090309978136E-3</v>
      </c>
      <c r="J3502" s="197">
        <f t="shared" si="537"/>
        <v>4.6821204328257364E-2</v>
      </c>
      <c r="K3502" s="174">
        <v>1053.21</v>
      </c>
      <c r="L3502" s="197">
        <f t="shared" si="533"/>
        <v>-3.3839055224121296E-3</v>
      </c>
      <c r="M3502" s="197">
        <f t="shared" si="538"/>
        <v>6.5489028556631093E-2</v>
      </c>
      <c r="N3502" s="199">
        <v>43042</v>
      </c>
      <c r="O3502" s="181">
        <v>2587.84</v>
      </c>
      <c r="P3502" s="200">
        <f t="shared" si="534"/>
        <v>3.0922932168462635E-3</v>
      </c>
      <c r="Q3502" s="200">
        <f t="shared" si="539"/>
        <v>4.5320407268358162E-2</v>
      </c>
    </row>
    <row r="3503" spans="1:17">
      <c r="A3503" s="180">
        <v>43045</v>
      </c>
      <c r="B3503" s="174">
        <v>1696.35</v>
      </c>
      <c r="C3503" s="197">
        <f t="shared" si="530"/>
        <v>4.0107439961669534E-3</v>
      </c>
      <c r="D3503" s="201">
        <f t="shared" si="535"/>
        <v>7.5183933185840129E-2</v>
      </c>
      <c r="E3503" s="174">
        <v>12400.92</v>
      </c>
      <c r="F3503" s="197">
        <f t="shared" si="531"/>
        <v>2.2491349185233861E-3</v>
      </c>
      <c r="G3503" s="197">
        <f t="shared" si="536"/>
        <v>4.0698043375838086E-2</v>
      </c>
      <c r="H3503" s="174">
        <v>6313.607</v>
      </c>
      <c r="I3503" s="197">
        <f t="shared" si="532"/>
        <v>2.8591868532905486E-3</v>
      </c>
      <c r="J3503" s="197">
        <f t="shared" si="537"/>
        <v>5.4054249292474675E-2</v>
      </c>
      <c r="K3503" s="174">
        <v>1056.8399999999999</v>
      </c>
      <c r="L3503" s="197">
        <f t="shared" si="533"/>
        <v>3.4406801555212346E-3</v>
      </c>
      <c r="M3503" s="197">
        <f t="shared" si="538"/>
        <v>5.9380985506010987E-2</v>
      </c>
      <c r="N3503" s="199">
        <v>43045</v>
      </c>
      <c r="O3503" s="181">
        <v>2591.13</v>
      </c>
      <c r="P3503" s="200">
        <f t="shared" si="534"/>
        <v>1.2705230741123081E-3</v>
      </c>
      <c r="Q3503" s="200">
        <f t="shared" si="539"/>
        <v>4.8591176302205101E-2</v>
      </c>
    </row>
    <row r="3504" spans="1:17">
      <c r="A3504" s="180">
        <v>43046</v>
      </c>
      <c r="B3504" s="174">
        <v>1692.21</v>
      </c>
      <c r="C3504" s="197">
        <f t="shared" si="530"/>
        <v>-2.4435170455398884E-3</v>
      </c>
      <c r="D3504" s="201">
        <f t="shared" si="535"/>
        <v>8.8064994977692893E-2</v>
      </c>
      <c r="E3504" s="174">
        <v>12371.25</v>
      </c>
      <c r="F3504" s="197">
        <f t="shared" si="531"/>
        <v>-2.3954311784092431E-3</v>
      </c>
      <c r="G3504" s="197">
        <f t="shared" si="536"/>
        <v>4.2242857801959369E-2</v>
      </c>
      <c r="H3504" s="174">
        <v>6320.777</v>
      </c>
      <c r="I3504" s="197">
        <f t="shared" si="532"/>
        <v>1.1349980766314992E-3</v>
      </c>
      <c r="J3504" s="197">
        <f t="shared" si="537"/>
        <v>6.5491594909371245E-2</v>
      </c>
      <c r="K3504" s="174">
        <v>1087.5999999999999</v>
      </c>
      <c r="L3504" s="197">
        <f t="shared" si="533"/>
        <v>2.8690110152947295E-2</v>
      </c>
      <c r="M3504" s="197">
        <f t="shared" si="538"/>
        <v>5.8689116758064076E-2</v>
      </c>
      <c r="N3504" s="199">
        <v>43046</v>
      </c>
      <c r="O3504" s="181">
        <v>2590.64</v>
      </c>
      <c r="P3504" s="200">
        <f t="shared" si="534"/>
        <v>-1.8912456610798272E-4</v>
      </c>
      <c r="Q3504" s="200">
        <f t="shared" si="539"/>
        <v>5.1351592132022887E-2</v>
      </c>
    </row>
    <row r="3505" spans="1:17">
      <c r="A3505" s="180">
        <v>43047</v>
      </c>
      <c r="B3505" s="174">
        <v>1703.56</v>
      </c>
      <c r="C3505" s="197">
        <f t="shared" si="530"/>
        <v>6.6848121434322332E-3</v>
      </c>
      <c r="D3505" s="201">
        <f t="shared" si="535"/>
        <v>6.8509259223146754E-2</v>
      </c>
      <c r="E3505" s="174">
        <v>12384.71</v>
      </c>
      <c r="F3505" s="197">
        <f t="shared" si="531"/>
        <v>1.0874150165323365E-3</v>
      </c>
      <c r="G3505" s="197">
        <f t="shared" si="536"/>
        <v>2.9613115123958665E-2</v>
      </c>
      <c r="H3505" s="174">
        <v>6345.8109999999997</v>
      </c>
      <c r="I3505" s="197">
        <f t="shared" si="532"/>
        <v>3.9527665374475707E-3</v>
      </c>
      <c r="J3505" s="197">
        <f t="shared" si="537"/>
        <v>5.533378688873275E-2</v>
      </c>
      <c r="K3505" s="174">
        <v>1092</v>
      </c>
      <c r="L3505" s="197">
        <f t="shared" si="533"/>
        <v>4.0374435465347176E-3</v>
      </c>
      <c r="M3505" s="197">
        <f t="shared" si="538"/>
        <v>7.905554643222823E-2</v>
      </c>
      <c r="N3505" s="199">
        <v>43047</v>
      </c>
      <c r="O3505" s="181">
        <v>2594.38</v>
      </c>
      <c r="P3505" s="200">
        <f t="shared" si="534"/>
        <v>1.442617636431107E-3</v>
      </c>
      <c r="Q3505" s="200">
        <f t="shared" si="539"/>
        <v>4.0381563315072991E-2</v>
      </c>
    </row>
    <row r="3506" spans="1:17">
      <c r="A3506" s="180">
        <v>43048</v>
      </c>
      <c r="B3506" s="174">
        <v>1686.1</v>
      </c>
      <c r="C3506" s="197">
        <f t="shared" si="530"/>
        <v>-1.0302009299403198E-2</v>
      </c>
      <c r="D3506" s="201">
        <f t="shared" si="535"/>
        <v>7.2590133653765154E-2</v>
      </c>
      <c r="E3506" s="174">
        <v>12339.66</v>
      </c>
      <c r="F3506" s="197">
        <f t="shared" si="531"/>
        <v>-3.644181821866533E-3</v>
      </c>
      <c r="G3506" s="197">
        <f t="shared" si="536"/>
        <v>2.6806461049976818E-2</v>
      </c>
      <c r="H3506" s="174">
        <v>6312.2070000000003</v>
      </c>
      <c r="I3506" s="197">
        <f t="shared" si="532"/>
        <v>-5.3095324946667473E-3</v>
      </c>
      <c r="J3506" s="197">
        <f t="shared" si="537"/>
        <v>5.6763205705797251E-2</v>
      </c>
      <c r="K3506" s="174">
        <v>1096.28</v>
      </c>
      <c r="L3506" s="197">
        <f t="shared" si="533"/>
        <v>3.9117530276241933E-3</v>
      </c>
      <c r="M3506" s="197">
        <f t="shared" si="538"/>
        <v>7.5943976104575331E-2</v>
      </c>
      <c r="N3506" s="199">
        <v>43048</v>
      </c>
      <c r="O3506" s="181">
        <v>2584.62</v>
      </c>
      <c r="P3506" s="200">
        <f t="shared" si="534"/>
        <v>-3.7690718494426323E-3</v>
      </c>
      <c r="Q3506" s="200">
        <f t="shared" si="539"/>
        <v>3.8465827359020439E-2</v>
      </c>
    </row>
    <row r="3507" spans="1:17">
      <c r="A3507" s="180">
        <v>43049</v>
      </c>
      <c r="B3507" s="174">
        <v>1688.73</v>
      </c>
      <c r="C3507" s="197">
        <f t="shared" si="530"/>
        <v>1.5585973411434138E-3</v>
      </c>
      <c r="D3507" s="201">
        <f t="shared" si="535"/>
        <v>6.2793213134451131E-2</v>
      </c>
      <c r="E3507" s="174">
        <v>12322.6</v>
      </c>
      <c r="F3507" s="197">
        <f t="shared" si="531"/>
        <v>-1.3834906226059848E-3</v>
      </c>
      <c r="G3507" s="197">
        <f t="shared" si="536"/>
        <v>2.3324022338102653E-2</v>
      </c>
      <c r="H3507" s="174">
        <v>6309.0659999999998</v>
      </c>
      <c r="I3507" s="197">
        <f t="shared" si="532"/>
        <v>-4.9773110285240255E-4</v>
      </c>
      <c r="J3507" s="197">
        <f t="shared" si="537"/>
        <v>4.9996174774989466E-2</v>
      </c>
      <c r="K3507" s="174">
        <v>1097.08</v>
      </c>
      <c r="L3507" s="197">
        <f t="shared" si="533"/>
        <v>7.2947444603311618E-4</v>
      </c>
      <c r="M3507" s="197">
        <f t="shared" si="538"/>
        <v>8.0310315022171508E-2</v>
      </c>
      <c r="N3507" s="199">
        <v>43049</v>
      </c>
      <c r="O3507" s="181">
        <v>2582.3000000000002</v>
      </c>
      <c r="P3507" s="200">
        <f t="shared" si="534"/>
        <v>-8.9802054450679157E-4</v>
      </c>
      <c r="Q3507" s="200">
        <f t="shared" si="539"/>
        <v>3.3939975990592355E-2</v>
      </c>
    </row>
    <row r="3508" spans="1:17">
      <c r="A3508" s="180">
        <v>43052</v>
      </c>
      <c r="B3508" s="174">
        <v>1693.87</v>
      </c>
      <c r="C3508" s="197">
        <f t="shared" si="530"/>
        <v>3.0390847017687131E-3</v>
      </c>
      <c r="D3508" s="201">
        <f t="shared" si="535"/>
        <v>6.5280576704942458E-2</v>
      </c>
      <c r="E3508" s="174">
        <v>12316.82</v>
      </c>
      <c r="F3508" s="197">
        <f t="shared" si="531"/>
        <v>-4.6916689646292665E-4</v>
      </c>
      <c r="G3508" s="197">
        <f t="shared" si="536"/>
        <v>2.1323559998672983E-2</v>
      </c>
      <c r="H3508" s="174">
        <v>6316.1769999999997</v>
      </c>
      <c r="I3508" s="197">
        <f t="shared" si="532"/>
        <v>1.1264734868000571E-3</v>
      </c>
      <c r="J3508" s="197">
        <f t="shared" si="537"/>
        <v>5.5438728727629026E-2</v>
      </c>
      <c r="K3508" s="174">
        <v>1098.29</v>
      </c>
      <c r="L3508" s="197">
        <f t="shared" si="533"/>
        <v>1.1023199939177619E-3</v>
      </c>
      <c r="M3508" s="197">
        <f t="shared" si="538"/>
        <v>8.9975689592962468E-2</v>
      </c>
      <c r="N3508" s="199">
        <v>43052</v>
      </c>
      <c r="O3508" s="181">
        <v>2584.84</v>
      </c>
      <c r="P3508" s="200">
        <f t="shared" si="534"/>
        <v>9.8313581772029252E-4</v>
      </c>
      <c r="Q3508" s="200">
        <f t="shared" si="539"/>
        <v>3.4143279348600238E-2</v>
      </c>
    </row>
    <row r="3509" spans="1:17">
      <c r="A3509" s="180">
        <v>43053</v>
      </c>
      <c r="B3509" s="174">
        <v>1694.57</v>
      </c>
      <c r="C3509" s="197">
        <f t="shared" si="530"/>
        <v>4.1316948799915981E-4</v>
      </c>
      <c r="D3509" s="201">
        <f t="shared" si="535"/>
        <v>6.7586685682149081E-2</v>
      </c>
      <c r="E3509" s="174">
        <v>12280.11</v>
      </c>
      <c r="F3509" s="197">
        <f t="shared" si="531"/>
        <v>-2.9849275707606775E-3</v>
      </c>
      <c r="G3509" s="197">
        <f t="shared" si="536"/>
        <v>1.9403026060874243E-2</v>
      </c>
      <c r="H3509" s="174">
        <v>6293.6419999999998</v>
      </c>
      <c r="I3509" s="197">
        <f t="shared" si="532"/>
        <v>-3.5742026099244979E-3</v>
      </c>
      <c r="J3509" s="197">
        <f t="shared" si="537"/>
        <v>5.335682050989364E-2</v>
      </c>
      <c r="K3509" s="174">
        <v>1107.6500000000001</v>
      </c>
      <c r="L3509" s="197">
        <f t="shared" si="533"/>
        <v>8.4862291562591789E-3</v>
      </c>
      <c r="M3509" s="197">
        <f t="shared" si="538"/>
        <v>8.9254564365396097E-2</v>
      </c>
      <c r="N3509" s="199">
        <v>43053</v>
      </c>
      <c r="O3509" s="181">
        <v>2578.87</v>
      </c>
      <c r="P3509" s="200">
        <f t="shared" si="534"/>
        <v>-2.3122919993494805E-3</v>
      </c>
      <c r="Q3509" s="200">
        <f t="shared" si="539"/>
        <v>3.3280882851111804E-2</v>
      </c>
    </row>
    <row r="3510" spans="1:17">
      <c r="A3510" s="180">
        <v>43054</v>
      </c>
      <c r="B3510" s="174">
        <v>1682.65</v>
      </c>
      <c r="C3510" s="197">
        <f t="shared" si="530"/>
        <v>-7.0590897237974197E-3</v>
      </c>
      <c r="D3510" s="201">
        <f t="shared" si="535"/>
        <v>6.2789754586125082E-2</v>
      </c>
      <c r="E3510" s="174">
        <v>12220.34</v>
      </c>
      <c r="F3510" s="197">
        <f t="shared" si="531"/>
        <v>-4.8791037366207254E-3</v>
      </c>
      <c r="G3510" s="197">
        <f t="shared" si="536"/>
        <v>1.3829594180777956E-2</v>
      </c>
      <c r="H3510" s="174">
        <v>6258.3590000000004</v>
      </c>
      <c r="I3510" s="197">
        <f t="shared" si="532"/>
        <v>-5.6219072845877091E-3</v>
      </c>
      <c r="J3510" s="197">
        <f t="shared" si="537"/>
        <v>5.0932410446582074E-2</v>
      </c>
      <c r="K3510" s="174">
        <v>1111.49</v>
      </c>
      <c r="L3510" s="197">
        <f t="shared" si="533"/>
        <v>3.4608035839928113E-3</v>
      </c>
      <c r="M3510" s="197">
        <f t="shared" si="538"/>
        <v>9.2676536277952332E-2</v>
      </c>
      <c r="N3510" s="199">
        <v>43054</v>
      </c>
      <c r="O3510" s="181">
        <v>2564.62</v>
      </c>
      <c r="P3510" s="200">
        <f t="shared" si="534"/>
        <v>-5.5409989946132651E-3</v>
      </c>
      <c r="Q3510" s="200">
        <f t="shared" si="539"/>
        <v>2.9513783536962913E-2</v>
      </c>
    </row>
    <row r="3511" spans="1:17">
      <c r="A3511" s="180">
        <v>43055</v>
      </c>
      <c r="B3511" s="174">
        <v>1708.11</v>
      </c>
      <c r="C3511" s="197">
        <f t="shared" si="530"/>
        <v>1.5017564493998822E-2</v>
      </c>
      <c r="D3511" s="201">
        <f t="shared" si="535"/>
        <v>5.4914128063384603E-2</v>
      </c>
      <c r="E3511" s="174">
        <v>12303.28</v>
      </c>
      <c r="F3511" s="197">
        <f t="shared" si="531"/>
        <v>6.7641168988234485E-3</v>
      </c>
      <c r="G3511" s="197">
        <f t="shared" si="536"/>
        <v>7.2774422111728312E-3</v>
      </c>
      <c r="H3511" s="174">
        <v>6339.1409999999996</v>
      </c>
      <c r="I3511" s="197">
        <f t="shared" si="532"/>
        <v>1.2825260138604853E-2</v>
      </c>
      <c r="J3511" s="197">
        <f t="shared" si="537"/>
        <v>4.3646647625752849E-2</v>
      </c>
      <c r="K3511" s="174">
        <v>1112.74</v>
      </c>
      <c r="L3511" s="197">
        <f t="shared" si="533"/>
        <v>1.1239845983535548E-3</v>
      </c>
      <c r="M3511" s="197">
        <f t="shared" si="538"/>
        <v>0.10479187132952125</v>
      </c>
      <c r="N3511" s="199">
        <v>43055</v>
      </c>
      <c r="O3511" s="181">
        <v>2585.64</v>
      </c>
      <c r="P3511" s="200">
        <f t="shared" si="534"/>
        <v>8.1627400224411704E-3</v>
      </c>
      <c r="Q3511" s="200">
        <f t="shared" si="539"/>
        <v>2.2863119164199409E-2</v>
      </c>
    </row>
    <row r="3512" spans="1:17">
      <c r="A3512" s="180">
        <v>43056</v>
      </c>
      <c r="B3512" s="174">
        <v>1711.88</v>
      </c>
      <c r="C3512" s="197">
        <f t="shared" si="530"/>
        <v>2.2046857020346236E-3</v>
      </c>
      <c r="D3512" s="201">
        <f t="shared" si="535"/>
        <v>7.4544447145432763E-2</v>
      </c>
      <c r="E3512" s="174">
        <v>12302.89</v>
      </c>
      <c r="F3512" s="197">
        <f t="shared" si="531"/>
        <v>-3.1699366462469957E-5</v>
      </c>
      <c r="G3512" s="197">
        <f t="shared" si="536"/>
        <v>1.274250619788119E-2</v>
      </c>
      <c r="H3512" s="174">
        <v>6314.51</v>
      </c>
      <c r="I3512" s="197">
        <f t="shared" si="532"/>
        <v>-3.8931105511887769E-3</v>
      </c>
      <c r="J3512" s="197">
        <f t="shared" si="537"/>
        <v>5.9392672555477061E-2</v>
      </c>
      <c r="K3512" s="174">
        <v>1118.2</v>
      </c>
      <c r="L3512" s="197">
        <f t="shared" si="533"/>
        <v>4.8948074815141655E-3</v>
      </c>
      <c r="M3512" s="197">
        <f t="shared" si="538"/>
        <v>9.1011149834535982E-2</v>
      </c>
      <c r="N3512" s="199">
        <v>43056</v>
      </c>
      <c r="O3512" s="181">
        <v>2578.85</v>
      </c>
      <c r="P3512" s="200">
        <f t="shared" si="534"/>
        <v>-2.6294963926015349E-3</v>
      </c>
      <c r="Q3512" s="200">
        <f t="shared" si="539"/>
        <v>3.0391747549784152E-2</v>
      </c>
    </row>
    <row r="3513" spans="1:17">
      <c r="A3513" s="180">
        <v>43059</v>
      </c>
      <c r="B3513" s="174">
        <v>1720.05</v>
      </c>
      <c r="C3513" s="197">
        <f t="shared" si="530"/>
        <v>4.7611783653407798E-3</v>
      </c>
      <c r="D3513" s="201">
        <f t="shared" si="535"/>
        <v>8.1155164281182371E-2</v>
      </c>
      <c r="E3513" s="174">
        <v>12320.77</v>
      </c>
      <c r="F3513" s="197">
        <f t="shared" si="531"/>
        <v>1.4522620229898821E-3</v>
      </c>
      <c r="G3513" s="197">
        <f t="shared" si="536"/>
        <v>1.3854082060226362E-2</v>
      </c>
      <c r="H3513" s="174">
        <v>6308.6090000000004</v>
      </c>
      <c r="I3513" s="197">
        <f t="shared" si="532"/>
        <v>-9.349512477629954E-4</v>
      </c>
      <c r="J3513" s="197">
        <f t="shared" si="537"/>
        <v>6.1997790609014336E-2</v>
      </c>
      <c r="K3513" s="174">
        <v>1108.69</v>
      </c>
      <c r="L3513" s="197">
        <f t="shared" si="533"/>
        <v>-8.5411114273878028E-3</v>
      </c>
      <c r="M3513" s="197">
        <f t="shared" si="538"/>
        <v>9.457802078315998E-2</v>
      </c>
      <c r="N3513" s="199">
        <v>43059</v>
      </c>
      <c r="O3513" s="181">
        <v>2582.14</v>
      </c>
      <c r="P3513" s="200">
        <f t="shared" si="534"/>
        <v>1.2749493588078771E-3</v>
      </c>
      <c r="Q3513" s="200">
        <f t="shared" si="539"/>
        <v>3.0812860050641183E-2</v>
      </c>
    </row>
    <row r="3514" spans="1:17">
      <c r="A3514" s="180">
        <v>43060</v>
      </c>
      <c r="B3514" s="174">
        <v>1739.42</v>
      </c>
      <c r="C3514" s="197">
        <f t="shared" si="530"/>
        <v>1.1198364154913992E-2</v>
      </c>
      <c r="D3514" s="201">
        <f t="shared" si="535"/>
        <v>8.371406100360089E-2</v>
      </c>
      <c r="E3514" s="174">
        <v>12385.88</v>
      </c>
      <c r="F3514" s="197">
        <f t="shared" si="531"/>
        <v>5.2706579587832175E-3</v>
      </c>
      <c r="G3514" s="197">
        <f t="shared" si="536"/>
        <v>1.3809972114168683E-2</v>
      </c>
      <c r="H3514" s="174">
        <v>6378.6279999999997</v>
      </c>
      <c r="I3514" s="197">
        <f t="shared" si="532"/>
        <v>1.103781869709456E-2</v>
      </c>
      <c r="J3514" s="197">
        <f t="shared" si="537"/>
        <v>6.1499672416235732E-2</v>
      </c>
      <c r="K3514" s="174">
        <v>1107.67</v>
      </c>
      <c r="L3514" s="197">
        <f t="shared" si="533"/>
        <v>-9.204281542809058E-4</v>
      </c>
      <c r="M3514" s="197">
        <f t="shared" si="538"/>
        <v>8.7620799267167759E-2</v>
      </c>
      <c r="N3514" s="199">
        <v>43060</v>
      </c>
      <c r="O3514" s="181">
        <v>2599.0300000000002</v>
      </c>
      <c r="P3514" s="200">
        <f t="shared" si="534"/>
        <v>6.5197860056391329E-3</v>
      </c>
      <c r="Q3514" s="200">
        <f t="shared" si="539"/>
        <v>3.1440174652802688E-2</v>
      </c>
    </row>
    <row r="3515" spans="1:17">
      <c r="A3515" s="180">
        <v>43061</v>
      </c>
      <c r="B3515" s="174">
        <v>1731.67</v>
      </c>
      <c r="C3515" s="197">
        <f t="shared" si="530"/>
        <v>-4.4654635161564867E-3</v>
      </c>
      <c r="D3515" s="201">
        <f t="shared" si="535"/>
        <v>0.11407173762975861</v>
      </c>
      <c r="E3515" s="174">
        <v>12390.83</v>
      </c>
      <c r="F3515" s="197">
        <f t="shared" si="531"/>
        <v>3.9956879390844744E-4</v>
      </c>
      <c r="G3515" s="197">
        <f t="shared" si="536"/>
        <v>1.9922835911561118E-2</v>
      </c>
      <c r="H3515" s="174">
        <v>6386.1189999999997</v>
      </c>
      <c r="I3515" s="197">
        <f t="shared" si="532"/>
        <v>1.1737014231385616E-3</v>
      </c>
      <c r="J3515" s="197">
        <f t="shared" si="537"/>
        <v>8.3550284212501685E-2</v>
      </c>
      <c r="K3515" s="174">
        <v>1107.52</v>
      </c>
      <c r="L3515" s="197">
        <f t="shared" si="533"/>
        <v>-1.3542856389685013E-4</v>
      </c>
      <c r="M3515" s="197">
        <f t="shared" si="538"/>
        <v>9.0428958275162161E-2</v>
      </c>
      <c r="N3515" s="199">
        <v>43061</v>
      </c>
      <c r="O3515" s="181">
        <v>2597.08</v>
      </c>
      <c r="P3515" s="200">
        <f t="shared" si="534"/>
        <v>-7.5056151295621967E-4</v>
      </c>
      <c r="Q3515" s="200">
        <f t="shared" si="539"/>
        <v>4.0184459863366502E-2</v>
      </c>
    </row>
    <row r="3516" spans="1:17">
      <c r="A3516" s="180">
        <v>43063</v>
      </c>
      <c r="B3516" s="174">
        <v>1743.32</v>
      </c>
      <c r="C3516" s="197">
        <f t="shared" si="530"/>
        <v>6.7050803868743264E-3</v>
      </c>
      <c r="D3516" s="201">
        <f t="shared" si="535"/>
        <v>0.10979315928609659</v>
      </c>
      <c r="E3516" s="174">
        <v>12421.93</v>
      </c>
      <c r="F3516" s="197">
        <f t="shared" si="531"/>
        <v>2.5067760527922485E-3</v>
      </c>
      <c r="G3516" s="197">
        <f t="shared" si="536"/>
        <v>2.1446450332829846E-2</v>
      </c>
      <c r="H3516" s="174">
        <v>6409.2870000000003</v>
      </c>
      <c r="I3516" s="197">
        <f t="shared" si="532"/>
        <v>3.6213036645260381E-3</v>
      </c>
      <c r="J3516" s="197">
        <f t="shared" si="537"/>
        <v>8.2342781645562094E-2</v>
      </c>
      <c r="K3516" s="174">
        <v>1105.7</v>
      </c>
      <c r="L3516" s="197">
        <f t="shared" si="533"/>
        <v>-1.644662898623292E-3</v>
      </c>
      <c r="M3516" s="197">
        <f t="shared" si="538"/>
        <v>8.731348981136286E-2</v>
      </c>
      <c r="N3516" s="199">
        <v>43063</v>
      </c>
      <c r="O3516" s="181">
        <v>2602.42</v>
      </c>
      <c r="P3516" s="200">
        <f t="shared" si="534"/>
        <v>2.0540443802283723E-3</v>
      </c>
      <c r="Q3516" s="200">
        <f t="shared" si="539"/>
        <v>3.9361804628540484E-2</v>
      </c>
    </row>
    <row r="3517" spans="1:17">
      <c r="A3517" s="180">
        <v>43066</v>
      </c>
      <c r="B3517" s="174">
        <v>1735.85</v>
      </c>
      <c r="C3517" s="197">
        <f t="shared" si="530"/>
        <v>-4.2941342208863221E-3</v>
      </c>
      <c r="D3517" s="201">
        <f t="shared" si="535"/>
        <v>0.1032772664630142</v>
      </c>
      <c r="E3517" s="174">
        <v>12390.78</v>
      </c>
      <c r="F3517" s="197">
        <f t="shared" si="531"/>
        <v>-2.5108113031249704E-3</v>
      </c>
      <c r="G3517" s="197">
        <f t="shared" si="536"/>
        <v>2.1504857675199041E-2</v>
      </c>
      <c r="H3517" s="174">
        <v>6405.9660000000003</v>
      </c>
      <c r="I3517" s="197">
        <f t="shared" si="532"/>
        <v>-5.1828864780764162E-4</v>
      </c>
      <c r="J3517" s="197">
        <f t="shared" si="537"/>
        <v>7.6410853610394833E-2</v>
      </c>
      <c r="K3517" s="174">
        <v>1096.33</v>
      </c>
      <c r="L3517" s="197">
        <f t="shared" si="533"/>
        <v>-8.5103804698541344E-3</v>
      </c>
      <c r="M3517" s="197">
        <f t="shared" si="538"/>
        <v>8.5984172415766599E-2</v>
      </c>
      <c r="N3517" s="199">
        <v>43066</v>
      </c>
      <c r="O3517" s="181">
        <v>2601.42</v>
      </c>
      <c r="P3517" s="200">
        <f t="shared" si="534"/>
        <v>-3.8433157526338035E-4</v>
      </c>
      <c r="Q3517" s="200">
        <f t="shared" si="539"/>
        <v>3.7339006987161402E-2</v>
      </c>
    </row>
    <row r="3518" spans="1:17">
      <c r="A3518" s="180">
        <v>43067</v>
      </c>
      <c r="B3518" s="174">
        <v>1742.34</v>
      </c>
      <c r="C3518" s="197">
        <f t="shared" si="530"/>
        <v>3.7318303669119867E-3</v>
      </c>
      <c r="D3518" s="201">
        <f t="shared" si="535"/>
        <v>9.7737295463561774E-2</v>
      </c>
      <c r="E3518" s="174">
        <v>12520.23</v>
      </c>
      <c r="F3518" s="197">
        <f t="shared" si="531"/>
        <v>1.0393088455554641E-2</v>
      </c>
      <c r="G3518" s="197">
        <f t="shared" si="536"/>
        <v>1.7214037223928915E-2</v>
      </c>
      <c r="H3518" s="174">
        <v>6422.5569999999998</v>
      </c>
      <c r="I3518" s="197">
        <f t="shared" si="532"/>
        <v>2.5865813624901504E-3</v>
      </c>
      <c r="J3518" s="197">
        <f t="shared" si="537"/>
        <v>7.6688126572959633E-2</v>
      </c>
      <c r="K3518" s="174">
        <v>1110.8900000000001</v>
      </c>
      <c r="L3518" s="197">
        <f t="shared" si="533"/>
        <v>1.3193257758334066E-2</v>
      </c>
      <c r="M3518" s="197">
        <f t="shared" si="538"/>
        <v>7.3735469835305309E-2</v>
      </c>
      <c r="N3518" s="199">
        <v>43067</v>
      </c>
      <c r="O3518" s="181">
        <v>2627.04</v>
      </c>
      <c r="P3518" s="200">
        <f t="shared" si="534"/>
        <v>9.8002872957213879E-3</v>
      </c>
      <c r="Q3518" s="200">
        <f t="shared" si="539"/>
        <v>3.5750792545401811E-2</v>
      </c>
    </row>
    <row r="3519" spans="1:17">
      <c r="A3519" s="180">
        <v>43068</v>
      </c>
      <c r="B3519" s="174">
        <v>1692.37</v>
      </c>
      <c r="C3519" s="197">
        <f t="shared" si="530"/>
        <v>-2.9099123941119059E-2</v>
      </c>
      <c r="D3519" s="201">
        <f t="shared" si="535"/>
        <v>9.4095884701898197E-2</v>
      </c>
      <c r="E3519" s="174">
        <v>12561.32</v>
      </c>
      <c r="F3519" s="197">
        <f t="shared" si="531"/>
        <v>3.2765149490607604E-3</v>
      </c>
      <c r="G3519" s="197">
        <f t="shared" si="536"/>
        <v>2.5159246422984193E-2</v>
      </c>
      <c r="H3519" s="174">
        <v>6311.375</v>
      </c>
      <c r="I3519" s="197">
        <f t="shared" si="532"/>
        <v>-1.7462764114162709E-2</v>
      </c>
      <c r="J3519" s="197">
        <f t="shared" si="537"/>
        <v>7.1513155243882146E-2</v>
      </c>
      <c r="K3519" s="174">
        <v>1103.47</v>
      </c>
      <c r="L3519" s="197">
        <f t="shared" si="533"/>
        <v>-6.7017357352428461E-3</v>
      </c>
      <c r="M3519" s="197">
        <f t="shared" si="538"/>
        <v>9.1722208988192583E-2</v>
      </c>
      <c r="N3519" s="199">
        <v>43068</v>
      </c>
      <c r="O3519" s="181">
        <v>2626.07</v>
      </c>
      <c r="P3519" s="200">
        <f t="shared" si="534"/>
        <v>-3.6930504444957223E-4</v>
      </c>
      <c r="Q3519" s="200">
        <f t="shared" si="539"/>
        <v>4.1852836067615133E-2</v>
      </c>
    </row>
    <row r="3520" spans="1:17">
      <c r="A3520" s="180">
        <v>43069</v>
      </c>
      <c r="B3520" s="174">
        <v>1698.94</v>
      </c>
      <c r="C3520" s="197">
        <f t="shared" si="530"/>
        <v>3.8746137742724342E-3</v>
      </c>
      <c r="D3520" s="201">
        <f t="shared" si="535"/>
        <v>6.339639750226822E-2</v>
      </c>
      <c r="E3520" s="174">
        <v>12627.8</v>
      </c>
      <c r="F3520" s="197">
        <f t="shared" si="531"/>
        <v>5.2784816903053179E-3</v>
      </c>
      <c r="G3520" s="197">
        <f t="shared" si="536"/>
        <v>2.3899479540416307E-2</v>
      </c>
      <c r="H3520" s="174">
        <v>6365.5640000000003</v>
      </c>
      <c r="I3520" s="197">
        <f t="shared" si="532"/>
        <v>8.5492767704202655E-3</v>
      </c>
      <c r="J3520" s="197">
        <f t="shared" si="537"/>
        <v>5.3612308573246614E-2</v>
      </c>
      <c r="K3520" s="174">
        <v>1106.54</v>
      </c>
      <c r="L3520" s="197">
        <f t="shared" si="533"/>
        <v>2.7782697587084297E-3</v>
      </c>
      <c r="M3520" s="197">
        <f t="shared" si="538"/>
        <v>9.0967894361160789E-2</v>
      </c>
      <c r="N3520" s="199">
        <v>43069</v>
      </c>
      <c r="O3520" s="181">
        <v>2647.58</v>
      </c>
      <c r="P3520" s="200">
        <f t="shared" si="534"/>
        <v>8.1575831857880702E-3</v>
      </c>
      <c r="Q3520" s="200">
        <f t="shared" si="539"/>
        <v>3.7617015890182695E-2</v>
      </c>
    </row>
    <row r="3521" spans="1:17">
      <c r="A3521" s="180">
        <v>43070</v>
      </c>
      <c r="B3521" s="174">
        <v>1687.75</v>
      </c>
      <c r="C3521" s="197">
        <f t="shared" si="530"/>
        <v>-6.6082462352542951E-3</v>
      </c>
      <c r="D3521" s="201">
        <f t="shared" si="535"/>
        <v>6.5019721179669268E-2</v>
      </c>
      <c r="E3521" s="174">
        <v>12614.56</v>
      </c>
      <c r="F3521" s="197">
        <f t="shared" si="531"/>
        <v>-1.0490303770471403E-3</v>
      </c>
      <c r="G3521" s="197">
        <f t="shared" si="536"/>
        <v>2.6067351437750647E-2</v>
      </c>
      <c r="H3521" s="174">
        <v>6337.8739999999998</v>
      </c>
      <c r="I3521" s="197">
        <f t="shared" si="532"/>
        <v>-4.3594566846717857E-3</v>
      </c>
      <c r="J3521" s="197">
        <f t="shared" si="537"/>
        <v>5.9967040897755591E-2</v>
      </c>
      <c r="K3521" s="174">
        <v>1119.76</v>
      </c>
      <c r="L3521" s="197">
        <f t="shared" si="533"/>
        <v>1.1876346752088651E-2</v>
      </c>
      <c r="M3521" s="197">
        <f t="shared" si="538"/>
        <v>9.3111142666556429E-2</v>
      </c>
      <c r="N3521" s="199">
        <v>43070</v>
      </c>
      <c r="O3521" s="181">
        <v>2642.22</v>
      </c>
      <c r="P3521" s="200">
        <f t="shared" si="534"/>
        <v>-2.0265423397495962E-3</v>
      </c>
      <c r="Q3521" s="200">
        <f t="shared" si="539"/>
        <v>4.3618072379671226E-2</v>
      </c>
    </row>
    <row r="3522" spans="1:17">
      <c r="A3522" s="180">
        <v>43073</v>
      </c>
      <c r="B3522" s="174">
        <v>1647.34</v>
      </c>
      <c r="C3522" s="197">
        <f t="shared" si="530"/>
        <v>-2.4234415105166263E-2</v>
      </c>
      <c r="D3522" s="201">
        <f t="shared" si="535"/>
        <v>5.5363342229760172E-2</v>
      </c>
      <c r="E3522" s="174">
        <v>12634.89</v>
      </c>
      <c r="F3522" s="197">
        <f t="shared" si="531"/>
        <v>1.610332454232659E-3</v>
      </c>
      <c r="G3522" s="197">
        <f t="shared" si="536"/>
        <v>2.4872837255679583E-2</v>
      </c>
      <c r="H3522" s="174">
        <v>6263.701</v>
      </c>
      <c r="I3522" s="197">
        <f t="shared" si="532"/>
        <v>-1.1772156511424528E-2</v>
      </c>
      <c r="J3522" s="197">
        <f t="shared" si="537"/>
        <v>5.4977930575141082E-2</v>
      </c>
      <c r="K3522" s="174">
        <v>1116.8800000000001</v>
      </c>
      <c r="L3522" s="197">
        <f t="shared" si="533"/>
        <v>-2.575292931997793E-3</v>
      </c>
      <c r="M3522" s="197">
        <f t="shared" si="538"/>
        <v>0.11933367644417028</v>
      </c>
      <c r="N3522" s="199">
        <v>43073</v>
      </c>
      <c r="O3522" s="181">
        <v>2639.44</v>
      </c>
      <c r="P3522" s="200">
        <f t="shared" si="534"/>
        <v>-1.052699437952113E-3</v>
      </c>
      <c r="Q3522" s="200">
        <f t="shared" si="539"/>
        <v>4.0345551707003109E-2</v>
      </c>
    </row>
    <row r="3523" spans="1:17">
      <c r="A3523" s="180">
        <v>43074</v>
      </c>
      <c r="B3523" s="174">
        <v>1649.34</v>
      </c>
      <c r="C3523" s="197">
        <f t="shared" si="530"/>
        <v>1.2133420564729525E-3</v>
      </c>
      <c r="D3523" s="201">
        <f t="shared" si="535"/>
        <v>2.3803846952019345E-2</v>
      </c>
      <c r="E3523" s="174">
        <v>12567.16</v>
      </c>
      <c r="F3523" s="197">
        <f t="shared" si="531"/>
        <v>-5.374972517057622E-3</v>
      </c>
      <c r="G3523" s="197">
        <f t="shared" si="536"/>
        <v>2.3702729995620571E-2</v>
      </c>
      <c r="H3523" s="174">
        <v>6265.1109999999999</v>
      </c>
      <c r="I3523" s="197">
        <f t="shared" si="532"/>
        <v>2.2508119779474347E-4</v>
      </c>
      <c r="J3523" s="197">
        <f t="shared" si="537"/>
        <v>3.3532987703833207E-2</v>
      </c>
      <c r="K3523" s="174">
        <v>1122.93</v>
      </c>
      <c r="L3523" s="197">
        <f t="shared" si="533"/>
        <v>5.4022570787568376E-3</v>
      </c>
      <c r="M3523" s="197">
        <f t="shared" si="538"/>
        <v>0.11280164135251475</v>
      </c>
      <c r="N3523" s="199">
        <v>43074</v>
      </c>
      <c r="O3523" s="181">
        <v>2629.57</v>
      </c>
      <c r="P3523" s="200">
        <f t="shared" si="534"/>
        <v>-3.7464387216745616E-3</v>
      </c>
      <c r="Q3523" s="200">
        <f t="shared" si="539"/>
        <v>3.3661978871770373E-2</v>
      </c>
    </row>
    <row r="3524" spans="1:17">
      <c r="A3524" s="180">
        <v>43075</v>
      </c>
      <c r="B3524" s="174">
        <v>1665.86</v>
      </c>
      <c r="C3524" s="197">
        <f t="shared" ref="C3524:C3587" si="540">LN(B3524/B3523)</f>
        <v>9.9662987090341562E-3</v>
      </c>
      <c r="D3524" s="201">
        <f t="shared" si="535"/>
        <v>1.9357457382313703E-2</v>
      </c>
      <c r="E3524" s="174">
        <v>12532.43</v>
      </c>
      <c r="F3524" s="197">
        <f t="shared" ref="F3524:F3587" si="541">LN(E3524/E3523)</f>
        <v>-2.7673776475728848E-3</v>
      </c>
      <c r="G3524" s="197">
        <f t="shared" si="536"/>
        <v>2.0050621784686168E-2</v>
      </c>
      <c r="H3524" s="174">
        <v>6293.0540000000001</v>
      </c>
      <c r="I3524" s="197">
        <f t="shared" ref="I3524:I3587" si="542">LN(H3524/H3523)</f>
        <v>4.4501798018234656E-3</v>
      </c>
      <c r="J3524" s="197">
        <f t="shared" si="537"/>
        <v>3.2532334600808933E-2</v>
      </c>
      <c r="K3524" s="174">
        <v>1122.81</v>
      </c>
      <c r="L3524" s="197">
        <f t="shared" ref="L3524:L3587" si="543">LN(K3524/K3523)</f>
        <v>-1.0686900541850669E-4</v>
      </c>
      <c r="M3524" s="197">
        <f t="shared" si="538"/>
        <v>0.10685276726868152</v>
      </c>
      <c r="N3524" s="199">
        <v>43075</v>
      </c>
      <c r="O3524" s="181">
        <v>2629.27</v>
      </c>
      <c r="P3524" s="200">
        <f t="shared" ref="P3524:P3587" si="544">LN(O3524/O3523)</f>
        <v>-1.1409360251520882E-4</v>
      </c>
      <c r="Q3524" s="200">
        <f t="shared" si="539"/>
        <v>3.0989755174788147E-2</v>
      </c>
    </row>
    <row r="3525" spans="1:17">
      <c r="A3525" s="180">
        <v>43076</v>
      </c>
      <c r="B3525" s="174">
        <v>1679.29</v>
      </c>
      <c r="C3525" s="197">
        <f t="shared" si="540"/>
        <v>8.0295784387663868E-3</v>
      </c>
      <c r="D3525" s="201">
        <f t="shared" si="535"/>
        <v>3.0393734639238605E-2</v>
      </c>
      <c r="E3525" s="174">
        <v>12568.98</v>
      </c>
      <c r="F3525" s="197">
        <f t="shared" si="541"/>
        <v>2.9121890627847118E-3</v>
      </c>
      <c r="G3525" s="197">
        <f t="shared" si="536"/>
        <v>1.9212413210181925E-2</v>
      </c>
      <c r="H3525" s="174">
        <v>6316.2780000000002</v>
      </c>
      <c r="I3525" s="197">
        <f t="shared" si="542"/>
        <v>3.683625153293602E-3</v>
      </c>
      <c r="J3525" s="197">
        <f t="shared" si="537"/>
        <v>3.7979124016525694E-2</v>
      </c>
      <c r="K3525" s="174">
        <v>1124.8499999999999</v>
      </c>
      <c r="L3525" s="197">
        <f t="shared" si="543"/>
        <v>1.815221661777051E-3</v>
      </c>
      <c r="M3525" s="197">
        <f t="shared" si="538"/>
        <v>0.10531994367198545</v>
      </c>
      <c r="N3525" s="199">
        <v>43076</v>
      </c>
      <c r="O3525" s="181">
        <v>2636.98</v>
      </c>
      <c r="P3525" s="200">
        <f t="shared" si="544"/>
        <v>2.9280818451754833E-3</v>
      </c>
      <c r="Q3525" s="200">
        <f t="shared" si="539"/>
        <v>3.2681687119804355E-2</v>
      </c>
    </row>
    <row r="3526" spans="1:17">
      <c r="A3526" s="180">
        <v>43077</v>
      </c>
      <c r="B3526" s="174">
        <v>1688.5</v>
      </c>
      <c r="C3526" s="197">
        <f t="shared" si="540"/>
        <v>5.4694758045354761E-3</v>
      </c>
      <c r="D3526" s="201">
        <f t="shared" si="535"/>
        <v>3.7174085952033573E-2</v>
      </c>
      <c r="E3526" s="174">
        <v>12643.06</v>
      </c>
      <c r="F3526" s="197">
        <f t="shared" si="541"/>
        <v>5.8765743026383752E-3</v>
      </c>
      <c r="G3526" s="197">
        <f t="shared" si="536"/>
        <v>1.7851962137599094E-2</v>
      </c>
      <c r="H3526" s="174">
        <v>6344.5690000000004</v>
      </c>
      <c r="I3526" s="197">
        <f t="shared" si="542"/>
        <v>4.4690607329552195E-3</v>
      </c>
      <c r="J3526" s="197">
        <f t="shared" si="537"/>
        <v>4.0839291248619597E-2</v>
      </c>
      <c r="K3526" s="174">
        <v>1096.05</v>
      </c>
      <c r="L3526" s="197">
        <f t="shared" si="543"/>
        <v>-2.5936885510171488E-2</v>
      </c>
      <c r="M3526" s="197">
        <f t="shared" si="538"/>
        <v>9.9662438418984242E-2</v>
      </c>
      <c r="N3526" s="199">
        <v>43077</v>
      </c>
      <c r="O3526" s="181">
        <v>2651.5</v>
      </c>
      <c r="P3526" s="200">
        <f t="shared" si="544"/>
        <v>5.491194628844653E-3</v>
      </c>
      <c r="Q3526" s="200">
        <f t="shared" si="539"/>
        <v>3.3290014894021537E-2</v>
      </c>
    </row>
    <row r="3527" spans="1:17">
      <c r="A3527" s="180">
        <v>43080</v>
      </c>
      <c r="B3527" s="174">
        <v>1698.16</v>
      </c>
      <c r="C3527" s="197">
        <f t="shared" si="540"/>
        <v>5.7047511105661379E-3</v>
      </c>
      <c r="D3527" s="201">
        <f t="shared" si="535"/>
        <v>4.1161357200405084E-2</v>
      </c>
      <c r="E3527" s="174">
        <v>12668.22</v>
      </c>
      <c r="F3527" s="197">
        <f t="shared" si="541"/>
        <v>1.9880470909981432E-3</v>
      </c>
      <c r="G3527" s="197">
        <f t="shared" si="536"/>
        <v>2.2476343218722265E-2</v>
      </c>
      <c r="H3527" s="174">
        <v>6393.8879999999999</v>
      </c>
      <c r="I3527" s="197">
        <f t="shared" si="542"/>
        <v>7.7433627053863181E-3</v>
      </c>
      <c r="J3527" s="197">
        <f t="shared" si="537"/>
        <v>4.2388904405026212E-2</v>
      </c>
      <c r="K3527" s="174">
        <v>1106.52</v>
      </c>
      <c r="L3527" s="197">
        <f t="shared" si="543"/>
        <v>9.5071474337137894E-3</v>
      </c>
      <c r="M3527" s="197">
        <f t="shared" si="538"/>
        <v>7.2949936672314419E-2</v>
      </c>
      <c r="N3527" s="199">
        <v>43080</v>
      </c>
      <c r="O3527" s="181">
        <v>2659.99</v>
      </c>
      <c r="P3527" s="200">
        <f t="shared" si="544"/>
        <v>3.1968457929972233E-3</v>
      </c>
      <c r="Q3527" s="200">
        <f t="shared" si="539"/>
        <v>3.6979364887055409E-2</v>
      </c>
    </row>
    <row r="3528" spans="1:17">
      <c r="A3528" s="180">
        <v>43081</v>
      </c>
      <c r="B3528" s="174">
        <v>1691.71</v>
      </c>
      <c r="C3528" s="197">
        <f t="shared" si="540"/>
        <v>-3.8054602588413868E-3</v>
      </c>
      <c r="D3528" s="201">
        <f t="shared" si="535"/>
        <v>4.8162917108459061E-2</v>
      </c>
      <c r="E3528" s="174">
        <v>12697.78</v>
      </c>
      <c r="F3528" s="197">
        <f t="shared" si="541"/>
        <v>2.3306799165021454E-3</v>
      </c>
      <c r="G3528" s="197">
        <f t="shared" si="536"/>
        <v>2.6352588823821396E-2</v>
      </c>
      <c r="H3528" s="174">
        <v>6383.652</v>
      </c>
      <c r="I3528" s="197">
        <f t="shared" si="542"/>
        <v>-1.6021866790716691E-3</v>
      </c>
      <c r="J3528" s="197">
        <f t="shared" si="537"/>
        <v>5.1985905928887459E-2</v>
      </c>
      <c r="K3528" s="174">
        <v>1100.23</v>
      </c>
      <c r="L3528" s="197">
        <f t="shared" si="543"/>
        <v>-5.7007064999548482E-3</v>
      </c>
      <c r="M3528" s="197">
        <f t="shared" si="538"/>
        <v>8.0241548971721602E-2</v>
      </c>
      <c r="N3528" s="199">
        <v>43081</v>
      </c>
      <c r="O3528" s="181">
        <v>2664.11</v>
      </c>
      <c r="P3528" s="200">
        <f t="shared" si="544"/>
        <v>1.5476797289272538E-3</v>
      </c>
      <c r="Q3528" s="200">
        <f t="shared" si="539"/>
        <v>4.1864364824382438E-2</v>
      </c>
    </row>
    <row r="3529" spans="1:17">
      <c r="A3529" s="180">
        <v>43082</v>
      </c>
      <c r="B3529" s="174">
        <v>1699.89</v>
      </c>
      <c r="C3529" s="197">
        <f t="shared" si="540"/>
        <v>4.8236913910914289E-3</v>
      </c>
      <c r="D3529" s="201">
        <f t="shared" si="535"/>
        <v>3.9844418739061402E-2</v>
      </c>
      <c r="E3529" s="174">
        <v>12699.48</v>
      </c>
      <c r="F3529" s="197">
        <f t="shared" si="541"/>
        <v>1.3387270930316413E-4</v>
      </c>
      <c r="G3529" s="197">
        <f t="shared" si="536"/>
        <v>2.7609181752667661E-2</v>
      </c>
      <c r="H3529" s="174">
        <v>6394.6670000000004</v>
      </c>
      <c r="I3529" s="197">
        <f t="shared" si="542"/>
        <v>1.7240143603012487E-3</v>
      </c>
      <c r="J3529" s="197">
        <f t="shared" si="537"/>
        <v>4.6689555299005217E-2</v>
      </c>
      <c r="K3529" s="174">
        <v>1078.97</v>
      </c>
      <c r="L3529" s="197">
        <f t="shared" si="543"/>
        <v>-1.951236648926517E-2</v>
      </c>
      <c r="M3529" s="197">
        <f t="shared" si="538"/>
        <v>7.6020589322925852E-2</v>
      </c>
      <c r="N3529" s="199">
        <v>43082</v>
      </c>
      <c r="O3529" s="181">
        <v>2662.85</v>
      </c>
      <c r="P3529" s="200">
        <f t="shared" si="544"/>
        <v>-4.7306532187143082E-4</v>
      </c>
      <c r="Q3529" s="200">
        <f t="shared" si="539"/>
        <v>4.2534318747072003E-2</v>
      </c>
    </row>
    <row r="3530" spans="1:17">
      <c r="A3530" s="180">
        <v>43083</v>
      </c>
      <c r="B3530" s="174">
        <v>1698.89</v>
      </c>
      <c r="C3530" s="197">
        <f t="shared" si="540"/>
        <v>-5.8844645952706447E-4</v>
      </c>
      <c r="D3530" s="201">
        <f t="shared" si="535"/>
        <v>4.4139224344851832E-2</v>
      </c>
      <c r="E3530" s="174">
        <v>12629.07</v>
      </c>
      <c r="F3530" s="197">
        <f t="shared" si="541"/>
        <v>-5.5597482973981293E-3</v>
      </c>
      <c r="G3530" s="197">
        <f t="shared" si="536"/>
        <v>2.7134431420399056E-2</v>
      </c>
      <c r="H3530" s="174">
        <v>6389.9070000000002</v>
      </c>
      <c r="I3530" s="197">
        <f t="shared" si="542"/>
        <v>-7.4464745089696698E-4</v>
      </c>
      <c r="J3530" s="197">
        <f t="shared" si="537"/>
        <v>4.4797109918149856E-2</v>
      </c>
      <c r="K3530" s="174">
        <v>1081.2</v>
      </c>
      <c r="L3530" s="197">
        <f t="shared" si="543"/>
        <v>2.0646530524623271E-3</v>
      </c>
      <c r="M3530" s="197">
        <f t="shared" si="538"/>
        <v>4.6001577881366454E-2</v>
      </c>
      <c r="N3530" s="199">
        <v>43083</v>
      </c>
      <c r="O3530" s="181">
        <v>2652.01</v>
      </c>
      <c r="P3530" s="200">
        <f t="shared" si="544"/>
        <v>-4.0791347395288243E-3</v>
      </c>
      <c r="Q3530" s="200">
        <f t="shared" si="539"/>
        <v>4.0312019491721265E-2</v>
      </c>
    </row>
    <row r="3531" spans="1:17">
      <c r="A3531" s="180">
        <v>43084</v>
      </c>
      <c r="B3531" s="174">
        <v>1717.01</v>
      </c>
      <c r="C3531" s="197">
        <f t="shared" si="540"/>
        <v>1.0609309383426959E-2</v>
      </c>
      <c r="D3531" s="201">
        <f t="shared" si="535"/>
        <v>4.4571901702260344E-2</v>
      </c>
      <c r="E3531" s="174">
        <v>12699.68</v>
      </c>
      <c r="F3531" s="197">
        <f t="shared" si="541"/>
        <v>5.5754968497129442E-3</v>
      </c>
      <c r="G3531" s="197">
        <f t="shared" si="536"/>
        <v>2.2347665525754887E-2</v>
      </c>
      <c r="H3531" s="174">
        <v>6466.32</v>
      </c>
      <c r="I3531" s="197">
        <f t="shared" si="542"/>
        <v>1.1887453423853793E-2</v>
      </c>
      <c r="J3531" s="197">
        <f t="shared" si="537"/>
        <v>4.2731074764163199E-2</v>
      </c>
      <c r="K3531" s="174">
        <v>1089.3399999999999</v>
      </c>
      <c r="L3531" s="197">
        <f t="shared" si="543"/>
        <v>7.5004728418046453E-3</v>
      </c>
      <c r="M3531" s="197">
        <f t="shared" si="538"/>
        <v>4.5159139464396869E-2</v>
      </c>
      <c r="N3531" s="199">
        <v>43084</v>
      </c>
      <c r="O3531" s="181">
        <v>2675.81</v>
      </c>
      <c r="P3531" s="200">
        <f t="shared" si="544"/>
        <v>8.9342951949163939E-3</v>
      </c>
      <c r="Q3531" s="200">
        <f t="shared" si="539"/>
        <v>3.55606158193102E-2</v>
      </c>
    </row>
    <row r="3532" spans="1:17">
      <c r="A3532" s="180">
        <v>43087</v>
      </c>
      <c r="B3532" s="174">
        <v>1730.28</v>
      </c>
      <c r="C3532" s="197">
        <f t="shared" si="540"/>
        <v>7.6988391142175216E-3</v>
      </c>
      <c r="D3532" s="201">
        <f t="shared" si="535"/>
        <v>5.0753639964725102E-2</v>
      </c>
      <c r="E3532" s="174">
        <v>12785.82</v>
      </c>
      <c r="F3532" s="197">
        <f t="shared" si="541"/>
        <v>6.7599480510340242E-3</v>
      </c>
      <c r="G3532" s="197">
        <f t="shared" si="536"/>
        <v>2.6220155733137476E-2</v>
      </c>
      <c r="H3532" s="174">
        <v>6513.268</v>
      </c>
      <c r="I3532" s="197">
        <f t="shared" si="542"/>
        <v>7.234159473198924E-3</v>
      </c>
      <c r="J3532" s="197">
        <f t="shared" si="537"/>
        <v>5.5968373121608322E-2</v>
      </c>
      <c r="K3532" s="174">
        <v>1096.4100000000001</v>
      </c>
      <c r="L3532" s="197">
        <f t="shared" si="543"/>
        <v>6.4691979017868304E-3</v>
      </c>
      <c r="M3532" s="197">
        <f t="shared" si="538"/>
        <v>5.0272434275027353E-2</v>
      </c>
      <c r="N3532" s="199">
        <v>43087</v>
      </c>
      <c r="O3532" s="181">
        <v>2690.16</v>
      </c>
      <c r="P3532" s="200">
        <f t="shared" si="544"/>
        <v>5.3485331483242001E-3</v>
      </c>
      <c r="Q3532" s="200">
        <f t="shared" si="539"/>
        <v>4.3752813343555547E-2</v>
      </c>
    </row>
    <row r="3533" spans="1:17">
      <c r="A3533" s="180">
        <v>43088</v>
      </c>
      <c r="B3533" s="174">
        <v>1722.03</v>
      </c>
      <c r="C3533" s="197">
        <f t="shared" si="540"/>
        <v>-4.7794176678467295E-3</v>
      </c>
      <c r="D3533" s="201">
        <f t="shared" si="535"/>
        <v>5.6371363829803671E-2</v>
      </c>
      <c r="E3533" s="174">
        <v>12747.54</v>
      </c>
      <c r="F3533" s="197">
        <f t="shared" si="541"/>
        <v>-2.9984325353186402E-3</v>
      </c>
      <c r="G3533" s="197">
        <f t="shared" si="536"/>
        <v>3.2228629283182625E-2</v>
      </c>
      <c r="H3533" s="174">
        <v>6480.6679999999997</v>
      </c>
      <c r="I3533" s="197">
        <f t="shared" si="542"/>
        <v>-5.0177357190790434E-3</v>
      </c>
      <c r="J3533" s="197">
        <f t="shared" si="537"/>
        <v>6.676378105096982E-2</v>
      </c>
      <c r="K3533" s="174">
        <v>1101.07</v>
      </c>
      <c r="L3533" s="197">
        <f t="shared" si="543"/>
        <v>4.2412281207054592E-3</v>
      </c>
      <c r="M3533" s="197">
        <f t="shared" si="538"/>
        <v>5.6345930839295753E-2</v>
      </c>
      <c r="N3533" s="199">
        <v>43088</v>
      </c>
      <c r="O3533" s="181">
        <v>2681.47</v>
      </c>
      <c r="P3533" s="200">
        <f t="shared" si="544"/>
        <v>-3.2355197885935352E-3</v>
      </c>
      <c r="Q3533" s="200">
        <f t="shared" si="539"/>
        <v>4.8773436679753882E-2</v>
      </c>
    </row>
    <row r="3534" spans="1:17">
      <c r="A3534" s="180">
        <v>43089</v>
      </c>
      <c r="B3534" s="174">
        <v>1724.93</v>
      </c>
      <c r="C3534" s="197">
        <f t="shared" si="540"/>
        <v>1.6826424932272358E-3</v>
      </c>
      <c r="D3534" s="201">
        <f t="shared" si="535"/>
        <v>4.5265087196079995E-2</v>
      </c>
      <c r="E3534" s="174">
        <v>12747.55</v>
      </c>
      <c r="F3534" s="197">
        <f t="shared" si="541"/>
        <v>7.8446477320156608E-7</v>
      </c>
      <c r="G3534" s="197">
        <f t="shared" si="536"/>
        <v>2.5183572892907596E-2</v>
      </c>
      <c r="H3534" s="174">
        <v>6472.482</v>
      </c>
      <c r="I3534" s="197">
        <f t="shared" si="542"/>
        <v>-1.2639398277316575E-3</v>
      </c>
      <c r="J3534" s="197">
        <f t="shared" si="537"/>
        <v>5.9090617752693822E-2</v>
      </c>
      <c r="K3534" s="174">
        <v>1110.03</v>
      </c>
      <c r="L3534" s="197">
        <f t="shared" si="543"/>
        <v>8.1046077015937829E-3</v>
      </c>
      <c r="M3534" s="197">
        <f t="shared" si="538"/>
        <v>5.5898935889572725E-2</v>
      </c>
      <c r="N3534" s="199">
        <v>43089</v>
      </c>
      <c r="O3534" s="181">
        <v>2679.25</v>
      </c>
      <c r="P3534" s="200">
        <f t="shared" si="544"/>
        <v>-8.2824699924951802E-4</v>
      </c>
      <c r="Q3534" s="200">
        <f t="shared" si="539"/>
        <v>4.0434067421758764E-2</v>
      </c>
    </row>
    <row r="3535" spans="1:17">
      <c r="A3535" s="180">
        <v>43090</v>
      </c>
      <c r="B3535" s="174">
        <v>1721.06</v>
      </c>
      <c r="C3535" s="197">
        <f t="shared" si="540"/>
        <v>-2.2460898766314815E-3</v>
      </c>
      <c r="D3535" s="201">
        <f t="shared" si="535"/>
        <v>5.1576183403410268E-2</v>
      </c>
      <c r="E3535" s="174">
        <v>12800.21</v>
      </c>
      <c r="F3535" s="197">
        <f t="shared" si="541"/>
        <v>4.122480763795764E-3</v>
      </c>
      <c r="G3535" s="197">
        <f t="shared" si="536"/>
        <v>2.8899865276232506E-2</v>
      </c>
      <c r="H3535" s="174">
        <v>6472.6880000000001</v>
      </c>
      <c r="I3535" s="197">
        <f t="shared" si="542"/>
        <v>3.1826542257404157E-5</v>
      </c>
      <c r="J3535" s="197">
        <f t="shared" si="537"/>
        <v>6.4558276762957931E-2</v>
      </c>
      <c r="K3535" s="174">
        <v>1107.1099999999999</v>
      </c>
      <c r="L3535" s="197">
        <f t="shared" si="543"/>
        <v>-2.6340255358421574E-3</v>
      </c>
      <c r="M3535" s="197">
        <f t="shared" si="538"/>
        <v>6.3590647793476701E-2</v>
      </c>
      <c r="N3535" s="199">
        <v>43090</v>
      </c>
      <c r="O3535" s="181">
        <v>2684.57</v>
      </c>
      <c r="P3535" s="200">
        <f t="shared" si="544"/>
        <v>1.983661548850703E-3</v>
      </c>
      <c r="Q3535" s="200">
        <f t="shared" si="539"/>
        <v>4.3586223289590532E-2</v>
      </c>
    </row>
    <row r="3536" spans="1:17">
      <c r="A3536" s="180">
        <v>43091</v>
      </c>
      <c r="B3536" s="174">
        <v>1718.11</v>
      </c>
      <c r="C3536" s="197">
        <f t="shared" si="540"/>
        <v>-1.7155306213409839E-3</v>
      </c>
      <c r="D3536" s="201">
        <f t="shared" si="535"/>
        <v>4.3323338426564592E-2</v>
      </c>
      <c r="E3536" s="174">
        <v>12797.44</v>
      </c>
      <c r="F3536" s="197">
        <f t="shared" si="541"/>
        <v>-2.164261180858803E-4</v>
      </c>
      <c r="G3536" s="197">
        <f t="shared" si="536"/>
        <v>3.1362766024112879E-2</v>
      </c>
      <c r="H3536" s="174">
        <v>6465.1660000000002</v>
      </c>
      <c r="I3536" s="197">
        <f t="shared" si="542"/>
        <v>-1.162789570438602E-3</v>
      </c>
      <c r="J3536" s="197">
        <f t="shared" si="537"/>
        <v>6.2550927586973504E-2</v>
      </c>
      <c r="K3536" s="174">
        <v>1107.5899999999999</v>
      </c>
      <c r="L3536" s="197">
        <f t="shared" si="543"/>
        <v>4.3346729355293835E-4</v>
      </c>
      <c r="M3536" s="197">
        <f t="shared" si="538"/>
        <v>5.574767869379655E-2</v>
      </c>
      <c r="N3536" s="199">
        <v>43091</v>
      </c>
      <c r="O3536" s="181">
        <v>2683.34</v>
      </c>
      <c r="P3536" s="200">
        <f t="shared" si="544"/>
        <v>-4.5827892849429578E-4</v>
      </c>
      <c r="Q3536" s="200">
        <f t="shared" si="539"/>
        <v>4.3953245964773638E-2</v>
      </c>
    </row>
    <row r="3537" spans="1:17">
      <c r="A3537" s="180">
        <v>43095</v>
      </c>
      <c r="B3537" s="174">
        <v>1705.36</v>
      </c>
      <c r="C3537" s="197">
        <f t="shared" si="540"/>
        <v>-7.4486173090250974E-3</v>
      </c>
      <c r="D3537" s="201">
        <f t="shared" si="535"/>
        <v>4.9312968157211652E-2</v>
      </c>
      <c r="E3537" s="174">
        <v>12808.9</v>
      </c>
      <c r="F3537" s="197">
        <f t="shared" si="541"/>
        <v>8.9509088492417633E-4</v>
      </c>
      <c r="G3537" s="197">
        <f t="shared" si="536"/>
        <v>3.6676318345969669E-2</v>
      </c>
      <c r="H3537" s="174">
        <v>6433.1620000000003</v>
      </c>
      <c r="I3537" s="197">
        <f t="shared" si="542"/>
        <v>-4.9625138512472879E-3</v>
      </c>
      <c r="J3537" s="197">
        <f t="shared" si="537"/>
        <v>6.5537540369434419E-2</v>
      </c>
      <c r="K3537" s="174">
        <v>1106.74</v>
      </c>
      <c r="L3537" s="197">
        <f t="shared" si="543"/>
        <v>-7.6772661866057669E-4</v>
      </c>
      <c r="M3537" s="197">
        <f t="shared" si="538"/>
        <v>5.2491966719905012E-2</v>
      </c>
      <c r="N3537" s="199">
        <v>43095</v>
      </c>
      <c r="O3537" s="181">
        <v>2680.5</v>
      </c>
      <c r="P3537" s="200">
        <f t="shared" si="544"/>
        <v>-1.0589429458703716E-3</v>
      </c>
      <c r="Q3537" s="200">
        <f t="shared" si="539"/>
        <v>4.8168930147741616E-2</v>
      </c>
    </row>
    <row r="3538" spans="1:17">
      <c r="A3538" s="180">
        <v>43096</v>
      </c>
      <c r="B3538" s="174">
        <v>1706.99</v>
      </c>
      <c r="C3538" s="197">
        <f t="shared" si="540"/>
        <v>9.5535342152782191E-4</v>
      </c>
      <c r="D3538" s="201">
        <f t="shared" ref="D3538:D3592" si="545">SUM(C3497:C3537)</f>
        <v>3.4924004246710709E-2</v>
      </c>
      <c r="E3538" s="174">
        <v>12821.98</v>
      </c>
      <c r="F3538" s="197">
        <f t="shared" si="541"/>
        <v>1.0206439369593986E-3</v>
      </c>
      <c r="G3538" s="197">
        <f t="shared" ref="G3538:G3592" si="546">SUM(F3497:F3537)</f>
        <v>3.6287436955172281E-2</v>
      </c>
      <c r="H3538" s="174">
        <v>6435.152</v>
      </c>
      <c r="I3538" s="197">
        <f t="shared" si="542"/>
        <v>3.0928682900690428E-4</v>
      </c>
      <c r="J3538" s="197">
        <f t="shared" ref="J3538:J3592" si="547">SUM(I3497:I3537)</f>
        <v>6.341454277633353E-2</v>
      </c>
      <c r="K3538" s="174">
        <v>1120.43</v>
      </c>
      <c r="L3538" s="197">
        <f t="shared" si="543"/>
        <v>1.2293783071619787E-2</v>
      </c>
      <c r="M3538" s="197">
        <f t="shared" ref="M3538:M3592" si="548">SUM(L3497:L3537)</f>
        <v>5.1981183522765206E-2</v>
      </c>
      <c r="N3538" s="199">
        <v>43096</v>
      </c>
      <c r="O3538" s="181">
        <v>2682.62</v>
      </c>
      <c r="P3538" s="200">
        <f t="shared" si="544"/>
        <v>7.9058462627016842E-4</v>
      </c>
      <c r="Q3538" s="200">
        <f t="shared" ref="Q3538:Q3596" si="549">SUM(P3497:P3537)</f>
        <v>4.5839847999744193E-2</v>
      </c>
    </row>
    <row r="3539" spans="1:17">
      <c r="A3539" s="180">
        <v>43097</v>
      </c>
      <c r="B3539" s="174">
        <v>1707.9</v>
      </c>
      <c r="C3539" s="197">
        <f t="shared" si="540"/>
        <v>5.3296007867920038E-4</v>
      </c>
      <c r="D3539" s="201">
        <f t="shared" si="545"/>
        <v>2.0113163559642953E-2</v>
      </c>
      <c r="E3539" s="174">
        <v>12853.09</v>
      </c>
      <c r="F3539" s="197">
        <f t="shared" si="541"/>
        <v>2.4233636149737429E-3</v>
      </c>
      <c r="G3539" s="197">
        <f t="shared" si="546"/>
        <v>3.617534244893926E-2</v>
      </c>
      <c r="H3539" s="174">
        <v>6441.4210000000003</v>
      </c>
      <c r="I3539" s="197">
        <f t="shared" si="542"/>
        <v>9.7370635732127822E-4</v>
      </c>
      <c r="J3539" s="197">
        <f t="shared" si="547"/>
        <v>3.5056267418539358E-2</v>
      </c>
      <c r="K3539" s="174">
        <v>1128.9000000000001</v>
      </c>
      <c r="L3539" s="197">
        <f t="shared" si="543"/>
        <v>7.5311670886480985E-3</v>
      </c>
      <c r="M3539" s="197">
        <f t="shared" si="548"/>
        <v>6.1281393408809108E-2</v>
      </c>
      <c r="N3539" s="199">
        <v>43097</v>
      </c>
      <c r="O3539" s="181">
        <v>2687.54</v>
      </c>
      <c r="P3539" s="200">
        <f t="shared" si="544"/>
        <v>1.8323481522244368E-3</v>
      </c>
      <c r="Q3539" s="200">
        <f t="shared" si="549"/>
        <v>3.8589887272198448E-2</v>
      </c>
    </row>
    <row r="3540" spans="1:17">
      <c r="A3540" s="180">
        <v>43098</v>
      </c>
      <c r="B3540" s="174">
        <v>1696.7</v>
      </c>
      <c r="C3540" s="197">
        <f t="shared" si="540"/>
        <v>-6.5793575762520904E-3</v>
      </c>
      <c r="D3540" s="201">
        <f t="shared" si="545"/>
        <v>2.0586352561528354E-2</v>
      </c>
      <c r="E3540" s="174">
        <v>12808.84</v>
      </c>
      <c r="F3540" s="197">
        <f t="shared" si="541"/>
        <v>-3.4486918058915191E-3</v>
      </c>
      <c r="G3540" s="197">
        <f t="shared" si="546"/>
        <v>4.2403311660272051E-2</v>
      </c>
      <c r="H3540" s="174">
        <v>6396.4219999999996</v>
      </c>
      <c r="I3540" s="197">
        <f t="shared" si="542"/>
        <v>-7.0103964181477216E-3</v>
      </c>
      <c r="J3540" s="197">
        <f t="shared" si="547"/>
        <v>3.375958729724985E-2</v>
      </c>
      <c r="K3540" s="174">
        <v>1122.93</v>
      </c>
      <c r="L3540" s="197">
        <f t="shared" si="543"/>
        <v>-5.3023665083519085E-3</v>
      </c>
      <c r="M3540" s="197">
        <f t="shared" si="548"/>
        <v>7.2282129236702061E-2</v>
      </c>
      <c r="N3540" s="199">
        <v>43098</v>
      </c>
      <c r="O3540" s="181">
        <v>2673.61</v>
      </c>
      <c r="P3540" s="200">
        <f t="shared" si="544"/>
        <v>-5.1966579366681887E-3</v>
      </c>
      <c r="Q3540" s="200">
        <f t="shared" si="549"/>
        <v>4.361981668166115E-2</v>
      </c>
    </row>
    <row r="3541" spans="1:17">
      <c r="A3541" s="180">
        <v>43102</v>
      </c>
      <c r="B3541" s="174">
        <v>1732.93</v>
      </c>
      <c r="C3541" s="197">
        <f t="shared" si="540"/>
        <v>2.1128429467767357E-2</v>
      </c>
      <c r="D3541" s="201">
        <f t="shared" si="545"/>
        <v>7.7330113518611892E-3</v>
      </c>
      <c r="E3541" s="174">
        <v>12902.72</v>
      </c>
      <c r="F3541" s="197">
        <f t="shared" si="541"/>
        <v>7.3025843006255288E-3</v>
      </c>
      <c r="G3541" s="197">
        <f t="shared" si="546"/>
        <v>3.7207694776045755E-2</v>
      </c>
      <c r="H3541" s="174">
        <v>6511.3419999999996</v>
      </c>
      <c r="I3541" s="197">
        <f t="shared" si="542"/>
        <v>1.780680783696614E-2</v>
      </c>
      <c r="J3541" s="197">
        <f t="shared" si="547"/>
        <v>2.3388214440497122E-2</v>
      </c>
      <c r="K3541" s="174">
        <v>1121.8900000000001</v>
      </c>
      <c r="L3541" s="197">
        <f t="shared" si="543"/>
        <v>-9.2657769835200138E-4</v>
      </c>
      <c r="M3541" s="197">
        <f t="shared" si="548"/>
        <v>6.0232310118928878E-2</v>
      </c>
      <c r="N3541" s="199">
        <v>43102</v>
      </c>
      <c r="O3541" s="181">
        <v>2695.81</v>
      </c>
      <c r="P3541" s="200">
        <f t="shared" si="544"/>
        <v>8.2690966618669728E-3</v>
      </c>
      <c r="Q3541" s="200">
        <f t="shared" si="549"/>
        <v>3.7479119235011467E-2</v>
      </c>
    </row>
    <row r="3542" spans="1:17">
      <c r="A3542" s="180">
        <v>43103</v>
      </c>
      <c r="B3542" s="174">
        <v>1756.25</v>
      </c>
      <c r="C3542" s="197">
        <f t="shared" si="540"/>
        <v>1.3367236565394618E-2</v>
      </c>
      <c r="D3542" s="201">
        <f t="shared" si="545"/>
        <v>3.1281763184303084E-2</v>
      </c>
      <c r="E3542" s="174">
        <v>12957.28</v>
      </c>
      <c r="F3542" s="197">
        <f t="shared" si="541"/>
        <v>4.2196504992593883E-3</v>
      </c>
      <c r="G3542" s="197">
        <f t="shared" si="546"/>
        <v>4.2739707258759349E-2</v>
      </c>
      <c r="H3542" s="174">
        <v>6575.8029999999999</v>
      </c>
      <c r="I3542" s="197">
        <f t="shared" si="542"/>
        <v>9.851120515338492E-3</v>
      </c>
      <c r="J3542" s="197">
        <f t="shared" si="547"/>
        <v>4.1180779090407502E-2</v>
      </c>
      <c r="K3542" s="174">
        <v>1118.6500000000001</v>
      </c>
      <c r="L3542" s="197">
        <f t="shared" si="543"/>
        <v>-2.8921619417121513E-3</v>
      </c>
      <c r="M3542" s="197">
        <f t="shared" si="548"/>
        <v>6.3352536754866698E-2</v>
      </c>
      <c r="N3542" s="199">
        <v>43103</v>
      </c>
      <c r="O3542" s="181">
        <v>2713.06</v>
      </c>
      <c r="P3542" s="200">
        <f t="shared" si="544"/>
        <v>6.3784333821309434E-3</v>
      </c>
      <c r="Q3542" s="200">
        <f t="shared" si="549"/>
        <v>4.4157409643597559E-2</v>
      </c>
    </row>
    <row r="3543" spans="1:17">
      <c r="A3543" s="180">
        <v>43104</v>
      </c>
      <c r="B3543" s="174">
        <v>1761.08</v>
      </c>
      <c r="C3543" s="197">
        <f t="shared" si="540"/>
        <v>2.7464031159706824E-3</v>
      </c>
      <c r="D3543" s="201">
        <f t="shared" si="545"/>
        <v>4.967482582982425E-2</v>
      </c>
      <c r="E3543" s="174">
        <v>13028.46</v>
      </c>
      <c r="F3543" s="197">
        <f t="shared" si="541"/>
        <v>5.4784030030643168E-3</v>
      </c>
      <c r="G3543" s="197">
        <f t="shared" si="546"/>
        <v>4.6144345972854758E-2</v>
      </c>
      <c r="H3543" s="174">
        <v>6584.5780000000004</v>
      </c>
      <c r="I3543" s="197">
        <f t="shared" si="542"/>
        <v>1.3335482157272299E-3</v>
      </c>
      <c r="J3543" s="197">
        <f t="shared" si="547"/>
        <v>5.2995050205276707E-2</v>
      </c>
      <c r="K3543" s="174">
        <v>1117.81</v>
      </c>
      <c r="L3543" s="197">
        <f t="shared" si="543"/>
        <v>-7.5118717929219465E-4</v>
      </c>
      <c r="M3543" s="197">
        <f t="shared" si="548"/>
        <v>5.6896052146826144E-2</v>
      </c>
      <c r="N3543" s="199">
        <v>43104</v>
      </c>
      <c r="O3543" s="181">
        <v>2723.99</v>
      </c>
      <c r="P3543" s="200">
        <f t="shared" si="544"/>
        <v>4.0205680372948248E-3</v>
      </c>
      <c r="Q3543" s="200">
        <f t="shared" si="549"/>
        <v>5.0345891462805908E-2</v>
      </c>
    </row>
    <row r="3544" spans="1:17">
      <c r="A3544" s="180">
        <v>43105</v>
      </c>
      <c r="B3544" s="174">
        <v>1783.09</v>
      </c>
      <c r="C3544" s="197">
        <f t="shared" si="540"/>
        <v>1.2420557115828233E-2</v>
      </c>
      <c r="D3544" s="201">
        <f t="shared" si="545"/>
        <v>4.1459117208747606E-2</v>
      </c>
      <c r="E3544" s="174">
        <v>13103.23</v>
      </c>
      <c r="F3544" s="197">
        <f t="shared" si="541"/>
        <v>5.7225693436567786E-3</v>
      </c>
      <c r="G3544" s="197">
        <f t="shared" si="546"/>
        <v>5.1614666868170025E-2</v>
      </c>
      <c r="H3544" s="174">
        <v>6653.2910000000002</v>
      </c>
      <c r="I3544" s="197">
        <f t="shared" si="542"/>
        <v>1.0381371369566211E-2</v>
      </c>
      <c r="J3544" s="197">
        <f t="shared" si="547"/>
        <v>4.4882289390006123E-2</v>
      </c>
      <c r="K3544" s="174">
        <v>1110.03</v>
      </c>
      <c r="L3544" s="197">
        <f t="shared" si="543"/>
        <v>-6.9843719716097142E-3</v>
      </c>
      <c r="M3544" s="197">
        <f t="shared" si="548"/>
        <v>5.9528770489946085E-2</v>
      </c>
      <c r="N3544" s="199">
        <v>43105</v>
      </c>
      <c r="O3544" s="181">
        <v>2743.15</v>
      </c>
      <c r="P3544" s="200">
        <f t="shared" si="544"/>
        <v>7.0091779035817607E-3</v>
      </c>
      <c r="Q3544" s="200">
        <f t="shared" si="549"/>
        <v>5.1274166283254485E-2</v>
      </c>
    </row>
    <row r="3545" spans="1:17">
      <c r="A3545" s="180">
        <v>43108</v>
      </c>
      <c r="B3545" s="174">
        <v>1796.18</v>
      </c>
      <c r="C3545" s="197">
        <f t="shared" si="540"/>
        <v>7.314373243478502E-3</v>
      </c>
      <c r="D3545" s="201">
        <f t="shared" si="545"/>
        <v>4.9868930328408889E-2</v>
      </c>
      <c r="E3545" s="174">
        <v>13114.35</v>
      </c>
      <c r="F3545" s="197">
        <f t="shared" si="541"/>
        <v>8.4828581942504133E-4</v>
      </c>
      <c r="G3545" s="197">
        <f t="shared" si="546"/>
        <v>5.5088101293303424E-2</v>
      </c>
      <c r="H3545" s="174">
        <v>6676.6310000000003</v>
      </c>
      <c r="I3545" s="197">
        <f t="shared" si="542"/>
        <v>3.5018995388141653E-3</v>
      </c>
      <c r="J3545" s="197">
        <f t="shared" si="547"/>
        <v>5.2404473906281793E-2</v>
      </c>
      <c r="K3545" s="174">
        <v>1111.83</v>
      </c>
      <c r="L3545" s="197">
        <f t="shared" si="543"/>
        <v>1.6202644575161915E-3</v>
      </c>
      <c r="M3545" s="197">
        <f t="shared" si="548"/>
        <v>4.9103718362815137E-2</v>
      </c>
      <c r="N3545" s="199">
        <v>43108</v>
      </c>
      <c r="O3545" s="181">
        <v>2747.71</v>
      </c>
      <c r="P3545" s="200">
        <f t="shared" si="544"/>
        <v>1.6609423836402202E-3</v>
      </c>
      <c r="Q3545" s="200">
        <f t="shared" si="549"/>
        <v>5.701282111272394E-2</v>
      </c>
    </row>
    <row r="3546" spans="1:17">
      <c r="A3546" s="180">
        <v>43109</v>
      </c>
      <c r="B3546" s="174">
        <v>1788.39</v>
      </c>
      <c r="C3546" s="197">
        <f t="shared" si="540"/>
        <v>-4.3464138033888038E-3</v>
      </c>
      <c r="D3546" s="201">
        <f t="shared" si="545"/>
        <v>5.9626820617427273E-2</v>
      </c>
      <c r="E3546" s="174">
        <v>13120.84</v>
      </c>
      <c r="F3546" s="197">
        <f t="shared" si="541"/>
        <v>4.9475533681185612E-4</v>
      </c>
      <c r="G3546" s="197">
        <f t="shared" si="546"/>
        <v>5.8331818291137712E-2</v>
      </c>
      <c r="H3546" s="174">
        <v>6677.9359999999997</v>
      </c>
      <c r="I3546" s="197">
        <f t="shared" si="542"/>
        <v>1.9543875951258049E-4</v>
      </c>
      <c r="J3546" s="197">
        <f t="shared" si="547"/>
        <v>5.4771375368464457E-2</v>
      </c>
      <c r="K3546" s="174">
        <v>1112.99</v>
      </c>
      <c r="L3546" s="197">
        <f t="shared" si="543"/>
        <v>1.0427810835166571E-3</v>
      </c>
      <c r="M3546" s="197">
        <f t="shared" si="548"/>
        <v>2.2033872667384036E-2</v>
      </c>
      <c r="N3546" s="199">
        <v>43109</v>
      </c>
      <c r="O3546" s="181">
        <v>2751.29</v>
      </c>
      <c r="P3546" s="200">
        <f t="shared" si="544"/>
        <v>1.3020551030292105E-3</v>
      </c>
      <c r="Q3546" s="200">
        <f t="shared" si="549"/>
        <v>5.8862888062472141E-2</v>
      </c>
    </row>
    <row r="3547" spans="1:17">
      <c r="A3547" s="180">
        <v>43110</v>
      </c>
      <c r="B3547" s="174">
        <v>1780.06</v>
      </c>
      <c r="C3547" s="197">
        <f t="shared" si="540"/>
        <v>-4.6687021707423034E-3</v>
      </c>
      <c r="D3547" s="201">
        <f t="shared" si="545"/>
        <v>4.8595594670606229E-2</v>
      </c>
      <c r="E3547" s="174">
        <v>13106.6</v>
      </c>
      <c r="F3547" s="197">
        <f t="shared" si="541"/>
        <v>-1.0858857287829109E-3</v>
      </c>
      <c r="G3547" s="197">
        <f t="shared" si="546"/>
        <v>5.7739158611417228E-2</v>
      </c>
      <c r="H3547" s="174">
        <v>6662.6580000000004</v>
      </c>
      <c r="I3547" s="197">
        <f t="shared" si="542"/>
        <v>-2.2904537353071915E-3</v>
      </c>
      <c r="J3547" s="197">
        <f t="shared" si="547"/>
        <v>5.1014047590529465E-2</v>
      </c>
      <c r="K3547" s="174">
        <v>1106.18</v>
      </c>
      <c r="L3547" s="197">
        <f t="shared" si="543"/>
        <v>-6.1374490252984202E-3</v>
      </c>
      <c r="M3547" s="197">
        <f t="shared" si="548"/>
        <v>1.9039210204365987E-2</v>
      </c>
      <c r="N3547" s="199">
        <v>43110</v>
      </c>
      <c r="O3547" s="181">
        <v>2748.23</v>
      </c>
      <c r="P3547" s="200">
        <f t="shared" si="544"/>
        <v>-1.112824506788398E-3</v>
      </c>
      <c r="Q3547" s="200">
        <f t="shared" si="549"/>
        <v>5.8722325529070238E-2</v>
      </c>
    </row>
    <row r="3548" spans="1:17">
      <c r="A3548" s="180">
        <v>43111</v>
      </c>
      <c r="B3548" s="174">
        <v>1787.65</v>
      </c>
      <c r="C3548" s="197">
        <f t="shared" si="540"/>
        <v>4.2548365481193126E-3</v>
      </c>
      <c r="D3548" s="201">
        <f t="shared" si="545"/>
        <v>5.4228901799267135E-2</v>
      </c>
      <c r="E3548" s="174">
        <v>13210.77</v>
      </c>
      <c r="F3548" s="197">
        <f t="shared" si="541"/>
        <v>7.9164858824233315E-3</v>
      </c>
      <c r="G3548" s="197">
        <f t="shared" si="546"/>
        <v>6.0297454704500847E-2</v>
      </c>
      <c r="H3548" s="174">
        <v>6708.4920000000002</v>
      </c>
      <c r="I3548" s="197">
        <f t="shared" si="542"/>
        <v>6.8556824981876154E-3</v>
      </c>
      <c r="J3548" s="197">
        <f t="shared" si="547"/>
        <v>5.4033126349889021E-2</v>
      </c>
      <c r="K3548" s="174">
        <v>1121.81</v>
      </c>
      <c r="L3548" s="197">
        <f t="shared" si="543"/>
        <v>1.4030813795550538E-2</v>
      </c>
      <c r="M3548" s="197">
        <f t="shared" si="548"/>
        <v>8.9900081514433725E-3</v>
      </c>
      <c r="N3548" s="199">
        <v>43111</v>
      </c>
      <c r="O3548" s="181">
        <v>2767.56</v>
      </c>
      <c r="P3548" s="200">
        <f t="shared" si="544"/>
        <v>7.0089974904075066E-3</v>
      </c>
      <c r="Q3548" s="200">
        <f t="shared" si="549"/>
        <v>6.1378572871724484E-2</v>
      </c>
    </row>
    <row r="3549" spans="1:17">
      <c r="A3549" s="180">
        <v>43112</v>
      </c>
      <c r="B3549" s="174">
        <v>1798.07</v>
      </c>
      <c r="C3549" s="197">
        <f t="shared" si="540"/>
        <v>5.8119592892377451E-3</v>
      </c>
      <c r="D3549" s="201">
        <f t="shared" si="545"/>
        <v>5.6925141006243032E-2</v>
      </c>
      <c r="E3549" s="174">
        <v>13294.34</v>
      </c>
      <c r="F3549" s="197">
        <f t="shared" si="541"/>
        <v>6.3059747295607033E-3</v>
      </c>
      <c r="G3549" s="197">
        <f t="shared" si="546"/>
        <v>6.9597431209530172E-2</v>
      </c>
      <c r="H3549" s="174">
        <v>6758.5410000000002</v>
      </c>
      <c r="I3549" s="197">
        <f t="shared" si="542"/>
        <v>7.4328518274823247E-3</v>
      </c>
      <c r="J3549" s="197">
        <f t="shared" si="547"/>
        <v>6.1386539950929048E-2</v>
      </c>
      <c r="K3549" s="174">
        <v>1133.99</v>
      </c>
      <c r="L3549" s="197">
        <f t="shared" si="543"/>
        <v>1.0798934627195594E-2</v>
      </c>
      <c r="M3549" s="197">
        <f t="shared" si="548"/>
        <v>2.229134750096079E-2</v>
      </c>
      <c r="N3549" s="199">
        <v>43112</v>
      </c>
      <c r="O3549" s="181">
        <v>2786.24</v>
      </c>
      <c r="P3549" s="200">
        <f t="shared" si="544"/>
        <v>6.726951075669084E-3</v>
      </c>
      <c r="Q3549" s="200">
        <f t="shared" si="549"/>
        <v>6.9285590906638772E-2</v>
      </c>
    </row>
    <row r="3550" spans="1:17">
      <c r="A3550" s="180">
        <v>43116</v>
      </c>
      <c r="B3550" s="174">
        <v>1796.05</v>
      </c>
      <c r="C3550" s="197">
        <f t="shared" si="540"/>
        <v>-1.1240583022772671E-3</v>
      </c>
      <c r="D3550" s="201">
        <f t="shared" si="545"/>
        <v>5.9698015593712052E-2</v>
      </c>
      <c r="E3550" s="174">
        <v>13246.86</v>
      </c>
      <c r="F3550" s="197">
        <f t="shared" si="541"/>
        <v>-3.5778375242239984E-3</v>
      </c>
      <c r="G3550" s="197">
        <f t="shared" si="546"/>
        <v>7.637257283555382E-2</v>
      </c>
      <c r="H3550" s="174">
        <v>6737.1369999999997</v>
      </c>
      <c r="I3550" s="197">
        <f t="shared" si="542"/>
        <v>-3.1719811255567164E-3</v>
      </c>
      <c r="J3550" s="197">
        <f t="shared" si="547"/>
        <v>6.7692918291611309E-2</v>
      </c>
      <c r="K3550" s="174">
        <v>1139.4000000000001</v>
      </c>
      <c r="L3550" s="197">
        <f t="shared" si="543"/>
        <v>4.7594211396313167E-3</v>
      </c>
      <c r="M3550" s="197">
        <f t="shared" si="548"/>
        <v>3.1987962134238629E-2</v>
      </c>
      <c r="N3550" s="199">
        <v>43116</v>
      </c>
      <c r="O3550" s="181">
        <v>2776.42</v>
      </c>
      <c r="P3550" s="200">
        <f t="shared" si="544"/>
        <v>-3.5306886277954239E-3</v>
      </c>
      <c r="Q3550" s="200">
        <f t="shared" si="549"/>
        <v>7.5029406164587559E-2</v>
      </c>
    </row>
    <row r="3551" spans="1:17">
      <c r="A3551" s="180">
        <v>43117</v>
      </c>
      <c r="B3551" s="174">
        <v>1825.99</v>
      </c>
      <c r="C3551" s="197">
        <f t="shared" si="540"/>
        <v>1.6532496570376649E-2</v>
      </c>
      <c r="D3551" s="201">
        <f t="shared" si="545"/>
        <v>5.8160787803435622E-2</v>
      </c>
      <c r="E3551" s="174">
        <v>13352.39</v>
      </c>
      <c r="F3551" s="197">
        <f t="shared" si="541"/>
        <v>7.9348518245159535E-3</v>
      </c>
      <c r="G3551" s="197">
        <f t="shared" si="546"/>
        <v>7.5779662882090482E-2</v>
      </c>
      <c r="H3551" s="174">
        <v>6810.2830000000004</v>
      </c>
      <c r="I3551" s="197">
        <f t="shared" si="542"/>
        <v>1.0798618599832603E-2</v>
      </c>
      <c r="J3551" s="197">
        <f t="shared" si="547"/>
        <v>6.8095139775979086E-2</v>
      </c>
      <c r="K3551" s="174">
        <v>1152.81</v>
      </c>
      <c r="L3551" s="197">
        <f t="shared" si="543"/>
        <v>1.170063213296881E-2</v>
      </c>
      <c r="M3551" s="197">
        <f t="shared" si="548"/>
        <v>2.8261154117610758E-2</v>
      </c>
      <c r="N3551" s="199">
        <v>43117</v>
      </c>
      <c r="O3551" s="181">
        <v>2802.56</v>
      </c>
      <c r="P3551" s="200">
        <f t="shared" si="544"/>
        <v>9.3709571605236092E-3</v>
      </c>
      <c r="Q3551" s="200">
        <f t="shared" si="549"/>
        <v>7.3811009536141614E-2</v>
      </c>
    </row>
    <row r="3552" spans="1:17">
      <c r="A3552" s="180">
        <v>43118</v>
      </c>
      <c r="B3552" s="174">
        <v>1829.63</v>
      </c>
      <c r="C3552" s="197">
        <f t="shared" si="540"/>
        <v>1.9914549121557664E-3</v>
      </c>
      <c r="D3552" s="201">
        <f t="shared" si="545"/>
        <v>8.1752374097609687E-2</v>
      </c>
      <c r="E3552" s="174">
        <v>13315.91</v>
      </c>
      <c r="F3552" s="197">
        <f t="shared" si="541"/>
        <v>-2.7358341366906492E-3</v>
      </c>
      <c r="G3552" s="197">
        <f t="shared" si="546"/>
        <v>8.8593618443227162E-2</v>
      </c>
      <c r="H3552" s="174">
        <v>6811.3779999999997</v>
      </c>
      <c r="I3552" s="197">
        <f t="shared" si="542"/>
        <v>1.6077334509474563E-4</v>
      </c>
      <c r="J3552" s="197">
        <f t="shared" si="547"/>
        <v>8.4515665660399392E-2</v>
      </c>
      <c r="K3552" s="174">
        <v>1157.02</v>
      </c>
      <c r="L3552" s="197">
        <f t="shared" si="543"/>
        <v>3.6452939497115815E-3</v>
      </c>
      <c r="M3552" s="197">
        <f t="shared" si="548"/>
        <v>3.6500982666586759E-2</v>
      </c>
      <c r="N3552" s="199">
        <v>43118</v>
      </c>
      <c r="O3552" s="181">
        <v>2798.03</v>
      </c>
      <c r="P3552" s="200">
        <f t="shared" si="544"/>
        <v>-1.6176870607860264E-3</v>
      </c>
      <c r="Q3552" s="200">
        <f t="shared" si="549"/>
        <v>8.8722965691278466E-2</v>
      </c>
    </row>
    <row r="3553" spans="1:17">
      <c r="A3553" s="180">
        <v>43119</v>
      </c>
      <c r="B3553" s="174">
        <v>1832.34</v>
      </c>
      <c r="C3553" s="197">
        <f t="shared" si="540"/>
        <v>1.480077933307589E-3</v>
      </c>
      <c r="D3553" s="201">
        <f t="shared" si="545"/>
        <v>6.8726264515766647E-2</v>
      </c>
      <c r="E3553" s="174">
        <v>13384.46</v>
      </c>
      <c r="F3553" s="197">
        <f t="shared" si="541"/>
        <v>5.134771586687229E-3</v>
      </c>
      <c r="G3553" s="197">
        <f t="shared" si="546"/>
        <v>7.909366740771305E-2</v>
      </c>
      <c r="H3553" s="174">
        <v>6834.3289999999997</v>
      </c>
      <c r="I3553" s="197">
        <f t="shared" si="542"/>
        <v>3.3638450014709534E-3</v>
      </c>
      <c r="J3553" s="197">
        <f t="shared" si="547"/>
        <v>7.1851178866889298E-2</v>
      </c>
      <c r="K3553" s="174">
        <v>1154.03</v>
      </c>
      <c r="L3553" s="197">
        <f t="shared" si="543"/>
        <v>-2.5875698650393909E-3</v>
      </c>
      <c r="M3553" s="197">
        <f t="shared" si="548"/>
        <v>3.9022292017944785E-2</v>
      </c>
      <c r="N3553" s="199">
        <v>43119</v>
      </c>
      <c r="O3553" s="181">
        <v>2810.3</v>
      </c>
      <c r="P3553" s="200">
        <f t="shared" si="544"/>
        <v>4.3756410828246122E-3</v>
      </c>
      <c r="Q3553" s="200">
        <f t="shared" si="549"/>
        <v>7.8942538608051283E-2</v>
      </c>
    </row>
    <row r="3554" spans="1:17">
      <c r="A3554" s="180">
        <v>43122</v>
      </c>
      <c r="B3554" s="174">
        <v>1849.72</v>
      </c>
      <c r="C3554" s="197">
        <f t="shared" si="540"/>
        <v>9.4404377321258004E-3</v>
      </c>
      <c r="D3554" s="201">
        <f t="shared" si="545"/>
        <v>6.8001656747039604E-2</v>
      </c>
      <c r="E3554" s="174">
        <v>13470.37</v>
      </c>
      <c r="F3554" s="197">
        <f t="shared" si="541"/>
        <v>6.3981260032229441E-3</v>
      </c>
      <c r="G3554" s="197">
        <f t="shared" si="546"/>
        <v>8.4260138360862741E-2</v>
      </c>
      <c r="H3554" s="174">
        <v>6906.2780000000002</v>
      </c>
      <c r="I3554" s="197">
        <f t="shared" si="542"/>
        <v>1.0472558829404443E-2</v>
      </c>
      <c r="J3554" s="197">
        <f t="shared" si="547"/>
        <v>7.9108134419549031E-2</v>
      </c>
      <c r="K3554" s="174">
        <v>1150.45</v>
      </c>
      <c r="L3554" s="197">
        <f t="shared" si="543"/>
        <v>-3.1069940983945422E-3</v>
      </c>
      <c r="M3554" s="197">
        <f t="shared" si="548"/>
        <v>3.1539914671391223E-2</v>
      </c>
      <c r="N3554" s="199">
        <v>43122</v>
      </c>
      <c r="O3554" s="181">
        <v>2832.97</v>
      </c>
      <c r="P3554" s="200">
        <f t="shared" si="544"/>
        <v>8.0343920983147674E-3</v>
      </c>
      <c r="Q3554" s="200">
        <f t="shared" si="549"/>
        <v>8.5947676083477434E-2</v>
      </c>
    </row>
    <row r="3555" spans="1:17">
      <c r="A3555" s="180">
        <v>43123</v>
      </c>
      <c r="B3555" s="174">
        <v>1871.92</v>
      </c>
      <c r="C3555" s="197">
        <f t="shared" si="540"/>
        <v>1.1930365815386814E-2</v>
      </c>
      <c r="D3555" s="201">
        <f t="shared" si="545"/>
        <v>7.2680916113824615E-2</v>
      </c>
      <c r="E3555" s="174">
        <v>13474.11</v>
      </c>
      <c r="F3555" s="197">
        <f t="shared" si="541"/>
        <v>2.7760788287751906E-4</v>
      </c>
      <c r="G3555" s="197">
        <f t="shared" si="546"/>
        <v>8.9206002341095825E-2</v>
      </c>
      <c r="H3555" s="174">
        <v>6963.4629999999997</v>
      </c>
      <c r="I3555" s="197">
        <f t="shared" si="542"/>
        <v>8.2460550684674248E-3</v>
      </c>
      <c r="J3555" s="197">
        <f t="shared" si="547"/>
        <v>9.0515644496716466E-2</v>
      </c>
      <c r="K3555" s="174">
        <v>1155.94</v>
      </c>
      <c r="L3555" s="197">
        <f t="shared" si="543"/>
        <v>4.7606956055809132E-3</v>
      </c>
      <c r="M3555" s="197">
        <f t="shared" si="548"/>
        <v>3.6974032000384481E-2</v>
      </c>
      <c r="N3555" s="199">
        <v>43123</v>
      </c>
      <c r="O3555" s="181">
        <v>2839.13</v>
      </c>
      <c r="P3555" s="200">
        <f t="shared" si="544"/>
        <v>2.1720359026722361E-3</v>
      </c>
      <c r="Q3555" s="200">
        <f t="shared" si="549"/>
        <v>9.2707118822984325E-2</v>
      </c>
    </row>
    <row r="3556" spans="1:17">
      <c r="A3556" s="180">
        <v>43124</v>
      </c>
      <c r="B3556" s="174">
        <v>1856.57</v>
      </c>
      <c r="C3556" s="197">
        <f t="shared" si="540"/>
        <v>-8.233942815781289E-3</v>
      </c>
      <c r="D3556" s="201">
        <f t="shared" si="545"/>
        <v>7.341291777429744E-2</v>
      </c>
      <c r="E3556" s="174">
        <v>13507.66</v>
      </c>
      <c r="F3556" s="197">
        <f t="shared" si="541"/>
        <v>2.4868655607715208E-3</v>
      </c>
      <c r="G3556" s="197">
        <f t="shared" si="546"/>
        <v>8.42129522651901E-2</v>
      </c>
      <c r="H3556" s="174">
        <v>6919.3519999999999</v>
      </c>
      <c r="I3556" s="197">
        <f t="shared" si="542"/>
        <v>-6.3547844504867647E-3</v>
      </c>
      <c r="J3556" s="197">
        <f t="shared" si="547"/>
        <v>8.7723880868089327E-2</v>
      </c>
      <c r="K3556" s="174">
        <v>1162.94</v>
      </c>
      <c r="L3556" s="197">
        <f t="shared" si="543"/>
        <v>6.0374157030236063E-3</v>
      </c>
      <c r="M3556" s="197">
        <f t="shared" si="548"/>
        <v>4.2655155760246304E-2</v>
      </c>
      <c r="N3556" s="199">
        <v>43124</v>
      </c>
      <c r="O3556" s="181">
        <v>2837.54</v>
      </c>
      <c r="P3556" s="200">
        <f t="shared" si="544"/>
        <v>-5.6018758940720487E-4</v>
      </c>
      <c r="Q3556" s="200">
        <f t="shared" si="549"/>
        <v>8.8359368720017401E-2</v>
      </c>
    </row>
    <row r="3557" spans="1:17">
      <c r="A3557" s="180">
        <v>43125</v>
      </c>
      <c r="B3557" s="174">
        <v>1853.86</v>
      </c>
      <c r="C3557" s="197">
        <f t="shared" si="540"/>
        <v>-1.4607473968673646E-3</v>
      </c>
      <c r="D3557" s="201">
        <f t="shared" si="545"/>
        <v>6.9644438474672651E-2</v>
      </c>
      <c r="E3557" s="174">
        <v>13512.66</v>
      </c>
      <c r="F3557" s="197">
        <f t="shared" si="541"/>
        <v>3.7009184621578214E-4</v>
      </c>
      <c r="G3557" s="197">
        <f t="shared" si="546"/>
        <v>8.6300249032053175E-2</v>
      </c>
      <c r="H3557" s="174">
        <v>6916.3040000000001</v>
      </c>
      <c r="I3557" s="197">
        <f t="shared" si="542"/>
        <v>-4.4060072746945564E-4</v>
      </c>
      <c r="J3557" s="197">
        <f t="shared" si="547"/>
        <v>8.0195394994464E-2</v>
      </c>
      <c r="K3557" s="174">
        <v>1158.1199999999999</v>
      </c>
      <c r="L3557" s="197">
        <f t="shared" si="543"/>
        <v>-4.1532807671014532E-3</v>
      </c>
      <c r="M3557" s="197">
        <f t="shared" si="548"/>
        <v>4.8828000027166765E-2</v>
      </c>
      <c r="N3557" s="199">
        <v>43125</v>
      </c>
      <c r="O3557" s="181">
        <v>2839.25</v>
      </c>
      <c r="P3557" s="200">
        <f t="shared" si="544"/>
        <v>6.024531651585847E-4</v>
      </c>
      <c r="Q3557" s="200">
        <f t="shared" si="549"/>
        <v>8.8549742643566437E-2</v>
      </c>
    </row>
    <row r="3558" spans="1:17">
      <c r="A3558" s="180">
        <v>43126</v>
      </c>
      <c r="B3558" s="174">
        <v>1895.17</v>
      </c>
      <c r="C3558" s="197">
        <f t="shared" si="540"/>
        <v>2.2038592386393923E-2</v>
      </c>
      <c r="D3558" s="201">
        <f t="shared" si="545"/>
        <v>6.1478610690930947E-2</v>
      </c>
      <c r="E3558" s="174">
        <v>13637.02</v>
      </c>
      <c r="F3558" s="197">
        <f t="shared" si="541"/>
        <v>9.1611296895563622E-3</v>
      </c>
      <c r="G3558" s="197">
        <f t="shared" si="546"/>
        <v>8.4163564825476697E-2</v>
      </c>
      <c r="H3558" s="174">
        <v>7022.9709999999995</v>
      </c>
      <c r="I3558" s="197">
        <f t="shared" si="542"/>
        <v>1.5304824979918816E-2</v>
      </c>
      <c r="J3558" s="197">
        <f t="shared" si="547"/>
        <v>7.6133490602468504E-2</v>
      </c>
      <c r="K3558" s="174">
        <v>1176.42</v>
      </c>
      <c r="L3558" s="197">
        <f t="shared" si="543"/>
        <v>1.5677927848340652E-2</v>
      </c>
      <c r="M3558" s="197">
        <f t="shared" si="548"/>
        <v>4.6319382158688603E-2</v>
      </c>
      <c r="N3558" s="199">
        <v>43126</v>
      </c>
      <c r="O3558" s="181">
        <v>2872.87</v>
      </c>
      <c r="P3558" s="200">
        <f t="shared" si="544"/>
        <v>1.1771597314994501E-2</v>
      </c>
      <c r="Q3558" s="200">
        <f t="shared" si="549"/>
        <v>8.709815142849664E-2</v>
      </c>
    </row>
    <row r="3559" spans="1:17">
      <c r="A3559" s="180">
        <v>43129</v>
      </c>
      <c r="B3559" s="174">
        <v>1874.19</v>
      </c>
      <c r="C3559" s="197">
        <f t="shared" si="540"/>
        <v>-1.1131978189750947E-2</v>
      </c>
      <c r="D3559" s="201">
        <f t="shared" si="545"/>
        <v>8.7811337298211195E-2</v>
      </c>
      <c r="E3559" s="174">
        <v>13524.65</v>
      </c>
      <c r="F3559" s="197">
        <f t="shared" si="541"/>
        <v>-8.2742070788398223E-3</v>
      </c>
      <c r="G3559" s="197">
        <f t="shared" si="546"/>
        <v>9.5835505818158043E-2</v>
      </c>
      <c r="H3559" s="174">
        <v>6988.3149999999996</v>
      </c>
      <c r="I3559" s="197">
        <f t="shared" si="542"/>
        <v>-4.9468793476909788E-3</v>
      </c>
      <c r="J3559" s="197">
        <f t="shared" si="547"/>
        <v>9.1956604230194972E-2</v>
      </c>
      <c r="K3559" s="174">
        <v>1178.45</v>
      </c>
      <c r="L3559" s="197">
        <f t="shared" si="543"/>
        <v>1.7240871070114086E-3</v>
      </c>
      <c r="M3559" s="197">
        <f t="shared" si="548"/>
        <v>7.0507690476883392E-2</v>
      </c>
      <c r="N3559" s="199">
        <v>43129</v>
      </c>
      <c r="O3559" s="181">
        <v>2853.53</v>
      </c>
      <c r="P3559" s="200">
        <f t="shared" si="544"/>
        <v>-6.7547057606620409E-3</v>
      </c>
      <c r="Q3559" s="200">
        <f t="shared" si="549"/>
        <v>9.9254080318754517E-2</v>
      </c>
    </row>
    <row r="3560" spans="1:17">
      <c r="A3560" s="180">
        <v>43130</v>
      </c>
      <c r="B3560" s="174">
        <v>1848.96</v>
      </c>
      <c r="C3560" s="197">
        <f t="shared" si="540"/>
        <v>-1.3553247227812844E-2</v>
      </c>
      <c r="D3560" s="201">
        <f t="shared" si="545"/>
        <v>7.2947528741548251E-2</v>
      </c>
      <c r="E3560" s="174">
        <v>13375.51</v>
      </c>
      <c r="F3560" s="197">
        <f t="shared" si="541"/>
        <v>-1.1088523497777353E-2</v>
      </c>
      <c r="G3560" s="197">
        <f t="shared" si="546"/>
        <v>7.7168210283763583E-2</v>
      </c>
      <c r="H3560" s="174">
        <v>6930.7269999999999</v>
      </c>
      <c r="I3560" s="197">
        <f t="shared" si="542"/>
        <v>-8.2747546267424588E-3</v>
      </c>
      <c r="J3560" s="197">
        <f t="shared" si="547"/>
        <v>8.4423143520013844E-2</v>
      </c>
      <c r="K3560" s="174">
        <v>1180.28</v>
      </c>
      <c r="L3560" s="197">
        <f t="shared" si="543"/>
        <v>1.5516827845298441E-3</v>
      </c>
      <c r="M3560" s="197">
        <f t="shared" si="548"/>
        <v>5.9038519825560722E-2</v>
      </c>
      <c r="N3560" s="199">
        <v>43130</v>
      </c>
      <c r="O3560" s="181">
        <v>2822.43</v>
      </c>
      <c r="P3560" s="200">
        <f t="shared" si="544"/>
        <v>-1.0958608318405548E-2</v>
      </c>
      <c r="Q3560" s="200">
        <f t="shared" si="549"/>
        <v>8.2699087262371088E-2</v>
      </c>
    </row>
    <row r="3561" spans="1:17">
      <c r="A3561" s="180">
        <v>43131</v>
      </c>
      <c r="B3561" s="174">
        <v>1868.62</v>
      </c>
      <c r="C3561" s="197">
        <f t="shared" si="540"/>
        <v>1.0576871664017478E-2</v>
      </c>
      <c r="D3561" s="201">
        <f t="shared" si="545"/>
        <v>8.8493405454854485E-2</v>
      </c>
      <c r="E3561" s="174">
        <v>13367.96</v>
      </c>
      <c r="F3561" s="197">
        <f t="shared" si="541"/>
        <v>-5.6462382784125756E-4</v>
      </c>
      <c r="G3561" s="197">
        <f t="shared" si="546"/>
        <v>6.280317183692545E-2</v>
      </c>
      <c r="H3561" s="174">
        <v>6949.9870000000001</v>
      </c>
      <c r="I3561" s="197">
        <f t="shared" si="542"/>
        <v>2.7750751669073414E-3</v>
      </c>
      <c r="J3561" s="197">
        <f t="shared" si="547"/>
        <v>9.3611153007434084E-2</v>
      </c>
      <c r="K3561" s="174">
        <v>1190.51</v>
      </c>
      <c r="L3561" s="197">
        <f t="shared" si="543"/>
        <v>8.6300882767156757E-3</v>
      </c>
      <c r="M3561" s="197">
        <f t="shared" si="548"/>
        <v>6.7291938345333424E-2</v>
      </c>
      <c r="N3561" s="199">
        <v>43131</v>
      </c>
      <c r="O3561" s="181">
        <v>2823.81</v>
      </c>
      <c r="P3561" s="200">
        <f t="shared" si="544"/>
        <v>4.8882088876100647E-4</v>
      </c>
      <c r="Q3561" s="200">
        <f t="shared" si="549"/>
        <v>7.210978398841511E-2</v>
      </c>
    </row>
    <row r="3562" spans="1:17">
      <c r="A3562" s="180">
        <v>43132</v>
      </c>
      <c r="B3562" s="174">
        <v>1852.32</v>
      </c>
      <c r="C3562" s="197">
        <f t="shared" si="540"/>
        <v>-8.7612830444149022E-3</v>
      </c>
      <c r="D3562" s="201">
        <f t="shared" si="545"/>
        <v>9.5195663344599529E-2</v>
      </c>
      <c r="E3562" s="174">
        <v>13381.97</v>
      </c>
      <c r="F3562" s="197">
        <f t="shared" si="541"/>
        <v>1.0474794723573004E-3</v>
      </c>
      <c r="G3562" s="197">
        <f t="shared" si="546"/>
        <v>5.6960066318778882E-2</v>
      </c>
      <c r="H3562" s="174">
        <v>6901.5039999999999</v>
      </c>
      <c r="I3562" s="197">
        <f t="shared" si="542"/>
        <v>-7.0004302058779182E-3</v>
      </c>
      <c r="J3562" s="197">
        <f t="shared" si="547"/>
        <v>8.7836951403921171E-2</v>
      </c>
      <c r="K3562" s="174">
        <v>1198.1400000000001</v>
      </c>
      <c r="L3562" s="197">
        <f t="shared" si="543"/>
        <v>6.3885675597128962E-3</v>
      </c>
      <c r="M3562" s="197">
        <f t="shared" si="548"/>
        <v>7.3143756863340667E-2</v>
      </c>
      <c r="N3562" s="199">
        <v>43132</v>
      </c>
      <c r="O3562" s="181">
        <v>2821.98</v>
      </c>
      <c r="P3562" s="200">
        <f t="shared" si="544"/>
        <v>-6.4827068101673384E-4</v>
      </c>
      <c r="Q3562" s="200">
        <f t="shared" si="549"/>
        <v>6.4441021691388073E-2</v>
      </c>
    </row>
    <row r="3563" spans="1:17">
      <c r="A3563" s="180">
        <v>43133</v>
      </c>
      <c r="B3563" s="174">
        <v>1810.14</v>
      </c>
      <c r="C3563" s="197">
        <f t="shared" si="540"/>
        <v>-2.3034717122455851E-2</v>
      </c>
      <c r="D3563" s="201">
        <f t="shared" si="545"/>
        <v>9.3042626535438933E-2</v>
      </c>
      <c r="E3563" s="174">
        <v>13085.35</v>
      </c>
      <c r="F3563" s="197">
        <f t="shared" si="541"/>
        <v>-2.2414994731418132E-2</v>
      </c>
      <c r="G3563" s="197">
        <f t="shared" si="546"/>
        <v>5.9056576168183335E-2</v>
      </c>
      <c r="H3563" s="174">
        <v>6760.29</v>
      </c>
      <c r="I3563" s="197">
        <f t="shared" si="542"/>
        <v>-2.0673570322472863E-2</v>
      </c>
      <c r="J3563" s="197">
        <f t="shared" si="547"/>
        <v>8.5195977882715046E-2</v>
      </c>
      <c r="K3563" s="174">
        <v>1187.27</v>
      </c>
      <c r="L3563" s="197">
        <f t="shared" si="543"/>
        <v>-9.1138003442943014E-3</v>
      </c>
      <c r="M3563" s="197">
        <f t="shared" si="548"/>
        <v>6.7655977670964915E-2</v>
      </c>
      <c r="N3563" s="199">
        <v>43133</v>
      </c>
      <c r="O3563" s="181">
        <v>2762.13</v>
      </c>
      <c r="P3563" s="200">
        <f t="shared" si="544"/>
        <v>-2.1436645011316622E-2</v>
      </c>
      <c r="Q3563" s="200">
        <f t="shared" si="549"/>
        <v>6.5819293350120919E-2</v>
      </c>
    </row>
    <row r="3564" spans="1:17">
      <c r="A3564" s="180">
        <v>43136</v>
      </c>
      <c r="B3564" s="174">
        <v>1741</v>
      </c>
      <c r="C3564" s="197">
        <f t="shared" si="540"/>
        <v>-3.8944529566773294E-2</v>
      </c>
      <c r="D3564" s="201">
        <f t="shared" si="545"/>
        <v>9.4242324518149331E-2</v>
      </c>
      <c r="E3564" s="174">
        <v>12572.93</v>
      </c>
      <c r="F3564" s="197">
        <f t="shared" si="541"/>
        <v>-3.9947193699664277E-2</v>
      </c>
      <c r="G3564" s="197">
        <f t="shared" si="546"/>
        <v>3.5031248982532529E-2</v>
      </c>
      <c r="H3564" s="174">
        <v>6495.9189999999999</v>
      </c>
      <c r="I3564" s="197">
        <f t="shared" si="542"/>
        <v>-3.9891654973190506E-2</v>
      </c>
      <c r="J3564" s="197">
        <f t="shared" si="547"/>
        <v>7.629456407166671E-2</v>
      </c>
      <c r="K3564" s="174">
        <v>1184.42</v>
      </c>
      <c r="L3564" s="197">
        <f t="shared" si="543"/>
        <v>-2.4033506670957604E-3</v>
      </c>
      <c r="M3564" s="197">
        <f t="shared" si="548"/>
        <v>6.1117470258668406E-2</v>
      </c>
      <c r="N3564" s="199">
        <v>43136</v>
      </c>
      <c r="O3564" s="181">
        <v>2648.94</v>
      </c>
      <c r="P3564" s="200">
        <f t="shared" si="544"/>
        <v>-4.1842561245182139E-2</v>
      </c>
      <c r="Q3564" s="200">
        <f t="shared" si="549"/>
        <v>4.543534777675641E-2</v>
      </c>
    </row>
    <row r="3565" spans="1:17">
      <c r="A3565" s="180">
        <v>43137</v>
      </c>
      <c r="B3565" s="174">
        <v>1783.96</v>
      </c>
      <c r="C3565" s="197">
        <f t="shared" si="540"/>
        <v>2.4375951595735884E-2</v>
      </c>
      <c r="D3565" s="201">
        <f t="shared" si="545"/>
        <v>5.4084452894903108E-2</v>
      </c>
      <c r="E3565" s="174">
        <v>12745.45</v>
      </c>
      <c r="F3565" s="197">
        <f t="shared" si="541"/>
        <v>1.3628255059011517E-2</v>
      </c>
      <c r="G3565" s="197">
        <f t="shared" si="546"/>
        <v>4.5902779992587628E-4</v>
      </c>
      <c r="H3565" s="174">
        <v>6665.9790000000003</v>
      </c>
      <c r="I3565" s="197">
        <f t="shared" si="542"/>
        <v>2.5842695995741329E-2</v>
      </c>
      <c r="J3565" s="197">
        <f t="shared" si="547"/>
        <v>3.6177827900681435E-2</v>
      </c>
      <c r="K3565" s="174">
        <v>1203.8800000000001</v>
      </c>
      <c r="L3565" s="197">
        <f t="shared" si="543"/>
        <v>1.6296470855552168E-2</v>
      </c>
      <c r="M3565" s="197">
        <f t="shared" si="548"/>
        <v>5.3311862512815819E-2</v>
      </c>
      <c r="N3565" s="199">
        <v>43137</v>
      </c>
      <c r="O3565" s="181">
        <v>2695.14</v>
      </c>
      <c r="P3565" s="200">
        <f t="shared" si="544"/>
        <v>1.7290591086863923E-2</v>
      </c>
      <c r="Q3565" s="200">
        <f t="shared" si="549"/>
        <v>7.3392252532488433E-3</v>
      </c>
    </row>
    <row r="3566" spans="1:17">
      <c r="A3566" s="180">
        <v>43138</v>
      </c>
      <c r="B3566" s="174">
        <v>1766.02</v>
      </c>
      <c r="C3566" s="197">
        <f t="shared" si="540"/>
        <v>-1.0107185235834617E-2</v>
      </c>
      <c r="D3566" s="201">
        <f t="shared" si="545"/>
        <v>6.8494105781604808E-2</v>
      </c>
      <c r="E3566" s="174">
        <v>12687.18</v>
      </c>
      <c r="F3566" s="197">
        <f t="shared" si="541"/>
        <v>-4.5823103596172639E-3</v>
      </c>
      <c r="G3566" s="197">
        <f t="shared" si="546"/>
        <v>1.6854660506510293E-2</v>
      </c>
      <c r="H3566" s="174">
        <v>6582.0230000000001</v>
      </c>
      <c r="I3566" s="197">
        <f t="shared" si="542"/>
        <v>-1.267468467190302E-2</v>
      </c>
      <c r="J3566" s="197">
        <f t="shared" si="547"/>
        <v>5.7570344094599296E-2</v>
      </c>
      <c r="K3566" s="174">
        <v>1193.4000000000001</v>
      </c>
      <c r="L3566" s="197">
        <f t="shared" si="543"/>
        <v>-8.743298039535826E-3</v>
      </c>
      <c r="M3566" s="197">
        <f t="shared" si="548"/>
        <v>6.9715202373786492E-2</v>
      </c>
      <c r="N3566" s="199">
        <v>43138</v>
      </c>
      <c r="O3566" s="181">
        <v>2681.66</v>
      </c>
      <c r="P3566" s="200">
        <f t="shared" si="544"/>
        <v>-5.0141453066676256E-3</v>
      </c>
      <c r="Q3566" s="200">
        <f t="shared" si="549"/>
        <v>2.4743909942627981E-2</v>
      </c>
    </row>
    <row r="3567" spans="1:17">
      <c r="A3567" s="180">
        <v>43139</v>
      </c>
      <c r="B3567" s="174">
        <v>1688.07</v>
      </c>
      <c r="C3567" s="197">
        <f t="shared" si="540"/>
        <v>-4.5142562637698315E-2</v>
      </c>
      <c r="D3567" s="201">
        <f t="shared" si="545"/>
        <v>5.035734210700385E-2</v>
      </c>
      <c r="E3567" s="174">
        <v>12270.65</v>
      </c>
      <c r="F3567" s="197">
        <f t="shared" si="541"/>
        <v>-3.338180275422286E-2</v>
      </c>
      <c r="G3567" s="197">
        <f t="shared" si="546"/>
        <v>9.3601610841082972E-3</v>
      </c>
      <c r="H3567" s="174">
        <v>6306.1</v>
      </c>
      <c r="I3567" s="197">
        <f t="shared" si="542"/>
        <v>-4.2824725983418847E-2</v>
      </c>
      <c r="J3567" s="197">
        <f t="shared" si="547"/>
        <v>4.1212034269402682E-2</v>
      </c>
      <c r="K3567" s="174">
        <v>1181.23</v>
      </c>
      <c r="L3567" s="197">
        <f t="shared" si="543"/>
        <v>-1.0250107640295008E-2</v>
      </c>
      <c r="M3567" s="197">
        <f t="shared" si="548"/>
        <v>5.9156682672473607E-2</v>
      </c>
      <c r="N3567" s="199">
        <v>43139</v>
      </c>
      <c r="O3567" s="181">
        <v>2581</v>
      </c>
      <c r="P3567" s="200">
        <f t="shared" si="544"/>
        <v>-3.8259085020510716E-2</v>
      </c>
      <c r="Q3567" s="200">
        <f t="shared" si="549"/>
        <v>1.680168279078487E-2</v>
      </c>
    </row>
    <row r="3568" spans="1:17">
      <c r="A3568" s="180">
        <v>43140</v>
      </c>
      <c r="B3568" s="174">
        <v>1721.91</v>
      </c>
      <c r="C3568" s="197">
        <f t="shared" si="540"/>
        <v>1.9848275323069136E-2</v>
      </c>
      <c r="D3568" s="201">
        <f t="shared" si="545"/>
        <v>-2.5469633522996055E-4</v>
      </c>
      <c r="E3568" s="174">
        <v>12405.82</v>
      </c>
      <c r="F3568" s="197">
        <f t="shared" si="541"/>
        <v>1.0955485282337092E-2</v>
      </c>
      <c r="G3568" s="197">
        <f t="shared" si="546"/>
        <v>-2.9898215972752919E-2</v>
      </c>
      <c r="H3568" s="174">
        <v>6412.68</v>
      </c>
      <c r="I3568" s="197">
        <f t="shared" si="542"/>
        <v>1.675986136813427E-2</v>
      </c>
      <c r="J3568" s="197">
        <f t="shared" si="547"/>
        <v>-6.0817524469713585E-3</v>
      </c>
      <c r="K3568" s="174">
        <v>1189.8800000000001</v>
      </c>
      <c r="L3568" s="197">
        <f t="shared" si="543"/>
        <v>7.2961932370254768E-3</v>
      </c>
      <c r="M3568" s="197">
        <f t="shared" si="548"/>
        <v>7.4843460542350082E-2</v>
      </c>
      <c r="N3568" s="199">
        <v>43140</v>
      </c>
      <c r="O3568" s="181">
        <v>2619.5500000000002</v>
      </c>
      <c r="P3568" s="200">
        <f t="shared" si="544"/>
        <v>1.4825626559634099E-2</v>
      </c>
      <c r="Q3568" s="200">
        <f t="shared" si="549"/>
        <v>-2.6948596858570494E-2</v>
      </c>
    </row>
    <row r="3569" spans="1:17">
      <c r="A3569" s="180">
        <v>43143</v>
      </c>
      <c r="B3569" s="174">
        <v>1753.27</v>
      </c>
      <c r="C3569" s="197">
        <f t="shared" si="540"/>
        <v>1.8048475924777617E-2</v>
      </c>
      <c r="D3569" s="201">
        <f t="shared" si="545"/>
        <v>1.3888827877273042E-2</v>
      </c>
      <c r="E3569" s="174">
        <v>12560.12</v>
      </c>
      <c r="F3569" s="197">
        <f t="shared" si="541"/>
        <v>1.2360997797367743E-2</v>
      </c>
      <c r="G3569" s="197">
        <f t="shared" si="546"/>
        <v>-2.0930777781413973E-2</v>
      </c>
      <c r="H3569" s="174">
        <v>6523.8509999999997</v>
      </c>
      <c r="I3569" s="197">
        <f t="shared" si="542"/>
        <v>1.7187565470358962E-2</v>
      </c>
      <c r="J3569" s="197">
        <f t="shared" si="547"/>
        <v>2.9347462157765826E-3</v>
      </c>
      <c r="K3569" s="174">
        <v>1189.53</v>
      </c>
      <c r="L3569" s="197">
        <f t="shared" si="543"/>
        <v>-2.9419057877750813E-4</v>
      </c>
      <c r="M3569" s="197">
        <f t="shared" si="548"/>
        <v>7.2632506345661749E-2</v>
      </c>
      <c r="N3569" s="199">
        <v>43143</v>
      </c>
      <c r="O3569" s="181">
        <v>2656</v>
      </c>
      <c r="P3569" s="200">
        <f t="shared" si="544"/>
        <v>1.3818684318076369E-2</v>
      </c>
      <c r="Q3569" s="200">
        <f t="shared" si="549"/>
        <v>-1.531981609193365E-2</v>
      </c>
    </row>
    <row r="3570" spans="1:17">
      <c r="A3570" s="180">
        <v>43144</v>
      </c>
      <c r="B3570" s="174">
        <v>1762.46</v>
      </c>
      <c r="C3570" s="197">
        <f t="shared" si="540"/>
        <v>5.2279446551878094E-3</v>
      </c>
      <c r="D3570" s="201">
        <f t="shared" si="545"/>
        <v>3.5742764060892038E-2</v>
      </c>
      <c r="E3570" s="174">
        <v>12574.37</v>
      </c>
      <c r="F3570" s="197">
        <f t="shared" si="541"/>
        <v>1.1339001926677585E-3</v>
      </c>
      <c r="G3570" s="197">
        <f t="shared" si="546"/>
        <v>-1.0900459900548349E-2</v>
      </c>
      <c r="H3570" s="174">
        <v>6553.8639999999996</v>
      </c>
      <c r="I3570" s="197">
        <f t="shared" si="542"/>
        <v>4.5899536259951411E-3</v>
      </c>
      <c r="J3570" s="197">
        <f t="shared" si="547"/>
        <v>2.1724498365207224E-2</v>
      </c>
      <c r="K3570" s="174">
        <v>1154.3</v>
      </c>
      <c r="L3570" s="197">
        <f t="shared" si="543"/>
        <v>-3.0064171485068174E-2</v>
      </c>
      <c r="M3570" s="197">
        <f t="shared" si="548"/>
        <v>7.8039022266839092E-2</v>
      </c>
      <c r="N3570" s="199">
        <v>43144</v>
      </c>
      <c r="O3570" s="181">
        <v>2662.94</v>
      </c>
      <c r="P3570" s="200">
        <f t="shared" si="544"/>
        <v>2.6095439836837349E-3</v>
      </c>
      <c r="Q3570" s="200">
        <f t="shared" si="549"/>
        <v>-3.0488115027845278E-3</v>
      </c>
    </row>
    <row r="3571" spans="1:17">
      <c r="A3571" s="180">
        <v>43145</v>
      </c>
      <c r="B3571" s="174">
        <v>1802.51</v>
      </c>
      <c r="C3571" s="197">
        <f t="shared" si="540"/>
        <v>2.2469577600496334E-2</v>
      </c>
      <c r="D3571" s="201">
        <f t="shared" si="545"/>
        <v>3.6147017324988415E-2</v>
      </c>
      <c r="E3571" s="174">
        <v>12746.72</v>
      </c>
      <c r="F3571" s="197">
        <f t="shared" si="541"/>
        <v>1.3613368279548456E-2</v>
      </c>
      <c r="G3571" s="197">
        <f t="shared" si="546"/>
        <v>-9.9004324171837691E-3</v>
      </c>
      <c r="H3571" s="174">
        <v>6675.0320000000002</v>
      </c>
      <c r="I3571" s="197">
        <f t="shared" si="542"/>
        <v>1.8319198907592052E-2</v>
      </c>
      <c r="J3571" s="197">
        <f t="shared" si="547"/>
        <v>2.4590437630901109E-2</v>
      </c>
      <c r="K3571" s="174">
        <v>1107.78</v>
      </c>
      <c r="L3571" s="197">
        <f t="shared" si="543"/>
        <v>-4.1136086985159748E-2</v>
      </c>
      <c r="M3571" s="197">
        <f t="shared" si="548"/>
        <v>6.7487217271036098E-2</v>
      </c>
      <c r="N3571" s="199">
        <v>43145</v>
      </c>
      <c r="O3571" s="181">
        <v>2698.63</v>
      </c>
      <c r="P3571" s="200">
        <f t="shared" si="544"/>
        <v>1.3313461230303598E-2</v>
      </c>
      <c r="Q3571" s="200">
        <f t="shared" si="549"/>
        <v>3.3797802770634162E-5</v>
      </c>
    </row>
    <row r="3572" spans="1:17">
      <c r="A3572" s="180">
        <v>43146</v>
      </c>
      <c r="B3572" s="174">
        <v>1837.96</v>
      </c>
      <c r="C3572" s="197">
        <f t="shared" si="540"/>
        <v>1.9476122899260036E-2</v>
      </c>
      <c r="D3572" s="201">
        <f t="shared" si="545"/>
        <v>5.9205041385011828E-2</v>
      </c>
      <c r="E3572" s="174">
        <v>12856.87</v>
      </c>
      <c r="F3572" s="197">
        <f t="shared" si="541"/>
        <v>8.6043152207791341E-3</v>
      </c>
      <c r="G3572" s="197">
        <f t="shared" si="546"/>
        <v>9.2726841597627896E-3</v>
      </c>
      <c r="H3572" s="174">
        <v>6794.9219999999996</v>
      </c>
      <c r="I3572" s="197">
        <f t="shared" si="542"/>
        <v>1.7801570226212111E-2</v>
      </c>
      <c r="J3572" s="197">
        <f t="shared" si="547"/>
        <v>4.3654283989390134E-2</v>
      </c>
      <c r="K3572" s="174">
        <v>1138.99</v>
      </c>
      <c r="L3572" s="197">
        <f t="shared" si="543"/>
        <v>2.7783892141678784E-2</v>
      </c>
      <c r="M3572" s="197">
        <f t="shared" si="548"/>
        <v>2.4286477233414039E-2</v>
      </c>
      <c r="N3572" s="199">
        <v>43146</v>
      </c>
      <c r="O3572" s="181">
        <v>2731.2</v>
      </c>
      <c r="P3572" s="200">
        <f t="shared" si="544"/>
        <v>1.1996836229864197E-2</v>
      </c>
      <c r="Q3572" s="200">
        <f t="shared" si="549"/>
        <v>1.7426393772603084E-2</v>
      </c>
    </row>
    <row r="3573" spans="1:17">
      <c r="A3573" s="180">
        <v>43147</v>
      </c>
      <c r="B3573" s="174">
        <v>1834.34</v>
      </c>
      <c r="C3573" s="197">
        <f t="shared" si="540"/>
        <v>-1.9715171268915982E-3</v>
      </c>
      <c r="D3573" s="201">
        <f t="shared" si="545"/>
        <v>6.8071854900844886E-2</v>
      </c>
      <c r="E3573" s="174">
        <v>12874.36</v>
      </c>
      <c r="F3573" s="197">
        <f t="shared" si="541"/>
        <v>1.3594377488805177E-3</v>
      </c>
      <c r="G3573" s="197">
        <f t="shared" si="546"/>
        <v>1.2301502530829006E-2</v>
      </c>
      <c r="H3573" s="174">
        <v>6770.6629999999996</v>
      </c>
      <c r="I3573" s="197">
        <f t="shared" si="542"/>
        <v>-3.5765543261959223E-3</v>
      </c>
      <c r="J3573" s="197">
        <f t="shared" si="547"/>
        <v>4.9568400791748457E-2</v>
      </c>
      <c r="K3573" s="174">
        <v>1123.3599999999999</v>
      </c>
      <c r="L3573" s="197">
        <f t="shared" si="543"/>
        <v>-1.3817710508446912E-2</v>
      </c>
      <c r="M3573" s="197">
        <f t="shared" si="548"/>
        <v>4.4569896533288141E-2</v>
      </c>
      <c r="N3573" s="199">
        <v>43147</v>
      </c>
      <c r="O3573" s="181">
        <v>2732.22</v>
      </c>
      <c r="P3573" s="200">
        <f t="shared" si="544"/>
        <v>3.733924947562478E-4</v>
      </c>
      <c r="Q3573" s="200">
        <f t="shared" si="549"/>
        <v>2.048893480755087E-2</v>
      </c>
    </row>
    <row r="3574" spans="1:17">
      <c r="A3574" s="180">
        <v>43151</v>
      </c>
      <c r="B3574" s="174">
        <v>1845.66</v>
      </c>
      <c r="C3574" s="197">
        <f t="shared" si="540"/>
        <v>6.1521933177479133E-3</v>
      </c>
      <c r="D3574" s="201">
        <f t="shared" si="545"/>
        <v>5.8401498659735762E-2</v>
      </c>
      <c r="E3574" s="174">
        <v>12763.34</v>
      </c>
      <c r="F3574" s="197">
        <f t="shared" si="541"/>
        <v>-8.6607374258685747E-3</v>
      </c>
      <c r="G3574" s="197">
        <f t="shared" si="546"/>
        <v>6.9009922286754968E-3</v>
      </c>
      <c r="H3574" s="174">
        <v>6779.6949999999997</v>
      </c>
      <c r="I3574" s="197">
        <f t="shared" si="542"/>
        <v>1.3331015073711702E-3</v>
      </c>
      <c r="J3574" s="197">
        <f t="shared" si="547"/>
        <v>3.8757686992353581E-2</v>
      </c>
      <c r="K3574" s="174">
        <v>1075.94</v>
      </c>
      <c r="L3574" s="197">
        <f t="shared" si="543"/>
        <v>-4.312949618375591E-2</v>
      </c>
      <c r="M3574" s="197">
        <f t="shared" si="548"/>
        <v>2.4282988123054419E-2</v>
      </c>
      <c r="N3574" s="199">
        <v>43151</v>
      </c>
      <c r="O3574" s="181">
        <v>2716.26</v>
      </c>
      <c r="P3574" s="200">
        <f t="shared" si="544"/>
        <v>-5.8585314248203952E-3</v>
      </c>
      <c r="Q3574" s="200">
        <f t="shared" si="549"/>
        <v>1.5513794153982923E-2</v>
      </c>
    </row>
    <row r="3575" spans="1:17">
      <c r="A3575" s="180">
        <v>43152</v>
      </c>
      <c r="B3575" s="174">
        <v>1836.12</v>
      </c>
      <c r="C3575" s="197">
        <f t="shared" si="540"/>
        <v>-5.1822875623168934E-3</v>
      </c>
      <c r="D3575" s="201">
        <f t="shared" si="545"/>
        <v>6.933310964533039E-2</v>
      </c>
      <c r="E3575" s="174">
        <v>12695.53</v>
      </c>
      <c r="F3575" s="197">
        <f t="shared" si="541"/>
        <v>-5.3270361453902348E-3</v>
      </c>
      <c r="G3575" s="197">
        <f t="shared" si="546"/>
        <v>1.2386873381255697E-3</v>
      </c>
      <c r="H3575" s="174">
        <v>6759.26</v>
      </c>
      <c r="I3575" s="197">
        <f t="shared" si="542"/>
        <v>-3.0186990824477085E-3</v>
      </c>
      <c r="J3575" s="197">
        <f t="shared" si="547"/>
        <v>4.5108524218803819E-2</v>
      </c>
      <c r="K3575" s="174">
        <v>1103.1199999999999</v>
      </c>
      <c r="L3575" s="197">
        <f t="shared" si="543"/>
        <v>2.4947830448303027E-2</v>
      </c>
      <c r="M3575" s="197">
        <f t="shared" si="548"/>
        <v>-2.308773618140695E-2</v>
      </c>
      <c r="N3575" s="199">
        <v>43152</v>
      </c>
      <c r="O3575" s="181">
        <v>2701.33</v>
      </c>
      <c r="P3575" s="200">
        <f t="shared" si="544"/>
        <v>-5.5116898090027547E-3</v>
      </c>
      <c r="Q3575" s="200">
        <f t="shared" si="549"/>
        <v>1.2890782517756057E-2</v>
      </c>
    </row>
    <row r="3576" spans="1:17">
      <c r="A3576" s="180">
        <v>43153</v>
      </c>
      <c r="B3576" s="174">
        <v>1836.76</v>
      </c>
      <c r="C3576" s="197">
        <f t="shared" si="540"/>
        <v>3.4850036291814358E-4</v>
      </c>
      <c r="D3576" s="201">
        <f t="shared" si="545"/>
        <v>6.246817958978626E-2</v>
      </c>
      <c r="E3576" s="174">
        <v>12711.75</v>
      </c>
      <c r="F3576" s="197">
        <f t="shared" si="541"/>
        <v>1.2767995789797113E-3</v>
      </c>
      <c r="G3576" s="197">
        <f t="shared" si="546"/>
        <v>-4.089133272037861E-3</v>
      </c>
      <c r="H3576" s="174">
        <v>6761.8549999999996</v>
      </c>
      <c r="I3576" s="197">
        <f t="shared" si="542"/>
        <v>3.8384408857722535E-4</v>
      </c>
      <c r="J3576" s="197">
        <f t="shared" si="547"/>
        <v>4.3353764964087764E-2</v>
      </c>
      <c r="K3576" s="174">
        <v>1122.8900000000001</v>
      </c>
      <c r="L3576" s="197">
        <f t="shared" si="543"/>
        <v>1.776319049284078E-2</v>
      </c>
      <c r="M3576" s="197">
        <f t="shared" si="548"/>
        <v>-6.2445134346977189E-3</v>
      </c>
      <c r="N3576" s="199">
        <v>43153</v>
      </c>
      <c r="O3576" s="181">
        <v>2703.96</v>
      </c>
      <c r="P3576" s="200">
        <f t="shared" si="544"/>
        <v>9.7312085292120475E-4</v>
      </c>
      <c r="Q3576" s="200">
        <f t="shared" si="549"/>
        <v>8.2073397080028171E-3</v>
      </c>
    </row>
    <row r="3577" spans="1:17">
      <c r="A3577" s="180">
        <v>43154</v>
      </c>
      <c r="B3577" s="174">
        <v>1874.72</v>
      </c>
      <c r="C3577" s="197">
        <f t="shared" si="540"/>
        <v>2.0456165035204796E-2</v>
      </c>
      <c r="D3577" s="201">
        <f t="shared" si="545"/>
        <v>6.5062769829335884E-2</v>
      </c>
      <c r="E3577" s="174">
        <v>12884.11</v>
      </c>
      <c r="F3577" s="197">
        <f t="shared" si="541"/>
        <v>1.346800656957454E-2</v>
      </c>
      <c r="G3577" s="197">
        <f t="shared" si="546"/>
        <v>-6.9348144568539254E-3</v>
      </c>
      <c r="H3577" s="174">
        <v>6896.6009999999997</v>
      </c>
      <c r="I3577" s="197">
        <f t="shared" si="542"/>
        <v>1.9731420840207937E-2</v>
      </c>
      <c r="J3577" s="197">
        <f t="shared" si="547"/>
        <v>4.3705782510407583E-2</v>
      </c>
      <c r="K3577" s="174">
        <v>1125.8900000000001</v>
      </c>
      <c r="L3577" s="197">
        <f t="shared" si="543"/>
        <v>2.6681149598530413E-3</v>
      </c>
      <c r="M3577" s="197">
        <f t="shared" si="548"/>
        <v>1.4152702593985222E-2</v>
      </c>
      <c r="N3577" s="199">
        <v>43154</v>
      </c>
      <c r="O3577" s="181">
        <v>2747.3</v>
      </c>
      <c r="P3577" s="200">
        <f t="shared" si="544"/>
        <v>1.590124602558474E-2</v>
      </c>
      <c r="Q3577" s="200">
        <f t="shared" si="549"/>
        <v>7.1967990120733296E-3</v>
      </c>
    </row>
    <row r="3578" spans="1:17">
      <c r="A3578" s="180">
        <v>43157</v>
      </c>
      <c r="B3578" s="174">
        <v>1901.65</v>
      </c>
      <c r="C3578" s="197">
        <f t="shared" si="540"/>
        <v>1.4262615427921671E-2</v>
      </c>
      <c r="D3578" s="201">
        <f t="shared" si="545"/>
        <v>8.7234465485881679E-2</v>
      </c>
      <c r="E3578" s="174">
        <v>12999.62</v>
      </c>
      <c r="F3578" s="197">
        <f t="shared" si="541"/>
        <v>8.9253571113678751E-3</v>
      </c>
      <c r="G3578" s="197">
        <f t="shared" si="546"/>
        <v>6.7496182308064943E-3</v>
      </c>
      <c r="H3578" s="174">
        <v>6989.0969999999998</v>
      </c>
      <c r="I3578" s="197">
        <f t="shared" si="542"/>
        <v>1.3322681815282809E-2</v>
      </c>
      <c r="J3578" s="197">
        <f t="shared" si="547"/>
        <v>6.4599992921054131E-2</v>
      </c>
      <c r="K3578" s="174">
        <v>1147.8499999999999</v>
      </c>
      <c r="L3578" s="197">
        <f t="shared" si="543"/>
        <v>1.9316793335400723E-2</v>
      </c>
      <c r="M3578" s="197">
        <f t="shared" si="548"/>
        <v>1.6387350260285323E-2</v>
      </c>
      <c r="N3578" s="199">
        <v>43157</v>
      </c>
      <c r="O3578" s="181">
        <v>2779.6</v>
      </c>
      <c r="P3578" s="200">
        <f t="shared" si="544"/>
        <v>1.1688421260557077E-2</v>
      </c>
      <c r="Q3578" s="200">
        <f t="shared" si="549"/>
        <v>2.3556323966152357E-2</v>
      </c>
    </row>
    <row r="3579" spans="1:17">
      <c r="A3579" s="180">
        <v>43158</v>
      </c>
      <c r="B3579" s="174">
        <v>1879.99</v>
      </c>
      <c r="C3579" s="197">
        <f t="shared" si="540"/>
        <v>-1.1455472686855149E-2</v>
      </c>
      <c r="D3579" s="201">
        <f t="shared" si="545"/>
        <v>0.10894569822282847</v>
      </c>
      <c r="E3579" s="174">
        <v>12819.22</v>
      </c>
      <c r="F3579" s="197">
        <f t="shared" si="541"/>
        <v>-1.397451905722814E-2</v>
      </c>
      <c r="G3579" s="197">
        <f t="shared" si="546"/>
        <v>1.4779884457250193E-2</v>
      </c>
      <c r="H3579" s="174">
        <v>6900.35</v>
      </c>
      <c r="I3579" s="197">
        <f t="shared" si="542"/>
        <v>-1.2779228396876098E-2</v>
      </c>
      <c r="J3579" s="197">
        <f t="shared" si="547"/>
        <v>8.288518858758423E-2</v>
      </c>
      <c r="K3579" s="174">
        <v>1169.6600000000001</v>
      </c>
      <c r="L3579" s="197">
        <f t="shared" si="543"/>
        <v>1.8822480947758222E-2</v>
      </c>
      <c r="M3579" s="197">
        <f t="shared" si="548"/>
        <v>3.6471870214346627E-2</v>
      </c>
      <c r="N3579" s="199">
        <v>43158</v>
      </c>
      <c r="O3579" s="181">
        <v>2744.28</v>
      </c>
      <c r="P3579" s="200">
        <f t="shared" si="544"/>
        <v>-1.2788286983879777E-2</v>
      </c>
      <c r="Q3579" s="200">
        <f t="shared" si="549"/>
        <v>3.6303688172579798E-2</v>
      </c>
    </row>
    <row r="3580" spans="1:17">
      <c r="A3580" s="180">
        <v>43159</v>
      </c>
      <c r="B3580" s="174">
        <v>1874.38</v>
      </c>
      <c r="C3580" s="197">
        <f t="shared" si="540"/>
        <v>-2.9885196053443361E-3</v>
      </c>
      <c r="D3580" s="201">
        <f t="shared" si="545"/>
        <v>9.6534872114445502E-2</v>
      </c>
      <c r="E3580" s="174">
        <v>12652.55</v>
      </c>
      <c r="F3580" s="197">
        <f t="shared" si="541"/>
        <v>-1.3086831321378861E-2</v>
      </c>
      <c r="G3580" s="197">
        <f t="shared" si="546"/>
        <v>-2.1527853693734805E-4</v>
      </c>
      <c r="H3580" s="174">
        <v>6854.4170000000004</v>
      </c>
      <c r="I3580" s="197">
        <f t="shared" si="542"/>
        <v>-6.6788729675515144E-3</v>
      </c>
      <c r="J3580" s="197">
        <f t="shared" si="547"/>
        <v>6.9796673361701228E-2</v>
      </c>
      <c r="K3580" s="174">
        <v>1167.43</v>
      </c>
      <c r="L3580" s="197">
        <f t="shared" si="543"/>
        <v>-1.9083566972367245E-3</v>
      </c>
      <c r="M3580" s="197">
        <f t="shared" si="548"/>
        <v>4.3000568090485088E-2</v>
      </c>
      <c r="N3580" s="199">
        <v>43159</v>
      </c>
      <c r="O3580" s="181">
        <v>2713.83</v>
      </c>
      <c r="P3580" s="200">
        <f t="shared" si="544"/>
        <v>-1.1157824195769547E-2</v>
      </c>
      <c r="Q3580" s="200">
        <f t="shared" si="549"/>
        <v>2.2724816562429861E-2</v>
      </c>
    </row>
    <row r="3581" spans="1:17">
      <c r="A3581" s="180">
        <v>43160</v>
      </c>
      <c r="B3581" s="174">
        <v>1843.66</v>
      </c>
      <c r="C3581" s="197">
        <f t="shared" si="540"/>
        <v>-1.6525211718180204E-2</v>
      </c>
      <c r="D3581" s="201">
        <f t="shared" si="545"/>
        <v>9.3013392430421962E-2</v>
      </c>
      <c r="E3581" s="174">
        <v>12518.73</v>
      </c>
      <c r="F3581" s="197">
        <f t="shared" si="541"/>
        <v>-1.0632853059351272E-2</v>
      </c>
      <c r="G3581" s="197">
        <f t="shared" si="546"/>
        <v>-1.5725473473289946E-2</v>
      </c>
      <c r="H3581" s="174">
        <v>6750.5420000000004</v>
      </c>
      <c r="I3581" s="197">
        <f t="shared" si="542"/>
        <v>-1.5270464029732771E-2</v>
      </c>
      <c r="J3581" s="197">
        <f t="shared" si="547"/>
        <v>6.214409403682844E-2</v>
      </c>
      <c r="K3581" s="174">
        <v>1170.33</v>
      </c>
      <c r="L3581" s="197">
        <f t="shared" si="543"/>
        <v>2.4810087327661458E-3</v>
      </c>
      <c r="M3581" s="197">
        <f t="shared" si="548"/>
        <v>3.3561044304600246E-2</v>
      </c>
      <c r="N3581" s="199">
        <v>43160</v>
      </c>
      <c r="O3581" s="181">
        <v>2677.67</v>
      </c>
      <c r="P3581" s="200">
        <f t="shared" si="544"/>
        <v>-1.3413907890662753E-2</v>
      </c>
      <c r="Q3581" s="200">
        <f t="shared" si="549"/>
        <v>9.7346442144358759E-3</v>
      </c>
    </row>
    <row r="3582" spans="1:17">
      <c r="A3582" s="180">
        <v>43161</v>
      </c>
      <c r="B3582" s="174">
        <v>1859.33</v>
      </c>
      <c r="C3582" s="197">
        <f t="shared" si="540"/>
        <v>8.4634814230694355E-3</v>
      </c>
      <c r="D3582" s="201">
        <f t="shared" si="545"/>
        <v>8.3067538288493836E-2</v>
      </c>
      <c r="E3582" s="174">
        <v>12557.99</v>
      </c>
      <c r="F3582" s="197">
        <f t="shared" si="541"/>
        <v>3.1311935593359061E-3</v>
      </c>
      <c r="G3582" s="197">
        <f t="shared" si="546"/>
        <v>-2.2909634726749693E-2</v>
      </c>
      <c r="H3582" s="174">
        <v>6811.04</v>
      </c>
      <c r="I3582" s="197">
        <f t="shared" si="542"/>
        <v>8.9220271375146393E-3</v>
      </c>
      <c r="J3582" s="197">
        <f t="shared" si="547"/>
        <v>5.3884026425243384E-2</v>
      </c>
      <c r="K3582" s="174">
        <v>1163.3499999999999</v>
      </c>
      <c r="L3582" s="197">
        <f t="shared" si="543"/>
        <v>-5.9819862315658263E-3</v>
      </c>
      <c r="M3582" s="197">
        <f t="shared" si="548"/>
        <v>4.1344419545718311E-2</v>
      </c>
      <c r="N3582" s="199">
        <v>43161</v>
      </c>
      <c r="O3582" s="181">
        <v>2691.25</v>
      </c>
      <c r="P3582" s="200">
        <f t="shared" si="544"/>
        <v>5.0587563087125835E-3</v>
      </c>
      <c r="Q3582" s="200">
        <f t="shared" si="549"/>
        <v>1.517394260441304E-3</v>
      </c>
    </row>
    <row r="3583" spans="1:17">
      <c r="A3583" s="180">
        <v>43164</v>
      </c>
      <c r="B3583" s="174">
        <v>1880.17</v>
      </c>
      <c r="C3583" s="197">
        <f t="shared" si="540"/>
        <v>1.1145990507310884E-2</v>
      </c>
      <c r="D3583" s="201">
        <f t="shared" si="545"/>
        <v>7.0402590243795901E-2</v>
      </c>
      <c r="E3583" s="174">
        <v>12680.73</v>
      </c>
      <c r="F3583" s="197">
        <f t="shared" si="541"/>
        <v>9.7264019433961416E-3</v>
      </c>
      <c r="G3583" s="197">
        <f t="shared" si="546"/>
        <v>-2.7081025468039328E-2</v>
      </c>
      <c r="H3583" s="174">
        <v>6881.2830000000004</v>
      </c>
      <c r="I3583" s="197">
        <f t="shared" si="542"/>
        <v>1.0260292023006712E-2</v>
      </c>
      <c r="J3583" s="197">
        <f t="shared" si="547"/>
        <v>4.4999245725791871E-2</v>
      </c>
      <c r="K3583" s="174">
        <v>1164.32</v>
      </c>
      <c r="L3583" s="197">
        <f t="shared" si="543"/>
        <v>8.3345152547409081E-4</v>
      </c>
      <c r="M3583" s="197">
        <f t="shared" si="548"/>
        <v>3.6289011012504487E-2</v>
      </c>
      <c r="N3583" s="199">
        <v>43164</v>
      </c>
      <c r="O3583" s="181">
        <v>2720.94</v>
      </c>
      <c r="P3583" s="200">
        <f t="shared" si="544"/>
        <v>1.0971639144904529E-2</v>
      </c>
      <c r="Q3583" s="200">
        <f t="shared" si="549"/>
        <v>-1.6929460927130663E-3</v>
      </c>
    </row>
    <row r="3584" spans="1:17">
      <c r="A3584" s="180">
        <v>43165</v>
      </c>
      <c r="B3584" s="174">
        <v>1895.47</v>
      </c>
      <c r="C3584" s="197">
        <f t="shared" si="540"/>
        <v>8.1046306047879175E-3</v>
      </c>
      <c r="D3584" s="201">
        <f t="shared" si="545"/>
        <v>6.8181344185712173E-2</v>
      </c>
      <c r="E3584" s="174">
        <v>12720.77</v>
      </c>
      <c r="F3584" s="197">
        <f t="shared" si="541"/>
        <v>3.1525723411740506E-3</v>
      </c>
      <c r="G3584" s="197">
        <f t="shared" si="546"/>
        <v>-2.1574274023902579E-2</v>
      </c>
      <c r="H3584" s="174">
        <v>6913.0219999999999</v>
      </c>
      <c r="I3584" s="197">
        <f t="shared" si="542"/>
        <v>4.6017622503354274E-3</v>
      </c>
      <c r="J3584" s="197">
        <f t="shared" si="547"/>
        <v>4.5408417233460077E-2</v>
      </c>
      <c r="K3584" s="174">
        <v>1189.6099999999999</v>
      </c>
      <c r="L3584" s="197">
        <f t="shared" si="543"/>
        <v>2.1488296698790731E-2</v>
      </c>
      <c r="M3584" s="197">
        <f t="shared" si="548"/>
        <v>4.001462447969073E-2</v>
      </c>
      <c r="N3584" s="199">
        <v>43165</v>
      </c>
      <c r="O3584" s="181">
        <v>2728.12</v>
      </c>
      <c r="P3584" s="200">
        <f t="shared" si="544"/>
        <v>2.6353184422145334E-3</v>
      </c>
      <c r="Q3584" s="200">
        <f t="shared" si="549"/>
        <v>2.9002596700605215E-3</v>
      </c>
    </row>
    <row r="3585" spans="1:17">
      <c r="A3585" s="180">
        <v>43166</v>
      </c>
      <c r="B3585" s="174">
        <v>1908.11</v>
      </c>
      <c r="C3585" s="197">
        <f t="shared" si="540"/>
        <v>6.6463944654780813E-3</v>
      </c>
      <c r="D3585" s="201">
        <f t="shared" si="545"/>
        <v>7.3539571674529403E-2</v>
      </c>
      <c r="E3585" s="174">
        <v>12707.01</v>
      </c>
      <c r="F3585" s="197">
        <f t="shared" si="541"/>
        <v>-1.0822809811260206E-3</v>
      </c>
      <c r="G3585" s="197">
        <f t="shared" si="546"/>
        <v>-2.3900104685792855E-2</v>
      </c>
      <c r="H3585" s="174">
        <v>6929.3850000000002</v>
      </c>
      <c r="I3585" s="197">
        <f t="shared" si="542"/>
        <v>2.3641853070170047E-3</v>
      </c>
      <c r="J3585" s="197">
        <f t="shared" si="547"/>
        <v>4.8676631268068274E-2</v>
      </c>
      <c r="K3585" s="174">
        <v>1208.3800000000001</v>
      </c>
      <c r="L3585" s="197">
        <f t="shared" si="543"/>
        <v>1.5655097266993975E-2</v>
      </c>
      <c r="M3585" s="197">
        <f t="shared" si="548"/>
        <v>6.2254108357773667E-2</v>
      </c>
      <c r="N3585" s="199">
        <v>43166</v>
      </c>
      <c r="O3585" s="181">
        <v>2726.8</v>
      </c>
      <c r="P3585" s="200">
        <f t="shared" si="544"/>
        <v>-4.8396677706154348E-4</v>
      </c>
      <c r="Q3585" s="200">
        <f t="shared" si="549"/>
        <v>1.5150100749802223E-3</v>
      </c>
    </row>
    <row r="3586" spans="1:17">
      <c r="A3586" s="180">
        <v>43167</v>
      </c>
      <c r="B3586" s="174">
        <v>1913.98</v>
      </c>
      <c r="C3586" s="197">
        <f t="shared" si="540"/>
        <v>3.0716202994769746E-3</v>
      </c>
      <c r="D3586" s="201">
        <f t="shared" si="545"/>
        <v>6.7765409024179254E-2</v>
      </c>
      <c r="E3586" s="174">
        <v>12745.01</v>
      </c>
      <c r="F3586" s="197">
        <f t="shared" si="541"/>
        <v>2.9860127592903425E-3</v>
      </c>
      <c r="G3586" s="197">
        <f t="shared" si="546"/>
        <v>-3.0704955010575637E-2</v>
      </c>
      <c r="H3586" s="174">
        <v>6966.4279999999999</v>
      </c>
      <c r="I3586" s="197">
        <f t="shared" si="542"/>
        <v>5.3315466675850649E-3</v>
      </c>
      <c r="J3586" s="197">
        <f t="shared" si="547"/>
        <v>4.0659445205519062E-2</v>
      </c>
      <c r="K3586" s="174">
        <v>1196.9100000000001</v>
      </c>
      <c r="L3586" s="197">
        <f t="shared" si="543"/>
        <v>-9.5373838032697961E-3</v>
      </c>
      <c r="M3586" s="197">
        <f t="shared" si="548"/>
        <v>8.4893577596377334E-2</v>
      </c>
      <c r="N3586" s="199">
        <v>43167</v>
      </c>
      <c r="O3586" s="181">
        <v>2738.97</v>
      </c>
      <c r="P3586" s="200">
        <f t="shared" si="544"/>
        <v>4.453176811945213E-3</v>
      </c>
      <c r="Q3586" s="200">
        <f t="shared" si="549"/>
        <v>-5.9781346056630774E-3</v>
      </c>
    </row>
    <row r="3587" spans="1:17">
      <c r="A3587" s="180">
        <v>43168</v>
      </c>
      <c r="B3587" s="174">
        <v>1947.59</v>
      </c>
      <c r="C3587" s="197">
        <f t="shared" si="540"/>
        <v>1.7407867133310238E-2</v>
      </c>
      <c r="D3587" s="201">
        <f t="shared" si="545"/>
        <v>6.3522656080177722E-2</v>
      </c>
      <c r="E3587" s="174">
        <v>12918.82</v>
      </c>
      <c r="F3587" s="197">
        <f t="shared" si="541"/>
        <v>1.3545340464960394E-2</v>
      </c>
      <c r="G3587" s="197">
        <f t="shared" si="546"/>
        <v>-2.856722807071034E-2</v>
      </c>
      <c r="H3587" s="174">
        <v>7101.18</v>
      </c>
      <c r="I3587" s="197">
        <f t="shared" si="542"/>
        <v>1.9158356078528047E-2</v>
      </c>
      <c r="J3587" s="197">
        <f t="shared" si="547"/>
        <v>4.2489092334289963E-2</v>
      </c>
      <c r="K3587" s="174">
        <v>1188.55</v>
      </c>
      <c r="L3587" s="197">
        <f t="shared" si="543"/>
        <v>-7.009159010025811E-3</v>
      </c>
      <c r="M3587" s="197">
        <f t="shared" si="548"/>
        <v>7.3735929335591338E-2</v>
      </c>
      <c r="N3587" s="199">
        <v>43168</v>
      </c>
      <c r="O3587" s="181">
        <v>2786.57</v>
      </c>
      <c r="P3587" s="200">
        <f t="shared" si="544"/>
        <v>1.7229511513169881E-2</v>
      </c>
      <c r="Q3587" s="200">
        <f t="shared" si="549"/>
        <v>-3.1859001773580798E-3</v>
      </c>
    </row>
    <row r="3588" spans="1:17">
      <c r="A3588" s="180">
        <v>43171</v>
      </c>
      <c r="B3588" s="174">
        <v>1959.02</v>
      </c>
      <c r="C3588" s="197">
        <f t="shared" ref="C3588:C3592" si="550">LN(B3588/B3587)</f>
        <v>5.8516374120596458E-3</v>
      </c>
      <c r="D3588" s="201">
        <f t="shared" si="545"/>
        <v>8.5276937016876775E-2</v>
      </c>
      <c r="E3588" s="174">
        <v>12898.4</v>
      </c>
      <c r="F3588" s="197">
        <f t="shared" ref="F3588:F3592" si="551">LN(E3588/E3587)</f>
        <v>-1.5818902467585872E-3</v>
      </c>
      <c r="G3588" s="197">
        <f t="shared" si="546"/>
        <v>-1.5516642942561802E-2</v>
      </c>
      <c r="H3588" s="174">
        <v>7131.1210000000001</v>
      </c>
      <c r="I3588" s="197">
        <f t="shared" ref="I3588:I3592" si="552">LN(H3588/H3587)</f>
        <v>4.2074776482197099E-3</v>
      </c>
      <c r="J3588" s="197">
        <f t="shared" si="547"/>
        <v>6.1452009653305426E-2</v>
      </c>
      <c r="K3588" s="174">
        <v>1168.3499999999999</v>
      </c>
      <c r="L3588" s="197">
        <f t="shared" ref="L3588:L3592" si="553">LN(K3588/K3587)</f>
        <v>-1.7141579717198391E-2</v>
      </c>
      <c r="M3588" s="197">
        <f t="shared" si="548"/>
        <v>6.5683989242048893E-2</v>
      </c>
      <c r="N3588" s="199">
        <v>43171</v>
      </c>
      <c r="O3588" s="181">
        <v>2783.02</v>
      </c>
      <c r="P3588" s="200">
        <f t="shared" ref="P3588:P3596" si="554">LN(O3588/O3587)</f>
        <v>-1.2747798242772499E-3</v>
      </c>
      <c r="Q3588" s="200">
        <f t="shared" si="549"/>
        <v>1.2741556232782593E-2</v>
      </c>
    </row>
    <row r="3589" spans="1:17">
      <c r="A3589" s="180">
        <v>43172</v>
      </c>
      <c r="B3589" s="174">
        <v>1934.48</v>
      </c>
      <c r="C3589" s="197">
        <f t="shared" si="550"/>
        <v>-1.260579168453912E-2</v>
      </c>
      <c r="D3589" s="201">
        <f t="shared" si="545"/>
        <v>9.5797276599678696E-2</v>
      </c>
      <c r="E3589" s="174">
        <v>12831.75</v>
      </c>
      <c r="F3589" s="197">
        <f t="shared" si="551"/>
        <v>-5.180704276662393E-3</v>
      </c>
      <c r="G3589" s="197">
        <f t="shared" si="546"/>
        <v>-1.6012647460537471E-2</v>
      </c>
      <c r="H3589" s="174">
        <v>7046.5110000000004</v>
      </c>
      <c r="I3589" s="197">
        <f t="shared" si="552"/>
        <v>-1.1935844362474394E-2</v>
      </c>
      <c r="J3589" s="197">
        <f t="shared" si="547"/>
        <v>6.7949941036832343E-2</v>
      </c>
      <c r="K3589" s="174">
        <v>1179.69</v>
      </c>
      <c r="L3589" s="197">
        <f t="shared" si="553"/>
        <v>9.6591950464295379E-3</v>
      </c>
      <c r="M3589" s="197">
        <f t="shared" si="548"/>
        <v>5.467985855014891E-2</v>
      </c>
      <c r="N3589" s="199">
        <v>43172</v>
      </c>
      <c r="O3589" s="181">
        <v>2765.31</v>
      </c>
      <c r="P3589" s="200">
        <f t="shared" si="554"/>
        <v>-6.3839245851629312E-3</v>
      </c>
      <c r="Q3589" s="200">
        <f t="shared" si="549"/>
        <v>1.257960091529373E-2</v>
      </c>
    </row>
    <row r="3590" spans="1:17">
      <c r="A3590" s="180">
        <v>43173</v>
      </c>
      <c r="B3590" s="174">
        <v>1937.32</v>
      </c>
      <c r="C3590" s="197">
        <f t="shared" si="550"/>
        <v>1.4670181875822417E-3</v>
      </c>
      <c r="D3590" s="201">
        <f t="shared" si="545"/>
        <v>7.893664836702026E-2</v>
      </c>
      <c r="E3590" s="174">
        <v>12762.67</v>
      </c>
      <c r="F3590" s="197">
        <f t="shared" si="551"/>
        <v>-5.3980647144197241E-3</v>
      </c>
      <c r="G3590" s="197">
        <f t="shared" si="546"/>
        <v>-2.9109837619623217E-2</v>
      </c>
      <c r="H3590" s="174">
        <v>7040.9809999999998</v>
      </c>
      <c r="I3590" s="197">
        <f t="shared" si="552"/>
        <v>-7.8509365386625069E-4</v>
      </c>
      <c r="J3590" s="197">
        <f t="shared" si="547"/>
        <v>4.9158414176170326E-2</v>
      </c>
      <c r="K3590" s="174">
        <v>1190.8</v>
      </c>
      <c r="L3590" s="197">
        <f t="shared" si="553"/>
        <v>9.3736580611244978E-3</v>
      </c>
      <c r="M3590" s="197">
        <f t="shared" si="548"/>
        <v>5.0308239801027915E-2</v>
      </c>
      <c r="N3590" s="199">
        <v>43173</v>
      </c>
      <c r="O3590" s="181">
        <v>2749.48</v>
      </c>
      <c r="P3590" s="200">
        <f t="shared" si="554"/>
        <v>-5.7409415327189526E-3</v>
      </c>
      <c r="Q3590" s="200">
        <f t="shared" si="549"/>
        <v>-8.1332116027670997E-4</v>
      </c>
    </row>
    <row r="3591" spans="1:17">
      <c r="A3591" s="180">
        <v>43174</v>
      </c>
      <c r="B3591" s="174">
        <v>1942.58</v>
      </c>
      <c r="C3591" s="197">
        <f t="shared" si="550"/>
        <v>2.7114117490235384E-3</v>
      </c>
      <c r="D3591" s="201">
        <f t="shared" si="545"/>
        <v>7.4591707265364779E-2</v>
      </c>
      <c r="E3591" s="174">
        <v>12743.61</v>
      </c>
      <c r="F3591" s="197">
        <f t="shared" si="551"/>
        <v>-1.4945341733684132E-3</v>
      </c>
      <c r="G3591" s="197">
        <f t="shared" si="546"/>
        <v>-4.0813877063603628E-2</v>
      </c>
      <c r="H3591" s="174">
        <v>7030.97</v>
      </c>
      <c r="I3591" s="197">
        <f t="shared" si="552"/>
        <v>-1.4228306634800133E-3</v>
      </c>
      <c r="J3591" s="197">
        <f t="shared" si="547"/>
        <v>4.0940468694821749E-2</v>
      </c>
      <c r="K3591" s="174">
        <v>1193.69</v>
      </c>
      <c r="L3591" s="197">
        <f t="shared" si="553"/>
        <v>2.4239996100485282E-3</v>
      </c>
      <c r="M3591" s="197">
        <f t="shared" si="548"/>
        <v>4.8882963234956819E-2</v>
      </c>
      <c r="N3591" s="199">
        <v>43174</v>
      </c>
      <c r="O3591" s="181">
        <v>2747.33</v>
      </c>
      <c r="P3591" s="200">
        <f t="shared" si="554"/>
        <v>-7.8227193941249383E-4</v>
      </c>
      <c r="Q3591" s="200">
        <f t="shared" si="549"/>
        <v>-1.3281213768664733E-2</v>
      </c>
    </row>
    <row r="3592" spans="1:17">
      <c r="A3592" s="180">
        <v>43175</v>
      </c>
      <c r="B3592" s="174">
        <v>1938.21</v>
      </c>
      <c r="C3592" s="197">
        <f t="shared" si="550"/>
        <v>-2.2521197215354745E-3</v>
      </c>
      <c r="D3592" s="197">
        <f t="shared" si="545"/>
        <v>7.8427177316665583E-2</v>
      </c>
      <c r="E3592" s="174">
        <v>12784.39</v>
      </c>
      <c r="F3592" s="197">
        <f t="shared" si="551"/>
        <v>3.1949259392553739E-3</v>
      </c>
      <c r="G3592" s="197">
        <f t="shared" si="546"/>
        <v>-3.8730573712748045E-2</v>
      </c>
      <c r="H3592" s="174">
        <v>7019.9489999999996</v>
      </c>
      <c r="I3592" s="197">
        <f t="shared" si="552"/>
        <v>-1.5687233354808666E-3</v>
      </c>
      <c r="J3592" s="197">
        <f t="shared" si="547"/>
        <v>4.2689619156898458E-2</v>
      </c>
      <c r="K3592" s="174">
        <v>1200.29</v>
      </c>
      <c r="L3592" s="197">
        <f t="shared" si="553"/>
        <v>5.5138444944035957E-3</v>
      </c>
      <c r="M3592" s="197">
        <f t="shared" si="548"/>
        <v>4.6547541705374028E-2</v>
      </c>
      <c r="N3592" s="199">
        <v>43175</v>
      </c>
      <c r="O3592" s="181">
        <v>2752.01</v>
      </c>
      <c r="P3592" s="200">
        <f t="shared" si="554"/>
        <v>1.7020228353889482E-3</v>
      </c>
      <c r="Q3592" s="200">
        <f t="shared" si="549"/>
        <v>-1.0532797080281816E-2</v>
      </c>
    </row>
    <row r="3593" spans="1:17">
      <c r="N3593" s="199">
        <v>43178</v>
      </c>
      <c r="O3593" s="181">
        <v>2712.92</v>
      </c>
      <c r="P3593" s="200">
        <f t="shared" si="554"/>
        <v>-1.4306008195445936E-2</v>
      </c>
      <c r="Q3593" s="200">
        <f t="shared" si="549"/>
        <v>-1.8201731405416484E-2</v>
      </c>
    </row>
    <row r="3594" spans="1:17">
      <c r="N3594" s="199">
        <v>43179</v>
      </c>
      <c r="O3594" s="181">
        <v>2716.94</v>
      </c>
      <c r="P3594" s="200">
        <f t="shared" si="554"/>
        <v>1.4807014304161871E-3</v>
      </c>
      <c r="Q3594" s="200">
        <f t="shared" si="549"/>
        <v>-3.0890052540076391E-2</v>
      </c>
    </row>
    <row r="3595" spans="1:17">
      <c r="N3595" s="199">
        <v>43180</v>
      </c>
      <c r="O3595" s="181">
        <v>2711.93</v>
      </c>
      <c r="P3595" s="200">
        <f t="shared" si="554"/>
        <v>-1.8456884848011977E-3</v>
      </c>
      <c r="Q3595" s="200">
        <f t="shared" si="549"/>
        <v>-3.3784992192484806E-2</v>
      </c>
    </row>
    <row r="3596" spans="1:17">
      <c r="N3596" s="199">
        <v>43181</v>
      </c>
      <c r="O3596" s="181">
        <v>2643.69</v>
      </c>
      <c r="P3596" s="200">
        <f t="shared" si="554"/>
        <v>-2.5484890016140731E-2</v>
      </c>
      <c r="Q3596" s="200">
        <f t="shared" si="549"/>
        <v>-4.3665072775600763E-2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71"/>
  <sheetViews>
    <sheetView workbookViewId="0" xr3:uid="{9B253EF2-77E0-53E3-AE26-4D66ECD923F3}">
      <selection activeCell="M33" sqref="M33:Q39"/>
    </sheetView>
  </sheetViews>
  <sheetFormatPr defaultColWidth="9.140625" defaultRowHeight="12.75"/>
  <cols>
    <col min="1" max="1" width="15.140625" style="1" bestFit="1" customWidth="1"/>
    <col min="2" max="2" width="9.28515625" style="1" bestFit="1" customWidth="1"/>
    <col min="3" max="3" width="15.140625" style="1" bestFit="1" customWidth="1"/>
    <col min="4" max="4" width="11.42578125" style="1" bestFit="1" customWidth="1"/>
    <col min="5" max="5" width="9.28515625" style="1" bestFit="1" customWidth="1"/>
    <col min="6" max="6" width="9.7109375" style="1" bestFit="1" customWidth="1"/>
    <col min="7" max="7" width="11.42578125" style="1" bestFit="1" customWidth="1"/>
    <col min="8" max="8" width="12.7109375" style="1" bestFit="1" customWidth="1"/>
    <col min="9" max="9" width="9.42578125" style="1" bestFit="1" customWidth="1"/>
    <col min="10" max="12" width="9.7109375" style="1" bestFit="1" customWidth="1"/>
    <col min="13" max="13" width="15.140625" style="1" bestFit="1" customWidth="1"/>
    <col min="14" max="14" width="9.28515625" style="1" bestFit="1" customWidth="1"/>
    <col min="15" max="15" width="15.140625" style="1" bestFit="1" customWidth="1"/>
    <col min="16" max="16" width="11.42578125" style="1" bestFit="1" customWidth="1"/>
    <col min="17" max="17" width="9.28515625" style="1" bestFit="1" customWidth="1"/>
    <col min="18" max="18" width="10.28515625" style="1" bestFit="1" customWidth="1"/>
    <col min="19" max="19" width="11.42578125" style="1" bestFit="1" customWidth="1"/>
    <col min="20" max="20" width="12.7109375" style="1" bestFit="1" customWidth="1"/>
    <col min="21" max="21" width="9.42578125" style="1" bestFit="1" customWidth="1"/>
    <col min="22" max="22" width="9.85546875" style="1" bestFit="1" customWidth="1"/>
    <col min="23" max="23" width="9.7109375" style="1" bestFit="1" customWidth="1"/>
    <col min="24" max="16384" width="9.140625" style="1"/>
  </cols>
  <sheetData>
    <row r="1" spans="1:17">
      <c r="A1" s="215"/>
      <c r="B1" s="216"/>
      <c r="C1" s="216"/>
      <c r="D1" s="216"/>
      <c r="E1" s="216"/>
      <c r="F1" s="216"/>
      <c r="G1" s="216"/>
      <c r="H1" s="216"/>
      <c r="I1" s="216"/>
      <c r="J1" s="216"/>
      <c r="K1" s="217"/>
      <c r="M1" s="215"/>
      <c r="N1" s="216"/>
      <c r="O1" s="216"/>
      <c r="P1" s="216"/>
      <c r="Q1" s="217"/>
    </row>
    <row r="2" spans="1:17">
      <c r="A2" s="218"/>
      <c r="B2" s="204"/>
      <c r="C2" s="204"/>
      <c r="D2" s="204"/>
      <c r="E2" s="204"/>
      <c r="F2" s="204"/>
      <c r="G2" s="204"/>
      <c r="H2" s="204"/>
      <c r="I2" s="204"/>
      <c r="J2" s="204"/>
      <c r="K2" s="219"/>
      <c r="M2" s="218"/>
      <c r="N2" s="204"/>
      <c r="O2" s="204"/>
      <c r="P2" s="204"/>
      <c r="Q2" s="219"/>
    </row>
    <row r="3" spans="1:17">
      <c r="A3" s="218"/>
      <c r="B3" s="204"/>
      <c r="C3" s="204"/>
      <c r="D3" s="204"/>
      <c r="E3" s="204"/>
      <c r="F3" s="204"/>
      <c r="G3" s="204"/>
      <c r="H3" s="204"/>
      <c r="I3" s="204"/>
      <c r="J3" s="204"/>
      <c r="K3" s="219"/>
      <c r="M3" s="218"/>
      <c r="N3" s="204"/>
      <c r="O3" s="204"/>
      <c r="P3" s="204"/>
      <c r="Q3" s="219"/>
    </row>
    <row r="4" spans="1:17">
      <c r="A4" s="218"/>
      <c r="B4" s="204"/>
      <c r="C4" s="204"/>
      <c r="D4" s="204"/>
      <c r="E4" s="204"/>
      <c r="F4" s="204"/>
      <c r="G4" s="204"/>
      <c r="H4" s="204"/>
      <c r="I4" s="204"/>
      <c r="J4" s="204"/>
      <c r="K4" s="219"/>
      <c r="M4" s="218"/>
      <c r="N4" s="204"/>
      <c r="O4" s="204"/>
      <c r="P4" s="204"/>
      <c r="Q4" s="219"/>
    </row>
    <row r="5" spans="1:17">
      <c r="A5" s="218"/>
      <c r="B5" s="204"/>
      <c r="C5" s="204"/>
      <c r="D5" s="204"/>
      <c r="E5" s="204"/>
      <c r="F5" s="204"/>
      <c r="G5" s="204"/>
      <c r="H5" s="204"/>
      <c r="I5" s="204"/>
      <c r="J5" s="204"/>
      <c r="K5" s="219"/>
      <c r="M5" s="218"/>
      <c r="N5" s="204"/>
      <c r="O5" s="204"/>
      <c r="P5" s="204"/>
      <c r="Q5" s="219"/>
    </row>
    <row r="6" spans="1:17">
      <c r="A6" s="218"/>
      <c r="B6" s="204"/>
      <c r="C6" s="204"/>
      <c r="D6" s="204"/>
      <c r="E6" s="204"/>
      <c r="F6" s="204"/>
      <c r="G6" s="204"/>
      <c r="H6" s="204"/>
      <c r="I6" s="204"/>
      <c r="J6" s="204"/>
      <c r="K6" s="219"/>
      <c r="M6" s="218"/>
      <c r="N6" s="204"/>
      <c r="O6" s="204"/>
      <c r="P6" s="204"/>
      <c r="Q6" s="219"/>
    </row>
    <row r="7" spans="1:17">
      <c r="A7" s="218"/>
      <c r="B7" s="204"/>
      <c r="C7" s="204"/>
      <c r="D7" s="204"/>
      <c r="E7" s="204"/>
      <c r="F7" s="204"/>
      <c r="G7" s="204"/>
      <c r="H7" s="204"/>
      <c r="I7" s="204"/>
      <c r="J7" s="204"/>
      <c r="K7" s="219"/>
      <c r="M7" s="218"/>
      <c r="N7" s="204"/>
      <c r="O7" s="204"/>
      <c r="P7" s="204"/>
      <c r="Q7" s="219"/>
    </row>
    <row r="8" spans="1:17">
      <c r="A8" s="218"/>
      <c r="B8" s="204"/>
      <c r="C8" s="204"/>
      <c r="D8" s="204"/>
      <c r="E8" s="204"/>
      <c r="F8" s="204"/>
      <c r="G8" s="204"/>
      <c r="H8" s="204"/>
      <c r="I8" s="204"/>
      <c r="J8" s="204"/>
      <c r="K8" s="219"/>
      <c r="M8" s="218"/>
      <c r="N8" s="204"/>
      <c r="O8" s="204"/>
      <c r="P8" s="204"/>
      <c r="Q8" s="219"/>
    </row>
    <row r="9" spans="1:17">
      <c r="A9" s="218"/>
      <c r="B9" s="204"/>
      <c r="C9" s="204"/>
      <c r="D9" s="204"/>
      <c r="E9" s="204"/>
      <c r="F9" s="204"/>
      <c r="G9" s="204"/>
      <c r="H9" s="204"/>
      <c r="I9" s="204"/>
      <c r="J9" s="204"/>
      <c r="K9" s="219"/>
      <c r="M9" s="218"/>
      <c r="N9" s="204"/>
      <c r="O9" s="204"/>
      <c r="P9" s="204"/>
      <c r="Q9" s="219"/>
    </row>
    <row r="10" spans="1:17">
      <c r="A10" s="218"/>
      <c r="B10" s="204"/>
      <c r="C10" s="204"/>
      <c r="D10" s="204"/>
      <c r="E10" s="204"/>
      <c r="F10" s="204"/>
      <c r="G10" s="204"/>
      <c r="H10" s="204"/>
      <c r="I10" s="204"/>
      <c r="J10" s="204"/>
      <c r="K10" s="219"/>
      <c r="M10" s="218"/>
      <c r="N10" s="204"/>
      <c r="O10" s="204"/>
      <c r="P10" s="204"/>
      <c r="Q10" s="219"/>
    </row>
    <row r="11" spans="1:17">
      <c r="A11" s="218"/>
      <c r="B11" s="204"/>
      <c r="C11" s="204"/>
      <c r="D11" s="204"/>
      <c r="E11" s="204"/>
      <c r="F11" s="204"/>
      <c r="G11" s="204"/>
      <c r="H11" s="204"/>
      <c r="I11" s="204"/>
      <c r="J11" s="204"/>
      <c r="K11" s="219"/>
      <c r="M11" s="218"/>
      <c r="N11" s="204"/>
      <c r="O11" s="204"/>
      <c r="P11" s="204"/>
      <c r="Q11" s="219"/>
    </row>
    <row r="12" spans="1:17">
      <c r="A12" s="218"/>
      <c r="B12" s="204"/>
      <c r="C12" s="204"/>
      <c r="D12" s="204"/>
      <c r="E12" s="204"/>
      <c r="F12" s="204"/>
      <c r="G12" s="204"/>
      <c r="H12" s="204"/>
      <c r="I12" s="204"/>
      <c r="J12" s="204"/>
      <c r="K12" s="219"/>
      <c r="M12" s="218"/>
      <c r="N12" s="204"/>
      <c r="O12" s="204"/>
      <c r="P12" s="204"/>
      <c r="Q12" s="219"/>
    </row>
    <row r="13" spans="1:17">
      <c r="A13" s="218"/>
      <c r="B13" s="204"/>
      <c r="C13" s="204"/>
      <c r="D13" s="204"/>
      <c r="E13" s="204"/>
      <c r="F13" s="204"/>
      <c r="G13" s="204"/>
      <c r="H13" s="204"/>
      <c r="I13" s="204"/>
      <c r="J13" s="204"/>
      <c r="K13" s="219"/>
      <c r="M13" s="218"/>
      <c r="N13" s="204"/>
      <c r="O13" s="204"/>
      <c r="P13" s="204"/>
      <c r="Q13" s="219"/>
    </row>
    <row r="14" spans="1:17">
      <c r="A14" s="218"/>
      <c r="B14" s="204"/>
      <c r="C14" s="204"/>
      <c r="D14" s="204"/>
      <c r="E14" s="204"/>
      <c r="F14" s="204"/>
      <c r="G14" s="204"/>
      <c r="H14" s="204"/>
      <c r="I14" s="204"/>
      <c r="J14" s="204"/>
      <c r="K14" s="219"/>
      <c r="M14" s="218"/>
      <c r="N14" s="204"/>
      <c r="O14" s="204"/>
      <c r="P14" s="204"/>
      <c r="Q14" s="219"/>
    </row>
    <row r="15" spans="1:17">
      <c r="A15" s="218"/>
      <c r="B15" s="204"/>
      <c r="C15" s="204"/>
      <c r="D15" s="204"/>
      <c r="E15" s="204"/>
      <c r="F15" s="204"/>
      <c r="G15" s="204"/>
      <c r="H15" s="204"/>
      <c r="I15" s="204"/>
      <c r="J15" s="204"/>
      <c r="K15" s="219"/>
      <c r="M15" s="218"/>
      <c r="N15" s="204"/>
      <c r="O15" s="204"/>
      <c r="P15" s="204"/>
      <c r="Q15" s="219"/>
    </row>
    <row r="16" spans="1:17">
      <c r="A16" s="218"/>
      <c r="B16" s="204"/>
      <c r="C16" s="204"/>
      <c r="D16" s="204"/>
      <c r="E16" s="204"/>
      <c r="F16" s="204"/>
      <c r="G16" s="204"/>
      <c r="H16" s="204"/>
      <c r="I16" s="204"/>
      <c r="J16" s="204"/>
      <c r="K16" s="219"/>
      <c r="M16" s="218"/>
      <c r="N16" s="204"/>
      <c r="O16" s="204"/>
      <c r="P16" s="204"/>
      <c r="Q16" s="219"/>
    </row>
    <row r="17" spans="1:17">
      <c r="A17" s="218"/>
      <c r="B17" s="204"/>
      <c r="C17" s="204"/>
      <c r="D17" s="204"/>
      <c r="E17" s="204"/>
      <c r="F17" s="204"/>
      <c r="G17" s="204"/>
      <c r="H17" s="204"/>
      <c r="I17" s="204"/>
      <c r="J17" s="204"/>
      <c r="K17" s="219"/>
      <c r="M17" s="218"/>
      <c r="N17" s="204"/>
      <c r="O17" s="204"/>
      <c r="P17" s="204"/>
      <c r="Q17" s="219"/>
    </row>
    <row r="18" spans="1:17">
      <c r="A18" s="218"/>
      <c r="B18" s="204"/>
      <c r="C18" s="204"/>
      <c r="D18" s="204"/>
      <c r="E18" s="204"/>
      <c r="F18" s="204"/>
      <c r="G18" s="204"/>
      <c r="H18" s="204"/>
      <c r="I18" s="204"/>
      <c r="J18" s="204"/>
      <c r="K18" s="219"/>
      <c r="M18" s="218"/>
      <c r="N18" s="204"/>
      <c r="O18" s="204"/>
      <c r="P18" s="204"/>
      <c r="Q18" s="219"/>
    </row>
    <row r="19" spans="1:17">
      <c r="A19" s="218"/>
      <c r="B19" s="204"/>
      <c r="C19" s="204"/>
      <c r="D19" s="204"/>
      <c r="E19" s="204"/>
      <c r="F19" s="204"/>
      <c r="G19" s="204"/>
      <c r="H19" s="204"/>
      <c r="I19" s="204"/>
      <c r="J19" s="204"/>
      <c r="K19" s="219"/>
      <c r="M19" s="218"/>
      <c r="N19" s="204"/>
      <c r="O19" s="204"/>
      <c r="P19" s="204"/>
      <c r="Q19" s="219"/>
    </row>
    <row r="20" spans="1:17">
      <c r="A20" s="218"/>
      <c r="B20" s="204"/>
      <c r="C20" s="204"/>
      <c r="D20" s="204"/>
      <c r="E20" s="204"/>
      <c r="F20" s="204"/>
      <c r="G20" s="204"/>
      <c r="H20" s="204"/>
      <c r="I20" s="204"/>
      <c r="J20" s="204"/>
      <c r="K20" s="219"/>
      <c r="M20" s="218"/>
      <c r="N20" s="204"/>
      <c r="O20" s="204"/>
      <c r="P20" s="204"/>
      <c r="Q20" s="219"/>
    </row>
    <row r="21" spans="1:17">
      <c r="A21" s="218"/>
      <c r="B21" s="204"/>
      <c r="C21" s="204"/>
      <c r="D21" s="204"/>
      <c r="E21" s="204"/>
      <c r="F21" s="204"/>
      <c r="G21" s="204"/>
      <c r="H21" s="204"/>
      <c r="I21" s="204"/>
      <c r="J21" s="204"/>
      <c r="K21" s="219"/>
      <c r="M21" s="218"/>
      <c r="N21" s="204"/>
      <c r="O21" s="204"/>
      <c r="P21" s="204"/>
      <c r="Q21" s="219"/>
    </row>
    <row r="22" spans="1:17">
      <c r="A22" s="218"/>
      <c r="B22" s="204"/>
      <c r="C22" s="204"/>
      <c r="D22" s="204"/>
      <c r="E22" s="204"/>
      <c r="F22" s="204"/>
      <c r="G22" s="204"/>
      <c r="H22" s="204"/>
      <c r="I22" s="204"/>
      <c r="J22" s="204"/>
      <c r="K22" s="219"/>
      <c r="M22" s="218"/>
      <c r="N22" s="204"/>
      <c r="O22" s="204"/>
      <c r="P22" s="204"/>
      <c r="Q22" s="219"/>
    </row>
    <row r="23" spans="1:17">
      <c r="A23" s="218"/>
      <c r="B23" s="204"/>
      <c r="C23" s="204"/>
      <c r="D23" s="204"/>
      <c r="E23" s="204"/>
      <c r="F23" s="204"/>
      <c r="G23" s="204"/>
      <c r="H23" s="204"/>
      <c r="I23" s="204"/>
      <c r="J23" s="204"/>
      <c r="K23" s="219"/>
      <c r="M23" s="218"/>
      <c r="N23" s="204"/>
      <c r="O23" s="204"/>
      <c r="P23" s="204"/>
      <c r="Q23" s="219"/>
    </row>
    <row r="24" spans="1:17">
      <c r="A24" s="218"/>
      <c r="B24" s="204"/>
      <c r="C24" s="204"/>
      <c r="D24" s="204"/>
      <c r="E24" s="204"/>
      <c r="F24" s="204"/>
      <c r="G24" s="204"/>
      <c r="H24" s="204"/>
      <c r="I24" s="204"/>
      <c r="J24" s="204"/>
      <c r="K24" s="219"/>
      <c r="M24" s="218"/>
      <c r="N24" s="204"/>
      <c r="O24" s="204"/>
      <c r="P24" s="204"/>
      <c r="Q24" s="219"/>
    </row>
    <row r="25" spans="1:17">
      <c r="A25" s="218"/>
      <c r="B25" s="204"/>
      <c r="C25" s="204"/>
      <c r="D25" s="204"/>
      <c r="E25" s="204"/>
      <c r="F25" s="204"/>
      <c r="G25" s="204"/>
      <c r="H25" s="204"/>
      <c r="I25" s="204"/>
      <c r="J25" s="204"/>
      <c r="K25" s="219"/>
      <c r="M25" s="218"/>
      <c r="N25" s="204"/>
      <c r="O25" s="204"/>
      <c r="P25" s="204"/>
      <c r="Q25" s="219"/>
    </row>
    <row r="26" spans="1:17">
      <c r="A26" s="218"/>
      <c r="B26" s="204"/>
      <c r="C26" s="204"/>
      <c r="D26" s="204"/>
      <c r="E26" s="204"/>
      <c r="F26" s="204"/>
      <c r="G26" s="204"/>
      <c r="H26" s="204"/>
      <c r="I26" s="204"/>
      <c r="J26" s="204"/>
      <c r="K26" s="219"/>
      <c r="M26" s="218"/>
      <c r="N26" s="204"/>
      <c r="O26" s="204"/>
      <c r="P26" s="204"/>
      <c r="Q26" s="219"/>
    </row>
    <row r="27" spans="1:17">
      <c r="A27" s="218"/>
      <c r="B27" s="204"/>
      <c r="C27" s="204"/>
      <c r="D27" s="204"/>
      <c r="E27" s="204"/>
      <c r="F27" s="204"/>
      <c r="G27" s="204"/>
      <c r="H27" s="204"/>
      <c r="I27" s="204"/>
      <c r="J27" s="204"/>
      <c r="K27" s="219"/>
      <c r="M27" s="218"/>
      <c r="N27" s="204"/>
      <c r="O27" s="204"/>
      <c r="P27" s="204"/>
      <c r="Q27" s="219"/>
    </row>
    <row r="28" spans="1:17">
      <c r="A28" s="218"/>
      <c r="B28" s="204"/>
      <c r="C28" s="204"/>
      <c r="D28" s="204"/>
      <c r="E28" s="204"/>
      <c r="F28" s="204"/>
      <c r="G28" s="204"/>
      <c r="H28" s="204"/>
      <c r="I28" s="204"/>
      <c r="J28" s="204"/>
      <c r="K28" s="219"/>
      <c r="M28" s="218"/>
      <c r="N28" s="204"/>
      <c r="O28" s="204"/>
      <c r="P28" s="204"/>
      <c r="Q28" s="219"/>
    </row>
    <row r="29" spans="1:17" ht="13.5" thickBot="1">
      <c r="A29" s="220"/>
      <c r="B29" s="221"/>
      <c r="C29" s="221"/>
      <c r="D29" s="221"/>
      <c r="E29" s="221"/>
      <c r="F29" s="221"/>
      <c r="G29" s="221"/>
      <c r="H29" s="221"/>
      <c r="I29" s="221"/>
      <c r="J29" s="221"/>
      <c r="K29" s="222"/>
      <c r="M29" s="220"/>
      <c r="N29" s="221"/>
      <c r="O29" s="221"/>
      <c r="P29" s="221"/>
      <c r="Q29" s="222"/>
    </row>
    <row r="30" spans="1:17">
      <c r="A30" s="278" t="s">
        <v>303</v>
      </c>
      <c r="B30" s="278"/>
      <c r="C30" s="278"/>
      <c r="D30" s="278"/>
      <c r="E30" s="278"/>
      <c r="F30" s="278"/>
      <c r="G30" s="278"/>
      <c r="H30" s="278"/>
      <c r="I30" s="278"/>
      <c r="J30" s="278"/>
      <c r="K30" s="278"/>
      <c r="M30" s="279" t="s">
        <v>304</v>
      </c>
      <c r="N30" s="279"/>
      <c r="O30" s="279"/>
      <c r="P30" s="279"/>
      <c r="Q30" s="279"/>
    </row>
    <row r="31" spans="1:17" ht="13.5" thickBot="1">
      <c r="A31" s="231"/>
      <c r="B31" s="231"/>
      <c r="C31" s="231"/>
      <c r="D31" s="231"/>
      <c r="E31" s="231"/>
      <c r="F31" s="231"/>
      <c r="G31" s="231"/>
      <c r="H31" s="231"/>
      <c r="I31" s="231"/>
      <c r="J31" s="231"/>
      <c r="K31" s="231"/>
      <c r="M31" s="224"/>
      <c r="N31" s="224"/>
      <c r="O31" s="224"/>
      <c r="P31" s="224"/>
      <c r="Q31" s="224"/>
    </row>
    <row r="32" spans="1:17">
      <c r="A32" s="215"/>
      <c r="B32" s="216"/>
      <c r="C32" s="216"/>
      <c r="D32" s="216"/>
      <c r="E32" s="216"/>
      <c r="F32" s="216"/>
      <c r="G32" s="216"/>
      <c r="H32" s="216"/>
      <c r="I32" s="216"/>
      <c r="J32" s="216"/>
      <c r="K32" s="217"/>
    </row>
    <row r="33" spans="1:17" ht="12.75" customHeight="1">
      <c r="A33" s="218"/>
      <c r="B33" s="204"/>
      <c r="C33" s="204"/>
      <c r="D33" s="204"/>
      <c r="E33" s="204"/>
      <c r="F33" s="204"/>
      <c r="G33" s="204"/>
      <c r="H33" s="204"/>
      <c r="I33" s="204"/>
      <c r="J33" s="204"/>
      <c r="K33" s="219"/>
      <c r="L33" s="223" t="s">
        <v>305</v>
      </c>
      <c r="M33" s="280" t="s">
        <v>306</v>
      </c>
      <c r="N33" s="280"/>
      <c r="O33" s="280"/>
      <c r="P33" s="280"/>
      <c r="Q33" s="280"/>
    </row>
    <row r="34" spans="1:17">
      <c r="A34" s="218"/>
      <c r="B34" s="204"/>
      <c r="C34" s="204"/>
      <c r="D34" s="204"/>
      <c r="E34" s="204"/>
      <c r="F34" s="204"/>
      <c r="G34" s="204"/>
      <c r="H34" s="204"/>
      <c r="I34" s="204"/>
      <c r="J34" s="204"/>
      <c r="K34" s="219"/>
      <c r="M34" s="280"/>
      <c r="N34" s="280"/>
      <c r="O34" s="280"/>
      <c r="P34" s="280"/>
      <c r="Q34" s="280"/>
    </row>
    <row r="35" spans="1:17">
      <c r="A35" s="218"/>
      <c r="B35" s="204"/>
      <c r="C35" s="204"/>
      <c r="D35" s="204"/>
      <c r="E35" s="204"/>
      <c r="F35" s="204"/>
      <c r="G35" s="204"/>
      <c r="H35" s="204"/>
      <c r="I35" s="204"/>
      <c r="J35" s="204"/>
      <c r="K35" s="219"/>
      <c r="M35" s="280"/>
      <c r="N35" s="280"/>
      <c r="O35" s="280"/>
      <c r="P35" s="280"/>
      <c r="Q35" s="280"/>
    </row>
    <row r="36" spans="1:17">
      <c r="A36" s="218"/>
      <c r="B36" s="204"/>
      <c r="C36" s="204"/>
      <c r="D36" s="204"/>
      <c r="E36" s="204"/>
      <c r="F36" s="204"/>
      <c r="G36" s="204"/>
      <c r="H36" s="204"/>
      <c r="I36" s="204"/>
      <c r="J36" s="204"/>
      <c r="K36" s="219"/>
      <c r="M36" s="280"/>
      <c r="N36" s="280"/>
      <c r="O36" s="280"/>
      <c r="P36" s="280"/>
      <c r="Q36" s="280"/>
    </row>
    <row r="37" spans="1:17">
      <c r="A37" s="218"/>
      <c r="B37" s="204"/>
      <c r="C37" s="204"/>
      <c r="D37" s="204"/>
      <c r="E37" s="204"/>
      <c r="F37" s="204"/>
      <c r="G37" s="204"/>
      <c r="H37" s="204"/>
      <c r="I37" s="204"/>
      <c r="J37" s="204"/>
      <c r="K37" s="219"/>
      <c r="M37" s="280"/>
      <c r="N37" s="280"/>
      <c r="O37" s="280"/>
      <c r="P37" s="280"/>
      <c r="Q37" s="280"/>
    </row>
    <row r="38" spans="1:17">
      <c r="A38" s="218"/>
      <c r="B38" s="204"/>
      <c r="C38" s="204"/>
      <c r="D38" s="204"/>
      <c r="E38" s="204"/>
      <c r="F38" s="204"/>
      <c r="G38" s="204"/>
      <c r="H38" s="204"/>
      <c r="I38" s="204"/>
      <c r="J38" s="204"/>
      <c r="K38" s="219"/>
      <c r="M38" s="280"/>
      <c r="N38" s="280"/>
      <c r="O38" s="280"/>
      <c r="P38" s="280"/>
      <c r="Q38" s="280"/>
    </row>
    <row r="39" spans="1:17">
      <c r="A39" s="218"/>
      <c r="B39" s="204"/>
      <c r="C39" s="204"/>
      <c r="D39" s="204"/>
      <c r="E39" s="204"/>
      <c r="F39" s="204"/>
      <c r="G39" s="204"/>
      <c r="H39" s="204"/>
      <c r="I39" s="204"/>
      <c r="J39" s="204"/>
      <c r="K39" s="219"/>
      <c r="M39" s="280"/>
      <c r="N39" s="280"/>
      <c r="O39" s="280"/>
      <c r="P39" s="280"/>
      <c r="Q39" s="280"/>
    </row>
    <row r="40" spans="1:17">
      <c r="A40" s="218"/>
      <c r="B40" s="204"/>
      <c r="C40" s="204"/>
      <c r="D40" s="204"/>
      <c r="E40" s="204"/>
      <c r="F40" s="204"/>
      <c r="G40" s="204"/>
      <c r="H40" s="204"/>
      <c r="I40" s="204"/>
      <c r="J40" s="204"/>
      <c r="K40" s="219"/>
    </row>
    <row r="41" spans="1:17">
      <c r="A41" s="218"/>
      <c r="B41" s="204"/>
      <c r="C41" s="204"/>
      <c r="D41" s="204"/>
      <c r="E41" s="204"/>
      <c r="F41" s="204"/>
      <c r="G41" s="204"/>
      <c r="H41" s="204"/>
      <c r="I41" s="204"/>
      <c r="J41" s="204"/>
      <c r="K41" s="219"/>
    </row>
    <row r="42" spans="1:17">
      <c r="A42" s="218"/>
      <c r="B42" s="204"/>
      <c r="C42" s="204"/>
      <c r="D42" s="204"/>
      <c r="E42" s="204"/>
      <c r="F42" s="204"/>
      <c r="G42" s="204"/>
      <c r="H42" s="204"/>
      <c r="I42" s="204"/>
      <c r="J42" s="204"/>
      <c r="K42" s="219"/>
    </row>
    <row r="43" spans="1:17">
      <c r="A43" s="218"/>
      <c r="B43" s="204"/>
      <c r="C43" s="204"/>
      <c r="D43" s="204"/>
      <c r="E43" s="204"/>
      <c r="F43" s="204"/>
      <c r="G43" s="204"/>
      <c r="H43" s="204"/>
      <c r="I43" s="204"/>
      <c r="J43" s="204"/>
      <c r="K43" s="219"/>
    </row>
    <row r="44" spans="1:17">
      <c r="A44" s="218"/>
      <c r="B44" s="204"/>
      <c r="C44" s="204"/>
      <c r="D44" s="204"/>
      <c r="E44" s="204"/>
      <c r="F44" s="204"/>
      <c r="G44" s="204"/>
      <c r="H44" s="204"/>
      <c r="I44" s="204"/>
      <c r="J44" s="204"/>
      <c r="K44" s="219"/>
    </row>
    <row r="45" spans="1:17">
      <c r="A45" s="218"/>
      <c r="B45" s="204"/>
      <c r="C45" s="204"/>
      <c r="D45" s="204"/>
      <c r="E45" s="204"/>
      <c r="F45" s="204"/>
      <c r="G45" s="204"/>
      <c r="H45" s="204"/>
      <c r="I45" s="204"/>
      <c r="J45" s="204"/>
      <c r="K45" s="219"/>
    </row>
    <row r="46" spans="1:17">
      <c r="A46" s="218"/>
      <c r="B46" s="204"/>
      <c r="C46" s="204"/>
      <c r="D46" s="204"/>
      <c r="E46" s="204"/>
      <c r="F46" s="204"/>
      <c r="G46" s="204"/>
      <c r="H46" s="204"/>
      <c r="I46" s="204"/>
      <c r="J46" s="204"/>
      <c r="K46" s="219"/>
    </row>
    <row r="47" spans="1:17">
      <c r="A47" s="218"/>
      <c r="B47" s="204"/>
      <c r="C47" s="204"/>
      <c r="D47" s="204"/>
      <c r="E47" s="204"/>
      <c r="F47" s="204"/>
      <c r="G47" s="204"/>
      <c r="H47" s="204"/>
      <c r="I47" s="204"/>
      <c r="J47" s="204"/>
      <c r="K47" s="219"/>
    </row>
    <row r="48" spans="1:17">
      <c r="A48" s="218"/>
      <c r="B48" s="204"/>
      <c r="C48" s="204"/>
      <c r="D48" s="204"/>
      <c r="E48" s="204"/>
      <c r="F48" s="204"/>
      <c r="G48" s="204"/>
      <c r="H48" s="204"/>
      <c r="I48" s="204"/>
      <c r="J48" s="204"/>
      <c r="K48" s="219"/>
    </row>
    <row r="49" spans="1:11">
      <c r="A49" s="218"/>
      <c r="B49" s="204"/>
      <c r="C49" s="204"/>
      <c r="D49" s="204"/>
      <c r="E49" s="204"/>
      <c r="F49" s="204"/>
      <c r="G49" s="204"/>
      <c r="H49" s="204"/>
      <c r="I49" s="204"/>
      <c r="J49" s="204"/>
      <c r="K49" s="219"/>
    </row>
    <row r="50" spans="1:11">
      <c r="A50" s="218"/>
      <c r="B50" s="204"/>
      <c r="C50" s="204"/>
      <c r="D50" s="204"/>
      <c r="E50" s="204"/>
      <c r="F50" s="204"/>
      <c r="G50" s="204"/>
      <c r="H50" s="204"/>
      <c r="I50" s="204"/>
      <c r="J50" s="204"/>
      <c r="K50" s="219"/>
    </row>
    <row r="51" spans="1:11">
      <c r="A51" s="218"/>
      <c r="B51" s="204"/>
      <c r="C51" s="204"/>
      <c r="D51" s="204"/>
      <c r="E51" s="204"/>
      <c r="F51" s="204"/>
      <c r="G51" s="204"/>
      <c r="H51" s="204"/>
      <c r="I51" s="204"/>
      <c r="J51" s="204"/>
      <c r="K51" s="219"/>
    </row>
    <row r="52" spans="1:11">
      <c r="A52" s="218"/>
      <c r="B52" s="204"/>
      <c r="C52" s="204"/>
      <c r="D52" s="204"/>
      <c r="E52" s="204"/>
      <c r="F52" s="204"/>
      <c r="G52" s="204"/>
      <c r="H52" s="204"/>
      <c r="I52" s="204"/>
      <c r="J52" s="204"/>
      <c r="K52" s="219"/>
    </row>
    <row r="53" spans="1:11">
      <c r="A53" s="218"/>
      <c r="B53" s="204"/>
      <c r="C53" s="204"/>
      <c r="D53" s="204"/>
      <c r="E53" s="204"/>
      <c r="F53" s="204"/>
      <c r="G53" s="204"/>
      <c r="H53" s="204"/>
      <c r="I53" s="204"/>
      <c r="J53" s="204"/>
      <c r="K53" s="219"/>
    </row>
    <row r="54" spans="1:11">
      <c r="A54" s="218"/>
      <c r="B54" s="204"/>
      <c r="C54" s="204"/>
      <c r="D54" s="204"/>
      <c r="E54" s="204"/>
      <c r="F54" s="204"/>
      <c r="G54" s="204"/>
      <c r="H54" s="204"/>
      <c r="I54" s="204"/>
      <c r="J54" s="204"/>
      <c r="K54" s="219"/>
    </row>
    <row r="55" spans="1:11">
      <c r="A55" s="218"/>
      <c r="B55" s="204"/>
      <c r="C55" s="204"/>
      <c r="D55" s="204"/>
      <c r="E55" s="204"/>
      <c r="F55" s="204"/>
      <c r="G55" s="204"/>
      <c r="H55" s="204"/>
      <c r="I55" s="204"/>
      <c r="J55" s="204"/>
      <c r="K55" s="219"/>
    </row>
    <row r="56" spans="1:11">
      <c r="A56" s="218"/>
      <c r="B56" s="204"/>
      <c r="C56" s="204"/>
      <c r="D56" s="204"/>
      <c r="E56" s="204"/>
      <c r="F56" s="204"/>
      <c r="G56" s="204"/>
      <c r="H56" s="204"/>
      <c r="I56" s="204"/>
      <c r="J56" s="204"/>
      <c r="K56" s="219"/>
    </row>
    <row r="57" spans="1:11">
      <c r="A57" s="218"/>
      <c r="B57" s="204"/>
      <c r="C57" s="204"/>
      <c r="D57" s="204"/>
      <c r="E57" s="204"/>
      <c r="F57" s="204"/>
      <c r="G57" s="204"/>
      <c r="H57" s="204"/>
      <c r="I57" s="204"/>
      <c r="J57" s="204"/>
      <c r="K57" s="219"/>
    </row>
    <row r="58" spans="1:11">
      <c r="A58" s="218"/>
      <c r="B58" s="204"/>
      <c r="C58" s="204"/>
      <c r="D58" s="204"/>
      <c r="E58" s="204"/>
      <c r="F58" s="204"/>
      <c r="G58" s="204"/>
      <c r="H58" s="204"/>
      <c r="I58" s="204"/>
      <c r="J58" s="204"/>
      <c r="K58" s="219"/>
    </row>
    <row r="59" spans="1:11">
      <c r="A59" s="218"/>
      <c r="B59" s="204"/>
      <c r="C59" s="204"/>
      <c r="D59" s="204"/>
      <c r="E59" s="204"/>
      <c r="F59" s="204"/>
      <c r="G59" s="204"/>
      <c r="H59" s="204"/>
      <c r="I59" s="204"/>
      <c r="J59" s="204"/>
      <c r="K59" s="219"/>
    </row>
    <row r="60" spans="1:11">
      <c r="A60" s="218"/>
      <c r="B60" s="204"/>
      <c r="C60" s="204"/>
      <c r="D60" s="204"/>
      <c r="E60" s="204"/>
      <c r="F60" s="204"/>
      <c r="G60" s="204"/>
      <c r="H60" s="204"/>
      <c r="I60" s="204"/>
      <c r="J60" s="204"/>
      <c r="K60" s="219"/>
    </row>
    <row r="61" spans="1:11">
      <c r="A61" s="218"/>
      <c r="B61" s="204"/>
      <c r="C61" s="204"/>
      <c r="D61" s="204"/>
      <c r="E61" s="204"/>
      <c r="F61" s="204"/>
      <c r="G61" s="204"/>
      <c r="H61" s="204"/>
      <c r="I61" s="204"/>
      <c r="J61" s="204"/>
      <c r="K61" s="219"/>
    </row>
    <row r="62" spans="1:11">
      <c r="A62" s="218"/>
      <c r="B62" s="204"/>
      <c r="C62" s="204"/>
      <c r="D62" s="204"/>
      <c r="E62" s="204"/>
      <c r="F62" s="204"/>
      <c r="G62" s="204"/>
      <c r="H62" s="204"/>
      <c r="I62" s="204"/>
      <c r="J62" s="204"/>
      <c r="K62" s="219"/>
    </row>
    <row r="63" spans="1:11">
      <c r="A63" s="218"/>
      <c r="B63" s="204"/>
      <c r="C63" s="204"/>
      <c r="D63" s="204"/>
      <c r="E63" s="204"/>
      <c r="F63" s="204"/>
      <c r="G63" s="204"/>
      <c r="H63" s="204"/>
      <c r="I63" s="204"/>
      <c r="J63" s="204"/>
      <c r="K63" s="219"/>
    </row>
    <row r="64" spans="1:11">
      <c r="A64" s="218"/>
      <c r="B64" s="204"/>
      <c r="C64" s="204"/>
      <c r="D64" s="204"/>
      <c r="E64" s="204"/>
      <c r="F64" s="204"/>
      <c r="G64" s="204"/>
      <c r="H64" s="204"/>
      <c r="I64" s="204"/>
      <c r="J64" s="204"/>
      <c r="K64" s="219"/>
    </row>
    <row r="65" spans="1:11">
      <c r="A65" s="218"/>
      <c r="B65" s="204"/>
      <c r="C65" s="204"/>
      <c r="D65" s="204"/>
      <c r="E65" s="204"/>
      <c r="F65" s="204"/>
      <c r="G65" s="204"/>
      <c r="H65" s="204"/>
      <c r="I65" s="204"/>
      <c r="J65" s="204"/>
      <c r="K65" s="219"/>
    </row>
    <row r="66" spans="1:11">
      <c r="A66" s="218"/>
      <c r="B66" s="204"/>
      <c r="C66" s="204"/>
      <c r="D66" s="204"/>
      <c r="E66" s="204"/>
      <c r="F66" s="204"/>
      <c r="G66" s="204"/>
      <c r="H66" s="204"/>
      <c r="I66" s="204"/>
      <c r="J66" s="204"/>
      <c r="K66" s="219"/>
    </row>
    <row r="67" spans="1:11">
      <c r="A67" s="218"/>
      <c r="B67" s="204"/>
      <c r="C67" s="204"/>
      <c r="D67" s="204"/>
      <c r="E67" s="204"/>
      <c r="F67" s="204"/>
      <c r="G67" s="204"/>
      <c r="H67" s="204"/>
      <c r="I67" s="204"/>
      <c r="J67" s="204"/>
      <c r="K67" s="219"/>
    </row>
    <row r="68" spans="1:11">
      <c r="A68" s="218"/>
      <c r="B68" s="204"/>
      <c r="C68" s="204"/>
      <c r="D68" s="204"/>
      <c r="E68" s="204"/>
      <c r="F68" s="204"/>
      <c r="G68" s="204"/>
      <c r="H68" s="204"/>
      <c r="I68" s="204"/>
      <c r="J68" s="204"/>
      <c r="K68" s="219"/>
    </row>
    <row r="69" spans="1:11">
      <c r="A69" s="218"/>
      <c r="B69" s="204"/>
      <c r="C69" s="204"/>
      <c r="D69" s="204"/>
      <c r="E69" s="204"/>
      <c r="F69" s="204"/>
      <c r="G69" s="204"/>
      <c r="H69" s="204"/>
      <c r="I69" s="204"/>
      <c r="J69" s="204"/>
      <c r="K69" s="219"/>
    </row>
    <row r="70" spans="1:11" ht="13.5" thickBot="1">
      <c r="A70" s="220"/>
      <c r="B70" s="221"/>
      <c r="C70" s="221"/>
      <c r="D70" s="221"/>
      <c r="E70" s="221"/>
      <c r="F70" s="221"/>
      <c r="G70" s="221"/>
      <c r="H70" s="221"/>
      <c r="I70" s="221"/>
      <c r="J70" s="221"/>
      <c r="K70" s="222"/>
    </row>
    <row r="71" spans="1:11">
      <c r="A71" s="277" t="s">
        <v>307</v>
      </c>
      <c r="B71" s="277"/>
      <c r="C71" s="277"/>
      <c r="D71" s="277"/>
      <c r="E71" s="277"/>
      <c r="F71" s="277"/>
      <c r="G71" s="277"/>
      <c r="H71" s="277"/>
      <c r="I71" s="277"/>
      <c r="J71" s="277"/>
      <c r="K71" s="277"/>
    </row>
  </sheetData>
  <mergeCells count="4">
    <mergeCell ref="A71:K71"/>
    <mergeCell ref="A30:K30"/>
    <mergeCell ref="M30:Q30"/>
    <mergeCell ref="M33:Q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Bloomberg L.P.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PG-Iakobadze, Irakli</dc:creator>
  <cp:keywords/>
  <dc:description/>
  <cp:lastModifiedBy>PG-Iakobadze, Irakli</cp:lastModifiedBy>
  <cp:revision/>
  <dcterms:created xsi:type="dcterms:W3CDTF">2018-02-17T11:53:38Z</dcterms:created>
  <dcterms:modified xsi:type="dcterms:W3CDTF">2018-03-25T15:40:48Z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{A5444FBB-2B81-4857-9362-2DEA86CF81B1}</vt:lpwstr>
  </property>
</Properties>
</file>