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/Desktop/Stuff/Bank/Tax/FY 2023-2024/myDeductionExpenses Joey_Koh FY 23:"/>
    </mc:Choice>
  </mc:AlternateContent>
  <xr:revisionPtr revIDLastSave="0" documentId="13_ncr:1_{A1BC6F77-BF5E-BB4B-B9F4-5351CD85D59E}" xr6:coauthVersionLast="47" xr6:coauthVersionMax="47" xr10:uidLastSave="{00000000-0000-0000-0000-000000000000}"/>
  <bookViews>
    <workbookView xWindow="13900" yWindow="3660" windowWidth="34560" windowHeight="21580" xr2:uid="{00000000-000D-0000-FFFF-FFFF00000000}"/>
  </bookViews>
  <sheets>
    <sheet name="myDeductionExpen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9" i="1" l="1"/>
  <c r="R22" i="1"/>
  <c r="R21" i="1"/>
  <c r="R20" i="1"/>
  <c r="R19" i="1"/>
  <c r="S21" i="1"/>
  <c r="R18" i="1"/>
  <c r="E70" i="1"/>
  <c r="J8" i="1"/>
  <c r="J12" i="1"/>
  <c r="J13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71" i="1"/>
  <c r="J151" i="1"/>
  <c r="J155" i="1"/>
  <c r="J156" i="1"/>
  <c r="J152" i="1"/>
  <c r="J157" i="1"/>
  <c r="J153" i="1"/>
  <c r="J154" i="1"/>
  <c r="J173" i="1"/>
  <c r="J166" i="1"/>
  <c r="J167" i="1"/>
  <c r="J168" i="1"/>
  <c r="J163" i="1"/>
  <c r="J164" i="1"/>
  <c r="J161" i="1"/>
  <c r="J171" i="1"/>
  <c r="J159" i="1"/>
  <c r="J170" i="1"/>
  <c r="J68" i="1"/>
  <c r="J172" i="1"/>
  <c r="J169" i="1"/>
  <c r="J165" i="1"/>
  <c r="J162" i="1"/>
  <c r="J160" i="1"/>
  <c r="J158" i="1"/>
  <c r="J175" i="1"/>
  <c r="J176" i="1"/>
  <c r="J177" i="1"/>
  <c r="J178" i="1"/>
  <c r="J179" i="1"/>
  <c r="J6" i="1"/>
  <c r="N7" i="1"/>
  <c r="J7" i="1" s="1"/>
  <c r="N8" i="1"/>
  <c r="N9" i="1"/>
  <c r="J9" i="1" s="1"/>
  <c r="N10" i="1"/>
  <c r="J10" i="1" s="1"/>
  <c r="N11" i="1"/>
  <c r="J11" i="1" s="1"/>
  <c r="N12" i="1"/>
  <c r="N13" i="1"/>
  <c r="N14" i="1"/>
  <c r="J14" i="1" s="1"/>
  <c r="N15" i="1"/>
  <c r="J15" i="1" s="1"/>
  <c r="N16" i="1"/>
  <c r="J16" i="1" s="1"/>
  <c r="N17" i="1"/>
  <c r="J17" i="1" s="1"/>
  <c r="N18" i="1"/>
  <c r="J18" i="1" s="1"/>
  <c r="N19" i="1"/>
  <c r="J19" i="1" s="1"/>
  <c r="N20" i="1"/>
  <c r="J20" i="1" s="1"/>
  <c r="N21" i="1"/>
  <c r="J21" i="1" s="1"/>
  <c r="N22" i="1"/>
  <c r="J22" i="1" s="1"/>
  <c r="N23" i="1"/>
  <c r="J23" i="1" s="1"/>
  <c r="N24" i="1"/>
  <c r="J24" i="1" s="1"/>
  <c r="N25" i="1"/>
  <c r="J25" i="1" s="1"/>
  <c r="N26" i="1"/>
  <c r="J26" i="1" s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J49" i="1" s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114" i="1"/>
  <c r="J114" i="1" s="1"/>
  <c r="N115" i="1"/>
  <c r="J115" i="1" s="1"/>
  <c r="N116" i="1"/>
  <c r="J116" i="1" s="1"/>
  <c r="N119" i="1"/>
  <c r="J119" i="1" s="1"/>
  <c r="N142" i="1"/>
  <c r="J142" i="1" s="1"/>
  <c r="N118" i="1"/>
  <c r="J118" i="1" s="1"/>
  <c r="N109" i="1"/>
  <c r="J109" i="1" s="1"/>
  <c r="N110" i="1"/>
  <c r="J110" i="1" s="1"/>
  <c r="N106" i="1"/>
  <c r="J106" i="1" s="1"/>
  <c r="N107" i="1"/>
  <c r="J107" i="1" s="1"/>
  <c r="N108" i="1"/>
  <c r="J108" i="1" s="1"/>
  <c r="N104" i="1"/>
  <c r="J104" i="1" s="1"/>
  <c r="N111" i="1"/>
  <c r="J111" i="1" s="1"/>
  <c r="N105" i="1"/>
  <c r="J105" i="1" s="1"/>
  <c r="N102" i="1"/>
  <c r="J102" i="1" s="1"/>
  <c r="N96" i="1"/>
  <c r="J96" i="1" s="1"/>
  <c r="N97" i="1"/>
  <c r="J97" i="1" s="1"/>
  <c r="N98" i="1"/>
  <c r="J98" i="1" s="1"/>
  <c r="N93" i="1"/>
  <c r="J93" i="1" s="1"/>
  <c r="N94" i="1"/>
  <c r="J94" i="1" s="1"/>
  <c r="N90" i="1"/>
  <c r="J90" i="1" s="1"/>
  <c r="N91" i="1"/>
  <c r="J91" i="1" s="1"/>
  <c r="N84" i="1"/>
  <c r="J84" i="1" s="1"/>
  <c r="N82" i="1"/>
  <c r="J82" i="1" s="1"/>
  <c r="N73" i="1"/>
  <c r="J73" i="1" s="1"/>
  <c r="N85" i="1"/>
  <c r="J85" i="1" s="1"/>
  <c r="N74" i="1"/>
  <c r="J74" i="1" s="1"/>
  <c r="N81" i="1"/>
  <c r="J81" i="1" s="1"/>
  <c r="N75" i="1"/>
  <c r="J75" i="1" s="1"/>
  <c r="N76" i="1"/>
  <c r="J76" i="1" s="1"/>
  <c r="N77" i="1"/>
  <c r="J77" i="1" s="1"/>
  <c r="N78" i="1"/>
  <c r="J78" i="1" s="1"/>
  <c r="N71" i="1"/>
  <c r="N72" i="1"/>
  <c r="J72" i="1" s="1"/>
  <c r="N123" i="1"/>
  <c r="J123" i="1" s="1"/>
  <c r="N120" i="1"/>
  <c r="J120" i="1" s="1"/>
  <c r="N121" i="1"/>
  <c r="J121" i="1" s="1"/>
  <c r="N124" i="1"/>
  <c r="J124" i="1" s="1"/>
  <c r="N122" i="1"/>
  <c r="J122" i="1" s="1"/>
  <c r="N125" i="1"/>
  <c r="J125" i="1" s="1"/>
  <c r="N130" i="1"/>
  <c r="J130" i="1" s="1"/>
  <c r="N127" i="1"/>
  <c r="J127" i="1" s="1"/>
  <c r="N128" i="1"/>
  <c r="J128" i="1" s="1"/>
  <c r="N131" i="1"/>
  <c r="J131" i="1" s="1"/>
  <c r="N132" i="1"/>
  <c r="J132" i="1" s="1"/>
  <c r="N129" i="1"/>
  <c r="J129" i="1" s="1"/>
  <c r="N133" i="1"/>
  <c r="J133" i="1" s="1"/>
  <c r="N174" i="1"/>
  <c r="J174" i="1" s="1"/>
  <c r="N134" i="1"/>
  <c r="J134" i="1" s="1"/>
  <c r="N135" i="1"/>
  <c r="J135" i="1" s="1"/>
  <c r="N138" i="1"/>
  <c r="J138" i="1" s="1"/>
  <c r="N136" i="1"/>
  <c r="J136" i="1" s="1"/>
  <c r="N140" i="1"/>
  <c r="J140" i="1" s="1"/>
  <c r="N139" i="1"/>
  <c r="J139" i="1" s="1"/>
  <c r="N151" i="1"/>
  <c r="N141" i="1"/>
  <c r="J141" i="1" s="1"/>
  <c r="N145" i="1"/>
  <c r="J145" i="1" s="1"/>
  <c r="N143" i="1"/>
  <c r="J143" i="1" s="1"/>
  <c r="N147" i="1"/>
  <c r="J147" i="1" s="1"/>
  <c r="N148" i="1"/>
  <c r="J148" i="1" s="1"/>
  <c r="N144" i="1"/>
  <c r="J144" i="1" s="1"/>
  <c r="N146" i="1"/>
  <c r="J146" i="1" s="1"/>
  <c r="N155" i="1"/>
  <c r="N156" i="1"/>
  <c r="N152" i="1"/>
  <c r="N157" i="1"/>
  <c r="N153" i="1"/>
  <c r="N154" i="1"/>
  <c r="N173" i="1"/>
  <c r="N166" i="1"/>
  <c r="N167" i="1"/>
  <c r="N168" i="1"/>
  <c r="N163" i="1"/>
  <c r="N164" i="1"/>
  <c r="N161" i="1"/>
  <c r="N171" i="1"/>
  <c r="N159" i="1"/>
  <c r="N170" i="1"/>
  <c r="N69" i="1"/>
  <c r="J69" i="1" s="1"/>
  <c r="N68" i="1"/>
  <c r="N101" i="1"/>
  <c r="J101" i="1" s="1"/>
  <c r="N70" i="1"/>
  <c r="J70" i="1" s="1"/>
  <c r="N79" i="1"/>
  <c r="J79" i="1" s="1"/>
  <c r="N80" i="1"/>
  <c r="J80" i="1" s="1"/>
  <c r="N83" i="1"/>
  <c r="J83" i="1" s="1"/>
  <c r="N86" i="1"/>
  <c r="J86" i="1" s="1"/>
  <c r="N87" i="1"/>
  <c r="J87" i="1" s="1"/>
  <c r="N88" i="1"/>
  <c r="J88" i="1" s="1"/>
  <c r="N89" i="1"/>
  <c r="J89" i="1" s="1"/>
  <c r="N92" i="1"/>
  <c r="J92" i="1" s="1"/>
  <c r="N103" i="1"/>
  <c r="J103" i="1" s="1"/>
  <c r="N112" i="1"/>
  <c r="J112" i="1" s="1"/>
  <c r="N113" i="1"/>
  <c r="J113" i="1" s="1"/>
  <c r="N117" i="1"/>
  <c r="J117" i="1" s="1"/>
  <c r="N149" i="1"/>
  <c r="J149" i="1" s="1"/>
  <c r="N150" i="1"/>
  <c r="J150" i="1" s="1"/>
  <c r="N137" i="1"/>
  <c r="J137" i="1" s="1"/>
  <c r="N95" i="1"/>
  <c r="J95" i="1" s="1"/>
  <c r="N99" i="1"/>
  <c r="J99" i="1" s="1"/>
  <c r="N100" i="1"/>
  <c r="J100" i="1" s="1"/>
  <c r="N126" i="1"/>
  <c r="J126" i="1" s="1"/>
  <c r="N172" i="1"/>
  <c r="N169" i="1"/>
  <c r="N165" i="1"/>
  <c r="N162" i="1"/>
  <c r="N160" i="1"/>
  <c r="N158" i="1"/>
  <c r="N175" i="1"/>
  <c r="N176" i="1"/>
  <c r="N177" i="1"/>
  <c r="N178" i="1"/>
  <c r="N179" i="1"/>
  <c r="N180" i="1"/>
  <c r="J180" i="1" s="1"/>
  <c r="N181" i="1"/>
  <c r="J181" i="1" s="1"/>
  <c r="N182" i="1"/>
  <c r="J182" i="1" s="1"/>
  <c r="N183" i="1"/>
  <c r="J183" i="1" s="1"/>
  <c r="N184" i="1"/>
  <c r="J184" i="1" s="1"/>
  <c r="N185" i="1"/>
  <c r="J185" i="1" s="1"/>
  <c r="N6" i="1"/>
  <c r="E186" i="1"/>
  <c r="J186" i="1" l="1"/>
</calcChain>
</file>

<file path=xl/sharedStrings.xml><?xml version="1.0" encoding="utf-8"?>
<sst xmlns="http://schemas.openxmlformats.org/spreadsheetml/2006/main" count="806" uniqueCount="76">
  <si>
    <t>Expenses</t>
  </si>
  <si>
    <t>Uploaded</t>
  </si>
  <si>
    <t>Type</t>
  </si>
  <si>
    <t>Status</t>
  </si>
  <si>
    <t>Date</t>
  </si>
  <si>
    <t>Amount</t>
  </si>
  <si>
    <t>Description</t>
  </si>
  <si>
    <t>% Claimable</t>
  </si>
  <si>
    <t>Expense type</t>
  </si>
  <si>
    <t>Expense sub-type*</t>
  </si>
  <si>
    <t>Vehicle*</t>
  </si>
  <si>
    <t>Photo reference*</t>
  </si>
  <si>
    <t>Employee</t>
  </si>
  <si>
    <t>work from home infrastructure</t>
  </si>
  <si>
    <t>Other work-related</t>
  </si>
  <si>
    <t>Home office</t>
  </si>
  <si>
    <t>ATO221220200720.jpg;</t>
  </si>
  <si>
    <t>Work-related travel</t>
  </si>
  <si>
    <t>Meals/accommodation</t>
  </si>
  <si>
    <t>Transport</t>
  </si>
  <si>
    <t>Repairs/Maintainance</t>
  </si>
  <si>
    <t>Incidentals/other expenses</t>
  </si>
  <si>
    <t>Other</t>
  </si>
  <si>
    <t>Currency</t>
  </si>
  <si>
    <t>Exchange Rate</t>
  </si>
  <si>
    <t>In AUD</t>
  </si>
  <si>
    <t>AUD</t>
  </si>
  <si>
    <t>USD</t>
  </si>
  <si>
    <t>Based on ATO app - myDeductions</t>
  </si>
  <si>
    <t>SIM</t>
  </si>
  <si>
    <t>work from home mobile expenses</t>
  </si>
  <si>
    <t>Squarespace Testing Fees</t>
  </si>
  <si>
    <t>Work-related expense</t>
  </si>
  <si>
    <t>Heroku Server costs for webdev</t>
  </si>
  <si>
    <t>Work-related self-education</t>
  </si>
  <si>
    <t>WFH Revised fixed rate method</t>
  </si>
  <si>
    <t>KRW</t>
  </si>
  <si>
    <t>10-14 Oct in Korea</t>
  </si>
  <si>
    <t>15-30 Oct in Syd</t>
  </si>
  <si>
    <t>public transport card recharge</t>
  </si>
  <si>
    <t>taxi</t>
  </si>
  <si>
    <t>Cash withdrawal fee</t>
  </si>
  <si>
    <t>Public transport card recharge</t>
  </si>
  <si>
    <t>Prescribed Meds</t>
  </si>
  <si>
    <t>e-bike hire</t>
  </si>
  <si>
    <t>Squarespace Domain Fees</t>
  </si>
  <si>
    <t xml:space="preserve">AUD/KRW Avg </t>
  </si>
  <si>
    <t>AUD/USD Avg</t>
  </si>
  <si>
    <t>startup books</t>
  </si>
  <si>
    <t>Flights SFO-BOS return</t>
  </si>
  <si>
    <t>Flights PER-SFO return</t>
  </si>
  <si>
    <t>Fly web service</t>
  </si>
  <si>
    <t>Uber</t>
  </si>
  <si>
    <t>24 Jan - 12 Mar in USA</t>
  </si>
  <si>
    <t>12 Mar - 23 Mar in Syd</t>
  </si>
  <si>
    <t>2023/24 Exchange Rates from ATO</t>
  </si>
  <si>
    <t>Hostel</t>
  </si>
  <si>
    <t>~500</t>
  </si>
  <si>
    <t>~4300</t>
  </si>
  <si>
    <t>~780</t>
  </si>
  <si>
    <t>~283</t>
  </si>
  <si>
    <t>chair?</t>
  </si>
  <si>
    <t>time WFH</t>
  </si>
  <si>
    <t>possible</t>
  </si>
  <si>
    <t>40 hrs x 52 weeks</t>
  </si>
  <si>
    <t>leave days</t>
  </si>
  <si>
    <t>leave hrs</t>
  </si>
  <si>
    <t>hrs worked</t>
  </si>
  <si>
    <t>WFH fixed</t>
  </si>
  <si>
    <t>Date: 29/06/2024</t>
  </si>
  <si>
    <t>https://www.ato.gov.au/individuals-and-families/income-deductions-offsets-and-records/deductions-you-can-claim/working-from-home-expenses/fixed-rate-method-67-cents</t>
  </si>
  <si>
    <t xml:space="preserve">fixed rate method at </t>
  </si>
  <si>
    <t>can't claim</t>
  </si>
  <si>
    <t>AUS sim renew</t>
  </si>
  <si>
    <t>can claim</t>
  </si>
  <si>
    <t>67c per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</si>
</sst>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rgb="FF333333"/>
      <name val="Arial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9" fontId="0" fillId="0" borderId="0" xfId="0" applyNumberFormat="1"/>
    <xf numFmtId="0" fontId="14" fillId="0" borderId="0" xfId="0" applyFont="1"/>
    <xf numFmtId="164" fontId="0" fillId="0" borderId="0" xfId="1" applyFont="1"/>
    <xf numFmtId="0" fontId="16" fillId="0" borderId="0" xfId="0" applyFont="1"/>
    <xf numFmtId="14" fontId="14" fillId="0" borderId="0" xfId="0" applyNumberFormat="1" applyFont="1"/>
    <xf numFmtId="0" fontId="18" fillId="33" borderId="0" xfId="0" applyFont="1" applyFill="1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165" fontId="14" fillId="0" borderId="0" xfId="0" applyNumberFormat="1" applyFont="1"/>
    <xf numFmtId="2" fontId="0" fillId="0" borderId="0" xfId="1" applyNumberFormat="1" applyFont="1"/>
    <xf numFmtId="2" fontId="14" fillId="0" borderId="0" xfId="1" applyNumberFormat="1" applyFont="1"/>
    <xf numFmtId="2" fontId="0" fillId="0" borderId="0" xfId="0" applyNumberFormat="1"/>
    <xf numFmtId="14" fontId="0" fillId="0" borderId="0" xfId="1" applyNumberFormat="1" applyFont="1" applyAlignment="1"/>
    <xf numFmtId="2" fontId="0" fillId="0" borderId="0" xfId="43" applyNumberFormat="1" applyFont="1"/>
    <xf numFmtId="2" fontId="14" fillId="0" borderId="0" xfId="43" applyNumberFormat="1" applyFont="1"/>
    <xf numFmtId="2" fontId="16" fillId="0" borderId="0" xfId="43" applyNumberFormat="1" applyFont="1"/>
    <xf numFmtId="2" fontId="1" fillId="0" borderId="0" xfId="43" applyNumberFormat="1" applyFont="1"/>
    <xf numFmtId="0" fontId="20" fillId="0" borderId="0" xfId="0" applyFont="1"/>
    <xf numFmtId="0" fontId="21" fillId="0" borderId="0" xfId="0" applyFont="1"/>
    <xf numFmtId="14" fontId="0" fillId="34" borderId="0" xfId="0" applyNumberFormat="1" applyFill="1"/>
    <xf numFmtId="0" fontId="0" fillId="34" borderId="0" xfId="0" applyFill="1"/>
    <xf numFmtId="0" fontId="0" fillId="35" borderId="0" xfId="0" applyFill="1"/>
    <xf numFmtId="14" fontId="0" fillId="35" borderId="0" xfId="0" applyNumberFormat="1" applyFill="1"/>
    <xf numFmtId="2" fontId="0" fillId="0" borderId="0" xfId="43" applyNumberFormat="1" applyFont="1" applyFill="1"/>
    <xf numFmtId="0" fontId="16" fillId="36" borderId="0" xfId="0" applyFont="1" applyFill="1"/>
    <xf numFmtId="0" fontId="22" fillId="0" borderId="0" xfId="44"/>
    <xf numFmtId="164" fontId="16" fillId="0" borderId="0" xfId="1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6">
    <dxf>
      <numFmt numFmtId="165" formatCode="0.0000"/>
    </dxf>
    <dxf>
      <numFmt numFmtId="13" formatCode="0%"/>
    </dxf>
    <dxf>
      <numFmt numFmtId="2" formatCode="0.00"/>
    </dxf>
    <dxf>
      <numFmt numFmtId="164" formatCode="_(&quot;$&quot;* #,##0.00_);_(&quot;$&quot;* \(#,##0.00\);_(&quot;$&quot;* &quot;-&quot;??_);_(@_)"/>
    </dxf>
    <dxf>
      <numFmt numFmtId="2" formatCode="0.00"/>
    </dxf>
    <dxf>
      <numFmt numFmtId="19" formatCode="dd/mm/yyyy"/>
    </dxf>
    <dxf>
      <numFmt numFmtId="165" formatCode="0.0000"/>
    </dxf>
    <dxf>
      <alignment horizontal="general" vertical="bottom" textRotation="0" wrapText="0" indent="0" justifyLastLine="0" shrinkToFit="0" readingOrder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6" formatCode="d/m/yyyy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numFmt numFmtId="166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N186" totalsRowCount="1" headerRowDxfId="15">
  <autoFilter ref="A5:N185" xr:uid="{00000000-0009-0000-0100-000001000000}"/>
  <sortState xmlns:xlrd2="http://schemas.microsoft.com/office/spreadsheetml/2017/richdata2" ref="A6:N185">
    <sortCondition ref="D5:D185"/>
  </sortState>
  <tableColumns count="14">
    <tableColumn id="1" xr3:uid="{00000000-0010-0000-0000-000001000000}" name="Uploaded"/>
    <tableColumn id="2" xr3:uid="{00000000-0010-0000-0000-000002000000}" name="Type"/>
    <tableColumn id="3" xr3:uid="{00000000-0010-0000-0000-000003000000}" name="Status"/>
    <tableColumn id="4" xr3:uid="{00000000-0010-0000-0000-000004000000}" name="Date" dataDxfId="14" totalsRowDxfId="5"/>
    <tableColumn id="5" xr3:uid="{00000000-0010-0000-0000-000005000000}" name="Amount" totalsRowFunction="custom" dataDxfId="13" totalsRowDxfId="4" dataCellStyle="Comma">
      <totalsRowFormula>SUM(E6:E185)</totalsRowFormula>
    </tableColumn>
    <tableColumn id="6" xr3:uid="{00000000-0010-0000-0000-000006000000}" name="Description" dataDxfId="12"/>
    <tableColumn id="18" xr3:uid="{00000000-0010-0000-0000-000012000000}" name="Expense sub-type*" dataDxfId="11" totalsRowDxfId="3" dataCellStyle="Currency"/>
    <tableColumn id="12" xr3:uid="{00000000-0010-0000-0000-00000C000000}" name="Currency" dataDxfId="10"/>
    <tableColumn id="8" xr3:uid="{00000000-0010-0000-0000-000008000000}" name="Expense type"/>
    <tableColumn id="14" xr3:uid="{00000000-0010-0000-0000-00000E000000}" name="In AUD" totalsRowFunction="custom" dataDxfId="9" totalsRowDxfId="2" dataCellStyle="Currency">
      <calculatedColumnFormula>IF(Table1[[#This Row],[Currency]]&lt;&gt;"AUD",Table1[[#This Row],[Amount]]/Table1[[#This Row],[Exchange Rate]],Table1[[#This Row],[Amount]])</calculatedColumnFormula>
      <totalsRowFormula>SUM(Table1[In AUD])</totalsRowFormula>
    </tableColumn>
    <tableColumn id="17" xr3:uid="{00000000-0010-0000-0000-000011000000}" name="% Claimable" dataDxfId="8" totalsRowDxfId="1"/>
    <tableColumn id="10" xr3:uid="{00000000-0010-0000-0000-00000A000000}" name="Vehicle*"/>
    <tableColumn id="11" xr3:uid="{00000000-0010-0000-0000-00000B000000}" name="Photo reference*" dataDxfId="7"/>
    <tableColumn id="13" xr3:uid="{00000000-0010-0000-0000-00000D000000}" name="Exchange Rate" dataDxfId="6" totalsRowDxfId="0">
      <calculatedColumnFormula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to.gov.au/individuals-and-families/income-deductions-offsets-and-records/deductions-you-can-claim/working-from-home-expenses/fixed-rate-method-67-c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6"/>
  <sheetViews>
    <sheetView tabSelected="1" topLeftCell="H1" zoomScale="125" zoomScaleNormal="125" workbookViewId="0">
      <selection activeCell="R26" sqref="R26"/>
    </sheetView>
  </sheetViews>
  <sheetFormatPr baseColWidth="10" defaultRowHeight="16" x14ac:dyDescent="0.2"/>
  <cols>
    <col min="1" max="1" width="12.6640625" customWidth="1"/>
    <col min="2" max="2" width="9.1640625" bestFit="1" customWidth="1"/>
    <col min="3" max="3" width="10" bestFit="1" customWidth="1"/>
    <col min="4" max="4" width="11.83203125" style="1" customWidth="1"/>
    <col min="5" max="5" width="11.83203125" style="16" bestFit="1" customWidth="1"/>
    <col min="6" max="6" width="23" style="4" customWidth="1"/>
    <col min="7" max="7" width="25.1640625" bestFit="1" customWidth="1"/>
    <col min="9" max="9" width="10.6640625" bestFit="1" customWidth="1"/>
    <col min="10" max="10" width="24.5" bestFit="1" customWidth="1"/>
    <col min="11" max="11" width="10.83203125" style="14" customWidth="1"/>
    <col min="12" max="12" width="13" customWidth="1"/>
    <col min="13" max="13" width="3.1640625" customWidth="1"/>
    <col min="14" max="14" width="12.1640625" customWidth="1"/>
    <col min="16" max="16" width="14.5" customWidth="1"/>
    <col min="17" max="17" width="11.6640625" customWidth="1"/>
    <col min="18" max="18" width="12.5" style="4" bestFit="1" customWidth="1"/>
    <col min="20" max="20" width="15.83203125" style="10" bestFit="1" customWidth="1"/>
  </cols>
  <sheetData>
    <row r="1" spans="1:23" x14ac:dyDescent="0.2">
      <c r="A1" t="s">
        <v>69</v>
      </c>
      <c r="F1"/>
      <c r="J1" s="12"/>
      <c r="K1"/>
      <c r="N1" s="10"/>
      <c r="R1"/>
      <c r="T1"/>
    </row>
    <row r="2" spans="1:23" x14ac:dyDescent="0.2">
      <c r="A2" t="s">
        <v>28</v>
      </c>
      <c r="F2"/>
      <c r="J2" s="12"/>
      <c r="K2"/>
      <c r="N2" s="10"/>
      <c r="R2"/>
      <c r="T2"/>
    </row>
    <row r="3" spans="1:23" x14ac:dyDescent="0.2">
      <c r="F3"/>
      <c r="J3" s="12"/>
      <c r="K3"/>
      <c r="N3" s="10"/>
      <c r="R3"/>
      <c r="T3"/>
    </row>
    <row r="4" spans="1:23" x14ac:dyDescent="0.2">
      <c r="A4" t="s">
        <v>0</v>
      </c>
      <c r="F4"/>
      <c r="J4" s="12"/>
      <c r="K4"/>
      <c r="N4" s="10"/>
      <c r="Q4" t="s">
        <v>55</v>
      </c>
      <c r="R4"/>
      <c r="T4"/>
    </row>
    <row r="5" spans="1:23" x14ac:dyDescent="0.2">
      <c r="A5" t="s">
        <v>1</v>
      </c>
      <c r="B5" t="s">
        <v>2</v>
      </c>
      <c r="C5" t="s">
        <v>3</v>
      </c>
      <c r="D5" s="6" t="s">
        <v>4</v>
      </c>
      <c r="E5" s="17" t="s">
        <v>5</v>
      </c>
      <c r="F5" s="3" t="s">
        <v>6</v>
      </c>
      <c r="G5" s="3" t="s">
        <v>9</v>
      </c>
      <c r="H5" s="3" t="s">
        <v>23</v>
      </c>
      <c r="I5" s="3" t="s">
        <v>8</v>
      </c>
      <c r="J5" s="13" t="s">
        <v>25</v>
      </c>
      <c r="K5" s="3" t="s">
        <v>7</v>
      </c>
      <c r="L5" t="s">
        <v>10</v>
      </c>
      <c r="M5" s="3" t="s">
        <v>11</v>
      </c>
      <c r="N5" s="11" t="s">
        <v>24</v>
      </c>
      <c r="Q5" s="9">
        <v>45108</v>
      </c>
      <c r="R5" s="9">
        <v>45139</v>
      </c>
      <c r="S5" s="9">
        <v>45170</v>
      </c>
      <c r="T5" s="9">
        <v>45200</v>
      </c>
      <c r="U5" s="9">
        <v>45047</v>
      </c>
      <c r="V5" s="9">
        <v>45078</v>
      </c>
      <c r="W5" s="9">
        <v>45108</v>
      </c>
    </row>
    <row r="6" spans="1:23" x14ac:dyDescent="0.2">
      <c r="B6" t="s">
        <v>12</v>
      </c>
      <c r="D6" s="1">
        <v>44915</v>
      </c>
      <c r="F6" t="s">
        <v>13</v>
      </c>
      <c r="G6" t="s">
        <v>15</v>
      </c>
      <c r="H6" t="s">
        <v>26</v>
      </c>
      <c r="I6" t="s">
        <v>14</v>
      </c>
      <c r="J6" s="12">
        <f>IF(Table1[[#This Row],[Currency]]&lt;&gt;"AUD",Table1[[#This Row],[Amount]]/Table1[[#This Row],[Exchange Rate]],Table1[[#This Row],[Amount]])</f>
        <v>0</v>
      </c>
      <c r="K6" s="2">
        <v>1</v>
      </c>
      <c r="M6" t="s">
        <v>16</v>
      </c>
      <c r="N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P6" t="s">
        <v>46</v>
      </c>
      <c r="R6"/>
      <c r="S6">
        <v>856.10860000000002</v>
      </c>
      <c r="T6" s="21">
        <v>857.8</v>
      </c>
    </row>
    <row r="7" spans="1:23" x14ac:dyDescent="0.2">
      <c r="B7" t="s">
        <v>12</v>
      </c>
      <c r="D7" s="1">
        <v>44964</v>
      </c>
      <c r="F7" t="s">
        <v>33</v>
      </c>
      <c r="G7" t="s">
        <v>22</v>
      </c>
      <c r="H7" t="s">
        <v>27</v>
      </c>
      <c r="I7" t="s">
        <v>32</v>
      </c>
      <c r="J7" s="12">
        <f>IF(Table1[[#This Row],[Currency]]&lt;&gt;"AUD",Table1[[#This Row],[Amount]]/Table1[[#This Row],[Exchange Rate]],Table1[[#This Row],[Amount]])</f>
        <v>0</v>
      </c>
      <c r="K7" s="2">
        <v>1</v>
      </c>
      <c r="N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T7" s="3"/>
    </row>
    <row r="8" spans="1:23" x14ac:dyDescent="0.2">
      <c r="B8" t="s">
        <v>12</v>
      </c>
      <c r="D8" s="1">
        <v>45044</v>
      </c>
      <c r="F8" t="s">
        <v>30</v>
      </c>
      <c r="G8" t="s">
        <v>15</v>
      </c>
      <c r="H8" t="s">
        <v>26</v>
      </c>
      <c r="I8" t="s">
        <v>14</v>
      </c>
      <c r="J8" s="12">
        <f>IF(Table1[[#This Row],[Currency]]&lt;&gt;"AUD",Table1[[#This Row],[Amount]]/Table1[[#This Row],[Exchange Rate]],Table1[[#This Row],[Amount]])</f>
        <v>0</v>
      </c>
      <c r="K8" s="2">
        <v>1</v>
      </c>
      <c r="N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Q8" s="9">
        <v>45261</v>
      </c>
      <c r="R8" s="9">
        <v>45292</v>
      </c>
      <c r="S8" s="9">
        <v>45323</v>
      </c>
      <c r="T8" s="9">
        <v>45352</v>
      </c>
      <c r="U8" s="9">
        <v>45383</v>
      </c>
      <c r="V8" s="9">
        <v>45413</v>
      </c>
      <c r="W8" s="9">
        <v>45444</v>
      </c>
    </row>
    <row r="9" spans="1:23" ht="20" x14ac:dyDescent="0.2">
      <c r="B9" t="s">
        <v>12</v>
      </c>
      <c r="D9" s="1">
        <v>45084</v>
      </c>
      <c r="F9" t="s">
        <v>33</v>
      </c>
      <c r="G9" t="s">
        <v>22</v>
      </c>
      <c r="H9" t="s">
        <v>27</v>
      </c>
      <c r="I9" t="s">
        <v>34</v>
      </c>
      <c r="J9" s="12">
        <f>IF(Table1[[#This Row],[Currency]]&lt;&gt;"AUD",Table1[[#This Row],[Amount]]/Table1[[#This Row],[Exchange Rate]],Table1[[#This Row],[Amount]])</f>
        <v>0</v>
      </c>
      <c r="K9" s="2">
        <v>1</v>
      </c>
      <c r="N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P9" t="s">
        <v>47</v>
      </c>
      <c r="Q9">
        <v>0.66830000000000001</v>
      </c>
      <c r="R9" s="20">
        <v>0.66520000000000001</v>
      </c>
      <c r="S9" s="20">
        <v>0.65300000000000002</v>
      </c>
      <c r="T9" s="20">
        <v>0.65590000000000004</v>
      </c>
    </row>
    <row r="10" spans="1:23" x14ac:dyDescent="0.2">
      <c r="B10" t="s">
        <v>12</v>
      </c>
      <c r="D10" s="1">
        <v>45114</v>
      </c>
      <c r="E10" s="16">
        <v>7</v>
      </c>
      <c r="F10" t="s">
        <v>33</v>
      </c>
      <c r="G10" t="s">
        <v>22</v>
      </c>
      <c r="H10" t="s">
        <v>27</v>
      </c>
      <c r="I10" t="s">
        <v>34</v>
      </c>
      <c r="J10" s="12">
        <f>IF(Table1[[#This Row],[Currency]]&lt;&gt;"AUD",Table1[[#This Row],[Amount]]/Table1[[#This Row],[Exchange Rate]],Table1[[#This Row],[Amount]])</f>
        <v>7</v>
      </c>
      <c r="K10" s="2">
        <v>1</v>
      </c>
      <c r="N1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10"/>
      <c r="T10"/>
    </row>
    <row r="11" spans="1:23" x14ac:dyDescent="0.2">
      <c r="B11" t="s">
        <v>12</v>
      </c>
      <c r="D11" s="1">
        <v>45145</v>
      </c>
      <c r="E11" s="16">
        <v>7</v>
      </c>
      <c r="F11" t="s">
        <v>33</v>
      </c>
      <c r="G11" t="s">
        <v>22</v>
      </c>
      <c r="H11" t="s">
        <v>27</v>
      </c>
      <c r="I11" t="s">
        <v>34</v>
      </c>
      <c r="J11" s="12">
        <f>IF(Table1[[#This Row],[Currency]]&lt;&gt;"AUD",Table1[[#This Row],[Amount]]/Table1[[#This Row],[Exchange Rate]],Table1[[#This Row],[Amount]])</f>
        <v>7</v>
      </c>
      <c r="K11" s="2">
        <v>1</v>
      </c>
      <c r="N1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P11" s="24">
        <v>2023</v>
      </c>
      <c r="Q11" s="24" t="s">
        <v>37</v>
      </c>
      <c r="R11"/>
      <c r="S11" t="s">
        <v>59</v>
      </c>
      <c r="T11"/>
    </row>
    <row r="12" spans="1:23" x14ac:dyDescent="0.2">
      <c r="B12" t="s">
        <v>12</v>
      </c>
      <c r="D12" s="1">
        <v>45154</v>
      </c>
      <c r="E12" s="16">
        <v>60.31</v>
      </c>
      <c r="F12" t="s">
        <v>48</v>
      </c>
      <c r="G12" t="s">
        <v>22</v>
      </c>
      <c r="H12" t="s">
        <v>27</v>
      </c>
      <c r="I12" t="s">
        <v>34</v>
      </c>
      <c r="J12" s="12">
        <f>IF(Table1[[#This Row],[Currency]]&lt;&gt;"AUD",Table1[[#This Row],[Amount]]/Table1[[#This Row],[Exchange Rate]],Table1[[#This Row],[Amount]])</f>
        <v>60.31</v>
      </c>
      <c r="K12" s="2">
        <v>1</v>
      </c>
      <c r="N1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P12" s="24"/>
      <c r="Q12" s="24" t="s">
        <v>38</v>
      </c>
      <c r="R12"/>
      <c r="S12" t="s">
        <v>60</v>
      </c>
      <c r="T12"/>
    </row>
    <row r="13" spans="1:23" x14ac:dyDescent="0.2">
      <c r="B13" t="s">
        <v>12</v>
      </c>
      <c r="D13" s="25">
        <v>45208</v>
      </c>
      <c r="E13" s="16">
        <v>29</v>
      </c>
      <c r="F13"/>
      <c r="G13" t="s">
        <v>18</v>
      </c>
      <c r="H13" t="s">
        <v>26</v>
      </c>
      <c r="I13" t="s">
        <v>17</v>
      </c>
      <c r="J13" s="12">
        <f>IF(Table1[[#This Row],[Currency]]&lt;&gt;"AUD",Table1[[#This Row],[Amount]]/Table1[[#This Row],[Exchange Rate]],Table1[[#This Row],[Amount]])</f>
        <v>29</v>
      </c>
      <c r="K13" s="2">
        <v>1</v>
      </c>
      <c r="N1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P13" s="23">
        <v>2024</v>
      </c>
      <c r="Q13" s="23" t="s">
        <v>53</v>
      </c>
      <c r="R13"/>
      <c r="S13" t="s">
        <v>58</v>
      </c>
      <c r="T13"/>
    </row>
    <row r="14" spans="1:23" x14ac:dyDescent="0.2">
      <c r="B14" t="s">
        <v>12</v>
      </c>
      <c r="D14" s="25">
        <v>45210</v>
      </c>
      <c r="E14" s="16">
        <v>7750</v>
      </c>
      <c r="F14" t="s">
        <v>39</v>
      </c>
      <c r="G14" t="s">
        <v>19</v>
      </c>
      <c r="H14" t="s">
        <v>36</v>
      </c>
      <c r="I14" t="s">
        <v>17</v>
      </c>
      <c r="J14" s="12">
        <f>IF(Table1[[#This Row],[Currency]]&lt;&gt;"AUD",Table1[[#This Row],[Amount]]/Table1[[#This Row],[Exchange Rate]],Table1[[#This Row],[Amount]])</f>
        <v>9.0347400326416416</v>
      </c>
      <c r="K14" s="2">
        <v>1</v>
      </c>
      <c r="N1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857.8</v>
      </c>
      <c r="P14" s="23"/>
      <c r="Q14" s="23" t="s">
        <v>54</v>
      </c>
      <c r="R14"/>
      <c r="S14" t="s">
        <v>57</v>
      </c>
      <c r="T14"/>
    </row>
    <row r="15" spans="1:23" x14ac:dyDescent="0.2">
      <c r="B15" t="s">
        <v>12</v>
      </c>
      <c r="D15" s="25">
        <v>45210</v>
      </c>
      <c r="E15" s="16">
        <v>27500</v>
      </c>
      <c r="F15" t="s">
        <v>29</v>
      </c>
      <c r="G15" t="s">
        <v>21</v>
      </c>
      <c r="H15" t="s">
        <v>36</v>
      </c>
      <c r="I15" t="s">
        <v>17</v>
      </c>
      <c r="J15" s="12">
        <f>IF(Table1[[#This Row],[Currency]]&lt;&gt;"AUD",Table1[[#This Row],[Amount]]/Table1[[#This Row],[Exchange Rate]],Table1[[#This Row],[Amount]])</f>
        <v>32.058754954534855</v>
      </c>
      <c r="K15" s="2">
        <v>1</v>
      </c>
      <c r="N1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857.8</v>
      </c>
      <c r="R15"/>
      <c r="T15"/>
    </row>
    <row r="16" spans="1:23" x14ac:dyDescent="0.2">
      <c r="B16" t="s">
        <v>12</v>
      </c>
      <c r="D16" s="25">
        <v>45210</v>
      </c>
      <c r="E16" s="16">
        <v>4800</v>
      </c>
      <c r="F16" t="s">
        <v>41</v>
      </c>
      <c r="G16" t="s">
        <v>21</v>
      </c>
      <c r="H16" t="s">
        <v>36</v>
      </c>
      <c r="I16" t="s">
        <v>17</v>
      </c>
      <c r="J16" s="12">
        <f>IF(Table1[[#This Row],[Currency]]&lt;&gt;"AUD",Table1[[#This Row],[Amount]]/Table1[[#This Row],[Exchange Rate]],Table1[[#This Row],[Amount]])</f>
        <v>5.59570995570063</v>
      </c>
      <c r="K16" s="2">
        <v>1</v>
      </c>
      <c r="N1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857.8</v>
      </c>
      <c r="R16"/>
      <c r="T16"/>
    </row>
    <row r="17" spans="2:20" x14ac:dyDescent="0.2">
      <c r="B17" t="s">
        <v>12</v>
      </c>
      <c r="D17" s="25">
        <v>45210</v>
      </c>
      <c r="E17" s="16">
        <v>1100</v>
      </c>
      <c r="F17"/>
      <c r="G17" t="s">
        <v>18</v>
      </c>
      <c r="H17" t="s">
        <v>36</v>
      </c>
      <c r="I17" t="s">
        <v>17</v>
      </c>
      <c r="J17" s="12">
        <f>IF(Table1[[#This Row],[Currency]]&lt;&gt;"AUD",Table1[[#This Row],[Amount]]/Table1[[#This Row],[Exchange Rate]],Table1[[#This Row],[Amount]])</f>
        <v>1.2823501981813943</v>
      </c>
      <c r="K17" s="2">
        <v>1</v>
      </c>
      <c r="N1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857.8</v>
      </c>
      <c r="Q17" s="5" t="s">
        <v>62</v>
      </c>
      <c r="R17"/>
      <c r="T17"/>
    </row>
    <row r="18" spans="2:20" x14ac:dyDescent="0.2">
      <c r="B18" t="s">
        <v>12</v>
      </c>
      <c r="D18" s="25">
        <v>45212</v>
      </c>
      <c r="E18" s="16">
        <v>12700</v>
      </c>
      <c r="F18" s="15"/>
      <c r="G18" s="4" t="s">
        <v>18</v>
      </c>
      <c r="H18" t="s">
        <v>36</v>
      </c>
      <c r="I18" t="s">
        <v>17</v>
      </c>
      <c r="J18" s="12">
        <f>IF(Table1[[#This Row],[Currency]]&lt;&gt;"AUD",Table1[[#This Row],[Amount]]/Table1[[#This Row],[Exchange Rate]],Table1[[#This Row],[Amount]])</f>
        <v>14.805315924457917</v>
      </c>
      <c r="K18" s="2">
        <v>1</v>
      </c>
      <c r="N1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857.8</v>
      </c>
      <c r="Q18" t="s">
        <v>63</v>
      </c>
      <c r="R18">
        <f>40*52</f>
        <v>2080</v>
      </c>
      <c r="S18" t="s">
        <v>64</v>
      </c>
      <c r="T18"/>
    </row>
    <row r="19" spans="2:20" x14ac:dyDescent="0.2">
      <c r="B19" t="s">
        <v>12</v>
      </c>
      <c r="D19" s="25">
        <v>45212</v>
      </c>
      <c r="E19" s="16">
        <v>4500</v>
      </c>
      <c r="F19"/>
      <c r="G19" t="s">
        <v>18</v>
      </c>
      <c r="H19" t="s">
        <v>36</v>
      </c>
      <c r="I19" t="s">
        <v>17</v>
      </c>
      <c r="J19" s="12">
        <f>IF(Table1[[#This Row],[Currency]]&lt;&gt;"AUD",Table1[[#This Row],[Amount]]/Table1[[#This Row],[Exchange Rate]],Table1[[#This Row],[Amount]])</f>
        <v>5.2459780834693408</v>
      </c>
      <c r="K19" s="2">
        <v>1</v>
      </c>
      <c r="N1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857.8</v>
      </c>
      <c r="Q19" t="s">
        <v>65</v>
      </c>
      <c r="R19">
        <f>5+S21</f>
        <v>53</v>
      </c>
      <c r="S19" s="9">
        <v>45315</v>
      </c>
      <c r="T19"/>
    </row>
    <row r="20" spans="2:20" x14ac:dyDescent="0.2">
      <c r="B20" t="s">
        <v>12</v>
      </c>
      <c r="D20" s="25">
        <v>45212</v>
      </c>
      <c r="E20" s="16">
        <v>22200</v>
      </c>
      <c r="F20" t="s">
        <v>40</v>
      </c>
      <c r="G20" s="7" t="s">
        <v>19</v>
      </c>
      <c r="H20" t="s">
        <v>36</v>
      </c>
      <c r="I20" t="s">
        <v>17</v>
      </c>
      <c r="J20" s="12">
        <f>IF(Table1[[#This Row],[Currency]]&lt;&gt;"AUD",Table1[[#This Row],[Amount]]/Table1[[#This Row],[Exchange Rate]],Table1[[#This Row],[Amount]])</f>
        <v>25.880158545115414</v>
      </c>
      <c r="K20" s="2">
        <v>1</v>
      </c>
      <c r="N2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857.8</v>
      </c>
      <c r="Q20" t="s">
        <v>66</v>
      </c>
      <c r="R20">
        <f>R19*8</f>
        <v>424</v>
      </c>
      <c r="S20" s="9">
        <v>45363</v>
      </c>
      <c r="T20"/>
    </row>
    <row r="21" spans="2:20" x14ac:dyDescent="0.2">
      <c r="B21" t="s">
        <v>12</v>
      </c>
      <c r="D21" s="25">
        <v>45212</v>
      </c>
      <c r="E21" s="16">
        <v>15500</v>
      </c>
      <c r="F21" t="s">
        <v>40</v>
      </c>
      <c r="G21" t="s">
        <v>19</v>
      </c>
      <c r="H21" t="s">
        <v>36</v>
      </c>
      <c r="I21" t="s">
        <v>17</v>
      </c>
      <c r="J21" s="12">
        <f>IF(Table1[[#This Row],[Currency]]&lt;&gt;"AUD",Table1[[#This Row],[Amount]]/Table1[[#This Row],[Exchange Rate]],Table1[[#This Row],[Amount]])</f>
        <v>18.069480065283283</v>
      </c>
      <c r="K21" s="2">
        <v>1</v>
      </c>
      <c r="N2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857.8</v>
      </c>
      <c r="Q21" t="s">
        <v>67</v>
      </c>
      <c r="R21">
        <f>R18-R20</f>
        <v>1656</v>
      </c>
      <c r="S21">
        <f>S20-S19</f>
        <v>48</v>
      </c>
      <c r="T21"/>
    </row>
    <row r="22" spans="2:20" x14ac:dyDescent="0.2">
      <c r="B22" t="s">
        <v>12</v>
      </c>
      <c r="D22" s="25">
        <v>45212</v>
      </c>
      <c r="E22" s="16">
        <v>22300</v>
      </c>
      <c r="F22" t="s">
        <v>40</v>
      </c>
      <c r="G22" t="s">
        <v>19</v>
      </c>
      <c r="H22" t="s">
        <v>36</v>
      </c>
      <c r="I22" t="s">
        <v>17</v>
      </c>
      <c r="J22" s="12">
        <f>IF(Table1[[#This Row],[Currency]]&lt;&gt;"AUD",Table1[[#This Row],[Amount]]/Table1[[#This Row],[Exchange Rate]],Table1[[#This Row],[Amount]])</f>
        <v>25.996735835859177</v>
      </c>
      <c r="K22" s="2">
        <v>1</v>
      </c>
      <c r="N2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857.8</v>
      </c>
      <c r="Q22" s="27" t="s">
        <v>68</v>
      </c>
      <c r="R22" s="27">
        <f>R21*0.67</f>
        <v>1109.52</v>
      </c>
      <c r="T22"/>
    </row>
    <row r="23" spans="2:20" x14ac:dyDescent="0.2">
      <c r="B23" t="s">
        <v>12</v>
      </c>
      <c r="D23" s="25">
        <v>45213</v>
      </c>
      <c r="E23" s="16">
        <v>60000</v>
      </c>
      <c r="F23"/>
      <c r="G23" s="4" t="s">
        <v>18</v>
      </c>
      <c r="H23" t="s">
        <v>36</v>
      </c>
      <c r="I23" t="s">
        <v>17</v>
      </c>
      <c r="J23" s="12">
        <f>IF(Table1[[#This Row],[Currency]]&lt;&gt;"AUD",Table1[[#This Row],[Amount]]/Table1[[#This Row],[Exchange Rate]],Table1[[#This Row],[Amount]])</f>
        <v>69.946374446257877</v>
      </c>
      <c r="K23" s="2">
        <v>1</v>
      </c>
      <c r="N2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857.8</v>
      </c>
      <c r="R23"/>
      <c r="T23"/>
    </row>
    <row r="24" spans="2:20" x14ac:dyDescent="0.2">
      <c r="B24" t="s">
        <v>12</v>
      </c>
      <c r="D24" s="25">
        <v>45213</v>
      </c>
      <c r="E24" s="16">
        <v>9800</v>
      </c>
      <c r="F24"/>
      <c r="G24" s="4" t="s">
        <v>18</v>
      </c>
      <c r="H24" t="s">
        <v>36</v>
      </c>
      <c r="I24" t="s">
        <v>17</v>
      </c>
      <c r="J24" s="12">
        <f>IF(Table1[[#This Row],[Currency]]&lt;&gt;"AUD",Table1[[#This Row],[Amount]]/Table1[[#This Row],[Exchange Rate]],Table1[[#This Row],[Amount]])</f>
        <v>11.424574492888786</v>
      </c>
      <c r="K24" s="2">
        <v>1</v>
      </c>
      <c r="N2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857.8</v>
      </c>
      <c r="Q24" s="28" t="s">
        <v>70</v>
      </c>
      <c r="R24"/>
      <c r="T24"/>
    </row>
    <row r="25" spans="2:20" x14ac:dyDescent="0.2">
      <c r="B25" t="s">
        <v>12</v>
      </c>
      <c r="D25" s="25">
        <v>45213</v>
      </c>
      <c r="E25" s="16">
        <v>50000</v>
      </c>
      <c r="F25"/>
      <c r="G25" s="4" t="s">
        <v>18</v>
      </c>
      <c r="H25" t="s">
        <v>36</v>
      </c>
      <c r="I25" t="s">
        <v>17</v>
      </c>
      <c r="J25" s="12">
        <f>IF(Table1[[#This Row],[Currency]]&lt;&gt;"AUD",Table1[[#This Row],[Amount]]/Table1[[#This Row],[Exchange Rate]],Table1[[#This Row],[Amount]])</f>
        <v>58.288645371881557</v>
      </c>
      <c r="K25" s="2">
        <v>1</v>
      </c>
      <c r="N2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857.8</v>
      </c>
      <c r="Q25" t="s">
        <v>71</v>
      </c>
      <c r="T25"/>
    </row>
    <row r="26" spans="2:20" x14ac:dyDescent="0.2">
      <c r="B26" t="s">
        <v>12</v>
      </c>
      <c r="D26" s="25">
        <v>45213</v>
      </c>
      <c r="E26" s="16">
        <v>4600</v>
      </c>
      <c r="F26"/>
      <c r="G26" t="s">
        <v>18</v>
      </c>
      <c r="H26" t="s">
        <v>36</v>
      </c>
      <c r="I26" t="s">
        <v>17</v>
      </c>
      <c r="J26" s="12">
        <f>IF(Table1[[#This Row],[Currency]]&lt;&gt;"AUD",Table1[[#This Row],[Amount]]/Table1[[#This Row],[Exchange Rate]],Table1[[#This Row],[Amount]])</f>
        <v>5.3625553742131036</v>
      </c>
      <c r="K26" s="2">
        <v>1</v>
      </c>
      <c r="N2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857.8</v>
      </c>
      <c r="R26" s="4" t="s">
        <v>75</v>
      </c>
      <c r="T26"/>
    </row>
    <row r="27" spans="2:20" x14ac:dyDescent="0.2">
      <c r="B27" t="s">
        <v>12</v>
      </c>
      <c r="D27" s="25">
        <v>45214</v>
      </c>
      <c r="E27" s="16">
        <v>15.12</v>
      </c>
      <c r="F27"/>
      <c r="G27" t="s">
        <v>18</v>
      </c>
      <c r="H27" t="s">
        <v>26</v>
      </c>
      <c r="I27" t="s">
        <v>17</v>
      </c>
      <c r="J27" s="12">
        <f>IF(Table1[[#This Row],[Currency]]&lt;&gt;"AUD",Table1[[#This Row],[Amount]]/Table1[[#This Row],[Exchange Rate]],Table1[[#This Row],[Amount]])</f>
        <v>15.12</v>
      </c>
      <c r="K27" s="2">
        <v>1</v>
      </c>
      <c r="N2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Q27" s="5" t="s">
        <v>72</v>
      </c>
      <c r="R27" s="29" t="s">
        <v>74</v>
      </c>
      <c r="T27"/>
    </row>
    <row r="28" spans="2:20" x14ac:dyDescent="0.2">
      <c r="B28" t="s">
        <v>12</v>
      </c>
      <c r="D28" s="25">
        <v>45214</v>
      </c>
      <c r="E28" s="16">
        <v>40</v>
      </c>
      <c r="F28" t="s">
        <v>42</v>
      </c>
      <c r="G28" t="s">
        <v>19</v>
      </c>
      <c r="H28" t="s">
        <v>26</v>
      </c>
      <c r="I28" t="s">
        <v>17</v>
      </c>
      <c r="J28" s="12">
        <f>IF(Table1[[#This Row],[Currency]]&lt;&gt;"AUD",Table1[[#This Row],[Amount]]/Table1[[#This Row],[Exchange Rate]],Table1[[#This Row],[Amount]])</f>
        <v>40</v>
      </c>
      <c r="K28" s="2">
        <v>1</v>
      </c>
      <c r="N2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Q28" t="s">
        <v>73</v>
      </c>
      <c r="R28" s="4" t="s">
        <v>61</v>
      </c>
      <c r="T28"/>
    </row>
    <row r="29" spans="2:20" x14ac:dyDescent="0.2">
      <c r="B29" t="s">
        <v>12</v>
      </c>
      <c r="D29" s="25">
        <v>45215</v>
      </c>
      <c r="E29" s="16">
        <v>4.8899999999999997</v>
      </c>
      <c r="F29"/>
      <c r="G29" t="s">
        <v>18</v>
      </c>
      <c r="H29" t="s">
        <v>26</v>
      </c>
      <c r="I29" t="s">
        <v>17</v>
      </c>
      <c r="J29" s="12">
        <f>IF(Table1[[#This Row],[Currency]]&lt;&gt;"AUD",Table1[[#This Row],[Amount]]/Table1[[#This Row],[Exchange Rate]],Table1[[#This Row],[Amount]])</f>
        <v>4.8899999999999997</v>
      </c>
      <c r="K29" s="2">
        <v>1</v>
      </c>
      <c r="N2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29"/>
      <c r="T29"/>
    </row>
    <row r="30" spans="2:20" x14ac:dyDescent="0.2">
      <c r="B30" t="s">
        <v>12</v>
      </c>
      <c r="D30" s="25">
        <v>45215</v>
      </c>
      <c r="E30" s="16">
        <v>8.1</v>
      </c>
      <c r="F30"/>
      <c r="G30" t="s">
        <v>18</v>
      </c>
      <c r="H30" t="s">
        <v>26</v>
      </c>
      <c r="I30" t="s">
        <v>17</v>
      </c>
      <c r="J30" s="12">
        <f>IF(Table1[[#This Row],[Currency]]&lt;&gt;"AUD",Table1[[#This Row],[Amount]]/Table1[[#This Row],[Exchange Rate]],Table1[[#This Row],[Amount]])</f>
        <v>8.1</v>
      </c>
      <c r="K30" s="2">
        <v>1</v>
      </c>
      <c r="N3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30"/>
      <c r="T30"/>
    </row>
    <row r="31" spans="2:20" x14ac:dyDescent="0.2">
      <c r="B31" t="s">
        <v>12</v>
      </c>
      <c r="D31" s="25">
        <v>45215</v>
      </c>
      <c r="E31" s="16">
        <v>21.73</v>
      </c>
      <c r="F31"/>
      <c r="G31" t="s">
        <v>18</v>
      </c>
      <c r="H31" t="s">
        <v>26</v>
      </c>
      <c r="I31" t="s">
        <v>17</v>
      </c>
      <c r="J31" s="12">
        <f>IF(Table1[[#This Row],[Currency]]&lt;&gt;"AUD",Table1[[#This Row],[Amount]]/Table1[[#This Row],[Exchange Rate]],Table1[[#This Row],[Amount]])</f>
        <v>21.73</v>
      </c>
      <c r="K31" s="2">
        <v>1</v>
      </c>
      <c r="N3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31"/>
      <c r="T31"/>
    </row>
    <row r="32" spans="2:20" x14ac:dyDescent="0.2">
      <c r="B32" t="s">
        <v>12</v>
      </c>
      <c r="D32" s="25">
        <v>45215</v>
      </c>
      <c r="E32" s="16">
        <v>18.78</v>
      </c>
      <c r="F32"/>
      <c r="G32" t="s">
        <v>18</v>
      </c>
      <c r="H32" t="s">
        <v>26</v>
      </c>
      <c r="I32" t="s">
        <v>17</v>
      </c>
      <c r="J32" s="12">
        <f>IF(Table1[[#This Row],[Currency]]&lt;&gt;"AUD",Table1[[#This Row],[Amount]]/Table1[[#This Row],[Exchange Rate]],Table1[[#This Row],[Amount]])</f>
        <v>18.78</v>
      </c>
      <c r="K32" s="2">
        <v>1</v>
      </c>
      <c r="N3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32"/>
      <c r="T32"/>
    </row>
    <row r="33" spans="2:20" x14ac:dyDescent="0.2">
      <c r="B33" t="s">
        <v>12</v>
      </c>
      <c r="D33" s="25">
        <v>45215</v>
      </c>
      <c r="E33" s="16">
        <v>44.95</v>
      </c>
      <c r="F33" t="s">
        <v>43</v>
      </c>
      <c r="G33" s="4" t="s">
        <v>21</v>
      </c>
      <c r="H33" t="s">
        <v>26</v>
      </c>
      <c r="I33" t="s">
        <v>17</v>
      </c>
      <c r="J33" s="12">
        <f>IF(Table1[[#This Row],[Currency]]&lt;&gt;"AUD",Table1[[#This Row],[Amount]]/Table1[[#This Row],[Exchange Rate]],Table1[[#This Row],[Amount]])</f>
        <v>44.95</v>
      </c>
      <c r="K33" s="2">
        <v>1</v>
      </c>
      <c r="N3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33"/>
      <c r="T33"/>
    </row>
    <row r="34" spans="2:20" x14ac:dyDescent="0.2">
      <c r="B34" t="s">
        <v>12</v>
      </c>
      <c r="D34" s="25">
        <v>45216</v>
      </c>
      <c r="E34" s="16">
        <v>18.899999999999999</v>
      </c>
      <c r="F34"/>
      <c r="G34" t="s">
        <v>18</v>
      </c>
      <c r="H34" t="s">
        <v>26</v>
      </c>
      <c r="I34" t="s">
        <v>17</v>
      </c>
      <c r="J34" s="12">
        <f>IF(Table1[[#This Row],[Currency]]&lt;&gt;"AUD",Table1[[#This Row],[Amount]]/Table1[[#This Row],[Exchange Rate]],Table1[[#This Row],[Amount]])</f>
        <v>18.899999999999999</v>
      </c>
      <c r="K34" s="2">
        <v>1</v>
      </c>
      <c r="N3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34"/>
      <c r="T34"/>
    </row>
    <row r="35" spans="2:20" x14ac:dyDescent="0.2">
      <c r="B35" t="s">
        <v>12</v>
      </c>
      <c r="D35" s="25">
        <v>45216</v>
      </c>
      <c r="E35" s="16">
        <v>18</v>
      </c>
      <c r="F35"/>
      <c r="G35" t="s">
        <v>18</v>
      </c>
      <c r="H35" t="s">
        <v>26</v>
      </c>
      <c r="I35" t="s">
        <v>17</v>
      </c>
      <c r="J35" s="12">
        <f>IF(Table1[[#This Row],[Currency]]&lt;&gt;"AUD",Table1[[#This Row],[Amount]]/Table1[[#This Row],[Exchange Rate]],Table1[[#This Row],[Amount]])</f>
        <v>18</v>
      </c>
      <c r="K35" s="2">
        <v>1</v>
      </c>
      <c r="N3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35"/>
      <c r="T35"/>
    </row>
    <row r="36" spans="2:20" x14ac:dyDescent="0.2">
      <c r="B36" t="s">
        <v>12</v>
      </c>
      <c r="D36" s="25">
        <v>45217</v>
      </c>
      <c r="E36" s="16">
        <v>11</v>
      </c>
      <c r="F36"/>
      <c r="G36" t="s">
        <v>18</v>
      </c>
      <c r="H36" t="s">
        <v>26</v>
      </c>
      <c r="I36" t="s">
        <v>17</v>
      </c>
      <c r="J36" s="12">
        <f>IF(Table1[[#This Row],[Currency]]&lt;&gt;"AUD",Table1[[#This Row],[Amount]]/Table1[[#This Row],[Exchange Rate]],Table1[[#This Row],[Amount]])</f>
        <v>11</v>
      </c>
      <c r="K36" s="2">
        <v>1</v>
      </c>
      <c r="N3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36"/>
      <c r="T36"/>
    </row>
    <row r="37" spans="2:20" x14ac:dyDescent="0.2">
      <c r="B37" t="s">
        <v>12</v>
      </c>
      <c r="D37" s="25">
        <v>45218</v>
      </c>
      <c r="E37" s="16">
        <v>11.27</v>
      </c>
      <c r="F37"/>
      <c r="G37" t="s">
        <v>18</v>
      </c>
      <c r="H37" t="s">
        <v>26</v>
      </c>
      <c r="I37" t="s">
        <v>17</v>
      </c>
      <c r="J37" s="12">
        <f>IF(Table1[[#This Row],[Currency]]&lt;&gt;"AUD",Table1[[#This Row],[Amount]]/Table1[[#This Row],[Exchange Rate]],Table1[[#This Row],[Amount]])</f>
        <v>11.27</v>
      </c>
      <c r="K37" s="2">
        <v>1</v>
      </c>
      <c r="N3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37"/>
      <c r="T37"/>
    </row>
    <row r="38" spans="2:20" x14ac:dyDescent="0.2">
      <c r="B38" t="s">
        <v>12</v>
      </c>
      <c r="D38" s="25">
        <v>45218</v>
      </c>
      <c r="E38" s="16">
        <v>32.4</v>
      </c>
      <c r="F38"/>
      <c r="G38" t="s">
        <v>18</v>
      </c>
      <c r="H38" t="s">
        <v>26</v>
      </c>
      <c r="I38" t="s">
        <v>17</v>
      </c>
      <c r="J38" s="12">
        <f>IF(Table1[[#This Row],[Currency]]&lt;&gt;"AUD",Table1[[#This Row],[Amount]]/Table1[[#This Row],[Exchange Rate]],Table1[[#This Row],[Amount]])</f>
        <v>32.4</v>
      </c>
      <c r="K38" s="2">
        <v>1</v>
      </c>
      <c r="N3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38"/>
      <c r="T38"/>
    </row>
    <row r="39" spans="2:20" x14ac:dyDescent="0.2">
      <c r="B39" t="s">
        <v>12</v>
      </c>
      <c r="D39" s="25">
        <v>45219</v>
      </c>
      <c r="E39" s="16">
        <v>16.8</v>
      </c>
      <c r="F39"/>
      <c r="G39" t="s">
        <v>18</v>
      </c>
      <c r="H39" t="s">
        <v>26</v>
      </c>
      <c r="I39" t="s">
        <v>17</v>
      </c>
      <c r="J39" s="12">
        <f>IF(Table1[[#This Row],[Currency]]&lt;&gt;"AUD",Table1[[#This Row],[Amount]]/Table1[[#This Row],[Exchange Rate]],Table1[[#This Row],[Amount]])</f>
        <v>16.8</v>
      </c>
      <c r="K39" s="2">
        <v>1</v>
      </c>
      <c r="N3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39"/>
      <c r="T39"/>
    </row>
    <row r="40" spans="2:20" x14ac:dyDescent="0.2">
      <c r="B40" t="s">
        <v>12</v>
      </c>
      <c r="D40" s="25">
        <v>45219</v>
      </c>
      <c r="E40" s="16">
        <v>18.2</v>
      </c>
      <c r="F40"/>
      <c r="G40" t="s">
        <v>18</v>
      </c>
      <c r="H40" t="s">
        <v>26</v>
      </c>
      <c r="I40" t="s">
        <v>17</v>
      </c>
      <c r="J40" s="12">
        <f>IF(Table1[[#This Row],[Currency]]&lt;&gt;"AUD",Table1[[#This Row],[Amount]]/Table1[[#This Row],[Exchange Rate]],Table1[[#This Row],[Amount]])</f>
        <v>18.2</v>
      </c>
      <c r="K40" s="2">
        <v>1</v>
      </c>
      <c r="N4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40"/>
      <c r="T40"/>
    </row>
    <row r="41" spans="2:20" x14ac:dyDescent="0.2">
      <c r="B41" t="s">
        <v>12</v>
      </c>
      <c r="D41" s="25">
        <v>45220</v>
      </c>
      <c r="E41" s="16">
        <v>20.99</v>
      </c>
      <c r="F41" t="s">
        <v>43</v>
      </c>
      <c r="G41" s="4" t="s">
        <v>21</v>
      </c>
      <c r="H41" t="s">
        <v>26</v>
      </c>
      <c r="I41" t="s">
        <v>17</v>
      </c>
      <c r="J41" s="12">
        <f>IF(Table1[[#This Row],[Currency]]&lt;&gt;"AUD",Table1[[#This Row],[Amount]]/Table1[[#This Row],[Exchange Rate]],Table1[[#This Row],[Amount]])</f>
        <v>20.99</v>
      </c>
      <c r="K41" s="2">
        <v>1</v>
      </c>
      <c r="N4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41"/>
      <c r="T41"/>
    </row>
    <row r="42" spans="2:20" x14ac:dyDescent="0.2">
      <c r="B42" t="s">
        <v>12</v>
      </c>
      <c r="D42" s="25">
        <v>45220</v>
      </c>
      <c r="E42" s="16">
        <v>7.4</v>
      </c>
      <c r="F42"/>
      <c r="G42" t="s">
        <v>18</v>
      </c>
      <c r="H42" t="s">
        <v>26</v>
      </c>
      <c r="I42" t="s">
        <v>17</v>
      </c>
      <c r="J42" s="12">
        <f>IF(Table1[[#This Row],[Currency]]&lt;&gt;"AUD",Table1[[#This Row],[Amount]]/Table1[[#This Row],[Exchange Rate]],Table1[[#This Row],[Amount]])</f>
        <v>7.4</v>
      </c>
      <c r="K42" s="2">
        <v>1</v>
      </c>
      <c r="N4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42"/>
      <c r="T42"/>
    </row>
    <row r="43" spans="2:20" x14ac:dyDescent="0.2">
      <c r="B43" t="s">
        <v>12</v>
      </c>
      <c r="D43" s="25">
        <v>45220</v>
      </c>
      <c r="E43" s="16">
        <v>6</v>
      </c>
      <c r="F43"/>
      <c r="G43" t="s">
        <v>18</v>
      </c>
      <c r="H43" t="s">
        <v>26</v>
      </c>
      <c r="I43" t="s">
        <v>17</v>
      </c>
      <c r="J43" s="12">
        <f>IF(Table1[[#This Row],[Currency]]&lt;&gt;"AUD",Table1[[#This Row],[Amount]]/Table1[[#This Row],[Exchange Rate]],Table1[[#This Row],[Amount]])</f>
        <v>6</v>
      </c>
      <c r="K43" s="2">
        <v>1</v>
      </c>
      <c r="N4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43"/>
      <c r="T43"/>
    </row>
    <row r="44" spans="2:20" x14ac:dyDescent="0.2">
      <c r="B44" t="s">
        <v>12</v>
      </c>
      <c r="D44" s="25">
        <v>45220</v>
      </c>
      <c r="E44" s="16">
        <v>40</v>
      </c>
      <c r="F44" t="s">
        <v>42</v>
      </c>
      <c r="G44" t="s">
        <v>19</v>
      </c>
      <c r="H44" t="s">
        <v>26</v>
      </c>
      <c r="I44" t="s">
        <v>17</v>
      </c>
      <c r="J44" s="12">
        <f>IF(Table1[[#This Row],[Currency]]&lt;&gt;"AUD",Table1[[#This Row],[Amount]]/Table1[[#This Row],[Exchange Rate]],Table1[[#This Row],[Amount]])</f>
        <v>40</v>
      </c>
      <c r="K44" s="2">
        <v>1</v>
      </c>
      <c r="N4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44"/>
      <c r="T44"/>
    </row>
    <row r="45" spans="2:20" x14ac:dyDescent="0.2">
      <c r="B45" t="s">
        <v>12</v>
      </c>
      <c r="D45" s="25">
        <v>45221</v>
      </c>
      <c r="E45" s="16">
        <v>18.3</v>
      </c>
      <c r="F45"/>
      <c r="G45" t="s">
        <v>18</v>
      </c>
      <c r="H45" t="s">
        <v>26</v>
      </c>
      <c r="I45" t="s">
        <v>17</v>
      </c>
      <c r="J45" s="12">
        <f>IF(Table1[[#This Row],[Currency]]&lt;&gt;"AUD",Table1[[#This Row],[Amount]]/Table1[[#This Row],[Exchange Rate]],Table1[[#This Row],[Amount]])</f>
        <v>18.3</v>
      </c>
      <c r="K45" s="2">
        <v>1</v>
      </c>
      <c r="N4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45"/>
      <c r="T45"/>
    </row>
    <row r="46" spans="2:20" x14ac:dyDescent="0.2">
      <c r="B46" t="s">
        <v>12</v>
      </c>
      <c r="D46" s="25">
        <v>45221</v>
      </c>
      <c r="E46" s="16">
        <v>21</v>
      </c>
      <c r="F46"/>
      <c r="G46" t="s">
        <v>18</v>
      </c>
      <c r="H46" t="s">
        <v>26</v>
      </c>
      <c r="I46" t="s">
        <v>17</v>
      </c>
      <c r="J46" s="12">
        <f>IF(Table1[[#This Row],[Currency]]&lt;&gt;"AUD",Table1[[#This Row],[Amount]]/Table1[[#This Row],[Exchange Rate]],Table1[[#This Row],[Amount]])</f>
        <v>21</v>
      </c>
      <c r="K46" s="2">
        <v>1</v>
      </c>
      <c r="N4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46"/>
      <c r="T46"/>
    </row>
    <row r="47" spans="2:20" x14ac:dyDescent="0.2">
      <c r="B47" t="s">
        <v>12</v>
      </c>
      <c r="D47" s="25">
        <v>45221</v>
      </c>
      <c r="E47" s="16">
        <v>22</v>
      </c>
      <c r="F47" t="s">
        <v>31</v>
      </c>
      <c r="G47" t="s">
        <v>22</v>
      </c>
      <c r="H47" t="s">
        <v>26</v>
      </c>
      <c r="I47" t="s">
        <v>34</v>
      </c>
      <c r="J47" s="12">
        <f>IF(Table1[[#This Row],[Currency]]&lt;&gt;"AUD",Table1[[#This Row],[Amount]]/Table1[[#This Row],[Exchange Rate]],Table1[[#This Row],[Amount]])</f>
        <v>22</v>
      </c>
      <c r="K47" s="2">
        <v>1</v>
      </c>
      <c r="N4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47"/>
      <c r="T47"/>
    </row>
    <row r="48" spans="2:20" x14ac:dyDescent="0.2">
      <c r="B48" t="s">
        <v>12</v>
      </c>
      <c r="D48" s="25">
        <v>45221</v>
      </c>
      <c r="E48" s="16">
        <v>27</v>
      </c>
      <c r="F48" t="s">
        <v>45</v>
      </c>
      <c r="G48" t="s">
        <v>22</v>
      </c>
      <c r="H48" t="s">
        <v>26</v>
      </c>
      <c r="I48" t="s">
        <v>32</v>
      </c>
      <c r="J48" s="12">
        <f>IF(Table1[[#This Row],[Currency]]&lt;&gt;"AUD",Table1[[#This Row],[Amount]]/Table1[[#This Row],[Exchange Rate]],Table1[[#This Row],[Amount]])</f>
        <v>27</v>
      </c>
      <c r="K48" s="2">
        <v>1</v>
      </c>
      <c r="N4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48"/>
      <c r="T48"/>
    </row>
    <row r="49" spans="2:20" x14ac:dyDescent="0.2">
      <c r="B49" t="s">
        <v>12</v>
      </c>
      <c r="D49" s="25">
        <v>45222</v>
      </c>
      <c r="E49" s="16">
        <v>22000</v>
      </c>
      <c r="F49"/>
      <c r="G49" s="4" t="s">
        <v>18</v>
      </c>
      <c r="H49" t="s">
        <v>36</v>
      </c>
      <c r="I49" t="s">
        <v>17</v>
      </c>
      <c r="J49" s="12">
        <f>IF(Table1[[#This Row],[Currency]]&lt;&gt;"AUD",Table1[[#This Row],[Amount]]/Table1[[#This Row],[Exchange Rate]],Table1[[#This Row],[Amount]])</f>
        <v>25.647003963627888</v>
      </c>
      <c r="K49" s="2">
        <v>1</v>
      </c>
      <c r="N4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857.8</v>
      </c>
      <c r="R49"/>
      <c r="T49"/>
    </row>
    <row r="50" spans="2:20" x14ac:dyDescent="0.2">
      <c r="B50" t="s">
        <v>12</v>
      </c>
      <c r="D50" s="25">
        <v>45222</v>
      </c>
      <c r="E50" s="16">
        <v>16.899999999999999</v>
      </c>
      <c r="F50"/>
      <c r="G50" t="s">
        <v>18</v>
      </c>
      <c r="H50" t="s">
        <v>26</v>
      </c>
      <c r="I50" t="s">
        <v>17</v>
      </c>
      <c r="J50" s="12">
        <f>IF(Table1[[#This Row],[Currency]]&lt;&gt;"AUD",Table1[[#This Row],[Amount]]/Table1[[#This Row],[Exchange Rate]],Table1[[#This Row],[Amount]])</f>
        <v>16.899999999999999</v>
      </c>
      <c r="K50" s="2">
        <v>1</v>
      </c>
      <c r="N5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50"/>
      <c r="T50"/>
    </row>
    <row r="51" spans="2:20" x14ac:dyDescent="0.2">
      <c r="B51" t="s">
        <v>12</v>
      </c>
      <c r="D51" s="25">
        <v>45222</v>
      </c>
      <c r="E51" s="16">
        <v>4.5599999999999996</v>
      </c>
      <c r="F51"/>
      <c r="G51" t="s">
        <v>18</v>
      </c>
      <c r="H51" t="s">
        <v>26</v>
      </c>
      <c r="I51" t="s">
        <v>17</v>
      </c>
      <c r="J51" s="12">
        <f>IF(Table1[[#This Row],[Currency]]&lt;&gt;"AUD",Table1[[#This Row],[Amount]]/Table1[[#This Row],[Exchange Rate]],Table1[[#This Row],[Amount]])</f>
        <v>4.5599999999999996</v>
      </c>
      <c r="K51" s="2">
        <v>1</v>
      </c>
      <c r="N5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51"/>
      <c r="T51"/>
    </row>
    <row r="52" spans="2:20" x14ac:dyDescent="0.2">
      <c r="B52" t="s">
        <v>12</v>
      </c>
      <c r="D52" s="25">
        <v>45223</v>
      </c>
      <c r="E52" s="16">
        <v>15.5</v>
      </c>
      <c r="F52"/>
      <c r="G52" t="s">
        <v>18</v>
      </c>
      <c r="H52" t="s">
        <v>26</v>
      </c>
      <c r="I52" t="s">
        <v>17</v>
      </c>
      <c r="J52" s="12">
        <f>IF(Table1[[#This Row],[Currency]]&lt;&gt;"AUD",Table1[[#This Row],[Amount]]/Table1[[#This Row],[Exchange Rate]],Table1[[#This Row],[Amount]])</f>
        <v>15.5</v>
      </c>
      <c r="K52" s="2">
        <v>1</v>
      </c>
      <c r="N5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52"/>
      <c r="T52"/>
    </row>
    <row r="53" spans="2:20" x14ac:dyDescent="0.2">
      <c r="B53" t="s">
        <v>12</v>
      </c>
      <c r="D53" s="25">
        <v>45224</v>
      </c>
      <c r="E53" s="16">
        <v>18</v>
      </c>
      <c r="F53"/>
      <c r="G53" t="s">
        <v>18</v>
      </c>
      <c r="H53" t="s">
        <v>26</v>
      </c>
      <c r="I53" t="s">
        <v>17</v>
      </c>
      <c r="J53" s="12">
        <f>IF(Table1[[#This Row],[Currency]]&lt;&gt;"AUD",Table1[[#This Row],[Amount]]/Table1[[#This Row],[Exchange Rate]],Table1[[#This Row],[Amount]])</f>
        <v>18</v>
      </c>
      <c r="K53" s="2">
        <v>1</v>
      </c>
      <c r="N5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53"/>
      <c r="T53"/>
    </row>
    <row r="54" spans="2:20" x14ac:dyDescent="0.2">
      <c r="B54" t="s">
        <v>12</v>
      </c>
      <c r="D54" s="25">
        <v>45224</v>
      </c>
      <c r="E54" s="16">
        <v>10.64</v>
      </c>
      <c r="F54"/>
      <c r="G54" t="s">
        <v>18</v>
      </c>
      <c r="H54" t="s">
        <v>26</v>
      </c>
      <c r="I54" t="s">
        <v>17</v>
      </c>
      <c r="J54" s="12">
        <f>IF(Table1[[#This Row],[Currency]]&lt;&gt;"AUD",Table1[[#This Row],[Amount]]/Table1[[#This Row],[Exchange Rate]],Table1[[#This Row],[Amount]])</f>
        <v>10.64</v>
      </c>
      <c r="K54" s="2">
        <v>1</v>
      </c>
      <c r="N5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54"/>
      <c r="T54"/>
    </row>
    <row r="55" spans="2:20" x14ac:dyDescent="0.2">
      <c r="B55" t="s">
        <v>12</v>
      </c>
      <c r="D55" s="25">
        <v>45224</v>
      </c>
      <c r="E55" s="16">
        <v>20.43</v>
      </c>
      <c r="F55"/>
      <c r="G55" t="s">
        <v>18</v>
      </c>
      <c r="H55" t="s">
        <v>26</v>
      </c>
      <c r="I55" t="s">
        <v>17</v>
      </c>
      <c r="J55" s="12">
        <f>IF(Table1[[#This Row],[Currency]]&lt;&gt;"AUD",Table1[[#This Row],[Amount]]/Table1[[#This Row],[Exchange Rate]],Table1[[#This Row],[Amount]])</f>
        <v>20.43</v>
      </c>
      <c r="K55" s="2">
        <v>1</v>
      </c>
      <c r="N5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55"/>
      <c r="T55"/>
    </row>
    <row r="56" spans="2:20" x14ac:dyDescent="0.2">
      <c r="B56" t="s">
        <v>12</v>
      </c>
      <c r="D56" s="25">
        <v>45225</v>
      </c>
      <c r="E56" s="16">
        <v>10.4</v>
      </c>
      <c r="F56"/>
      <c r="G56" t="s">
        <v>18</v>
      </c>
      <c r="H56" t="s">
        <v>26</v>
      </c>
      <c r="I56" t="s">
        <v>17</v>
      </c>
      <c r="J56" s="12">
        <f>IF(Table1[[#This Row],[Currency]]&lt;&gt;"AUD",Table1[[#This Row],[Amount]]/Table1[[#This Row],[Exchange Rate]],Table1[[#This Row],[Amount]])</f>
        <v>10.4</v>
      </c>
      <c r="K56" s="2">
        <v>1</v>
      </c>
      <c r="N5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56"/>
      <c r="T56"/>
    </row>
    <row r="57" spans="2:20" x14ac:dyDescent="0.2">
      <c r="B57" t="s">
        <v>12</v>
      </c>
      <c r="D57" s="25">
        <v>45226</v>
      </c>
      <c r="E57" s="16">
        <v>15.78</v>
      </c>
      <c r="F57"/>
      <c r="G57" t="s">
        <v>18</v>
      </c>
      <c r="H57" t="s">
        <v>26</v>
      </c>
      <c r="I57" t="s">
        <v>17</v>
      </c>
      <c r="J57" s="12">
        <f>IF(Table1[[#This Row],[Currency]]&lt;&gt;"AUD",Table1[[#This Row],[Amount]]/Table1[[#This Row],[Exchange Rate]],Table1[[#This Row],[Amount]])</f>
        <v>15.78</v>
      </c>
      <c r="K57" s="2">
        <v>1</v>
      </c>
      <c r="N5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57"/>
      <c r="T57"/>
    </row>
    <row r="58" spans="2:20" x14ac:dyDescent="0.2">
      <c r="B58" t="s">
        <v>12</v>
      </c>
      <c r="D58" s="25">
        <v>45226</v>
      </c>
      <c r="E58" s="16">
        <v>6.13</v>
      </c>
      <c r="F58" t="s">
        <v>44</v>
      </c>
      <c r="G58" s="4" t="s">
        <v>19</v>
      </c>
      <c r="H58" t="s">
        <v>26</v>
      </c>
      <c r="I58" t="s">
        <v>17</v>
      </c>
      <c r="J58" s="12">
        <f>IF(Table1[[#This Row],[Currency]]&lt;&gt;"AUD",Table1[[#This Row],[Amount]]/Table1[[#This Row],[Exchange Rate]],Table1[[#This Row],[Amount]])</f>
        <v>6.13</v>
      </c>
      <c r="K58" s="2">
        <v>1</v>
      </c>
      <c r="N5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58"/>
      <c r="T58"/>
    </row>
    <row r="59" spans="2:20" x14ac:dyDescent="0.2">
      <c r="B59" t="s">
        <v>12</v>
      </c>
      <c r="D59" s="25">
        <v>45226</v>
      </c>
      <c r="E59" s="16">
        <v>4.42</v>
      </c>
      <c r="F59" t="s">
        <v>44</v>
      </c>
      <c r="G59" s="4" t="s">
        <v>19</v>
      </c>
      <c r="H59" t="s">
        <v>26</v>
      </c>
      <c r="I59" t="s">
        <v>17</v>
      </c>
      <c r="J59" s="12">
        <f>IF(Table1[[#This Row],[Currency]]&lt;&gt;"AUD",Table1[[#This Row],[Amount]]/Table1[[#This Row],[Exchange Rate]],Table1[[#This Row],[Amount]])</f>
        <v>4.42</v>
      </c>
      <c r="K59" s="2">
        <v>1</v>
      </c>
      <c r="N5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59"/>
      <c r="T59"/>
    </row>
    <row r="60" spans="2:20" x14ac:dyDescent="0.2">
      <c r="B60" t="s">
        <v>12</v>
      </c>
      <c r="D60" s="25">
        <v>45227</v>
      </c>
      <c r="E60" s="16">
        <v>16.899999999999999</v>
      </c>
      <c r="F60"/>
      <c r="G60" t="s">
        <v>18</v>
      </c>
      <c r="H60" t="s">
        <v>26</v>
      </c>
      <c r="I60" t="s">
        <v>17</v>
      </c>
      <c r="J60" s="12">
        <f>IF(Table1[[#This Row],[Currency]]&lt;&gt;"AUD",Table1[[#This Row],[Amount]]/Table1[[#This Row],[Exchange Rate]],Table1[[#This Row],[Amount]])</f>
        <v>16.899999999999999</v>
      </c>
      <c r="K60" s="2">
        <v>1</v>
      </c>
      <c r="N6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60"/>
      <c r="T60"/>
    </row>
    <row r="61" spans="2:20" x14ac:dyDescent="0.2">
      <c r="B61" t="s">
        <v>12</v>
      </c>
      <c r="D61" s="25">
        <v>45227</v>
      </c>
      <c r="E61" s="16">
        <v>6.46</v>
      </c>
      <c r="F61"/>
      <c r="G61" t="s">
        <v>18</v>
      </c>
      <c r="H61" t="s">
        <v>26</v>
      </c>
      <c r="I61" t="s">
        <v>17</v>
      </c>
      <c r="J61" s="12">
        <f>IF(Table1[[#This Row],[Currency]]&lt;&gt;"AUD",Table1[[#This Row],[Amount]]/Table1[[#This Row],[Exchange Rate]],Table1[[#This Row],[Amount]])</f>
        <v>6.46</v>
      </c>
      <c r="K61" s="2">
        <v>1</v>
      </c>
      <c r="N6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61"/>
      <c r="T61"/>
    </row>
    <row r="62" spans="2:20" x14ac:dyDescent="0.2">
      <c r="B62" t="s">
        <v>12</v>
      </c>
      <c r="D62" s="25">
        <v>45227</v>
      </c>
      <c r="E62" s="16">
        <v>9.59</v>
      </c>
      <c r="F62"/>
      <c r="G62" t="s">
        <v>18</v>
      </c>
      <c r="H62" t="s">
        <v>26</v>
      </c>
      <c r="I62" t="s">
        <v>17</v>
      </c>
      <c r="J62" s="12">
        <f>IF(Table1[[#This Row],[Currency]]&lt;&gt;"AUD",Table1[[#This Row],[Amount]]/Table1[[#This Row],[Exchange Rate]],Table1[[#This Row],[Amount]])</f>
        <v>9.59</v>
      </c>
      <c r="K62" s="2">
        <v>1</v>
      </c>
      <c r="N6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62"/>
      <c r="T62"/>
    </row>
    <row r="63" spans="2:20" x14ac:dyDescent="0.2">
      <c r="B63" t="s">
        <v>12</v>
      </c>
      <c r="D63" s="25">
        <v>45227</v>
      </c>
      <c r="E63" s="16">
        <v>9.69</v>
      </c>
      <c r="F63"/>
      <c r="G63" t="s">
        <v>18</v>
      </c>
      <c r="H63" t="s">
        <v>26</v>
      </c>
      <c r="I63" t="s">
        <v>17</v>
      </c>
      <c r="J63" s="12">
        <f>IF(Table1[[#This Row],[Currency]]&lt;&gt;"AUD",Table1[[#This Row],[Amount]]/Table1[[#This Row],[Exchange Rate]],Table1[[#This Row],[Amount]])</f>
        <v>9.69</v>
      </c>
      <c r="K63" s="2">
        <v>1</v>
      </c>
      <c r="N6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63"/>
      <c r="T63"/>
    </row>
    <row r="64" spans="2:20" x14ac:dyDescent="0.2">
      <c r="B64" t="s">
        <v>12</v>
      </c>
      <c r="D64" s="25">
        <v>45228</v>
      </c>
      <c r="E64" s="16">
        <v>50.12</v>
      </c>
      <c r="F64"/>
      <c r="G64" t="s">
        <v>18</v>
      </c>
      <c r="H64" t="s">
        <v>26</v>
      </c>
      <c r="I64" t="s">
        <v>17</v>
      </c>
      <c r="J64" s="12">
        <f>IF(Table1[[#This Row],[Currency]]&lt;&gt;"AUD",Table1[[#This Row],[Amount]]/Table1[[#This Row],[Exchange Rate]],Table1[[#This Row],[Amount]])</f>
        <v>50.12</v>
      </c>
      <c r="K64" s="2">
        <v>1</v>
      </c>
      <c r="N6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64"/>
      <c r="T64"/>
    </row>
    <row r="65" spans="2:20" x14ac:dyDescent="0.2">
      <c r="B65" t="s">
        <v>12</v>
      </c>
      <c r="D65" s="25">
        <v>45228</v>
      </c>
      <c r="E65" s="16">
        <v>10.199999999999999</v>
      </c>
      <c r="F65"/>
      <c r="G65" t="s">
        <v>18</v>
      </c>
      <c r="H65" t="s">
        <v>26</v>
      </c>
      <c r="I65" t="s">
        <v>17</v>
      </c>
      <c r="J65" s="12">
        <f>IF(Table1[[#This Row],[Currency]]&lt;&gt;"AUD",Table1[[#This Row],[Amount]]/Table1[[#This Row],[Exchange Rate]],Table1[[#This Row],[Amount]])</f>
        <v>10.199999999999999</v>
      </c>
      <c r="K65" s="2">
        <v>1</v>
      </c>
      <c r="N6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65"/>
      <c r="T65"/>
    </row>
    <row r="66" spans="2:20" x14ac:dyDescent="0.2">
      <c r="B66" t="s">
        <v>12</v>
      </c>
      <c r="D66" s="25">
        <v>45228</v>
      </c>
      <c r="E66" s="16">
        <v>37.840000000000003</v>
      </c>
      <c r="F66"/>
      <c r="G66" t="s">
        <v>18</v>
      </c>
      <c r="H66" t="s">
        <v>26</v>
      </c>
      <c r="I66" t="s">
        <v>17</v>
      </c>
      <c r="J66" s="12">
        <f>IF(Table1[[#This Row],[Currency]]&lt;&gt;"AUD",Table1[[#This Row],[Amount]]/Table1[[#This Row],[Exchange Rate]],Table1[[#This Row],[Amount]])</f>
        <v>37.840000000000003</v>
      </c>
      <c r="K66" s="2">
        <v>1</v>
      </c>
      <c r="N6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66"/>
      <c r="T66"/>
    </row>
    <row r="67" spans="2:20" x14ac:dyDescent="0.2">
      <c r="B67" t="s">
        <v>12</v>
      </c>
      <c r="D67" s="25">
        <v>45229</v>
      </c>
      <c r="E67" s="16">
        <v>20</v>
      </c>
      <c r="F67" t="s">
        <v>42</v>
      </c>
      <c r="G67" s="4" t="s">
        <v>19</v>
      </c>
      <c r="H67" t="s">
        <v>26</v>
      </c>
      <c r="I67" t="s">
        <v>17</v>
      </c>
      <c r="J67" s="12">
        <f>IF(Table1[[#This Row],[Currency]]&lt;&gt;"AUD",Table1[[#This Row],[Amount]]/Table1[[#This Row],[Exchange Rate]],Table1[[#This Row],[Amount]])</f>
        <v>20</v>
      </c>
      <c r="K67" s="2">
        <v>1</v>
      </c>
      <c r="N6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67"/>
      <c r="T67"/>
    </row>
    <row r="68" spans="2:20" x14ac:dyDescent="0.2">
      <c r="B68" t="s">
        <v>12</v>
      </c>
      <c r="D68" s="22">
        <v>45264</v>
      </c>
      <c r="E68" s="16">
        <v>1626.64</v>
      </c>
      <c r="F68" t="s">
        <v>50</v>
      </c>
      <c r="G68" t="s">
        <v>19</v>
      </c>
      <c r="H68" t="s">
        <v>26</v>
      </c>
      <c r="I68" t="s">
        <v>17</v>
      </c>
      <c r="J68" s="12">
        <f>IF(Table1[[#This Row],[Currency]]&lt;&gt;"AUD",Table1[[#This Row],[Amount]]/Table1[[#This Row],[Exchange Rate]],Table1[[#This Row],[Amount]])</f>
        <v>1626.64</v>
      </c>
      <c r="K68" s="2">
        <v>1</v>
      </c>
      <c r="N6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68"/>
      <c r="T68"/>
    </row>
    <row r="69" spans="2:20" x14ac:dyDescent="0.2">
      <c r="B69" t="s">
        <v>12</v>
      </c>
      <c r="D69" s="22">
        <v>45273</v>
      </c>
      <c r="E69" s="16">
        <v>184.06</v>
      </c>
      <c r="F69" t="s">
        <v>49</v>
      </c>
      <c r="G69" t="s">
        <v>19</v>
      </c>
      <c r="H69" t="s">
        <v>27</v>
      </c>
      <c r="I69" t="s">
        <v>17</v>
      </c>
      <c r="J69" s="12">
        <f>IF(Table1[[#This Row],[Currency]]&lt;&gt;"AUD",Table1[[#This Row],[Amount]]/Table1[[#This Row],[Exchange Rate]],Table1[[#This Row],[Amount]])</f>
        <v>275.41523267993415</v>
      </c>
      <c r="K69" s="2">
        <v>1</v>
      </c>
      <c r="N6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0.66830000000000001</v>
      </c>
      <c r="R69"/>
      <c r="T69"/>
    </row>
    <row r="70" spans="2:20" x14ac:dyDescent="0.2">
      <c r="B70" t="s">
        <v>12</v>
      </c>
      <c r="D70" s="22">
        <v>45308</v>
      </c>
      <c r="E70" s="26">
        <f>815.62</f>
        <v>815.62</v>
      </c>
      <c r="F70"/>
      <c r="G70" t="s">
        <v>18</v>
      </c>
      <c r="H70" t="s">
        <v>27</v>
      </c>
      <c r="I70" t="s">
        <v>17</v>
      </c>
      <c r="J70" s="12">
        <f>IF(Table1[[#This Row],[Currency]]&lt;&gt;"AUD",Table1[[#This Row],[Amount]]/Table1[[#This Row],[Exchange Rate]],Table1[[#This Row],[Amount]])</f>
        <v>1226.1274804570055</v>
      </c>
      <c r="K70" s="2">
        <v>1</v>
      </c>
      <c r="N7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70"/>
      <c r="T70"/>
    </row>
    <row r="71" spans="2:20" x14ac:dyDescent="0.2">
      <c r="B71" t="s">
        <v>12</v>
      </c>
      <c r="D71" s="22">
        <v>45314</v>
      </c>
      <c r="E71" s="16">
        <v>10</v>
      </c>
      <c r="F71"/>
      <c r="G71" t="s">
        <v>18</v>
      </c>
      <c r="H71" t="s">
        <v>26</v>
      </c>
      <c r="I71" t="s">
        <v>17</v>
      </c>
      <c r="J71" s="12">
        <f>IF(Table1[[#This Row],[Currency]]&lt;&gt;"AUD",Table1[[#This Row],[Amount]]/Table1[[#This Row],[Exchange Rate]],Table1[[#This Row],[Amount]])</f>
        <v>10</v>
      </c>
      <c r="K71" s="2">
        <v>1</v>
      </c>
      <c r="N7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71"/>
      <c r="T71"/>
    </row>
    <row r="72" spans="2:20" x14ac:dyDescent="0.2">
      <c r="B72" t="s">
        <v>12</v>
      </c>
      <c r="D72" s="22">
        <v>45314</v>
      </c>
      <c r="E72" s="16">
        <v>5.78</v>
      </c>
      <c r="F72"/>
      <c r="G72" t="s">
        <v>18</v>
      </c>
      <c r="H72" t="s">
        <v>27</v>
      </c>
      <c r="I72" t="s">
        <v>17</v>
      </c>
      <c r="J72" s="12">
        <f>IF(Table1[[#This Row],[Currency]]&lt;&gt;"AUD",Table1[[#This Row],[Amount]]/Table1[[#This Row],[Exchange Rate]],Table1[[#This Row],[Amount]])</f>
        <v>8.6891160553217084</v>
      </c>
      <c r="K72" s="2">
        <v>1</v>
      </c>
      <c r="N7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72"/>
      <c r="T72"/>
    </row>
    <row r="73" spans="2:20" x14ac:dyDescent="0.2">
      <c r="B73" t="s">
        <v>12</v>
      </c>
      <c r="D73" s="22">
        <v>45315</v>
      </c>
      <c r="E73" s="16">
        <v>7.39</v>
      </c>
      <c r="F73"/>
      <c r="G73" t="s">
        <v>18</v>
      </c>
      <c r="H73" t="s">
        <v>27</v>
      </c>
      <c r="I73" t="s">
        <v>17</v>
      </c>
      <c r="J73" s="12">
        <f>IF(Table1[[#This Row],[Currency]]&lt;&gt;"AUD",Table1[[#This Row],[Amount]]/Table1[[#This Row],[Exchange Rate]],Table1[[#This Row],[Amount]])</f>
        <v>11.109440769693325</v>
      </c>
      <c r="K73" s="2">
        <v>1</v>
      </c>
      <c r="N7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73"/>
      <c r="T73"/>
    </row>
    <row r="74" spans="2:20" x14ac:dyDescent="0.2">
      <c r="B74" t="s">
        <v>12</v>
      </c>
      <c r="D74" s="22">
        <v>45315</v>
      </c>
      <c r="E74" s="16">
        <v>20</v>
      </c>
      <c r="F74" t="s">
        <v>42</v>
      </c>
      <c r="G74" t="s">
        <v>19</v>
      </c>
      <c r="H74" t="s">
        <v>27</v>
      </c>
      <c r="I74" t="s">
        <v>17</v>
      </c>
      <c r="J74" s="12">
        <f>IF(Table1[[#This Row],[Currency]]&lt;&gt;"AUD",Table1[[#This Row],[Amount]]/Table1[[#This Row],[Exchange Rate]],Table1[[#This Row],[Amount]])</f>
        <v>30.066145520144318</v>
      </c>
      <c r="K74" s="2">
        <v>1</v>
      </c>
      <c r="N7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74"/>
      <c r="T74"/>
    </row>
    <row r="75" spans="2:20" x14ac:dyDescent="0.2">
      <c r="B75" t="s">
        <v>12</v>
      </c>
      <c r="D75" s="22">
        <v>45315</v>
      </c>
      <c r="E75" s="16">
        <v>2.89</v>
      </c>
      <c r="F75"/>
      <c r="G75" t="s">
        <v>18</v>
      </c>
      <c r="H75" t="s">
        <v>27</v>
      </c>
      <c r="I75" t="s">
        <v>17</v>
      </c>
      <c r="J75" s="12">
        <f>IF(Table1[[#This Row],[Currency]]&lt;&gt;"AUD",Table1[[#This Row],[Amount]]/Table1[[#This Row],[Exchange Rate]],Table1[[#This Row],[Amount]])</f>
        <v>4.3445580276608542</v>
      </c>
      <c r="K75" s="2">
        <v>1</v>
      </c>
      <c r="N7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75"/>
      <c r="T75"/>
    </row>
    <row r="76" spans="2:20" x14ac:dyDescent="0.2">
      <c r="B76" t="s">
        <v>12</v>
      </c>
      <c r="D76" s="22">
        <v>45315</v>
      </c>
      <c r="E76" s="16">
        <v>30.81</v>
      </c>
      <c r="F76" t="s">
        <v>29</v>
      </c>
      <c r="G76" t="s">
        <v>21</v>
      </c>
      <c r="H76" t="s">
        <v>27</v>
      </c>
      <c r="I76" t="s">
        <v>17</v>
      </c>
      <c r="J76" s="12">
        <f>IF(Table1[[#This Row],[Currency]]&lt;&gt;"AUD",Table1[[#This Row],[Amount]]/Table1[[#This Row],[Exchange Rate]],Table1[[#This Row],[Amount]])</f>
        <v>46.316897173782316</v>
      </c>
      <c r="K76" s="2">
        <v>1</v>
      </c>
      <c r="N7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76"/>
      <c r="T76"/>
    </row>
    <row r="77" spans="2:20" x14ac:dyDescent="0.2">
      <c r="B77" t="s">
        <v>12</v>
      </c>
      <c r="D77" s="22">
        <v>45315</v>
      </c>
      <c r="E77" s="16">
        <v>20</v>
      </c>
      <c r="F77" t="s">
        <v>42</v>
      </c>
      <c r="G77" t="s">
        <v>19</v>
      </c>
      <c r="H77" t="s">
        <v>27</v>
      </c>
      <c r="I77" t="s">
        <v>17</v>
      </c>
      <c r="J77" s="12">
        <f>IF(Table1[[#This Row],[Currency]]&lt;&gt;"AUD",Table1[[#This Row],[Amount]]/Table1[[#This Row],[Exchange Rate]],Table1[[#This Row],[Amount]])</f>
        <v>30.066145520144318</v>
      </c>
      <c r="K77" s="2">
        <v>1</v>
      </c>
      <c r="N7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77"/>
      <c r="T77"/>
    </row>
    <row r="78" spans="2:20" x14ac:dyDescent="0.2">
      <c r="B78" t="s">
        <v>12</v>
      </c>
      <c r="D78" s="22">
        <v>45315</v>
      </c>
      <c r="E78" s="16">
        <v>27.04</v>
      </c>
      <c r="F78"/>
      <c r="G78" t="s">
        <v>18</v>
      </c>
      <c r="H78" t="s">
        <v>27</v>
      </c>
      <c r="I78" t="s">
        <v>17</v>
      </c>
      <c r="J78" s="12">
        <f>IF(Table1[[#This Row],[Currency]]&lt;&gt;"AUD",Table1[[#This Row],[Amount]]/Table1[[#This Row],[Exchange Rate]],Table1[[#This Row],[Amount]])</f>
        <v>40.649428743235113</v>
      </c>
      <c r="K78" s="2">
        <v>1</v>
      </c>
      <c r="N7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78"/>
      <c r="T78"/>
    </row>
    <row r="79" spans="2:20" x14ac:dyDescent="0.2">
      <c r="B79" t="s">
        <v>12</v>
      </c>
      <c r="D79" s="22">
        <v>45315</v>
      </c>
      <c r="E79" s="16">
        <v>27.27</v>
      </c>
      <c r="F79" t="s">
        <v>52</v>
      </c>
      <c r="G79" t="s">
        <v>19</v>
      </c>
      <c r="H79" t="s">
        <v>27</v>
      </c>
      <c r="I79" t="s">
        <v>17</v>
      </c>
      <c r="J79" s="12">
        <f>IF(Table1[[#This Row],[Currency]]&lt;&gt;"AUD",Table1[[#This Row],[Amount]]/Table1[[#This Row],[Exchange Rate]],Table1[[#This Row],[Amount]])</f>
        <v>40.995189416716777</v>
      </c>
      <c r="K79" s="2">
        <v>1</v>
      </c>
      <c r="N7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79"/>
      <c r="T79"/>
    </row>
    <row r="80" spans="2:20" x14ac:dyDescent="0.2">
      <c r="B80" t="s">
        <v>12</v>
      </c>
      <c r="D80" s="22">
        <v>45315</v>
      </c>
      <c r="E80" s="19">
        <v>12.28</v>
      </c>
      <c r="F80" t="s">
        <v>52</v>
      </c>
      <c r="G80" t="s">
        <v>19</v>
      </c>
      <c r="H80" t="s">
        <v>27</v>
      </c>
      <c r="I80" t="s">
        <v>17</v>
      </c>
      <c r="J80" s="12">
        <f>IF(Table1[[#This Row],[Currency]]&lt;&gt;"AUD",Table1[[#This Row],[Amount]]/Table1[[#This Row],[Exchange Rate]],Table1[[#This Row],[Amount]])</f>
        <v>18.460613349368611</v>
      </c>
      <c r="K80" s="2">
        <v>1</v>
      </c>
      <c r="N8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80"/>
      <c r="T80"/>
    </row>
    <row r="81" spans="2:20" x14ac:dyDescent="0.2">
      <c r="B81" t="s">
        <v>12</v>
      </c>
      <c r="D81" s="22">
        <v>45316</v>
      </c>
      <c r="E81" s="16">
        <v>12.57</v>
      </c>
      <c r="F81"/>
      <c r="G81" t="s">
        <v>18</v>
      </c>
      <c r="H81" t="s">
        <v>27</v>
      </c>
      <c r="I81" t="s">
        <v>17</v>
      </c>
      <c r="J81" s="12">
        <f>IF(Table1[[#This Row],[Currency]]&lt;&gt;"AUD",Table1[[#This Row],[Amount]]/Table1[[#This Row],[Exchange Rate]],Table1[[#This Row],[Amount]])</f>
        <v>18.896572459410702</v>
      </c>
      <c r="K81" s="2">
        <v>1</v>
      </c>
      <c r="N8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81"/>
      <c r="T81"/>
    </row>
    <row r="82" spans="2:20" x14ac:dyDescent="0.2">
      <c r="B82" t="s">
        <v>12</v>
      </c>
      <c r="D82" s="22">
        <v>45317</v>
      </c>
      <c r="E82" s="16">
        <v>20.03</v>
      </c>
      <c r="F82"/>
      <c r="G82" t="s">
        <v>18</v>
      </c>
      <c r="H82" t="s">
        <v>27</v>
      </c>
      <c r="I82" t="s">
        <v>17</v>
      </c>
      <c r="J82" s="12">
        <f>IF(Table1[[#This Row],[Currency]]&lt;&gt;"AUD",Table1[[#This Row],[Amount]]/Table1[[#This Row],[Exchange Rate]],Table1[[#This Row],[Amount]])</f>
        <v>30.111244738424535</v>
      </c>
      <c r="K82" s="2">
        <v>1</v>
      </c>
      <c r="N8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82"/>
      <c r="T82"/>
    </row>
    <row r="83" spans="2:20" x14ac:dyDescent="0.2">
      <c r="B83" t="s">
        <v>12</v>
      </c>
      <c r="D83" s="22">
        <v>45319</v>
      </c>
      <c r="E83" s="19">
        <v>13.7</v>
      </c>
      <c r="F83" t="s">
        <v>52</v>
      </c>
      <c r="G83" t="s">
        <v>19</v>
      </c>
      <c r="H83" t="s">
        <v>27</v>
      </c>
      <c r="I83" t="s">
        <v>17</v>
      </c>
      <c r="J83" s="12">
        <f>IF(Table1[[#This Row],[Currency]]&lt;&gt;"AUD",Table1[[#This Row],[Amount]]/Table1[[#This Row],[Exchange Rate]],Table1[[#This Row],[Amount]])</f>
        <v>20.595309681298858</v>
      </c>
      <c r="K83" s="2">
        <v>1</v>
      </c>
      <c r="N8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83"/>
      <c r="T83"/>
    </row>
    <row r="84" spans="2:20" x14ac:dyDescent="0.2">
      <c r="B84" t="s">
        <v>12</v>
      </c>
      <c r="D84" s="22">
        <v>45320</v>
      </c>
      <c r="E84" s="16">
        <v>18.72</v>
      </c>
      <c r="F84"/>
      <c r="G84" t="s">
        <v>18</v>
      </c>
      <c r="H84" t="s">
        <v>27</v>
      </c>
      <c r="I84" t="s">
        <v>17</v>
      </c>
      <c r="J84" s="12">
        <f>IF(Table1[[#This Row],[Currency]]&lt;&gt;"AUD",Table1[[#This Row],[Amount]]/Table1[[#This Row],[Exchange Rate]],Table1[[#This Row],[Amount]])</f>
        <v>28.141912206855078</v>
      </c>
      <c r="K84" s="2">
        <v>1</v>
      </c>
      <c r="N8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84"/>
      <c r="T84"/>
    </row>
    <row r="85" spans="2:20" x14ac:dyDescent="0.2">
      <c r="B85" t="s">
        <v>12</v>
      </c>
      <c r="D85" s="22">
        <v>45320</v>
      </c>
      <c r="E85" s="16">
        <v>9.17</v>
      </c>
      <c r="F85"/>
      <c r="G85" t="s">
        <v>18</v>
      </c>
      <c r="H85" t="s">
        <v>27</v>
      </c>
      <c r="I85" t="s">
        <v>17</v>
      </c>
      <c r="J85" s="12">
        <f>IF(Table1[[#This Row],[Currency]]&lt;&gt;"AUD",Table1[[#This Row],[Amount]]/Table1[[#This Row],[Exchange Rate]],Table1[[#This Row],[Amount]])</f>
        <v>13.785327720986169</v>
      </c>
      <c r="K85" s="2">
        <v>1</v>
      </c>
      <c r="N8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85"/>
      <c r="T85"/>
    </row>
    <row r="86" spans="2:20" x14ac:dyDescent="0.2">
      <c r="B86" t="s">
        <v>12</v>
      </c>
      <c r="D86" s="22">
        <v>45320</v>
      </c>
      <c r="E86" s="19">
        <v>12.45</v>
      </c>
      <c r="F86" t="s">
        <v>52</v>
      </c>
      <c r="G86" t="s">
        <v>19</v>
      </c>
      <c r="H86" t="s">
        <v>27</v>
      </c>
      <c r="I86" t="s">
        <v>17</v>
      </c>
      <c r="J86" s="12">
        <f>IF(Table1[[#This Row],[Currency]]&lt;&gt;"AUD",Table1[[#This Row],[Amount]]/Table1[[#This Row],[Exchange Rate]],Table1[[#This Row],[Amount]])</f>
        <v>18.716175586289836</v>
      </c>
      <c r="K86" s="2">
        <v>1</v>
      </c>
      <c r="N8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86"/>
      <c r="T86"/>
    </row>
    <row r="87" spans="2:20" x14ac:dyDescent="0.2">
      <c r="B87" t="s">
        <v>12</v>
      </c>
      <c r="D87" s="22">
        <v>45320</v>
      </c>
      <c r="E87" s="19">
        <v>8.4600000000000009</v>
      </c>
      <c r="F87" t="s">
        <v>52</v>
      </c>
      <c r="G87" t="s">
        <v>19</v>
      </c>
      <c r="H87" t="s">
        <v>27</v>
      </c>
      <c r="I87" t="s">
        <v>17</v>
      </c>
      <c r="J87" s="12">
        <f>IF(Table1[[#This Row],[Currency]]&lt;&gt;"AUD",Table1[[#This Row],[Amount]]/Table1[[#This Row],[Exchange Rate]],Table1[[#This Row],[Amount]])</f>
        <v>12.717979555021047</v>
      </c>
      <c r="K87" s="2">
        <v>1</v>
      </c>
      <c r="N8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87"/>
      <c r="T87"/>
    </row>
    <row r="88" spans="2:20" x14ac:dyDescent="0.2">
      <c r="B88" t="s">
        <v>12</v>
      </c>
      <c r="D88" s="22">
        <v>45320</v>
      </c>
      <c r="E88" s="19">
        <v>12.71</v>
      </c>
      <c r="F88" t="s">
        <v>52</v>
      </c>
      <c r="G88" t="s">
        <v>19</v>
      </c>
      <c r="H88" t="s">
        <v>27</v>
      </c>
      <c r="I88" t="s">
        <v>17</v>
      </c>
      <c r="J88" s="12">
        <f>IF(Table1[[#This Row],[Currency]]&lt;&gt;"AUD",Table1[[#This Row],[Amount]]/Table1[[#This Row],[Exchange Rate]],Table1[[#This Row],[Amount]])</f>
        <v>19.107035478051714</v>
      </c>
      <c r="K88" s="2">
        <v>1</v>
      </c>
      <c r="N8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88"/>
      <c r="T88"/>
    </row>
    <row r="89" spans="2:20" x14ac:dyDescent="0.2">
      <c r="B89" t="s">
        <v>12</v>
      </c>
      <c r="D89" s="22">
        <v>45320</v>
      </c>
      <c r="E89" s="19">
        <v>12.62</v>
      </c>
      <c r="F89" t="s">
        <v>52</v>
      </c>
      <c r="G89" t="s">
        <v>19</v>
      </c>
      <c r="H89" t="s">
        <v>27</v>
      </c>
      <c r="I89" t="s">
        <v>17</v>
      </c>
      <c r="J89" s="12">
        <f>IF(Table1[[#This Row],[Currency]]&lt;&gt;"AUD",Table1[[#This Row],[Amount]]/Table1[[#This Row],[Exchange Rate]],Table1[[#This Row],[Amount]])</f>
        <v>18.971737823211061</v>
      </c>
      <c r="K89" s="2">
        <v>1</v>
      </c>
      <c r="N8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89"/>
      <c r="T89"/>
    </row>
    <row r="90" spans="2:20" x14ac:dyDescent="0.2">
      <c r="B90" t="s">
        <v>12</v>
      </c>
      <c r="D90" s="22">
        <v>45321</v>
      </c>
      <c r="E90" s="16">
        <v>14.98</v>
      </c>
      <c r="F90"/>
      <c r="G90" t="s">
        <v>18</v>
      </c>
      <c r="H90" t="s">
        <v>27</v>
      </c>
      <c r="I90" t="s">
        <v>17</v>
      </c>
      <c r="J90" s="12">
        <f>IF(Table1[[#This Row],[Currency]]&lt;&gt;"AUD",Table1[[#This Row],[Amount]]/Table1[[#This Row],[Exchange Rate]],Table1[[#This Row],[Amount]])</f>
        <v>22.519542994588093</v>
      </c>
      <c r="K90" s="2">
        <v>1</v>
      </c>
      <c r="N9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90"/>
      <c r="T90"/>
    </row>
    <row r="91" spans="2:20" x14ac:dyDescent="0.2">
      <c r="B91" t="s">
        <v>12</v>
      </c>
      <c r="D91" s="22">
        <v>45321</v>
      </c>
      <c r="E91" s="16">
        <v>20.59</v>
      </c>
      <c r="F91"/>
      <c r="G91" t="s">
        <v>18</v>
      </c>
      <c r="H91" t="s">
        <v>27</v>
      </c>
      <c r="I91" t="s">
        <v>17</v>
      </c>
      <c r="J91" s="12">
        <f>IF(Table1[[#This Row],[Currency]]&lt;&gt;"AUD",Table1[[#This Row],[Amount]]/Table1[[#This Row],[Exchange Rate]],Table1[[#This Row],[Amount]])</f>
        <v>30.953096812988573</v>
      </c>
      <c r="K91" s="2">
        <v>1</v>
      </c>
      <c r="N9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91"/>
      <c r="T91"/>
    </row>
    <row r="92" spans="2:20" x14ac:dyDescent="0.2">
      <c r="B92" t="s">
        <v>12</v>
      </c>
      <c r="D92" s="22">
        <v>45321</v>
      </c>
      <c r="E92" s="19">
        <v>15.4</v>
      </c>
      <c r="F92" t="s">
        <v>52</v>
      </c>
      <c r="G92" t="s">
        <v>19</v>
      </c>
      <c r="H92" t="s">
        <v>27</v>
      </c>
      <c r="I92" t="s">
        <v>17</v>
      </c>
      <c r="J92" s="12">
        <f>IF(Table1[[#This Row],[Currency]]&lt;&gt;"AUD",Table1[[#This Row],[Amount]]/Table1[[#This Row],[Exchange Rate]],Table1[[#This Row],[Amount]])</f>
        <v>23.150932050511123</v>
      </c>
      <c r="K92" s="2">
        <v>1</v>
      </c>
      <c r="N9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92"/>
      <c r="T92"/>
    </row>
    <row r="93" spans="2:20" x14ac:dyDescent="0.2">
      <c r="B93" t="s">
        <v>12</v>
      </c>
      <c r="D93" s="22">
        <v>45322</v>
      </c>
      <c r="E93" s="16">
        <v>10</v>
      </c>
      <c r="F93"/>
      <c r="G93" t="s">
        <v>18</v>
      </c>
      <c r="H93" t="s">
        <v>27</v>
      </c>
      <c r="I93" t="s">
        <v>17</v>
      </c>
      <c r="J93" s="12">
        <f>IF(Table1[[#This Row],[Currency]]&lt;&gt;"AUD",Table1[[#This Row],[Amount]]/Table1[[#This Row],[Exchange Rate]],Table1[[#This Row],[Amount]])</f>
        <v>15.033072760072159</v>
      </c>
      <c r="K93" s="2">
        <v>1</v>
      </c>
      <c r="N9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93"/>
      <c r="T93"/>
    </row>
    <row r="94" spans="2:20" x14ac:dyDescent="0.2">
      <c r="B94" t="s">
        <v>12</v>
      </c>
      <c r="D94" s="22">
        <v>45322</v>
      </c>
      <c r="E94" s="16">
        <v>10.16</v>
      </c>
      <c r="F94"/>
      <c r="G94" t="s">
        <v>18</v>
      </c>
      <c r="H94" t="s">
        <v>27</v>
      </c>
      <c r="I94" t="s">
        <v>17</v>
      </c>
      <c r="J94" s="12">
        <f>IF(Table1[[#This Row],[Currency]]&lt;&gt;"AUD",Table1[[#This Row],[Amount]]/Table1[[#This Row],[Exchange Rate]],Table1[[#This Row],[Amount]])</f>
        <v>15.273601924233313</v>
      </c>
      <c r="K94" s="2">
        <v>1</v>
      </c>
      <c r="N9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94"/>
      <c r="T94"/>
    </row>
    <row r="95" spans="2:20" x14ac:dyDescent="0.2">
      <c r="B95" t="s">
        <v>12</v>
      </c>
      <c r="D95" s="22">
        <v>45322</v>
      </c>
      <c r="E95" s="19">
        <v>13.91</v>
      </c>
      <c r="F95"/>
      <c r="G95" t="s">
        <v>18</v>
      </c>
      <c r="H95" t="s">
        <v>27</v>
      </c>
      <c r="I95" t="s">
        <v>17</v>
      </c>
      <c r="J95" s="12">
        <f>IF(Table1[[#This Row],[Currency]]&lt;&gt;"AUD",Table1[[#This Row],[Amount]]/Table1[[#This Row],[Exchange Rate]],Table1[[#This Row],[Amount]])</f>
        <v>20.911004209260373</v>
      </c>
      <c r="K95" s="2">
        <v>1</v>
      </c>
      <c r="N9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0.66520000000000001</v>
      </c>
      <c r="R95"/>
      <c r="T95"/>
    </row>
    <row r="96" spans="2:20" x14ac:dyDescent="0.2">
      <c r="B96" t="s">
        <v>12</v>
      </c>
      <c r="D96" s="22">
        <v>45323</v>
      </c>
      <c r="E96" s="16">
        <v>13.84</v>
      </c>
      <c r="F96"/>
      <c r="G96" s="4" t="s">
        <v>18</v>
      </c>
      <c r="H96" t="s">
        <v>27</v>
      </c>
      <c r="I96" t="s">
        <v>17</v>
      </c>
      <c r="J96" s="12">
        <f>IF(Table1[[#This Row],[Currency]]&lt;&gt;"AUD",Table1[[#This Row],[Amount]]/Table1[[#This Row],[Exchange Rate]],Table1[[#This Row],[Amount]])</f>
        <v>21.194486983154668</v>
      </c>
      <c r="K96" s="2">
        <v>1</v>
      </c>
      <c r="N9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96"/>
      <c r="T96"/>
    </row>
    <row r="97" spans="2:20" x14ac:dyDescent="0.2">
      <c r="B97" t="s">
        <v>12</v>
      </c>
      <c r="D97" s="22">
        <v>45323</v>
      </c>
      <c r="E97" s="16">
        <v>36.299999999999997</v>
      </c>
      <c r="F97"/>
      <c r="G97" t="s">
        <v>18</v>
      </c>
      <c r="H97" t="s">
        <v>27</v>
      </c>
      <c r="I97" t="s">
        <v>17</v>
      </c>
      <c r="J97" s="12">
        <f>IF(Table1[[#This Row],[Currency]]&lt;&gt;"AUD",Table1[[#This Row],[Amount]]/Table1[[#This Row],[Exchange Rate]],Table1[[#This Row],[Amount]])</f>
        <v>55.589586523736592</v>
      </c>
      <c r="K97" s="2">
        <v>1</v>
      </c>
      <c r="N9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97"/>
      <c r="T97"/>
    </row>
    <row r="98" spans="2:20" x14ac:dyDescent="0.2">
      <c r="B98" t="s">
        <v>12</v>
      </c>
      <c r="D98" s="22">
        <v>45323</v>
      </c>
      <c r="E98" s="16">
        <v>8.5399999999999991</v>
      </c>
      <c r="F98"/>
      <c r="G98" t="s">
        <v>18</v>
      </c>
      <c r="H98" t="s">
        <v>27</v>
      </c>
      <c r="I98" t="s">
        <v>17</v>
      </c>
      <c r="J98" s="12">
        <f>IF(Table1[[#This Row],[Currency]]&lt;&gt;"AUD",Table1[[#This Row],[Amount]]/Table1[[#This Row],[Exchange Rate]],Table1[[#This Row],[Amount]])</f>
        <v>13.078101071975496</v>
      </c>
      <c r="K98" s="2">
        <v>1</v>
      </c>
      <c r="N9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98"/>
      <c r="T98"/>
    </row>
    <row r="99" spans="2:20" x14ac:dyDescent="0.2">
      <c r="B99" t="s">
        <v>12</v>
      </c>
      <c r="D99" s="22">
        <v>45323</v>
      </c>
      <c r="E99" s="19">
        <v>14.98</v>
      </c>
      <c r="F99"/>
      <c r="G99" t="s">
        <v>18</v>
      </c>
      <c r="H99" t="s">
        <v>27</v>
      </c>
      <c r="I99" t="s">
        <v>17</v>
      </c>
      <c r="J99" s="12">
        <f>IF(Table1[[#This Row],[Currency]]&lt;&gt;"AUD",Table1[[#This Row],[Amount]]/Table1[[#This Row],[Exchange Rate]],Table1[[#This Row],[Amount]])</f>
        <v>22.940275650842267</v>
      </c>
      <c r="K99" s="2">
        <v>1</v>
      </c>
      <c r="N9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99"/>
      <c r="T99"/>
    </row>
    <row r="100" spans="2:20" x14ac:dyDescent="0.2">
      <c r="B100" t="s">
        <v>12</v>
      </c>
      <c r="D100" s="22">
        <v>45324</v>
      </c>
      <c r="E100" s="19">
        <v>18.82</v>
      </c>
      <c r="F100"/>
      <c r="G100" t="s">
        <v>18</v>
      </c>
      <c r="H100" t="s">
        <v>27</v>
      </c>
      <c r="I100" t="s">
        <v>17</v>
      </c>
      <c r="J100" s="12">
        <f>IF(Table1[[#This Row],[Currency]]&lt;&gt;"AUD",Table1[[#This Row],[Amount]]/Table1[[#This Row],[Exchange Rate]],Table1[[#This Row],[Amount]])</f>
        <v>28.820826952526797</v>
      </c>
      <c r="K100" s="2">
        <v>1</v>
      </c>
      <c r="N10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00"/>
      <c r="T100"/>
    </row>
    <row r="101" spans="2:20" x14ac:dyDescent="0.2">
      <c r="B101" t="s">
        <v>12</v>
      </c>
      <c r="D101" s="22">
        <v>45326</v>
      </c>
      <c r="E101" s="16">
        <v>4.28</v>
      </c>
      <c r="F101" t="s">
        <v>51</v>
      </c>
      <c r="G101" t="s">
        <v>22</v>
      </c>
      <c r="H101" t="s">
        <v>27</v>
      </c>
      <c r="I101" t="s">
        <v>34</v>
      </c>
      <c r="J101" s="12">
        <f>IF(Table1[[#This Row],[Currency]]&lt;&gt;"AUD",Table1[[#This Row],[Amount]]/Table1[[#This Row],[Exchange Rate]],Table1[[#This Row],[Amount]])</f>
        <v>6.5543644716692189</v>
      </c>
      <c r="K101" s="2">
        <v>1</v>
      </c>
      <c r="N10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01"/>
      <c r="T101"/>
    </row>
    <row r="102" spans="2:20" x14ac:dyDescent="0.2">
      <c r="B102" t="s">
        <v>12</v>
      </c>
      <c r="D102" s="22">
        <v>45327</v>
      </c>
      <c r="E102" s="16">
        <v>9.6199999999999992</v>
      </c>
      <c r="F102"/>
      <c r="G102" s="4" t="s">
        <v>18</v>
      </c>
      <c r="H102" t="s">
        <v>27</v>
      </c>
      <c r="I102" t="s">
        <v>17</v>
      </c>
      <c r="J102" s="12">
        <f>IF(Table1[[#This Row],[Currency]]&lt;&gt;"AUD",Table1[[#This Row],[Amount]]/Table1[[#This Row],[Exchange Rate]],Table1[[#This Row],[Amount]])</f>
        <v>14.732006125574271</v>
      </c>
      <c r="K102" s="2">
        <v>1</v>
      </c>
      <c r="N10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02"/>
      <c r="T102"/>
    </row>
    <row r="103" spans="2:20" x14ac:dyDescent="0.2">
      <c r="B103" t="s">
        <v>12</v>
      </c>
      <c r="D103" s="22">
        <v>45327</v>
      </c>
      <c r="E103" s="19">
        <v>8.69</v>
      </c>
      <c r="F103" t="s">
        <v>52</v>
      </c>
      <c r="G103" t="s">
        <v>19</v>
      </c>
      <c r="H103" t="s">
        <v>27</v>
      </c>
      <c r="I103" t="s">
        <v>17</v>
      </c>
      <c r="J103" s="12">
        <f>IF(Table1[[#This Row],[Currency]]&lt;&gt;"AUD",Table1[[#This Row],[Amount]]/Table1[[#This Row],[Exchange Rate]],Table1[[#This Row],[Amount]])</f>
        <v>13.307810107197549</v>
      </c>
      <c r="K103" s="2">
        <v>1</v>
      </c>
      <c r="N10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03"/>
      <c r="T103"/>
    </row>
    <row r="104" spans="2:20" x14ac:dyDescent="0.2">
      <c r="B104" t="s">
        <v>12</v>
      </c>
      <c r="D104" s="22">
        <v>45328</v>
      </c>
      <c r="E104" s="16">
        <v>12.84</v>
      </c>
      <c r="F104"/>
      <c r="G104" s="4" t="s">
        <v>18</v>
      </c>
      <c r="H104" t="s">
        <v>27</v>
      </c>
      <c r="I104" t="s">
        <v>17</v>
      </c>
      <c r="J104" s="12">
        <f>IF(Table1[[#This Row],[Currency]]&lt;&gt;"AUD",Table1[[#This Row],[Amount]]/Table1[[#This Row],[Exchange Rate]],Table1[[#This Row],[Amount]])</f>
        <v>19.663093415007655</v>
      </c>
      <c r="K104" s="2">
        <v>1</v>
      </c>
      <c r="N10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04"/>
      <c r="T104"/>
    </row>
    <row r="105" spans="2:20" x14ac:dyDescent="0.2">
      <c r="B105" t="s">
        <v>12</v>
      </c>
      <c r="D105" s="22">
        <v>45328</v>
      </c>
      <c r="E105" s="16">
        <v>10.49</v>
      </c>
      <c r="F105"/>
      <c r="G105" t="s">
        <v>18</v>
      </c>
      <c r="H105" t="s">
        <v>27</v>
      </c>
      <c r="I105" t="s">
        <v>17</v>
      </c>
      <c r="J105" s="12">
        <f>IF(Table1[[#This Row],[Currency]]&lt;&gt;"AUD",Table1[[#This Row],[Amount]]/Table1[[#This Row],[Exchange Rate]],Table1[[#This Row],[Amount]])</f>
        <v>16.064318529862174</v>
      </c>
      <c r="K105" s="2">
        <v>1</v>
      </c>
      <c r="N10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05"/>
      <c r="T105"/>
    </row>
    <row r="106" spans="2:20" x14ac:dyDescent="0.2">
      <c r="B106" t="s">
        <v>12</v>
      </c>
      <c r="D106" s="22">
        <v>45329</v>
      </c>
      <c r="E106" s="16">
        <v>4.8</v>
      </c>
      <c r="F106" t="s">
        <v>42</v>
      </c>
      <c r="G106" s="4" t="s">
        <v>19</v>
      </c>
      <c r="H106" t="s">
        <v>27</v>
      </c>
      <c r="I106" t="s">
        <v>17</v>
      </c>
      <c r="J106" s="12">
        <f>IF(Table1[[#This Row],[Currency]]&lt;&gt;"AUD",Table1[[#This Row],[Amount]]/Table1[[#This Row],[Exchange Rate]],Table1[[#This Row],[Amount]])</f>
        <v>7.3506891271056656</v>
      </c>
      <c r="K106" s="2">
        <v>1</v>
      </c>
      <c r="N10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06"/>
      <c r="T106"/>
    </row>
    <row r="107" spans="2:20" x14ac:dyDescent="0.2">
      <c r="B107" t="s">
        <v>12</v>
      </c>
      <c r="D107" s="22">
        <v>45329</v>
      </c>
      <c r="E107" s="16">
        <v>17.07</v>
      </c>
      <c r="F107"/>
      <c r="G107" s="4" t="s">
        <v>18</v>
      </c>
      <c r="H107" t="s">
        <v>27</v>
      </c>
      <c r="I107" t="s">
        <v>17</v>
      </c>
      <c r="J107" s="12">
        <f>IF(Table1[[#This Row],[Currency]]&lt;&gt;"AUD",Table1[[#This Row],[Amount]]/Table1[[#This Row],[Exchange Rate]],Table1[[#This Row],[Amount]])</f>
        <v>26.140888208269526</v>
      </c>
      <c r="K107" s="2">
        <v>1</v>
      </c>
      <c r="N10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07"/>
      <c r="T107"/>
    </row>
    <row r="108" spans="2:20" x14ac:dyDescent="0.2">
      <c r="B108" t="s">
        <v>12</v>
      </c>
      <c r="D108" s="22">
        <v>45329</v>
      </c>
      <c r="E108" s="16">
        <v>9.6300000000000008</v>
      </c>
      <c r="F108"/>
      <c r="G108" s="4" t="s">
        <v>18</v>
      </c>
      <c r="H108" t="s">
        <v>27</v>
      </c>
      <c r="I108" t="s">
        <v>17</v>
      </c>
      <c r="J108" s="12">
        <f>IF(Table1[[#This Row],[Currency]]&lt;&gt;"AUD",Table1[[#This Row],[Amount]]/Table1[[#This Row],[Exchange Rate]],Table1[[#This Row],[Amount]])</f>
        <v>14.747320061255744</v>
      </c>
      <c r="K108" s="2">
        <v>1</v>
      </c>
      <c r="N10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08"/>
      <c r="T108"/>
    </row>
    <row r="109" spans="2:20" x14ac:dyDescent="0.2">
      <c r="B109" t="s">
        <v>12</v>
      </c>
      <c r="D109" s="22">
        <v>45330</v>
      </c>
      <c r="E109" s="16">
        <v>14.51</v>
      </c>
      <c r="F109"/>
      <c r="G109" s="4" t="s">
        <v>18</v>
      </c>
      <c r="H109" t="s">
        <v>27</v>
      </c>
      <c r="I109" t="s">
        <v>17</v>
      </c>
      <c r="J109" s="12">
        <f>IF(Table1[[#This Row],[Currency]]&lt;&gt;"AUD",Table1[[#This Row],[Amount]]/Table1[[#This Row],[Exchange Rate]],Table1[[#This Row],[Amount]])</f>
        <v>22.220520673813169</v>
      </c>
      <c r="K109" s="2">
        <v>1</v>
      </c>
      <c r="N10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09"/>
      <c r="T109"/>
    </row>
    <row r="110" spans="2:20" x14ac:dyDescent="0.2">
      <c r="B110" t="s">
        <v>12</v>
      </c>
      <c r="D110" s="22">
        <v>45330</v>
      </c>
      <c r="E110" s="16">
        <v>31.62</v>
      </c>
      <c r="F110"/>
      <c r="G110" s="4" t="s">
        <v>18</v>
      </c>
      <c r="H110" t="s">
        <v>27</v>
      </c>
      <c r="I110" t="s">
        <v>17</v>
      </c>
      <c r="J110" s="12">
        <f>IF(Table1[[#This Row],[Currency]]&lt;&gt;"AUD",Table1[[#This Row],[Amount]]/Table1[[#This Row],[Exchange Rate]],Table1[[#This Row],[Amount]])</f>
        <v>48.422664624808576</v>
      </c>
      <c r="K110" s="2">
        <v>1</v>
      </c>
      <c r="N11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10"/>
      <c r="T110"/>
    </row>
    <row r="111" spans="2:20" x14ac:dyDescent="0.2">
      <c r="B111" t="s">
        <v>12</v>
      </c>
      <c r="D111" s="22">
        <v>45330</v>
      </c>
      <c r="E111" s="16">
        <v>15</v>
      </c>
      <c r="F111" t="s">
        <v>42</v>
      </c>
      <c r="G111" t="s">
        <v>19</v>
      </c>
      <c r="H111" t="s">
        <v>27</v>
      </c>
      <c r="I111" t="s">
        <v>17</v>
      </c>
      <c r="J111" s="12">
        <f>IF(Table1[[#This Row],[Currency]]&lt;&gt;"AUD",Table1[[#This Row],[Amount]]/Table1[[#This Row],[Exchange Rate]],Table1[[#This Row],[Amount]])</f>
        <v>22.970903522205205</v>
      </c>
      <c r="K111" s="2">
        <v>1</v>
      </c>
      <c r="N11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11"/>
      <c r="T111"/>
    </row>
    <row r="112" spans="2:20" x14ac:dyDescent="0.2">
      <c r="B112" t="s">
        <v>12</v>
      </c>
      <c r="D112" s="22">
        <v>45330</v>
      </c>
      <c r="E112" s="19">
        <v>23.64</v>
      </c>
      <c r="F112" t="s">
        <v>52</v>
      </c>
      <c r="G112" t="s">
        <v>19</v>
      </c>
      <c r="H112" t="s">
        <v>27</v>
      </c>
      <c r="I112" t="s">
        <v>17</v>
      </c>
      <c r="J112" s="12">
        <f>IF(Table1[[#This Row],[Currency]]&lt;&gt;"AUD",Table1[[#This Row],[Amount]]/Table1[[#This Row],[Exchange Rate]],Table1[[#This Row],[Amount]])</f>
        <v>36.202143950995406</v>
      </c>
      <c r="K112" s="2">
        <v>1</v>
      </c>
      <c r="N11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12"/>
      <c r="T112"/>
    </row>
    <row r="113" spans="2:20" x14ac:dyDescent="0.2">
      <c r="B113" t="s">
        <v>12</v>
      </c>
      <c r="D113" s="22">
        <v>45330</v>
      </c>
      <c r="E113" s="19">
        <v>9.92</v>
      </c>
      <c r="F113" t="s">
        <v>52</v>
      </c>
      <c r="G113" t="s">
        <v>19</v>
      </c>
      <c r="H113" t="s">
        <v>27</v>
      </c>
      <c r="I113" t="s">
        <v>17</v>
      </c>
      <c r="J113" s="12">
        <f>IF(Table1[[#This Row],[Currency]]&lt;&gt;"AUD",Table1[[#This Row],[Amount]]/Table1[[#This Row],[Exchange Rate]],Table1[[#This Row],[Amount]])</f>
        <v>15.191424196018376</v>
      </c>
      <c r="K113" s="2">
        <v>1</v>
      </c>
      <c r="N11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13"/>
      <c r="T113"/>
    </row>
    <row r="114" spans="2:20" x14ac:dyDescent="0.2">
      <c r="B114" t="s">
        <v>12</v>
      </c>
      <c r="D114" s="22">
        <v>45332</v>
      </c>
      <c r="E114" s="16">
        <v>16.559999999999999</v>
      </c>
      <c r="F114"/>
      <c r="G114" t="s">
        <v>18</v>
      </c>
      <c r="H114" t="s">
        <v>27</v>
      </c>
      <c r="I114" t="s">
        <v>17</v>
      </c>
      <c r="J114" s="12">
        <f>IF(Table1[[#This Row],[Currency]]&lt;&gt;"AUD",Table1[[#This Row],[Amount]]/Table1[[#This Row],[Exchange Rate]],Table1[[#This Row],[Amount]])</f>
        <v>25.359877488514545</v>
      </c>
      <c r="K114" s="2">
        <v>1</v>
      </c>
      <c r="N11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14"/>
      <c r="T114"/>
    </row>
    <row r="115" spans="2:20" x14ac:dyDescent="0.2">
      <c r="B115" t="s">
        <v>12</v>
      </c>
      <c r="D115" s="22">
        <v>45332</v>
      </c>
      <c r="E115" s="16">
        <v>12.98</v>
      </c>
      <c r="F115"/>
      <c r="G115" s="4" t="s">
        <v>18</v>
      </c>
      <c r="H115" t="s">
        <v>27</v>
      </c>
      <c r="I115" t="s">
        <v>17</v>
      </c>
      <c r="J115" s="12">
        <f>IF(Table1[[#This Row],[Currency]]&lt;&gt;"AUD",Table1[[#This Row],[Amount]]/Table1[[#This Row],[Exchange Rate]],Table1[[#This Row],[Amount]])</f>
        <v>19.87748851454824</v>
      </c>
      <c r="K115" s="2">
        <v>1</v>
      </c>
      <c r="N11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15"/>
      <c r="T115"/>
    </row>
    <row r="116" spans="2:20" x14ac:dyDescent="0.2">
      <c r="B116" t="s">
        <v>12</v>
      </c>
      <c r="D116" s="22">
        <v>45332</v>
      </c>
      <c r="E116" s="16">
        <v>20.66</v>
      </c>
      <c r="F116" s="5"/>
      <c r="G116" s="4" t="s">
        <v>18</v>
      </c>
      <c r="H116" t="s">
        <v>27</v>
      </c>
      <c r="I116" t="s">
        <v>17</v>
      </c>
      <c r="J116" s="12">
        <f>IF(Table1[[#This Row],[Currency]]&lt;&gt;"AUD",Table1[[#This Row],[Amount]]/Table1[[#This Row],[Exchange Rate]],Table1[[#This Row],[Amount]])</f>
        <v>31.638591117917304</v>
      </c>
      <c r="K116" s="2">
        <v>1</v>
      </c>
      <c r="N11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16"/>
      <c r="T116"/>
    </row>
    <row r="117" spans="2:20" x14ac:dyDescent="0.2">
      <c r="B117" t="s">
        <v>12</v>
      </c>
      <c r="D117" s="22">
        <v>45332</v>
      </c>
      <c r="E117" s="19">
        <v>14.91</v>
      </c>
      <c r="F117" t="s">
        <v>52</v>
      </c>
      <c r="G117" t="s">
        <v>19</v>
      </c>
      <c r="H117" t="s">
        <v>27</v>
      </c>
      <c r="I117" t="s">
        <v>17</v>
      </c>
      <c r="J117" s="12">
        <f>IF(Table1[[#This Row],[Currency]]&lt;&gt;"AUD",Table1[[#This Row],[Amount]]/Table1[[#This Row],[Exchange Rate]],Table1[[#This Row],[Amount]])</f>
        <v>22.833078101071976</v>
      </c>
      <c r="K117" s="2">
        <v>1</v>
      </c>
      <c r="N11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17"/>
      <c r="T117"/>
    </row>
    <row r="118" spans="2:20" x14ac:dyDescent="0.2">
      <c r="B118" t="s">
        <v>12</v>
      </c>
      <c r="D118" s="22">
        <v>45335</v>
      </c>
      <c r="E118" s="16">
        <v>3.66</v>
      </c>
      <c r="F118"/>
      <c r="G118" s="4" t="s">
        <v>18</v>
      </c>
      <c r="H118" t="s">
        <v>27</v>
      </c>
      <c r="I118" t="s">
        <v>17</v>
      </c>
      <c r="J118" s="12">
        <f>IF(Table1[[#This Row],[Currency]]&lt;&gt;"AUD",Table1[[#This Row],[Amount]]/Table1[[#This Row],[Exchange Rate]],Table1[[#This Row],[Amount]])</f>
        <v>5.6049004594180705</v>
      </c>
      <c r="K118" s="2">
        <v>1</v>
      </c>
      <c r="N11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18"/>
      <c r="T118"/>
    </row>
    <row r="119" spans="2:20" x14ac:dyDescent="0.2">
      <c r="B119" t="s">
        <v>12</v>
      </c>
      <c r="D119" s="22">
        <v>45336</v>
      </c>
      <c r="E119" s="16">
        <v>25.22</v>
      </c>
      <c r="F119" s="5"/>
      <c r="G119" s="4" t="s">
        <v>18</v>
      </c>
      <c r="H119" t="s">
        <v>27</v>
      </c>
      <c r="I119" t="s">
        <v>17</v>
      </c>
      <c r="J119" s="12">
        <f>IF(Table1[[#This Row],[Currency]]&lt;&gt;"AUD",Table1[[#This Row],[Amount]]/Table1[[#This Row],[Exchange Rate]],Table1[[#This Row],[Amount]])</f>
        <v>38.621745788667681</v>
      </c>
      <c r="K119" s="2">
        <v>1</v>
      </c>
      <c r="N11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19"/>
      <c r="T119"/>
    </row>
    <row r="120" spans="2:20" x14ac:dyDescent="0.2">
      <c r="B120" t="s">
        <v>12</v>
      </c>
      <c r="D120" s="22">
        <v>45336</v>
      </c>
      <c r="E120" s="16">
        <v>28.37</v>
      </c>
      <c r="F120"/>
      <c r="G120" t="s">
        <v>18</v>
      </c>
      <c r="H120" t="s">
        <v>27</v>
      </c>
      <c r="I120" t="s">
        <v>17</v>
      </c>
      <c r="J120" s="12">
        <f>IF(Table1[[#This Row],[Currency]]&lt;&gt;"AUD",Table1[[#This Row],[Amount]]/Table1[[#This Row],[Exchange Rate]],Table1[[#This Row],[Amount]])</f>
        <v>43.445635528330783</v>
      </c>
      <c r="K120" s="2">
        <v>1</v>
      </c>
      <c r="N12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20"/>
      <c r="T120"/>
    </row>
    <row r="121" spans="2:20" x14ac:dyDescent="0.2">
      <c r="B121" t="s">
        <v>12</v>
      </c>
      <c r="D121" s="22">
        <v>45336</v>
      </c>
      <c r="E121" s="16">
        <v>39.03</v>
      </c>
      <c r="F121"/>
      <c r="G121" t="s">
        <v>18</v>
      </c>
      <c r="H121" t="s">
        <v>27</v>
      </c>
      <c r="I121" t="s">
        <v>17</v>
      </c>
      <c r="J121" s="12">
        <f>IF(Table1[[#This Row],[Currency]]&lt;&gt;"AUD",Table1[[#This Row],[Amount]]/Table1[[#This Row],[Exchange Rate]],Table1[[#This Row],[Amount]])</f>
        <v>59.770290964777949</v>
      </c>
      <c r="K121" s="2">
        <v>1</v>
      </c>
      <c r="N12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21"/>
      <c r="T121"/>
    </row>
    <row r="122" spans="2:20" x14ac:dyDescent="0.2">
      <c r="B122" t="s">
        <v>12</v>
      </c>
      <c r="D122" s="22">
        <v>45340</v>
      </c>
      <c r="E122" s="16">
        <v>15</v>
      </c>
      <c r="F122" t="s">
        <v>42</v>
      </c>
      <c r="G122" t="s">
        <v>19</v>
      </c>
      <c r="H122" t="s">
        <v>27</v>
      </c>
      <c r="I122" t="s">
        <v>17</v>
      </c>
      <c r="J122" s="12">
        <f>IF(Table1[[#This Row],[Currency]]&lt;&gt;"AUD",Table1[[#This Row],[Amount]]/Table1[[#This Row],[Exchange Rate]],Table1[[#This Row],[Amount]])</f>
        <v>22.970903522205205</v>
      </c>
      <c r="K122" s="2">
        <v>1</v>
      </c>
      <c r="N12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22"/>
      <c r="T122"/>
    </row>
    <row r="123" spans="2:20" x14ac:dyDescent="0.2">
      <c r="B123" t="s">
        <v>12</v>
      </c>
      <c r="D123" s="22">
        <v>45341</v>
      </c>
      <c r="E123" s="16">
        <v>37.979999999999997</v>
      </c>
      <c r="F123"/>
      <c r="G123" t="s">
        <v>18</v>
      </c>
      <c r="H123" t="s">
        <v>27</v>
      </c>
      <c r="I123" t="s">
        <v>17</v>
      </c>
      <c r="J123" s="12">
        <f>IF(Table1[[#This Row],[Currency]]&lt;&gt;"AUD",Table1[[#This Row],[Amount]]/Table1[[#This Row],[Exchange Rate]],Table1[[#This Row],[Amount]])</f>
        <v>58.16232771822358</v>
      </c>
      <c r="K123" s="2">
        <v>1</v>
      </c>
      <c r="N12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23"/>
      <c r="T123"/>
    </row>
    <row r="124" spans="2:20" x14ac:dyDescent="0.2">
      <c r="B124" t="s">
        <v>12</v>
      </c>
      <c r="D124" s="22">
        <v>45342</v>
      </c>
      <c r="E124" s="16">
        <v>27.51</v>
      </c>
      <c r="F124"/>
      <c r="G124" t="s">
        <v>18</v>
      </c>
      <c r="H124" t="s">
        <v>27</v>
      </c>
      <c r="I124" t="s">
        <v>17</v>
      </c>
      <c r="J124" s="12">
        <f>IF(Table1[[#This Row],[Currency]]&lt;&gt;"AUD",Table1[[#This Row],[Amount]]/Table1[[#This Row],[Exchange Rate]],Table1[[#This Row],[Amount]])</f>
        <v>42.128637059724348</v>
      </c>
      <c r="K124" s="2">
        <v>1</v>
      </c>
      <c r="N12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24"/>
      <c r="T124"/>
    </row>
    <row r="125" spans="2:20" x14ac:dyDescent="0.2">
      <c r="B125" t="s">
        <v>12</v>
      </c>
      <c r="D125" s="22">
        <v>45343</v>
      </c>
      <c r="E125" s="16">
        <v>10.84</v>
      </c>
      <c r="F125"/>
      <c r="G125" t="s">
        <v>18</v>
      </c>
      <c r="H125" t="s">
        <v>27</v>
      </c>
      <c r="I125" t="s">
        <v>17</v>
      </c>
      <c r="J125" s="12">
        <f>IF(Table1[[#This Row],[Currency]]&lt;&gt;"AUD",Table1[[#This Row],[Amount]]/Table1[[#This Row],[Exchange Rate]],Table1[[#This Row],[Amount]])</f>
        <v>16.600306278713628</v>
      </c>
      <c r="K125" s="2">
        <v>1</v>
      </c>
      <c r="N12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25"/>
      <c r="T125"/>
    </row>
    <row r="126" spans="2:20" x14ac:dyDescent="0.2">
      <c r="B126" t="s">
        <v>12</v>
      </c>
      <c r="D126" s="22">
        <v>45343</v>
      </c>
      <c r="E126" s="19">
        <v>16.29</v>
      </c>
      <c r="F126"/>
      <c r="G126" t="s">
        <v>18</v>
      </c>
      <c r="H126" t="s">
        <v>27</v>
      </c>
      <c r="I126" t="s">
        <v>17</v>
      </c>
      <c r="J126" s="12">
        <f>IF(Table1[[#This Row],[Currency]]&lt;&gt;"AUD",Table1[[#This Row],[Amount]]/Table1[[#This Row],[Exchange Rate]],Table1[[#This Row],[Amount]])</f>
        <v>24.946401225114851</v>
      </c>
      <c r="K126" s="2">
        <v>1</v>
      </c>
      <c r="N12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26"/>
      <c r="T126"/>
    </row>
    <row r="127" spans="2:20" x14ac:dyDescent="0.2">
      <c r="B127" t="s">
        <v>12</v>
      </c>
      <c r="D127" s="22">
        <v>45345</v>
      </c>
      <c r="E127" s="16">
        <v>12.82</v>
      </c>
      <c r="F127"/>
      <c r="G127" t="s">
        <v>18</v>
      </c>
      <c r="H127" t="s">
        <v>27</v>
      </c>
      <c r="I127" t="s">
        <v>17</v>
      </c>
      <c r="J127" s="12">
        <f>IF(Table1[[#This Row],[Currency]]&lt;&gt;"AUD",Table1[[#This Row],[Amount]]/Table1[[#This Row],[Exchange Rate]],Table1[[#This Row],[Amount]])</f>
        <v>19.632465543644717</v>
      </c>
      <c r="K127" s="2">
        <v>1</v>
      </c>
      <c r="N12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27"/>
      <c r="T127"/>
    </row>
    <row r="128" spans="2:20" x14ac:dyDescent="0.2">
      <c r="B128" t="s">
        <v>12</v>
      </c>
      <c r="D128" s="22">
        <v>45345</v>
      </c>
      <c r="E128" s="16">
        <v>20</v>
      </c>
      <c r="F128" t="s">
        <v>42</v>
      </c>
      <c r="G128" t="s">
        <v>19</v>
      </c>
      <c r="H128" t="s">
        <v>27</v>
      </c>
      <c r="I128" t="s">
        <v>17</v>
      </c>
      <c r="J128" s="12">
        <f>IF(Table1[[#This Row],[Currency]]&lt;&gt;"AUD",Table1[[#This Row],[Amount]]/Table1[[#This Row],[Exchange Rate]],Table1[[#This Row],[Amount]])</f>
        <v>30.627871362940276</v>
      </c>
      <c r="K128" s="2">
        <v>1</v>
      </c>
      <c r="N12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28"/>
      <c r="T128"/>
    </row>
    <row r="129" spans="2:20" x14ac:dyDescent="0.2">
      <c r="B129" t="s">
        <v>12</v>
      </c>
      <c r="D129" s="22">
        <v>45345</v>
      </c>
      <c r="E129" s="16">
        <v>12.82</v>
      </c>
      <c r="F129"/>
      <c r="G129" t="s">
        <v>18</v>
      </c>
      <c r="H129" t="s">
        <v>27</v>
      </c>
      <c r="I129" t="s">
        <v>17</v>
      </c>
      <c r="J129" s="12">
        <f>IF(Table1[[#This Row],[Currency]]&lt;&gt;"AUD",Table1[[#This Row],[Amount]]/Table1[[#This Row],[Exchange Rate]],Table1[[#This Row],[Amount]])</f>
        <v>19.632465543644717</v>
      </c>
      <c r="K129" s="2">
        <v>1</v>
      </c>
      <c r="N12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29"/>
      <c r="T129"/>
    </row>
    <row r="130" spans="2:20" x14ac:dyDescent="0.2">
      <c r="B130" t="s">
        <v>12</v>
      </c>
      <c r="D130" s="22">
        <v>45346</v>
      </c>
      <c r="E130" s="16">
        <v>45.62</v>
      </c>
      <c r="F130"/>
      <c r="G130" t="s">
        <v>18</v>
      </c>
      <c r="H130" t="s">
        <v>27</v>
      </c>
      <c r="I130" t="s">
        <v>17</v>
      </c>
      <c r="J130" s="12">
        <f>IF(Table1[[#This Row],[Currency]]&lt;&gt;"AUD",Table1[[#This Row],[Amount]]/Table1[[#This Row],[Exchange Rate]],Table1[[#This Row],[Amount]])</f>
        <v>69.862174578866757</v>
      </c>
      <c r="K130" s="2">
        <v>1</v>
      </c>
      <c r="N13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30"/>
      <c r="T130"/>
    </row>
    <row r="131" spans="2:20" x14ac:dyDescent="0.2">
      <c r="B131" t="s">
        <v>12</v>
      </c>
      <c r="D131" s="22">
        <v>45347</v>
      </c>
      <c r="E131" s="16">
        <v>20</v>
      </c>
      <c r="F131" t="s">
        <v>42</v>
      </c>
      <c r="G131" s="4" t="s">
        <v>19</v>
      </c>
      <c r="H131" t="s">
        <v>27</v>
      </c>
      <c r="I131" t="s">
        <v>17</v>
      </c>
      <c r="J131" s="12">
        <f>IF(Table1[[#This Row],[Currency]]&lt;&gt;"AUD",Table1[[#This Row],[Amount]]/Table1[[#This Row],[Exchange Rate]],Table1[[#This Row],[Amount]])</f>
        <v>30.627871362940276</v>
      </c>
      <c r="K131" s="2">
        <v>1</v>
      </c>
      <c r="N13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31"/>
      <c r="T131"/>
    </row>
    <row r="132" spans="2:20" x14ac:dyDescent="0.2">
      <c r="B132" t="s">
        <v>12</v>
      </c>
      <c r="D132" s="22">
        <v>45347</v>
      </c>
      <c r="E132" s="16">
        <v>15</v>
      </c>
      <c r="F132" t="s">
        <v>42</v>
      </c>
      <c r="G132" s="4" t="s">
        <v>19</v>
      </c>
      <c r="H132" t="s">
        <v>27</v>
      </c>
      <c r="I132" t="s">
        <v>17</v>
      </c>
      <c r="J132" s="12">
        <f>IF(Table1[[#This Row],[Currency]]&lt;&gt;"AUD",Table1[[#This Row],[Amount]]/Table1[[#This Row],[Exchange Rate]],Table1[[#This Row],[Amount]])</f>
        <v>22.970903522205205</v>
      </c>
      <c r="K132" s="2">
        <v>1</v>
      </c>
      <c r="N13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32"/>
      <c r="T132"/>
    </row>
    <row r="133" spans="2:20" x14ac:dyDescent="0.2">
      <c r="B133" t="s">
        <v>12</v>
      </c>
      <c r="D133" s="22">
        <v>45348</v>
      </c>
      <c r="E133" s="16">
        <v>53.55</v>
      </c>
      <c r="F133"/>
      <c r="G133" t="s">
        <v>18</v>
      </c>
      <c r="H133" t="s">
        <v>27</v>
      </c>
      <c r="I133" t="s">
        <v>17</v>
      </c>
      <c r="J133" s="12">
        <f>IF(Table1[[#This Row],[Currency]]&lt;&gt;"AUD",Table1[[#This Row],[Amount]]/Table1[[#This Row],[Exchange Rate]],Table1[[#This Row],[Amount]])</f>
        <v>82.006125574272588</v>
      </c>
      <c r="K133" s="2">
        <v>1</v>
      </c>
      <c r="N13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33"/>
      <c r="T133"/>
    </row>
    <row r="134" spans="2:20" x14ac:dyDescent="0.2">
      <c r="B134" t="s">
        <v>12</v>
      </c>
      <c r="D134" s="22">
        <v>45348</v>
      </c>
      <c r="E134" s="16">
        <v>16.64</v>
      </c>
      <c r="F134"/>
      <c r="G134" t="s">
        <v>18</v>
      </c>
      <c r="H134" t="s">
        <v>27</v>
      </c>
      <c r="I134" t="s">
        <v>17</v>
      </c>
      <c r="J134" s="12">
        <f>IF(Table1[[#This Row],[Currency]]&lt;&gt;"AUD",Table1[[#This Row],[Amount]]/Table1[[#This Row],[Exchange Rate]],Table1[[#This Row],[Amount]])</f>
        <v>25.482388973966309</v>
      </c>
      <c r="K134" s="2">
        <v>1</v>
      </c>
      <c r="N13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34"/>
      <c r="T134"/>
    </row>
    <row r="135" spans="2:20" x14ac:dyDescent="0.2">
      <c r="B135" t="s">
        <v>12</v>
      </c>
      <c r="D135" s="22">
        <v>45350</v>
      </c>
      <c r="E135" s="16">
        <v>16.2</v>
      </c>
      <c r="F135"/>
      <c r="G135" t="s">
        <v>18</v>
      </c>
      <c r="H135" t="s">
        <v>27</v>
      </c>
      <c r="I135" t="s">
        <v>17</v>
      </c>
      <c r="J135" s="12">
        <f>IF(Table1[[#This Row],[Currency]]&lt;&gt;"AUD",Table1[[#This Row],[Amount]]/Table1[[#This Row],[Exchange Rate]],Table1[[#This Row],[Amount]])</f>
        <v>24.808575803981622</v>
      </c>
      <c r="K135" s="2">
        <v>1</v>
      </c>
      <c r="N13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35"/>
      <c r="T135"/>
    </row>
    <row r="136" spans="2:20" x14ac:dyDescent="0.2">
      <c r="B136" t="s">
        <v>12</v>
      </c>
      <c r="D136" s="22">
        <v>45350</v>
      </c>
      <c r="E136" s="16">
        <v>24.27</v>
      </c>
      <c r="F136"/>
      <c r="G136" t="s">
        <v>18</v>
      </c>
      <c r="H136" t="s">
        <v>27</v>
      </c>
      <c r="I136" t="s">
        <v>17</v>
      </c>
      <c r="J136" s="12">
        <f>IF(Table1[[#This Row],[Currency]]&lt;&gt;"AUD",Table1[[#This Row],[Amount]]/Table1[[#This Row],[Exchange Rate]],Table1[[#This Row],[Amount]])</f>
        <v>37.166921898928024</v>
      </c>
      <c r="K136" s="2">
        <v>1</v>
      </c>
      <c r="N13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36"/>
      <c r="T136"/>
    </row>
    <row r="137" spans="2:20" x14ac:dyDescent="0.2">
      <c r="B137" t="s">
        <v>12</v>
      </c>
      <c r="D137" s="22">
        <v>45351</v>
      </c>
      <c r="E137" s="19">
        <v>24</v>
      </c>
      <c r="F137" t="s">
        <v>29</v>
      </c>
      <c r="G137" t="s">
        <v>21</v>
      </c>
      <c r="H137" t="s">
        <v>27</v>
      </c>
      <c r="I137" t="s">
        <v>17</v>
      </c>
      <c r="J137" s="12">
        <f>IF(Table1[[#This Row],[Currency]]&lt;&gt;"AUD",Table1[[#This Row],[Amount]]/Table1[[#This Row],[Exchange Rate]],Table1[[#This Row],[Amount]])</f>
        <v>36.75344563552833</v>
      </c>
      <c r="K137" s="2">
        <v>1</v>
      </c>
      <c r="N13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0.65300000000000002</v>
      </c>
      <c r="R137"/>
      <c r="T137"/>
    </row>
    <row r="138" spans="2:20" x14ac:dyDescent="0.2">
      <c r="B138" t="s">
        <v>12</v>
      </c>
      <c r="D138" s="22">
        <v>45355</v>
      </c>
      <c r="E138" s="16">
        <v>8.1999999999999993</v>
      </c>
      <c r="F138"/>
      <c r="G138" t="s">
        <v>18</v>
      </c>
      <c r="H138" t="s">
        <v>27</v>
      </c>
      <c r="I138" t="s">
        <v>17</v>
      </c>
      <c r="J138" s="12">
        <f>IF(Table1[[#This Row],[Currency]]&lt;&gt;"AUD",Table1[[#This Row],[Amount]]/Table1[[#This Row],[Exchange Rate]],Table1[[#This Row],[Amount]])</f>
        <v>12.501905778319864</v>
      </c>
      <c r="K138" s="2">
        <v>1</v>
      </c>
      <c r="N13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0.65590000000000004</v>
      </c>
      <c r="R138"/>
      <c r="T138"/>
    </row>
    <row r="139" spans="2:20" x14ac:dyDescent="0.2">
      <c r="B139" t="s">
        <v>12</v>
      </c>
      <c r="D139" s="22">
        <v>45355</v>
      </c>
      <c r="E139" s="16">
        <v>24.27</v>
      </c>
      <c r="F139"/>
      <c r="G139" t="s">
        <v>18</v>
      </c>
      <c r="H139" t="s">
        <v>27</v>
      </c>
      <c r="I139" t="s">
        <v>17</v>
      </c>
      <c r="J139" s="12">
        <f>IF(Table1[[#This Row],[Currency]]&lt;&gt;"AUD",Table1[[#This Row],[Amount]]/Table1[[#This Row],[Exchange Rate]],Table1[[#This Row],[Amount]])</f>
        <v>37.002591858515018</v>
      </c>
      <c r="K139" s="2">
        <v>1</v>
      </c>
      <c r="N13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0.65590000000000004</v>
      </c>
      <c r="R139"/>
      <c r="T139"/>
    </row>
    <row r="140" spans="2:20" x14ac:dyDescent="0.2">
      <c r="B140" t="s">
        <v>12</v>
      </c>
      <c r="D140" s="22">
        <v>45357</v>
      </c>
      <c r="E140" s="16">
        <v>2.74</v>
      </c>
      <c r="F140"/>
      <c r="G140" t="s">
        <v>18</v>
      </c>
      <c r="H140" t="s">
        <v>27</v>
      </c>
      <c r="I140" t="s">
        <v>17</v>
      </c>
      <c r="J140" s="12">
        <f>IF(Table1[[#This Row],[Currency]]&lt;&gt;"AUD",Table1[[#This Row],[Amount]]/Table1[[#This Row],[Exchange Rate]],Table1[[#This Row],[Amount]])</f>
        <v>4.1774660771459065</v>
      </c>
      <c r="K140" s="2">
        <v>1</v>
      </c>
      <c r="N14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0.65590000000000004</v>
      </c>
      <c r="R140"/>
      <c r="T140"/>
    </row>
    <row r="141" spans="2:20" x14ac:dyDescent="0.2">
      <c r="B141" t="s">
        <v>12</v>
      </c>
      <c r="D141" s="22">
        <v>45357</v>
      </c>
      <c r="E141" s="16">
        <v>25.91</v>
      </c>
      <c r="F141"/>
      <c r="G141" t="s">
        <v>18</v>
      </c>
      <c r="H141" t="s">
        <v>27</v>
      </c>
      <c r="I141" t="s">
        <v>17</v>
      </c>
      <c r="J141" s="12">
        <f>IF(Table1[[#This Row],[Currency]]&lt;&gt;"AUD",Table1[[#This Row],[Amount]]/Table1[[#This Row],[Exchange Rate]],Table1[[#This Row],[Amount]])</f>
        <v>39.502973014178991</v>
      </c>
      <c r="K141" s="2">
        <v>1</v>
      </c>
      <c r="N14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0.65590000000000004</v>
      </c>
      <c r="T141"/>
    </row>
    <row r="142" spans="2:20" x14ac:dyDescent="0.2">
      <c r="B142" t="s">
        <v>12</v>
      </c>
      <c r="D142" s="22">
        <v>45359</v>
      </c>
      <c r="E142" s="16">
        <v>26.13</v>
      </c>
      <c r="F142" s="5"/>
      <c r="G142" s="4" t="s">
        <v>18</v>
      </c>
      <c r="H142" t="s">
        <v>27</v>
      </c>
      <c r="I142" t="s">
        <v>17</v>
      </c>
      <c r="J142" s="12">
        <f>IF(Table1[[#This Row],[Currency]]&lt;&gt;"AUD",Table1[[#This Row],[Amount]]/Table1[[#This Row],[Exchange Rate]],Table1[[#This Row],[Amount]])</f>
        <v>39.838389998475371</v>
      </c>
      <c r="K142" s="2">
        <v>1</v>
      </c>
      <c r="N14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0.65590000000000004</v>
      </c>
      <c r="R142"/>
      <c r="T142"/>
    </row>
    <row r="143" spans="2:20" x14ac:dyDescent="0.2">
      <c r="B143" t="s">
        <v>12</v>
      </c>
      <c r="D143" s="22">
        <v>45360</v>
      </c>
      <c r="E143" s="16">
        <v>19.89</v>
      </c>
      <c r="F143"/>
      <c r="G143" t="s">
        <v>18</v>
      </c>
      <c r="H143" t="s">
        <v>27</v>
      </c>
      <c r="I143" t="s">
        <v>17</v>
      </c>
      <c r="J143" s="12">
        <f>IF(Table1[[#This Row],[Currency]]&lt;&gt;"AUD",Table1[[#This Row],[Amount]]/Table1[[#This Row],[Exchange Rate]],Table1[[#This Row],[Amount]])</f>
        <v>30.324744625705137</v>
      </c>
      <c r="K143" s="2">
        <v>1</v>
      </c>
      <c r="N14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0.65590000000000004</v>
      </c>
      <c r="R143"/>
      <c r="T143"/>
    </row>
    <row r="144" spans="2:20" x14ac:dyDescent="0.2">
      <c r="B144" t="s">
        <v>12</v>
      </c>
      <c r="D144" s="22">
        <v>45360</v>
      </c>
      <c r="E144" s="16">
        <v>16.64</v>
      </c>
      <c r="F144"/>
      <c r="G144" t="s">
        <v>18</v>
      </c>
      <c r="H144" t="s">
        <v>27</v>
      </c>
      <c r="I144" t="s">
        <v>17</v>
      </c>
      <c r="J144" s="12">
        <f>IF(Table1[[#This Row],[Currency]]&lt;&gt;"AUD",Table1[[#This Row],[Amount]]/Table1[[#This Row],[Exchange Rate]],Table1[[#This Row],[Amount]])</f>
        <v>25.369720994053971</v>
      </c>
      <c r="K144" s="2">
        <v>1</v>
      </c>
      <c r="N14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0.65590000000000004</v>
      </c>
      <c r="R144"/>
      <c r="T144"/>
    </row>
    <row r="145" spans="2:20" x14ac:dyDescent="0.2">
      <c r="B145" t="s">
        <v>12</v>
      </c>
      <c r="D145" s="22">
        <v>45361</v>
      </c>
      <c r="E145" s="16">
        <v>7.98</v>
      </c>
      <c r="F145"/>
      <c r="G145" t="s">
        <v>18</v>
      </c>
      <c r="H145" t="s">
        <v>27</v>
      </c>
      <c r="I145" t="s">
        <v>17</v>
      </c>
      <c r="J145" s="12">
        <f>IF(Table1[[#This Row],[Currency]]&lt;&gt;"AUD",Table1[[#This Row],[Amount]]/Table1[[#This Row],[Exchange Rate]],Table1[[#This Row],[Amount]])</f>
        <v>12.166488794023479</v>
      </c>
      <c r="K145" s="2">
        <v>1</v>
      </c>
      <c r="N14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0.65590000000000004</v>
      </c>
      <c r="R145"/>
      <c r="T145"/>
    </row>
    <row r="146" spans="2:20" x14ac:dyDescent="0.2">
      <c r="B146" t="s">
        <v>12</v>
      </c>
      <c r="D146" s="22">
        <v>45361</v>
      </c>
      <c r="E146" s="16">
        <v>7.99</v>
      </c>
      <c r="F146"/>
      <c r="G146" t="s">
        <v>18</v>
      </c>
      <c r="H146" t="s">
        <v>27</v>
      </c>
      <c r="I146" t="s">
        <v>17</v>
      </c>
      <c r="J146" s="12">
        <f>IF(Table1[[#This Row],[Currency]]&lt;&gt;"AUD",Table1[[#This Row],[Amount]]/Table1[[#This Row],[Exchange Rate]],Table1[[#This Row],[Amount]])</f>
        <v>12.181735020582405</v>
      </c>
      <c r="K146" s="2">
        <v>1</v>
      </c>
      <c r="N14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0.65590000000000004</v>
      </c>
      <c r="R146"/>
      <c r="T146"/>
    </row>
    <row r="147" spans="2:20" x14ac:dyDescent="0.2">
      <c r="B147" t="s">
        <v>12</v>
      </c>
      <c r="D147" s="22">
        <v>45363</v>
      </c>
      <c r="E147" s="16">
        <v>5</v>
      </c>
      <c r="F147" t="s">
        <v>42</v>
      </c>
      <c r="G147" t="s">
        <v>19</v>
      </c>
      <c r="H147" t="s">
        <v>27</v>
      </c>
      <c r="I147" t="s">
        <v>17</v>
      </c>
      <c r="J147" s="12">
        <f>IF(Table1[[#This Row],[Currency]]&lt;&gt;"AUD",Table1[[#This Row],[Amount]]/Table1[[#This Row],[Exchange Rate]],Table1[[#This Row],[Amount]])</f>
        <v>7.6231132794633325</v>
      </c>
      <c r="K147" s="2">
        <v>1</v>
      </c>
      <c r="N14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0.65590000000000004</v>
      </c>
      <c r="R147"/>
      <c r="T147"/>
    </row>
    <row r="148" spans="2:20" x14ac:dyDescent="0.2">
      <c r="B148" t="s">
        <v>12</v>
      </c>
      <c r="D148" s="22">
        <v>45363</v>
      </c>
      <c r="E148" s="16">
        <v>15</v>
      </c>
      <c r="F148" t="s">
        <v>42</v>
      </c>
      <c r="G148" t="s">
        <v>19</v>
      </c>
      <c r="H148" t="s">
        <v>27</v>
      </c>
      <c r="I148" t="s">
        <v>17</v>
      </c>
      <c r="J148" s="12">
        <f>IF(Table1[[#This Row],[Currency]]&lt;&gt;"AUD",Table1[[#This Row],[Amount]]/Table1[[#This Row],[Exchange Rate]],Table1[[#This Row],[Amount]])</f>
        <v>22.869339838389998</v>
      </c>
      <c r="K148" s="2">
        <v>1</v>
      </c>
      <c r="N14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0.65590000000000004</v>
      </c>
      <c r="R148"/>
      <c r="T148"/>
    </row>
    <row r="149" spans="2:20" x14ac:dyDescent="0.2">
      <c r="B149" t="s">
        <v>12</v>
      </c>
      <c r="D149" s="22">
        <v>45363</v>
      </c>
      <c r="E149" s="19">
        <v>32.4</v>
      </c>
      <c r="F149" t="s">
        <v>52</v>
      </c>
      <c r="G149" t="s">
        <v>19</v>
      </c>
      <c r="H149" t="s">
        <v>27</v>
      </c>
      <c r="I149" t="s">
        <v>17</v>
      </c>
      <c r="J149" s="12">
        <f>IF(Table1[[#This Row],[Currency]]&lt;&gt;"AUD",Table1[[#This Row],[Amount]]/Table1[[#This Row],[Exchange Rate]],Table1[[#This Row],[Amount]])</f>
        <v>49.397774050922393</v>
      </c>
      <c r="K149" s="2">
        <v>1</v>
      </c>
      <c r="N14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0.65590000000000004</v>
      </c>
      <c r="R149"/>
      <c r="T149"/>
    </row>
    <row r="150" spans="2:20" x14ac:dyDescent="0.2">
      <c r="B150" t="s">
        <v>12</v>
      </c>
      <c r="D150" s="22">
        <v>45363</v>
      </c>
      <c r="E150" s="19">
        <v>8.66</v>
      </c>
      <c r="F150" t="s">
        <v>52</v>
      </c>
      <c r="G150" t="s">
        <v>19</v>
      </c>
      <c r="H150" t="s">
        <v>27</v>
      </c>
      <c r="I150" t="s">
        <v>17</v>
      </c>
      <c r="J150" s="12">
        <f>IF(Table1[[#This Row],[Currency]]&lt;&gt;"AUD",Table1[[#This Row],[Amount]]/Table1[[#This Row],[Exchange Rate]],Table1[[#This Row],[Amount]])</f>
        <v>13.203232200030492</v>
      </c>
      <c r="K150" s="2">
        <v>1</v>
      </c>
      <c r="N15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0.65590000000000004</v>
      </c>
      <c r="R150"/>
      <c r="T150"/>
    </row>
    <row r="151" spans="2:20" x14ac:dyDescent="0.2">
      <c r="B151" t="s">
        <v>12</v>
      </c>
      <c r="D151" s="22">
        <v>45365</v>
      </c>
      <c r="E151" s="16">
        <v>20</v>
      </c>
      <c r="F151" t="s">
        <v>42</v>
      </c>
      <c r="G151" s="4" t="s">
        <v>19</v>
      </c>
      <c r="H151" t="s">
        <v>26</v>
      </c>
      <c r="I151" t="s">
        <v>17</v>
      </c>
      <c r="J151" s="12">
        <f>IF(Table1[[#This Row],[Currency]]&lt;&gt;"AUD",Table1[[#This Row],[Amount]]/Table1[[#This Row],[Exchange Rate]],Table1[[#This Row],[Amount]])</f>
        <v>20</v>
      </c>
      <c r="K151" s="2">
        <v>1</v>
      </c>
      <c r="N15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151"/>
      <c r="T151"/>
    </row>
    <row r="152" spans="2:20" x14ac:dyDescent="0.2">
      <c r="B152" t="s">
        <v>12</v>
      </c>
      <c r="D152" s="22">
        <v>45365</v>
      </c>
      <c r="E152" s="16">
        <v>178</v>
      </c>
      <c r="F152" t="s">
        <v>56</v>
      </c>
      <c r="G152" t="s">
        <v>18</v>
      </c>
      <c r="H152" t="s">
        <v>26</v>
      </c>
      <c r="I152" t="s">
        <v>17</v>
      </c>
      <c r="J152" s="12">
        <f>IF(Table1[[#This Row],[Currency]]&lt;&gt;"AUD",Table1[[#This Row],[Amount]]/Table1[[#This Row],[Exchange Rate]],Table1[[#This Row],[Amount]])</f>
        <v>178</v>
      </c>
      <c r="K152" s="2">
        <v>1</v>
      </c>
      <c r="N15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152"/>
      <c r="T152"/>
    </row>
    <row r="153" spans="2:20" x14ac:dyDescent="0.2">
      <c r="B153" t="s">
        <v>12</v>
      </c>
      <c r="D153" s="22">
        <v>45365</v>
      </c>
      <c r="E153" s="16">
        <v>5.5</v>
      </c>
      <c r="F153"/>
      <c r="G153" t="s">
        <v>18</v>
      </c>
      <c r="H153" t="s">
        <v>26</v>
      </c>
      <c r="I153" t="s">
        <v>17</v>
      </c>
      <c r="J153" s="12">
        <f>IF(Table1[[#This Row],[Currency]]&lt;&gt;"AUD",Table1[[#This Row],[Amount]]/Table1[[#This Row],[Exchange Rate]],Table1[[#This Row],[Amount]])</f>
        <v>5.5</v>
      </c>
      <c r="K153" s="2">
        <v>1</v>
      </c>
      <c r="N15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153"/>
      <c r="T153"/>
    </row>
    <row r="154" spans="2:20" x14ac:dyDescent="0.2">
      <c r="B154" t="s">
        <v>12</v>
      </c>
      <c r="D154" s="22">
        <v>45365</v>
      </c>
      <c r="E154" s="16">
        <v>32.85</v>
      </c>
      <c r="F154"/>
      <c r="G154" t="s">
        <v>18</v>
      </c>
      <c r="H154" t="s">
        <v>26</v>
      </c>
      <c r="I154" t="s">
        <v>17</v>
      </c>
      <c r="J154" s="12">
        <f>IF(Table1[[#This Row],[Currency]]&lt;&gt;"AUD",Table1[[#This Row],[Amount]]/Table1[[#This Row],[Exchange Rate]],Table1[[#This Row],[Amount]])</f>
        <v>32.85</v>
      </c>
      <c r="K154" s="2">
        <v>1</v>
      </c>
      <c r="N15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154"/>
      <c r="T154"/>
    </row>
    <row r="155" spans="2:20" x14ac:dyDescent="0.2">
      <c r="B155" t="s">
        <v>12</v>
      </c>
      <c r="D155" s="22">
        <v>45366</v>
      </c>
      <c r="E155" s="16">
        <v>8.1999999999999993</v>
      </c>
      <c r="F155"/>
      <c r="G155" t="s">
        <v>18</v>
      </c>
      <c r="H155" t="s">
        <v>26</v>
      </c>
      <c r="I155" t="s">
        <v>17</v>
      </c>
      <c r="J155" s="12">
        <f>IF(Table1[[#This Row],[Currency]]&lt;&gt;"AUD",Table1[[#This Row],[Amount]]/Table1[[#This Row],[Exchange Rate]],Table1[[#This Row],[Amount]])</f>
        <v>8.1999999999999993</v>
      </c>
      <c r="K155" s="2">
        <v>1</v>
      </c>
      <c r="N15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155"/>
      <c r="T155"/>
    </row>
    <row r="156" spans="2:20" x14ac:dyDescent="0.2">
      <c r="B156" t="s">
        <v>12</v>
      </c>
      <c r="D156" s="22">
        <v>45366</v>
      </c>
      <c r="E156" s="16">
        <v>10.95</v>
      </c>
      <c r="F156"/>
      <c r="G156" t="s">
        <v>18</v>
      </c>
      <c r="H156" t="s">
        <v>26</v>
      </c>
      <c r="I156" t="s">
        <v>17</v>
      </c>
      <c r="J156" s="12">
        <f>IF(Table1[[#This Row],[Currency]]&lt;&gt;"AUD",Table1[[#This Row],[Amount]]/Table1[[#This Row],[Exchange Rate]],Table1[[#This Row],[Amount]])</f>
        <v>10.95</v>
      </c>
      <c r="K156" s="2">
        <v>1</v>
      </c>
      <c r="N15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156"/>
      <c r="T156"/>
    </row>
    <row r="157" spans="2:20" x14ac:dyDescent="0.2">
      <c r="B157" t="s">
        <v>12</v>
      </c>
      <c r="D157" s="22">
        <v>45366</v>
      </c>
      <c r="E157" s="16">
        <v>15.19</v>
      </c>
      <c r="F157"/>
      <c r="G157" t="s">
        <v>18</v>
      </c>
      <c r="H157" t="s">
        <v>26</v>
      </c>
      <c r="I157" t="s">
        <v>17</v>
      </c>
      <c r="J157" s="12">
        <f>IF(Table1[[#This Row],[Currency]]&lt;&gt;"AUD",Table1[[#This Row],[Amount]]/Table1[[#This Row],[Exchange Rate]],Table1[[#This Row],[Amount]])</f>
        <v>15.19</v>
      </c>
      <c r="K157" s="2">
        <v>1</v>
      </c>
      <c r="N15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  <c r="R157"/>
      <c r="T157"/>
    </row>
    <row r="158" spans="2:20" x14ac:dyDescent="0.2">
      <c r="B158" t="s">
        <v>12</v>
      </c>
      <c r="D158" s="22">
        <v>45366</v>
      </c>
      <c r="E158" s="19">
        <v>2.8</v>
      </c>
      <c r="F158" s="15"/>
      <c r="G158" t="s">
        <v>19</v>
      </c>
      <c r="H158" t="s">
        <v>26</v>
      </c>
      <c r="I158" t="s">
        <v>17</v>
      </c>
      <c r="J158" s="12">
        <f>IF(Table1[[#This Row],[Currency]]&lt;&gt;"AUD",Table1[[#This Row],[Amount]]/Table1[[#This Row],[Exchange Rate]],Table1[[#This Row],[Amount]])</f>
        <v>2.8</v>
      </c>
      <c r="K158" s="2">
        <v>1</v>
      </c>
      <c r="N15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59" spans="2:20" x14ac:dyDescent="0.2">
      <c r="B159" t="s">
        <v>12</v>
      </c>
      <c r="D159" s="22">
        <v>45367</v>
      </c>
      <c r="E159" s="16">
        <v>22</v>
      </c>
      <c r="F159"/>
      <c r="G159" t="s">
        <v>18</v>
      </c>
      <c r="H159" t="s">
        <v>26</v>
      </c>
      <c r="I159" t="s">
        <v>17</v>
      </c>
      <c r="J159" s="12">
        <f>IF(Table1[[#This Row],[Currency]]&lt;&gt;"AUD",Table1[[#This Row],[Amount]]/Table1[[#This Row],[Exchange Rate]],Table1[[#This Row],[Amount]])</f>
        <v>22</v>
      </c>
      <c r="K159" s="2">
        <v>1</v>
      </c>
      <c r="N15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60" spans="2:20" x14ac:dyDescent="0.2">
      <c r="B160" t="s">
        <v>12</v>
      </c>
      <c r="D160" s="22">
        <v>45367</v>
      </c>
      <c r="E160" s="19">
        <v>8.9</v>
      </c>
      <c r="F160" s="1"/>
      <c r="G160" t="s">
        <v>19</v>
      </c>
      <c r="H160" t="s">
        <v>26</v>
      </c>
      <c r="I160" t="s">
        <v>17</v>
      </c>
      <c r="J160" s="12">
        <f>IF(Table1[[#This Row],[Currency]]&lt;&gt;"AUD",Table1[[#This Row],[Amount]]/Table1[[#This Row],[Exchange Rate]],Table1[[#This Row],[Amount]])</f>
        <v>8.9</v>
      </c>
      <c r="K160" s="2">
        <v>1</v>
      </c>
      <c r="N16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61" spans="2:14" x14ac:dyDescent="0.2">
      <c r="B161" t="s">
        <v>12</v>
      </c>
      <c r="D161" s="22">
        <v>45368</v>
      </c>
      <c r="E161" s="16">
        <v>14.78</v>
      </c>
      <c r="F161"/>
      <c r="G161" t="s">
        <v>18</v>
      </c>
      <c r="H161" t="s">
        <v>26</v>
      </c>
      <c r="I161" t="s">
        <v>17</v>
      </c>
      <c r="J161" s="12">
        <f>IF(Table1[[#This Row],[Currency]]&lt;&gt;"AUD",Table1[[#This Row],[Amount]]/Table1[[#This Row],[Exchange Rate]],Table1[[#This Row],[Amount]])</f>
        <v>14.78</v>
      </c>
      <c r="K161" s="2">
        <v>1</v>
      </c>
      <c r="N16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62" spans="2:14" x14ac:dyDescent="0.2">
      <c r="B162" t="s">
        <v>12</v>
      </c>
      <c r="D162" s="22">
        <v>45368</v>
      </c>
      <c r="E162" s="19">
        <v>8.9</v>
      </c>
      <c r="F162" s="1"/>
      <c r="G162" t="s">
        <v>19</v>
      </c>
      <c r="H162" t="s">
        <v>26</v>
      </c>
      <c r="I162" t="s">
        <v>17</v>
      </c>
      <c r="J162" s="12">
        <f>IF(Table1[[#This Row],[Currency]]&lt;&gt;"AUD",Table1[[#This Row],[Amount]]/Table1[[#This Row],[Exchange Rate]],Table1[[#This Row],[Amount]])</f>
        <v>8.9</v>
      </c>
      <c r="K162" s="2">
        <v>1</v>
      </c>
      <c r="N16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63" spans="2:14" x14ac:dyDescent="0.2">
      <c r="B163" t="s">
        <v>12</v>
      </c>
      <c r="D163" s="22">
        <v>45369</v>
      </c>
      <c r="E163" s="16">
        <v>11</v>
      </c>
      <c r="F163"/>
      <c r="G163" t="s">
        <v>18</v>
      </c>
      <c r="H163" t="s">
        <v>26</v>
      </c>
      <c r="I163" t="s">
        <v>17</v>
      </c>
      <c r="J163" s="12">
        <f>IF(Table1[[#This Row],[Currency]]&lt;&gt;"AUD",Table1[[#This Row],[Amount]]/Table1[[#This Row],[Exchange Rate]],Table1[[#This Row],[Amount]])</f>
        <v>11</v>
      </c>
      <c r="K163" s="2">
        <v>1</v>
      </c>
      <c r="N16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64" spans="2:14" x14ac:dyDescent="0.2">
      <c r="B164" t="s">
        <v>12</v>
      </c>
      <c r="D164" s="22">
        <v>45369</v>
      </c>
      <c r="E164" s="16">
        <v>19.45</v>
      </c>
      <c r="F164"/>
      <c r="G164" t="s">
        <v>18</v>
      </c>
      <c r="H164" t="s">
        <v>26</v>
      </c>
      <c r="I164" t="s">
        <v>17</v>
      </c>
      <c r="J164" s="12">
        <f>IF(Table1[[#This Row],[Currency]]&lt;&gt;"AUD",Table1[[#This Row],[Amount]]/Table1[[#This Row],[Exchange Rate]],Table1[[#This Row],[Amount]])</f>
        <v>19.45</v>
      </c>
      <c r="K164" s="2">
        <v>1</v>
      </c>
      <c r="N16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65" spans="2:14" x14ac:dyDescent="0.2">
      <c r="B165" t="s">
        <v>12</v>
      </c>
      <c r="D165" s="22">
        <v>45369</v>
      </c>
      <c r="E165" s="19">
        <v>4</v>
      </c>
      <c r="F165" s="1"/>
      <c r="G165" t="s">
        <v>19</v>
      </c>
      <c r="H165" t="s">
        <v>26</v>
      </c>
      <c r="I165" t="s">
        <v>17</v>
      </c>
      <c r="J165" s="12">
        <f>IF(Table1[[#This Row],[Currency]]&lt;&gt;"AUD",Table1[[#This Row],[Amount]]/Table1[[#This Row],[Exchange Rate]],Table1[[#This Row],[Amount]])</f>
        <v>4</v>
      </c>
      <c r="K165" s="2">
        <v>1</v>
      </c>
      <c r="N16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66" spans="2:14" x14ac:dyDescent="0.2">
      <c r="B166" t="s">
        <v>12</v>
      </c>
      <c r="D166" s="22">
        <v>45370</v>
      </c>
      <c r="E166" s="16">
        <v>15.99</v>
      </c>
      <c r="F166"/>
      <c r="G166" s="4" t="s">
        <v>21</v>
      </c>
      <c r="H166" t="s">
        <v>26</v>
      </c>
      <c r="I166" t="s">
        <v>17</v>
      </c>
      <c r="J166" s="12">
        <f>IF(Table1[[#This Row],[Currency]]&lt;&gt;"AUD",Table1[[#This Row],[Amount]]/Table1[[#This Row],[Exchange Rate]],Table1[[#This Row],[Amount]])</f>
        <v>15.99</v>
      </c>
      <c r="K166" s="2">
        <v>1</v>
      </c>
      <c r="N16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67" spans="2:14" x14ac:dyDescent="0.2">
      <c r="B167" t="s">
        <v>12</v>
      </c>
      <c r="D167" s="22">
        <v>45370</v>
      </c>
      <c r="E167" s="16">
        <v>19.899999999999999</v>
      </c>
      <c r="F167" t="s">
        <v>43</v>
      </c>
      <c r="G167" s="4" t="s">
        <v>21</v>
      </c>
      <c r="H167" t="s">
        <v>26</v>
      </c>
      <c r="I167" t="s">
        <v>17</v>
      </c>
      <c r="J167" s="12">
        <f>IF(Table1[[#This Row],[Currency]]&lt;&gt;"AUD",Table1[[#This Row],[Amount]]/Table1[[#This Row],[Exchange Rate]],Table1[[#This Row],[Amount]])</f>
        <v>19.899999999999999</v>
      </c>
      <c r="K167" s="2">
        <v>1</v>
      </c>
      <c r="N16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68" spans="2:14" x14ac:dyDescent="0.2">
      <c r="B168" t="s">
        <v>12</v>
      </c>
      <c r="D168" s="22">
        <v>45370</v>
      </c>
      <c r="E168" s="16">
        <v>12.99</v>
      </c>
      <c r="F168" t="s">
        <v>43</v>
      </c>
      <c r="G168" s="4" t="s">
        <v>21</v>
      </c>
      <c r="H168" t="s">
        <v>26</v>
      </c>
      <c r="I168" t="s">
        <v>17</v>
      </c>
      <c r="J168" s="12">
        <f>IF(Table1[[#This Row],[Currency]]&lt;&gt;"AUD",Table1[[#This Row],[Amount]]/Table1[[#This Row],[Exchange Rate]],Table1[[#This Row],[Amount]])</f>
        <v>12.99</v>
      </c>
      <c r="K168" s="2">
        <v>1</v>
      </c>
      <c r="N16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69" spans="2:14" x14ac:dyDescent="0.2">
      <c r="B169" t="s">
        <v>12</v>
      </c>
      <c r="D169" s="22">
        <v>45370</v>
      </c>
      <c r="E169" s="19">
        <v>5.6</v>
      </c>
      <c r="F169" s="1"/>
      <c r="G169" t="s">
        <v>19</v>
      </c>
      <c r="H169" t="s">
        <v>26</v>
      </c>
      <c r="I169" t="s">
        <v>17</v>
      </c>
      <c r="J169" s="12">
        <f>IF(Table1[[#This Row],[Currency]]&lt;&gt;"AUD",Table1[[#This Row],[Amount]]/Table1[[#This Row],[Exchange Rate]],Table1[[#This Row],[Amount]])</f>
        <v>5.6</v>
      </c>
      <c r="K169" s="2">
        <v>1</v>
      </c>
      <c r="N16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70" spans="2:14" x14ac:dyDescent="0.2">
      <c r="B170" t="s">
        <v>12</v>
      </c>
      <c r="D170" s="22">
        <v>45371</v>
      </c>
      <c r="E170" s="16">
        <v>14.99</v>
      </c>
      <c r="F170"/>
      <c r="G170" t="s">
        <v>18</v>
      </c>
      <c r="H170" t="s">
        <v>26</v>
      </c>
      <c r="I170" t="s">
        <v>17</v>
      </c>
      <c r="J170" s="12">
        <f>IF(Table1[[#This Row],[Currency]]&lt;&gt;"AUD",Table1[[#This Row],[Amount]]/Table1[[#This Row],[Exchange Rate]],Table1[[#This Row],[Amount]])</f>
        <v>14.99</v>
      </c>
      <c r="K170" s="2">
        <v>1</v>
      </c>
      <c r="N17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71" spans="2:14" x14ac:dyDescent="0.2">
      <c r="B171" t="s">
        <v>12</v>
      </c>
      <c r="D171" s="22">
        <v>45372</v>
      </c>
      <c r="E171" s="16">
        <v>12</v>
      </c>
      <c r="F171"/>
      <c r="G171" t="s">
        <v>18</v>
      </c>
      <c r="H171" t="s">
        <v>26</v>
      </c>
      <c r="I171" t="s">
        <v>17</v>
      </c>
      <c r="J171" s="12">
        <f>IF(Table1[[#This Row],[Currency]]&lt;&gt;"AUD",Table1[[#This Row],[Amount]]/Table1[[#This Row],[Exchange Rate]],Table1[[#This Row],[Amount]])</f>
        <v>12</v>
      </c>
      <c r="K171" s="2">
        <v>1</v>
      </c>
      <c r="N17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72" spans="2:14" x14ac:dyDescent="0.2">
      <c r="B172" t="s">
        <v>12</v>
      </c>
      <c r="D172" s="22">
        <v>45372</v>
      </c>
      <c r="E172" s="19">
        <v>15.98</v>
      </c>
      <c r="F172" s="1"/>
      <c r="G172" t="s">
        <v>19</v>
      </c>
      <c r="H172" t="s">
        <v>26</v>
      </c>
      <c r="I172" t="s">
        <v>17</v>
      </c>
      <c r="J172" s="12">
        <f>IF(Table1[[#This Row],[Currency]]&lt;&gt;"AUD",Table1[[#This Row],[Amount]]/Table1[[#This Row],[Exchange Rate]],Table1[[#This Row],[Amount]])</f>
        <v>15.98</v>
      </c>
      <c r="K172" s="2">
        <v>1</v>
      </c>
      <c r="N17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73" spans="2:14" x14ac:dyDescent="0.2">
      <c r="B173" t="s">
        <v>12</v>
      </c>
      <c r="D173" s="22">
        <v>45375</v>
      </c>
      <c r="E173" s="16">
        <v>19.45</v>
      </c>
      <c r="F173"/>
      <c r="G173" t="s">
        <v>18</v>
      </c>
      <c r="H173" t="s">
        <v>26</v>
      </c>
      <c r="I173" t="s">
        <v>17</v>
      </c>
      <c r="J173" s="12">
        <f>IF(Table1[[#This Row],[Currency]]&lt;&gt;"AUD",Table1[[#This Row],[Amount]]/Table1[[#This Row],[Exchange Rate]],Table1[[#This Row],[Amount]])</f>
        <v>19.45</v>
      </c>
      <c r="K173" s="2">
        <v>1</v>
      </c>
      <c r="N17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74" spans="2:14" x14ac:dyDescent="0.2">
      <c r="B174" t="s">
        <v>12</v>
      </c>
      <c r="D174" s="22">
        <v>45380</v>
      </c>
      <c r="E174" s="16">
        <v>24.58</v>
      </c>
      <c r="F174"/>
      <c r="G174" t="s">
        <v>18</v>
      </c>
      <c r="H174" t="s">
        <v>27</v>
      </c>
      <c r="I174" t="s">
        <v>17</v>
      </c>
      <c r="J174" s="12">
        <f>IF(Table1[[#This Row],[Currency]]&lt;&gt;"AUD",Table1[[#This Row],[Amount]]/Table1[[#This Row],[Exchange Rate]],Table1[[#This Row],[Amount]])</f>
        <v>37.47522488184174</v>
      </c>
      <c r="K174" s="2">
        <v>1</v>
      </c>
      <c r="N17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0.65590000000000004</v>
      </c>
    </row>
    <row r="175" spans="2:14" x14ac:dyDescent="0.2">
      <c r="B175" t="s">
        <v>12</v>
      </c>
      <c r="E175" s="19"/>
      <c r="F175" s="15"/>
      <c r="G175" t="s">
        <v>19</v>
      </c>
      <c r="H175" t="s">
        <v>26</v>
      </c>
      <c r="J175" s="12">
        <f>IF(Table1[[#This Row],[Currency]]&lt;&gt;"AUD",Table1[[#This Row],[Amount]]/Table1[[#This Row],[Exchange Rate]],Table1[[#This Row],[Amount]])</f>
        <v>0</v>
      </c>
      <c r="K175" s="2"/>
      <c r="N17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76" spans="2:14" x14ac:dyDescent="0.2">
      <c r="B176" t="s">
        <v>12</v>
      </c>
      <c r="E176" s="19"/>
      <c r="F176" s="15"/>
      <c r="G176" t="s">
        <v>19</v>
      </c>
      <c r="H176" t="s">
        <v>26</v>
      </c>
      <c r="J176" s="12">
        <f>IF(Table1[[#This Row],[Currency]]&lt;&gt;"AUD",Table1[[#This Row],[Amount]]/Table1[[#This Row],[Exchange Rate]],Table1[[#This Row],[Amount]])</f>
        <v>0</v>
      </c>
      <c r="K176" s="2"/>
      <c r="N176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77" spans="2:14" x14ac:dyDescent="0.2">
      <c r="B177" t="s">
        <v>12</v>
      </c>
      <c r="E177" s="19"/>
      <c r="F177" s="15"/>
      <c r="G177" t="s">
        <v>19</v>
      </c>
      <c r="H177" t="s">
        <v>26</v>
      </c>
      <c r="J177" s="12">
        <f>IF(Table1[[#This Row],[Currency]]&lt;&gt;"AUD",Table1[[#This Row],[Amount]]/Table1[[#This Row],[Exchange Rate]],Table1[[#This Row],[Amount]])</f>
        <v>0</v>
      </c>
      <c r="K177" s="2"/>
      <c r="N177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78" spans="2:14" x14ac:dyDescent="0.2">
      <c r="B178" t="s">
        <v>12</v>
      </c>
      <c r="E178" s="19"/>
      <c r="F178" s="15"/>
      <c r="G178" t="s">
        <v>19</v>
      </c>
      <c r="H178" t="s">
        <v>26</v>
      </c>
      <c r="J178" s="12">
        <f>IF(Table1[[#This Row],[Currency]]&lt;&gt;"AUD",Table1[[#This Row],[Amount]]/Table1[[#This Row],[Exchange Rate]],Table1[[#This Row],[Amount]])</f>
        <v>0</v>
      </c>
      <c r="K178" s="2"/>
      <c r="N178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79" spans="2:14" x14ac:dyDescent="0.2">
      <c r="B179" t="s">
        <v>12</v>
      </c>
      <c r="E179" s="16">
        <f>R22</f>
        <v>1109.52</v>
      </c>
      <c r="F179" t="s">
        <v>35</v>
      </c>
      <c r="G179" s="5" t="s">
        <v>15</v>
      </c>
      <c r="H179" t="s">
        <v>26</v>
      </c>
      <c r="I179" t="s">
        <v>14</v>
      </c>
      <c r="J179" s="12">
        <f>IF(Table1[[#This Row],[Currency]]&lt;&gt;"AUD",Table1[[#This Row],[Amount]]/Table1[[#This Row],[Exchange Rate]],Table1[[#This Row],[Amount]])</f>
        <v>1109.52</v>
      </c>
      <c r="K179" s="2">
        <v>1</v>
      </c>
      <c r="N179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80" spans="2:14" x14ac:dyDescent="0.2">
      <c r="B180" t="s">
        <v>12</v>
      </c>
      <c r="F180"/>
      <c r="G180" s="5" t="s">
        <v>18</v>
      </c>
      <c r="I180" t="s">
        <v>17</v>
      </c>
      <c r="J180" s="12">
        <f>IF(Table1[[#This Row],[Currency]]&lt;&gt;"AUD",Table1[[#This Row],[Amount]]/Table1[[#This Row],[Exchange Rate]],Table1[[#This Row],[Amount]])</f>
        <v>0</v>
      </c>
      <c r="K180" s="2"/>
      <c r="N180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81" spans="2:14" x14ac:dyDescent="0.2">
      <c r="B181" t="s">
        <v>12</v>
      </c>
      <c r="F181"/>
      <c r="G181" s="5" t="s">
        <v>22</v>
      </c>
      <c r="I181" t="s">
        <v>17</v>
      </c>
      <c r="J181" s="12">
        <f>IF(Table1[[#This Row],[Currency]]&lt;&gt;"AUD",Table1[[#This Row],[Amount]]/Table1[[#This Row],[Exchange Rate]],Table1[[#This Row],[Amount]])</f>
        <v>0</v>
      </c>
      <c r="K181" s="2"/>
      <c r="N181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82" spans="2:14" x14ac:dyDescent="0.2">
      <c r="B182" t="s">
        <v>12</v>
      </c>
      <c r="F182"/>
      <c r="G182" s="5" t="s">
        <v>20</v>
      </c>
      <c r="I182" t="s">
        <v>17</v>
      </c>
      <c r="J182" s="12">
        <f>IF(Table1[[#This Row],[Currency]]&lt;&gt;"AUD",Table1[[#This Row],[Amount]]/Table1[[#This Row],[Exchange Rate]],Table1[[#This Row],[Amount]])</f>
        <v>0</v>
      </c>
      <c r="K182" s="2"/>
      <c r="N182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83" spans="2:14" x14ac:dyDescent="0.2">
      <c r="B183" t="s">
        <v>12</v>
      </c>
      <c r="F183"/>
      <c r="G183" s="5" t="s">
        <v>19</v>
      </c>
      <c r="I183" t="s">
        <v>17</v>
      </c>
      <c r="J183" s="12">
        <f>IF(Table1[[#This Row],[Currency]]&lt;&gt;"AUD",Table1[[#This Row],[Amount]]/Table1[[#This Row],[Exchange Rate]],Table1[[#This Row],[Amount]])</f>
        <v>0</v>
      </c>
      <c r="K183" s="2"/>
      <c r="N183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84" spans="2:14" x14ac:dyDescent="0.2">
      <c r="B184" t="s">
        <v>12</v>
      </c>
      <c r="F184"/>
      <c r="G184" s="5" t="s">
        <v>21</v>
      </c>
      <c r="I184" t="s">
        <v>17</v>
      </c>
      <c r="J184" s="12">
        <f>IF(Table1[[#This Row],[Currency]]&lt;&gt;"AUD",Table1[[#This Row],[Amount]]/Table1[[#This Row],[Exchange Rate]],Table1[[#This Row],[Amount]])</f>
        <v>0</v>
      </c>
      <c r="K184" s="2"/>
      <c r="N184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85" spans="2:14" x14ac:dyDescent="0.2">
      <c r="E185" s="18"/>
      <c r="F185" s="15"/>
      <c r="G185" s="4"/>
      <c r="H185" s="5"/>
      <c r="J185" s="12">
        <f>IF(Table1[[#This Row],[Currency]]&lt;&gt;"AUD",Table1[[#This Row],[Amount]]/Table1[[#This Row],[Exchange Rate]],Table1[[#This Row],[Amount]])</f>
        <v>0</v>
      </c>
      <c r="K185" s="2"/>
      <c r="N185" s="10">
        <f>IF(Table1[[#This Row],[Currency]]="KRW",
IF( MONTH(Table1[[#This Row],[Date]])=MONTH($Q$5), $Q$6,
IF( MONTH(Table1[[#This Row],[Date]])=MONTH($R$5), $R$6,
IF( MONTH(Table1[[#This Row],[Date]])=MONTH($S$5), $S$6,
IF( MONTH(Table1[[#This Row],[Date]])=MONTH($T$5), $T$6,
IF( MONTH(Table1[[#This Row],[Date]])=MONTH($U$5), $U$6,
IF( MONTH(Table1[[#This Row],[Date]])=MONTH($V$5), $V$6, 1)))))),
IF(Table1[[#This Row],[Currency]]="USD",
IF( MONTH(Table1[[#This Row],[Date]])=MONTH($Q$8), $Q$9,
IF( MONTH(Table1[[#This Row],[Date]])=MONTH($R$8), $R$9,
IF( MONTH(Table1[[#This Row],[Date]])=MONTH($S$8), $S$9,
IF( MONTH(Table1[[#This Row],[Date]])=MONTH($T$8), $T$9,
IF( MONTH(Table1[[#This Row],[Date]])=MONTH($U$8), $U$9,
IF( MONTH(Table1[[#This Row],[Date]])=MONTH($V$8), $V$9, 1)))))),
1))</f>
        <v>1</v>
      </c>
    </row>
    <row r="186" spans="2:14" x14ac:dyDescent="0.2">
      <c r="E186" s="14">
        <f>SUM(E6:E185)</f>
        <v>271183.80000000034</v>
      </c>
      <c r="F186"/>
      <c r="G186" s="8"/>
      <c r="J186" s="14">
        <f>SUM(Table1[In AUD])</f>
        <v>7965.400689134136</v>
      </c>
      <c r="K186" s="2"/>
      <c r="N186" s="10"/>
    </row>
  </sheetData>
  <phoneticPr fontId="19" type="noConversion"/>
  <hyperlinks>
    <hyperlink ref="Q24" r:id="rId1" xr:uid="{C8BDC58B-D36F-9B46-9752-6F6205753803}"/>
  </hyperlinks>
  <pageMargins left="0.75" right="0.75" top="1" bottom="1" header="0.5" footer="0.5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myDeductionExpenses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Koh</cp:lastModifiedBy>
  <dcterms:created xsi:type="dcterms:W3CDTF">2023-05-20T04:31:17Z</dcterms:created>
  <dcterms:modified xsi:type="dcterms:W3CDTF">2024-06-29T10:54:21Z</dcterms:modified>
</cp:coreProperties>
</file>