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336" yWindow="960" windowWidth="14940" windowHeight="9156"/>
  </bookViews>
  <sheets>
    <sheet name="Start" sheetId="7" r:id="rId1"/>
    <sheet name="Urlaubsantrag" sheetId="2" r:id="rId2"/>
    <sheet name="Monate" sheetId="4" state="hidden" r:id="rId3"/>
    <sheet name="Feiertage" sheetId="5" state="hidden" r:id="rId4"/>
    <sheet name="Frei" sheetId="6" state="hidden" r:id="rId5"/>
  </sheets>
  <definedNames>
    <definedName name="_xlnm.Print_Area" localSheetId="0">Start!$J$5:$N$7</definedName>
    <definedName name="_xlnm.Print_Area" localSheetId="1">Urlaubsantrag!$A$1:$AB$34</definedName>
    <definedName name="FEIERTAG_SN">Feiertage!$F$3:$F$11,Feiertage!$F$13:$F$21,Feiertage!$N$3:$N$11,Feiertage!$N$13:$N$21,Feiertage!$V$3:$V$11,Feiertage!$V$13:$V$21,Feiertage!$AD$3:$AD$11,Feiertage!$AD$13:$AD$21,Feiertage!$AL$3:$AL$11,Feiertage!$AL$13:$AL$21,Feiertage!$AT$3:$AT$11,Feiertage!$AT$13:$AT$21</definedName>
    <definedName name="FEIERTAGE_BB">Feiertage!$H$3:$H$11,Feiertage!$H$13:$H$21,Feiertage!$P$3:$P$11,Feiertage!$P$13:$P$21,Feiertage!$X$3:$X$11,Feiertage!$X$13:$X$21,Feiertage!$AF$3:$AF$11,Feiertage!$AF$13:$AF$21,Feiertage!$AN$3:$AN$11,Feiertage!$AN$13:$AN$21,Feiertage!$AV$3:$AV$11,Feiertage!$AV$13:$AV$21</definedName>
    <definedName name="FEIERTAGE_BY">Feiertage!$G$3:$G$11,Feiertage!$G$13:$G$21,Feiertage!$O$3:$O$11,Feiertage!$O$13:$O$21,Feiertage!$W$3:$W$11,Feiertage!$W$13:$W$21,Feiertage!$AE$3:$AE$11,Feiertage!$AE$13:$AE$21,Feiertage!$AM$3:$AM$11,Feiertage!$AM$13:$AM$21,Feiertage!$AU$3:$AU$11,Feiertage!$AU$13:$AU$21</definedName>
    <definedName name="FeiertageBB">Feiertage!$H$3:$H$15</definedName>
    <definedName name="FeiertageBY">Feiertage!$G$3:$G$15</definedName>
    <definedName name="FeiertageSN">Feiertage!$F$3:$F$15</definedName>
    <definedName name="FREE_SAX">Feiertage!$F$3:$F$11,Feiertage!$F$13:$F$21,Feiertage!$N$13:$N$21,Feiertage!$V$13:$V$21,Feiertage!$AD$13:$AD$21,Feiertage!$AL$13:$AL$21,Feiertage!$AT$13:$AT$21</definedName>
  </definedNames>
  <calcPr calcId="145621" concurrentCalc="0"/>
</workbook>
</file>

<file path=xl/calcChain.xml><?xml version="1.0" encoding="utf-8"?>
<calcChain xmlns="http://schemas.openxmlformats.org/spreadsheetml/2006/main">
  <c r="J5" i="7" l="1"/>
  <c r="H13" i="7"/>
  <c r="H11" i="7"/>
  <c r="AN26" i="2"/>
  <c r="AN15" i="2"/>
  <c r="AN13" i="2"/>
  <c r="D3" i="6"/>
  <c r="D4" i="6"/>
  <c r="Y15" i="2"/>
  <c r="Y13" i="2"/>
  <c r="D5" i="6"/>
  <c r="E4" i="6"/>
  <c r="F4" i="6"/>
  <c r="E3" i="6"/>
  <c r="F3" i="6"/>
  <c r="K12" i="2"/>
  <c r="D6" i="6"/>
  <c r="E5" i="6"/>
  <c r="F5" i="6"/>
  <c r="R12" i="2"/>
  <c r="K7" i="2"/>
  <c r="AJ2" i="7"/>
  <c r="A1" i="7"/>
  <c r="AP21" i="5"/>
  <c r="AP20" i="5"/>
  <c r="AP19" i="5"/>
  <c r="AP18" i="5"/>
  <c r="AP17" i="5"/>
  <c r="AP16" i="5"/>
  <c r="AP15" i="5"/>
  <c r="AP14" i="5"/>
  <c r="AP13" i="5"/>
  <c r="AP11" i="5"/>
  <c r="AP10" i="5"/>
  <c r="AP9" i="5"/>
  <c r="AP8" i="5"/>
  <c r="AP7" i="5"/>
  <c r="AP6" i="5"/>
  <c r="AP5" i="5"/>
  <c r="AP4" i="5"/>
  <c r="AP3" i="5"/>
  <c r="AH21" i="5"/>
  <c r="AH20" i="5"/>
  <c r="AH19" i="5"/>
  <c r="AH18" i="5"/>
  <c r="AH17" i="5"/>
  <c r="AH16" i="5"/>
  <c r="AH15" i="5"/>
  <c r="AH14" i="5"/>
  <c r="AH13" i="5"/>
  <c r="AH11" i="5"/>
  <c r="AH10" i="5"/>
  <c r="AH9" i="5"/>
  <c r="AH8" i="5"/>
  <c r="AH7" i="5"/>
  <c r="AH6" i="5"/>
  <c r="AH5" i="5"/>
  <c r="AH4" i="5"/>
  <c r="AH3" i="5"/>
  <c r="Z21" i="5"/>
  <c r="Z20" i="5"/>
  <c r="Z19" i="5"/>
  <c r="Z18" i="5"/>
  <c r="Z17" i="5"/>
  <c r="Z16" i="5"/>
  <c r="Z15" i="5"/>
  <c r="Z14" i="5"/>
  <c r="Z13" i="5"/>
  <c r="Z11" i="5"/>
  <c r="Z10" i="5"/>
  <c r="Z9" i="5"/>
  <c r="Z8" i="5"/>
  <c r="Z7" i="5"/>
  <c r="Z6" i="5"/>
  <c r="Z5" i="5"/>
  <c r="Z4" i="5"/>
  <c r="Z3" i="5"/>
  <c r="R21" i="5"/>
  <c r="R20" i="5"/>
  <c r="R19" i="5"/>
  <c r="R18" i="5"/>
  <c r="R17" i="5"/>
  <c r="R16" i="5"/>
  <c r="R15" i="5"/>
  <c r="R14" i="5"/>
  <c r="R13" i="5"/>
  <c r="R11" i="5"/>
  <c r="R10" i="5"/>
  <c r="R9" i="5"/>
  <c r="R8" i="5"/>
  <c r="R7" i="5"/>
  <c r="R6" i="5"/>
  <c r="R5" i="5"/>
  <c r="R4" i="5"/>
  <c r="R3" i="5"/>
  <c r="N9" i="5"/>
  <c r="J21" i="5"/>
  <c r="J20" i="5"/>
  <c r="J19" i="5"/>
  <c r="J18" i="5"/>
  <c r="J17" i="5"/>
  <c r="J16" i="5"/>
  <c r="J15" i="5"/>
  <c r="J14" i="5"/>
  <c r="J13" i="5"/>
  <c r="J11" i="5"/>
  <c r="J10" i="5"/>
  <c r="J9" i="5"/>
  <c r="J8" i="5"/>
  <c r="J7" i="5"/>
  <c r="J6" i="5"/>
  <c r="J5" i="5"/>
  <c r="J4" i="5"/>
  <c r="J3" i="5"/>
  <c r="A1" i="5"/>
  <c r="G4" i="6"/>
  <c r="H4" i="6"/>
  <c r="G5" i="6"/>
  <c r="G3" i="6"/>
  <c r="H3" i="6"/>
  <c r="H5" i="6"/>
  <c r="D7" i="6"/>
  <c r="E6" i="6"/>
  <c r="F6" i="6"/>
  <c r="G6" i="6"/>
  <c r="AQ21" i="5"/>
  <c r="AR21" i="5"/>
  <c r="AQ20" i="5"/>
  <c r="AR20" i="5"/>
  <c r="AQ19" i="5"/>
  <c r="AR19" i="5"/>
  <c r="AQ18" i="5"/>
  <c r="AR18" i="5"/>
  <c r="AQ17" i="5"/>
  <c r="AR17" i="5"/>
  <c r="AQ16" i="5"/>
  <c r="AR16" i="5"/>
  <c r="AQ15" i="5"/>
  <c r="AR15" i="5"/>
  <c r="AQ14" i="5"/>
  <c r="AR14" i="5"/>
  <c r="AQ13" i="5"/>
  <c r="AR13" i="5"/>
  <c r="AQ11" i="5"/>
  <c r="AR11" i="5"/>
  <c r="AQ10" i="5"/>
  <c r="AR10" i="5"/>
  <c r="AQ9" i="5"/>
  <c r="AR9" i="5"/>
  <c r="AQ8" i="5"/>
  <c r="AR8" i="5"/>
  <c r="AQ7" i="5"/>
  <c r="AR7" i="5"/>
  <c r="AQ6" i="5"/>
  <c r="AR6" i="5"/>
  <c r="AQ5" i="5"/>
  <c r="AR5" i="5"/>
  <c r="AQ4" i="5"/>
  <c r="AR4" i="5"/>
  <c r="AQ3" i="5"/>
  <c r="AR3" i="5"/>
  <c r="AI21" i="5"/>
  <c r="AJ21" i="5"/>
  <c r="AI20" i="5"/>
  <c r="AJ20" i="5"/>
  <c r="AI19" i="5"/>
  <c r="AJ19" i="5"/>
  <c r="AI18" i="5"/>
  <c r="AJ18" i="5"/>
  <c r="AI17" i="5"/>
  <c r="AJ17" i="5"/>
  <c r="AI16" i="5"/>
  <c r="AJ16" i="5"/>
  <c r="AI15" i="5"/>
  <c r="AJ15" i="5"/>
  <c r="AI14" i="5"/>
  <c r="AJ14" i="5"/>
  <c r="AI13" i="5"/>
  <c r="AJ13" i="5"/>
  <c r="AI11" i="5"/>
  <c r="AJ11" i="5"/>
  <c r="AI10" i="5"/>
  <c r="AJ10" i="5"/>
  <c r="AI9" i="5"/>
  <c r="AJ9" i="5"/>
  <c r="AI8" i="5"/>
  <c r="AJ8" i="5"/>
  <c r="AI7" i="5"/>
  <c r="AJ7" i="5"/>
  <c r="AI6" i="5"/>
  <c r="AJ6" i="5"/>
  <c r="AI5" i="5"/>
  <c r="AJ5" i="5"/>
  <c r="AI4" i="5"/>
  <c r="AJ4" i="5"/>
  <c r="AI3" i="5"/>
  <c r="AJ3" i="5"/>
  <c r="AA21" i="5"/>
  <c r="AB21" i="5"/>
  <c r="AA20" i="5"/>
  <c r="AB20" i="5"/>
  <c r="AA19" i="5"/>
  <c r="AB19" i="5"/>
  <c r="AA18" i="5"/>
  <c r="AB18" i="5"/>
  <c r="AA17" i="5"/>
  <c r="AB17" i="5"/>
  <c r="AA16" i="5"/>
  <c r="AB16" i="5"/>
  <c r="AA15" i="5"/>
  <c r="AB15" i="5"/>
  <c r="AA14" i="5"/>
  <c r="AB14" i="5"/>
  <c r="AA13" i="5"/>
  <c r="AB13" i="5"/>
  <c r="AA11" i="5"/>
  <c r="AB11" i="5"/>
  <c r="AA10" i="5"/>
  <c r="AB10" i="5"/>
  <c r="AA9" i="5"/>
  <c r="AB9" i="5"/>
  <c r="AA8" i="5"/>
  <c r="AB8" i="5"/>
  <c r="AA7" i="5"/>
  <c r="AB7" i="5"/>
  <c r="AA6" i="5"/>
  <c r="AB6" i="5"/>
  <c r="AA5" i="5"/>
  <c r="AB5" i="5"/>
  <c r="AA4" i="5"/>
  <c r="AB4" i="5"/>
  <c r="AA3" i="5"/>
  <c r="AB3" i="5"/>
  <c r="S21" i="5"/>
  <c r="T21" i="5"/>
  <c r="S20" i="5"/>
  <c r="T20" i="5"/>
  <c r="S19" i="5"/>
  <c r="T19" i="5"/>
  <c r="S18" i="5"/>
  <c r="T18" i="5"/>
  <c r="S17" i="5"/>
  <c r="T17" i="5"/>
  <c r="S16" i="5"/>
  <c r="T16" i="5"/>
  <c r="S15" i="5"/>
  <c r="T15" i="5"/>
  <c r="S14" i="5"/>
  <c r="T14" i="5"/>
  <c r="S13" i="5"/>
  <c r="T13" i="5"/>
  <c r="S11" i="5"/>
  <c r="T11" i="5"/>
  <c r="S10" i="5"/>
  <c r="T10" i="5"/>
  <c r="S9" i="5"/>
  <c r="T9" i="5"/>
  <c r="S8" i="5"/>
  <c r="T8" i="5"/>
  <c r="S7" i="5"/>
  <c r="T7" i="5"/>
  <c r="S6" i="5"/>
  <c r="T6" i="5"/>
  <c r="S5" i="5"/>
  <c r="T5" i="5"/>
  <c r="S4" i="5"/>
  <c r="T4" i="5"/>
  <c r="S3" i="5"/>
  <c r="T3" i="5"/>
  <c r="K21" i="5"/>
  <c r="L21" i="5"/>
  <c r="K19" i="5"/>
  <c r="L19" i="5"/>
  <c r="K17" i="5"/>
  <c r="L17" i="5"/>
  <c r="K15" i="5"/>
  <c r="L15" i="5"/>
  <c r="K13" i="5"/>
  <c r="L13" i="5"/>
  <c r="K10" i="5"/>
  <c r="L10" i="5"/>
  <c r="K8" i="5"/>
  <c r="L8" i="5"/>
  <c r="K6" i="5"/>
  <c r="L6" i="5"/>
  <c r="K4" i="5"/>
  <c r="L4" i="5"/>
  <c r="C13" i="5"/>
  <c r="C15" i="5"/>
  <c r="C17" i="5"/>
  <c r="C19" i="5"/>
  <c r="C11" i="5"/>
  <c r="C9" i="5"/>
  <c r="C7" i="5"/>
  <c r="C5" i="5"/>
  <c r="C21" i="5"/>
  <c r="C18" i="5"/>
  <c r="C14" i="5"/>
  <c r="K5" i="5"/>
  <c r="L5" i="5"/>
  <c r="K9" i="5"/>
  <c r="L9" i="5"/>
  <c r="K14" i="5"/>
  <c r="L14" i="5"/>
  <c r="K18" i="5"/>
  <c r="L18" i="5"/>
  <c r="C3" i="5"/>
  <c r="C10" i="5"/>
  <c r="C8" i="5"/>
  <c r="C6" i="5"/>
  <c r="C4" i="5"/>
  <c r="C20" i="5"/>
  <c r="C16" i="5"/>
  <c r="K3" i="5"/>
  <c r="L3" i="5"/>
  <c r="K7" i="5"/>
  <c r="L7" i="5"/>
  <c r="K11" i="5"/>
  <c r="L11" i="5"/>
  <c r="K16" i="5"/>
  <c r="L16" i="5"/>
  <c r="K20" i="5"/>
  <c r="L20" i="5"/>
  <c r="B21" i="5"/>
  <c r="B20" i="5"/>
  <c r="D20" i="5"/>
  <c r="B19" i="5"/>
  <c r="D19" i="5"/>
  <c r="B18" i="5"/>
  <c r="B17" i="5"/>
  <c r="B16" i="5"/>
  <c r="B15" i="5"/>
  <c r="B14" i="5"/>
  <c r="B13" i="5"/>
  <c r="B11" i="5"/>
  <c r="D11" i="5"/>
  <c r="B10" i="5"/>
  <c r="B9" i="5"/>
  <c r="B8" i="5"/>
  <c r="B7" i="5"/>
  <c r="B6" i="5"/>
  <c r="B5" i="5"/>
  <c r="B4" i="5"/>
  <c r="B3" i="5"/>
  <c r="AX4" i="5"/>
  <c r="AX5" i="5"/>
  <c r="AX6" i="5"/>
  <c r="AX7" i="5"/>
  <c r="AX8" i="5"/>
  <c r="AX9" i="5"/>
  <c r="AX10" i="5"/>
  <c r="AX11" i="5"/>
  <c r="AX13" i="5"/>
  <c r="AX14" i="5"/>
  <c r="AX15" i="5"/>
  <c r="AX16" i="5"/>
  <c r="AX17" i="5"/>
  <c r="AX18" i="5"/>
  <c r="AX19" i="5"/>
  <c r="AX20" i="5"/>
  <c r="AX21" i="5"/>
  <c r="AX3" i="5"/>
  <c r="O8" i="5"/>
  <c r="P8" i="5"/>
  <c r="X8" i="5"/>
  <c r="AF8" i="5"/>
  <c r="AN8" i="5"/>
  <c r="AV8" i="5"/>
  <c r="N4" i="5"/>
  <c r="V4" i="5"/>
  <c r="AD4" i="5"/>
  <c r="AL4" i="5"/>
  <c r="AT4" i="5"/>
  <c r="O4" i="5"/>
  <c r="W4" i="5"/>
  <c r="AE4" i="5"/>
  <c r="AM4" i="5"/>
  <c r="AU4" i="5"/>
  <c r="P4" i="5"/>
  <c r="X4" i="5"/>
  <c r="AF4" i="5"/>
  <c r="AN4" i="5"/>
  <c r="AV4" i="5"/>
  <c r="N5" i="5"/>
  <c r="V5" i="5"/>
  <c r="AD5" i="5"/>
  <c r="AL5" i="5"/>
  <c r="AT5" i="5"/>
  <c r="O5" i="5"/>
  <c r="W5" i="5"/>
  <c r="AE5" i="5"/>
  <c r="AM5" i="5"/>
  <c r="AU5" i="5"/>
  <c r="P5" i="5"/>
  <c r="X5" i="5"/>
  <c r="AF5" i="5"/>
  <c r="AN5" i="5"/>
  <c r="AV5" i="5"/>
  <c r="N6" i="5"/>
  <c r="V6" i="5"/>
  <c r="AD6" i="5"/>
  <c r="AL6" i="5"/>
  <c r="AT6" i="5"/>
  <c r="O6" i="5"/>
  <c r="W6" i="5"/>
  <c r="AE6" i="5"/>
  <c r="AM6" i="5"/>
  <c r="AU6" i="5"/>
  <c r="P6" i="5"/>
  <c r="X6" i="5"/>
  <c r="AF6" i="5"/>
  <c r="AN6" i="5"/>
  <c r="AV6" i="5"/>
  <c r="N7" i="5"/>
  <c r="V7" i="5"/>
  <c r="AD7" i="5"/>
  <c r="AL7" i="5"/>
  <c r="AT7" i="5"/>
  <c r="O7" i="5"/>
  <c r="W7" i="5"/>
  <c r="AE7" i="5"/>
  <c r="AM7" i="5"/>
  <c r="AU7" i="5"/>
  <c r="P7" i="5"/>
  <c r="X7" i="5"/>
  <c r="AF7" i="5"/>
  <c r="AN7" i="5"/>
  <c r="AV7" i="5"/>
  <c r="N8" i="5"/>
  <c r="V8" i="5"/>
  <c r="AD8" i="5"/>
  <c r="AL8" i="5"/>
  <c r="AT8" i="5"/>
  <c r="W8" i="5"/>
  <c r="AE8" i="5"/>
  <c r="AM8" i="5"/>
  <c r="AU8" i="5"/>
  <c r="V9" i="5"/>
  <c r="AD9" i="5"/>
  <c r="AL9" i="5"/>
  <c r="AT9" i="5"/>
  <c r="O9" i="5"/>
  <c r="W9" i="5"/>
  <c r="AE9" i="5"/>
  <c r="AM9" i="5"/>
  <c r="AU9" i="5"/>
  <c r="P9" i="5"/>
  <c r="X9" i="5"/>
  <c r="AF9" i="5"/>
  <c r="AN9" i="5"/>
  <c r="AV9" i="5"/>
  <c r="N10" i="5"/>
  <c r="V10" i="5"/>
  <c r="AD10" i="5"/>
  <c r="AL10" i="5"/>
  <c r="AT10" i="5"/>
  <c r="O10" i="5"/>
  <c r="W10" i="5"/>
  <c r="AE10" i="5"/>
  <c r="AM10" i="5"/>
  <c r="AU10" i="5"/>
  <c r="P10" i="5"/>
  <c r="X10" i="5"/>
  <c r="AF10" i="5"/>
  <c r="AN10" i="5"/>
  <c r="AV10" i="5"/>
  <c r="N11" i="5"/>
  <c r="V11" i="5"/>
  <c r="AD11" i="5"/>
  <c r="AL11" i="5"/>
  <c r="AT11" i="5"/>
  <c r="O11" i="5"/>
  <c r="W11" i="5"/>
  <c r="AE11" i="5"/>
  <c r="AM11" i="5"/>
  <c r="AU11" i="5"/>
  <c r="P11" i="5"/>
  <c r="X11" i="5"/>
  <c r="AF11" i="5"/>
  <c r="AN11" i="5"/>
  <c r="AV11" i="5"/>
  <c r="O3" i="5"/>
  <c r="W3" i="5"/>
  <c r="AE3" i="5"/>
  <c r="AM3" i="5"/>
  <c r="AU3" i="5"/>
  <c r="P3" i="5"/>
  <c r="X3" i="5"/>
  <c r="AF3" i="5"/>
  <c r="AN3" i="5"/>
  <c r="AV3" i="5"/>
  <c r="N3" i="5"/>
  <c r="V3" i="5"/>
  <c r="AD3" i="5"/>
  <c r="AL3" i="5"/>
  <c r="AT3" i="5"/>
  <c r="D4" i="5"/>
  <c r="H6" i="6"/>
  <c r="D8" i="6"/>
  <c r="G7" i="6"/>
  <c r="E7" i="6"/>
  <c r="F7" i="6"/>
  <c r="D10" i="5"/>
  <c r="D9" i="5"/>
  <c r="D6" i="5"/>
  <c r="D5" i="5"/>
  <c r="D18" i="5"/>
  <c r="D14" i="5"/>
  <c r="D3" i="5"/>
  <c r="D13" i="5"/>
  <c r="D15" i="5"/>
  <c r="D17" i="5"/>
  <c r="E2" i="5"/>
  <c r="E3" i="5"/>
  <c r="E4" i="5"/>
  <c r="E5" i="5"/>
  <c r="E6" i="5"/>
  <c r="E7" i="5"/>
  <c r="E8" i="5"/>
  <c r="E9" i="5"/>
  <c r="E10" i="5"/>
  <c r="E11" i="5"/>
  <c r="E12" i="5"/>
  <c r="E13" i="5"/>
  <c r="E14" i="5"/>
  <c r="E15" i="5"/>
  <c r="E16" i="5"/>
  <c r="E17" i="5"/>
  <c r="E18" i="5"/>
  <c r="E19" i="5"/>
  <c r="E20" i="5"/>
  <c r="E21" i="5"/>
  <c r="M2" i="5"/>
  <c r="M3" i="5"/>
  <c r="M4" i="5"/>
  <c r="M5" i="5"/>
  <c r="M6" i="5"/>
  <c r="M7" i="5"/>
  <c r="M8" i="5"/>
  <c r="M9" i="5"/>
  <c r="M10" i="5"/>
  <c r="M11" i="5"/>
  <c r="M12" i="5"/>
  <c r="M13" i="5"/>
  <c r="M14" i="5"/>
  <c r="M15" i="5"/>
  <c r="M16" i="5"/>
  <c r="M17" i="5"/>
  <c r="M18" i="5"/>
  <c r="M19" i="5"/>
  <c r="M20" i="5"/>
  <c r="M21" i="5"/>
  <c r="U2" i="5"/>
  <c r="U3" i="5"/>
  <c r="U4" i="5"/>
  <c r="U5" i="5"/>
  <c r="U6" i="5"/>
  <c r="U7" i="5"/>
  <c r="U8" i="5"/>
  <c r="U9" i="5"/>
  <c r="U10" i="5"/>
  <c r="U11" i="5"/>
  <c r="U12" i="5"/>
  <c r="U13" i="5"/>
  <c r="U14" i="5"/>
  <c r="U15" i="5"/>
  <c r="U16" i="5"/>
  <c r="U17" i="5"/>
  <c r="U18" i="5"/>
  <c r="U19" i="5"/>
  <c r="U20" i="5"/>
  <c r="U21" i="5"/>
  <c r="AC2" i="5"/>
  <c r="AC3" i="5"/>
  <c r="AC4" i="5"/>
  <c r="AC5" i="5"/>
  <c r="AC6" i="5"/>
  <c r="AC7" i="5"/>
  <c r="AC8" i="5"/>
  <c r="AC9" i="5"/>
  <c r="AC10" i="5"/>
  <c r="AC11" i="5"/>
  <c r="AC12" i="5"/>
  <c r="AC13" i="5"/>
  <c r="AC14" i="5"/>
  <c r="AC15" i="5"/>
  <c r="AC16" i="5"/>
  <c r="AC17" i="5"/>
  <c r="AC18" i="5"/>
  <c r="AC19" i="5"/>
  <c r="AC20" i="5"/>
  <c r="AC21" i="5"/>
  <c r="AK2" i="5"/>
  <c r="AK3" i="5"/>
  <c r="AK4" i="5"/>
  <c r="AK5" i="5"/>
  <c r="AK6" i="5"/>
  <c r="AK7" i="5"/>
  <c r="AK8" i="5"/>
  <c r="AK9" i="5"/>
  <c r="AK10" i="5"/>
  <c r="AK11" i="5"/>
  <c r="AK12" i="5"/>
  <c r="AK13" i="5"/>
  <c r="AK14" i="5"/>
  <c r="AK15" i="5"/>
  <c r="AK16" i="5"/>
  <c r="AK17" i="5"/>
  <c r="AK18" i="5"/>
  <c r="AK19" i="5"/>
  <c r="AK20" i="5"/>
  <c r="AK21" i="5"/>
  <c r="AS2" i="5"/>
  <c r="AS3" i="5"/>
  <c r="AS4" i="5"/>
  <c r="AS5" i="5"/>
  <c r="AS6" i="5"/>
  <c r="AS7" i="5"/>
  <c r="AS8" i="5"/>
  <c r="AS9" i="5"/>
  <c r="AS10" i="5"/>
  <c r="AS11" i="5"/>
  <c r="AS12" i="5"/>
  <c r="AS13" i="5"/>
  <c r="AS14" i="5"/>
  <c r="AS15" i="5"/>
  <c r="AS16" i="5"/>
  <c r="AS17" i="5"/>
  <c r="AS18" i="5"/>
  <c r="AS19" i="5"/>
  <c r="AS20" i="5"/>
  <c r="AS21" i="5"/>
  <c r="D16" i="5"/>
  <c r="D7" i="5"/>
  <c r="D8" i="5"/>
  <c r="D21" i="5"/>
  <c r="D9" i="6"/>
  <c r="E8" i="6"/>
  <c r="F8" i="6"/>
  <c r="G8" i="6"/>
  <c r="H8" i="6"/>
  <c r="H7" i="6"/>
  <c r="A3" i="6"/>
  <c r="A4" i="6"/>
  <c r="A5" i="6"/>
  <c r="B5" i="6"/>
  <c r="Y12" i="2"/>
  <c r="Y14" i="2"/>
  <c r="R9" i="2"/>
  <c r="F9" i="2"/>
  <c r="A1" i="2"/>
  <c r="D10" i="6"/>
  <c r="G9" i="6"/>
  <c r="E9" i="6"/>
  <c r="F9" i="6"/>
  <c r="B4" i="6"/>
  <c r="A6" i="6"/>
  <c r="B6" i="6"/>
  <c r="H9" i="6"/>
  <c r="E10" i="6"/>
  <c r="F10" i="6"/>
  <c r="G10" i="6"/>
  <c r="D11" i="6"/>
  <c r="A7" i="6"/>
  <c r="B7" i="6"/>
  <c r="D12" i="6"/>
  <c r="G11" i="6"/>
  <c r="E11" i="6"/>
  <c r="F11" i="6"/>
  <c r="H10" i="6"/>
  <c r="A8" i="6"/>
  <c r="B8" i="6"/>
  <c r="H11" i="6"/>
  <c r="D13" i="6"/>
  <c r="G12" i="6"/>
  <c r="E12" i="6"/>
  <c r="F12" i="6"/>
  <c r="A9" i="6"/>
  <c r="B9" i="6"/>
  <c r="D14" i="6"/>
  <c r="G13" i="6"/>
  <c r="E13" i="6"/>
  <c r="F13" i="6"/>
  <c r="H12" i="6"/>
  <c r="A10" i="6"/>
  <c r="B10" i="6"/>
  <c r="H13" i="6"/>
  <c r="D15" i="6"/>
  <c r="G14" i="6"/>
  <c r="E14" i="6"/>
  <c r="F14" i="6"/>
  <c r="A11" i="6"/>
  <c r="B11" i="6"/>
  <c r="D16" i="6"/>
  <c r="G15" i="6"/>
  <c r="E15" i="6"/>
  <c r="F15" i="6"/>
  <c r="H14" i="6"/>
  <c r="A12" i="6"/>
  <c r="B12" i="6"/>
  <c r="H15" i="6"/>
  <c r="D17" i="6"/>
  <c r="G16" i="6"/>
  <c r="E16" i="6"/>
  <c r="F16" i="6"/>
  <c r="A13" i="6"/>
  <c r="B13" i="6"/>
  <c r="D18" i="6"/>
  <c r="G17" i="6"/>
  <c r="E17" i="6"/>
  <c r="F17" i="6"/>
  <c r="H16" i="6"/>
  <c r="A14" i="6"/>
  <c r="B14" i="6"/>
  <c r="H17" i="6"/>
  <c r="D19" i="6"/>
  <c r="G18" i="6"/>
  <c r="E18" i="6"/>
  <c r="F18" i="6"/>
  <c r="A15" i="6"/>
  <c r="B15" i="6"/>
  <c r="D20" i="6"/>
  <c r="G19" i="6"/>
  <c r="E19" i="6"/>
  <c r="F19" i="6"/>
  <c r="H18" i="6"/>
  <c r="A16" i="6"/>
  <c r="B16" i="6"/>
  <c r="H19" i="6"/>
  <c r="D21" i="6"/>
  <c r="G20" i="6"/>
  <c r="E20" i="6"/>
  <c r="F20" i="6"/>
  <c r="A17" i="6"/>
  <c r="B17" i="6"/>
  <c r="D22" i="6"/>
  <c r="G21" i="6"/>
  <c r="E21" i="6"/>
  <c r="F21" i="6"/>
  <c r="H20" i="6"/>
  <c r="A18" i="6"/>
  <c r="B18" i="6"/>
  <c r="H21" i="6"/>
  <c r="D23" i="6"/>
  <c r="G22" i="6"/>
  <c r="E22" i="6"/>
  <c r="F22" i="6"/>
  <c r="A19" i="6"/>
  <c r="B19" i="6"/>
  <c r="D24" i="6"/>
  <c r="G23" i="6"/>
  <c r="E23" i="6"/>
  <c r="F23" i="6"/>
  <c r="H22" i="6"/>
  <c r="A20" i="6"/>
  <c r="B20" i="6"/>
  <c r="H23" i="6"/>
  <c r="D25" i="6"/>
  <c r="G24" i="6"/>
  <c r="E24" i="6"/>
  <c r="F24" i="6"/>
  <c r="A21" i="6"/>
  <c r="B21" i="6"/>
  <c r="D26" i="6"/>
  <c r="G25" i="6"/>
  <c r="E25" i="6"/>
  <c r="F25" i="6"/>
  <c r="H24" i="6"/>
  <c r="A22" i="6"/>
  <c r="B22" i="6"/>
  <c r="H25" i="6"/>
  <c r="D27" i="6"/>
  <c r="G26" i="6"/>
  <c r="E26" i="6"/>
  <c r="F26" i="6"/>
  <c r="A23" i="6"/>
  <c r="B23" i="6"/>
  <c r="D28" i="6"/>
  <c r="G27" i="6"/>
  <c r="E27" i="6"/>
  <c r="F27" i="6"/>
  <c r="H26" i="6"/>
  <c r="A24" i="6"/>
  <c r="B24" i="6"/>
  <c r="H27" i="6"/>
  <c r="D29" i="6"/>
  <c r="G28" i="6"/>
  <c r="E28" i="6"/>
  <c r="F28" i="6"/>
  <c r="A25" i="6"/>
  <c r="B25" i="6"/>
  <c r="D30" i="6"/>
  <c r="G29" i="6"/>
  <c r="E29" i="6"/>
  <c r="F29" i="6"/>
  <c r="H28" i="6"/>
  <c r="A26" i="6"/>
  <c r="B26" i="6"/>
  <c r="H29" i="6"/>
  <c r="D31" i="6"/>
  <c r="G30" i="6"/>
  <c r="E30" i="6"/>
  <c r="F30" i="6"/>
  <c r="A27" i="6"/>
  <c r="B27" i="6"/>
  <c r="D32" i="6"/>
  <c r="G31" i="6"/>
  <c r="E31" i="6"/>
  <c r="F31" i="6"/>
  <c r="H30" i="6"/>
  <c r="A28" i="6"/>
  <c r="B28" i="6"/>
  <c r="H31" i="6"/>
  <c r="D33" i="6"/>
  <c r="G32" i="6"/>
  <c r="E32" i="6"/>
  <c r="F32" i="6"/>
  <c r="A29" i="6"/>
  <c r="B29" i="6"/>
  <c r="D34" i="6"/>
  <c r="G33" i="6"/>
  <c r="E33" i="6"/>
  <c r="F33" i="6"/>
  <c r="H32" i="6"/>
  <c r="A30" i="6"/>
  <c r="B30" i="6"/>
  <c r="H33" i="6"/>
  <c r="D35" i="6"/>
  <c r="G34" i="6"/>
  <c r="E34" i="6"/>
  <c r="F34" i="6"/>
  <c r="A31" i="6"/>
  <c r="D36" i="6"/>
  <c r="G35" i="6"/>
  <c r="E35" i="6"/>
  <c r="F35" i="6"/>
  <c r="H34" i="6"/>
  <c r="A32" i="6"/>
  <c r="B31" i="6"/>
  <c r="H35" i="6"/>
  <c r="D37" i="6"/>
  <c r="G36" i="6"/>
  <c r="E36" i="6"/>
  <c r="F36" i="6"/>
  <c r="A33" i="6"/>
  <c r="B32" i="6"/>
  <c r="D38" i="6"/>
  <c r="G37" i="6"/>
  <c r="E37" i="6"/>
  <c r="F37" i="6"/>
  <c r="H36" i="6"/>
  <c r="A34" i="6"/>
  <c r="B33" i="6"/>
  <c r="H37" i="6"/>
  <c r="D39" i="6"/>
  <c r="G38" i="6"/>
  <c r="E38" i="6"/>
  <c r="F38" i="6"/>
  <c r="A35" i="6"/>
  <c r="B34" i="6"/>
  <c r="D40" i="6"/>
  <c r="E39" i="6"/>
  <c r="F39" i="6"/>
  <c r="G39" i="6"/>
  <c r="H38" i="6"/>
  <c r="A36" i="6"/>
  <c r="B35" i="6"/>
  <c r="H39" i="6"/>
  <c r="D41" i="6"/>
  <c r="G40" i="6"/>
  <c r="E40" i="6"/>
  <c r="F40" i="6"/>
  <c r="A37" i="6"/>
  <c r="B36" i="6"/>
  <c r="H40" i="6"/>
  <c r="G41" i="6"/>
  <c r="E41" i="6"/>
  <c r="F41" i="6"/>
  <c r="D42" i="6"/>
  <c r="A38" i="6"/>
  <c r="B37" i="6"/>
  <c r="H41" i="6"/>
  <c r="G42" i="6"/>
  <c r="E42" i="6"/>
  <c r="F42" i="6"/>
  <c r="D43" i="6"/>
  <c r="A39" i="6"/>
  <c r="B38" i="6"/>
  <c r="H42" i="6"/>
  <c r="D44" i="6"/>
  <c r="G43" i="6"/>
  <c r="E43" i="6"/>
  <c r="F43" i="6"/>
  <c r="A40" i="6"/>
  <c r="B39" i="6"/>
  <c r="H43" i="6"/>
  <c r="E44" i="6"/>
  <c r="F44" i="6"/>
  <c r="D45" i="6"/>
  <c r="G44" i="6"/>
  <c r="A41" i="6"/>
  <c r="B40" i="6"/>
  <c r="E45" i="6"/>
  <c r="F45" i="6"/>
  <c r="G45" i="6"/>
  <c r="D46" i="6"/>
  <c r="H44" i="6"/>
  <c r="A42" i="6"/>
  <c r="B41" i="6"/>
  <c r="H45" i="6"/>
  <c r="G46" i="6"/>
  <c r="E46" i="6"/>
  <c r="F46" i="6"/>
  <c r="D47" i="6"/>
  <c r="A43" i="6"/>
  <c r="B42" i="6"/>
  <c r="H46" i="6"/>
  <c r="E47" i="6"/>
  <c r="F47" i="6"/>
  <c r="G47" i="6"/>
  <c r="D48" i="6"/>
  <c r="A44" i="6"/>
  <c r="B43" i="6"/>
  <c r="H47" i="6"/>
  <c r="E48" i="6"/>
  <c r="F48" i="6"/>
  <c r="D49" i="6"/>
  <c r="G48" i="6"/>
  <c r="A45" i="6"/>
  <c r="B44" i="6"/>
  <c r="D50" i="6"/>
  <c r="D51" i="6"/>
  <c r="E49" i="6"/>
  <c r="F49" i="6"/>
  <c r="G49" i="6"/>
  <c r="H48" i="6"/>
  <c r="A46" i="6"/>
  <c r="B45" i="6"/>
  <c r="E51" i="6"/>
  <c r="F51" i="6"/>
  <c r="D52" i="6"/>
  <c r="G51" i="6"/>
  <c r="H51" i="6"/>
  <c r="H49" i="6"/>
  <c r="G50" i="6"/>
  <c r="E50" i="6"/>
  <c r="F50" i="6"/>
  <c r="A47" i="6"/>
  <c r="B46" i="6"/>
  <c r="G52" i="6"/>
  <c r="E52" i="6"/>
  <c r="F52" i="6"/>
  <c r="H50" i="6"/>
  <c r="A48" i="6"/>
  <c r="B47" i="6"/>
  <c r="H52" i="6"/>
  <c r="X16" i="2"/>
  <c r="A49" i="6"/>
  <c r="B48" i="6"/>
  <c r="Y16" i="2"/>
  <c r="Y22" i="2"/>
  <c r="AN17" i="2"/>
  <c r="AD5" i="2"/>
  <c r="A50" i="6"/>
  <c r="B49" i="6"/>
  <c r="A51" i="6"/>
  <c r="B50" i="6"/>
  <c r="A52" i="6"/>
  <c r="B51" i="6"/>
  <c r="A53" i="6"/>
  <c r="B52" i="6"/>
  <c r="A54" i="6"/>
  <c r="B53" i="6"/>
  <c r="A55" i="6"/>
  <c r="B54" i="6"/>
  <c r="A56" i="6"/>
  <c r="B55" i="6"/>
  <c r="A57" i="6"/>
  <c r="B56" i="6"/>
  <c r="A58" i="6"/>
  <c r="B57" i="6"/>
  <c r="A59" i="6"/>
  <c r="B58" i="6"/>
  <c r="A60" i="6"/>
  <c r="B59" i="6"/>
  <c r="A61" i="6"/>
  <c r="B60" i="6"/>
  <c r="A62" i="6"/>
  <c r="B61" i="6"/>
  <c r="A63" i="6"/>
  <c r="B62" i="6"/>
  <c r="A64" i="6"/>
  <c r="B63" i="6"/>
  <c r="A65" i="6"/>
  <c r="B64" i="6"/>
  <c r="A66" i="6"/>
  <c r="B65" i="6"/>
  <c r="A67" i="6"/>
  <c r="B66" i="6"/>
  <c r="A68" i="6"/>
  <c r="B67" i="6"/>
  <c r="A69" i="6"/>
  <c r="B68" i="6"/>
  <c r="A70" i="6"/>
  <c r="B69" i="6"/>
  <c r="A71" i="6"/>
  <c r="B70" i="6"/>
  <c r="A72" i="6"/>
  <c r="B71" i="6"/>
  <c r="A73" i="6"/>
  <c r="B72" i="6"/>
  <c r="A74" i="6"/>
  <c r="B73" i="6"/>
  <c r="A75" i="6"/>
  <c r="B74" i="6"/>
  <c r="A76" i="6"/>
  <c r="B75" i="6"/>
  <c r="A77" i="6"/>
  <c r="B76" i="6"/>
  <c r="A78" i="6"/>
  <c r="B77" i="6"/>
  <c r="B78" i="6"/>
  <c r="A79" i="6"/>
  <c r="B79" i="6"/>
  <c r="A80" i="6"/>
  <c r="B80" i="6"/>
  <c r="A81" i="6"/>
  <c r="A82" i="6"/>
  <c r="B81" i="6"/>
  <c r="B82" i="6"/>
  <c r="A83" i="6"/>
  <c r="B83" i="6"/>
  <c r="A84" i="6"/>
  <c r="B84" i="6"/>
  <c r="A85" i="6"/>
  <c r="B85" i="6"/>
  <c r="A86" i="6"/>
  <c r="B86" i="6"/>
  <c r="A87" i="6"/>
  <c r="B87" i="6"/>
  <c r="A88" i="6"/>
  <c r="B88" i="6"/>
  <c r="A89" i="6"/>
  <c r="B89" i="6"/>
  <c r="A90" i="6"/>
  <c r="B90" i="6"/>
  <c r="A91" i="6"/>
  <c r="B91" i="6"/>
  <c r="A92" i="6"/>
  <c r="B92" i="6"/>
  <c r="A93" i="6"/>
  <c r="B93" i="6"/>
  <c r="A94" i="6"/>
  <c r="B94" i="6"/>
  <c r="A95" i="6"/>
  <c r="B95" i="6"/>
  <c r="A96" i="6"/>
  <c r="B96" i="6"/>
  <c r="A97" i="6"/>
  <c r="B97" i="6"/>
  <c r="A98" i="6"/>
  <c r="B98" i="6"/>
  <c r="A99" i="6"/>
  <c r="B99" i="6"/>
  <c r="A100" i="6"/>
  <c r="B100" i="6"/>
  <c r="A1" i="6"/>
  <c r="K22" i="2"/>
</calcChain>
</file>

<file path=xl/sharedStrings.xml><?xml version="1.0" encoding="utf-8"?>
<sst xmlns="http://schemas.openxmlformats.org/spreadsheetml/2006/main" count="125" uniqueCount="94">
  <si>
    <t>Urlaubsantrag</t>
  </si>
  <si>
    <t>Jahr:</t>
  </si>
  <si>
    <t>Monat:</t>
  </si>
  <si>
    <t>Antrag auf Urlaub:</t>
  </si>
  <si>
    <t>vertreten durch:</t>
  </si>
  <si>
    <t>Datum/Unterschrift Arbeitnehmer:</t>
  </si>
  <si>
    <t>genehmigt: Datum/Unterschrift Arbeitgeber</t>
  </si>
  <si>
    <t xml:space="preserve">Name, Vorname: </t>
  </si>
  <si>
    <t>JAN</t>
  </si>
  <si>
    <t>FEB</t>
  </si>
  <si>
    <t>MÄR</t>
  </si>
  <si>
    <t>APR</t>
  </si>
  <si>
    <t>MAI</t>
  </si>
  <si>
    <t>JUN</t>
  </si>
  <si>
    <t>JUL</t>
  </si>
  <si>
    <t>AUG</t>
  </si>
  <si>
    <t>SEP</t>
  </si>
  <si>
    <t>OKT</t>
  </si>
  <si>
    <t>NOV</t>
  </si>
  <si>
    <t>DEZ</t>
  </si>
  <si>
    <t>◄</t>
  </si>
  <si>
    <r>
      <t>Datum/Unterschrift Abteilungsleiter:</t>
    </r>
    <r>
      <rPr>
        <sz val="11"/>
        <color rgb="FF262626"/>
        <rFont val="Arial"/>
        <family val="2"/>
      </rPr>
      <t xml:space="preserve"> (zur Kenntnis)</t>
    </r>
  </si>
  <si>
    <t>Anleitung</t>
  </si>
  <si>
    <t>Resturlaub Vorjahr</t>
  </si>
  <si>
    <t>Verfügbare Tage:</t>
  </si>
  <si>
    <t>Anspruch gesamt</t>
  </si>
  <si>
    <t>bleiben Urlaubstage:</t>
  </si>
  <si>
    <t>Urlaubsanspruch:</t>
  </si>
  <si>
    <t>bleiben Tage gesamt</t>
  </si>
  <si>
    <t>Anspruch im aktuellen Jahr</t>
  </si>
  <si>
    <t>von
(tt.mm.jj)</t>
  </si>
  <si>
    <t>bis
(tt.mm.jj)</t>
  </si>
  <si>
    <t xml:space="preserve">Geben Sie an, wie viele Tage sie in diesem Jahr bereits beantragt haben. </t>
  </si>
  <si>
    <t>Tragen Sie hier ein, von wann bis wann Sie Urlaub beantragen möchten. Der Fehler #REIFLG! zeigt eine fehlerhafte Reihenfolge an!</t>
  </si>
  <si>
    <t>Ttragen Sie hier bitte eine Vertretung für Ihren Urlaubszeitraum ein.</t>
  </si>
  <si>
    <t>Unterschreiben Sie Ihren ausgedruckten Urlaubsantrag.</t>
  </si>
  <si>
    <t xml:space="preserve">Bitte legen Sie den Antrag Ihrem Abteilungsleiter zur Kenntnisnahme vor. </t>
  </si>
  <si>
    <t>Bitte reichen Sie das unterschreiebene Formular zur Genehmigung durch die Geschäftsführung bei Frau Berger ein.</t>
  </si>
  <si>
    <t>Sachsen</t>
  </si>
  <si>
    <t>Berlin</t>
  </si>
  <si>
    <t>Bayern</t>
  </si>
  <si>
    <t>Neujahr</t>
  </si>
  <si>
    <t>Heilige Drei Könige</t>
  </si>
  <si>
    <t>Karfreitag</t>
  </si>
  <si>
    <t>Ostersonntag</t>
  </si>
  <si>
    <t>Ostermontag</t>
  </si>
  <si>
    <t>Tag der Arbeit</t>
  </si>
  <si>
    <t>Christi Himmelfahrt</t>
  </si>
  <si>
    <t>Pfingstsonntag</t>
  </si>
  <si>
    <t>Pfingstmontag</t>
  </si>
  <si>
    <t>Fronleichnam</t>
  </si>
  <si>
    <t>Mariä Himmelfahrt</t>
  </si>
  <si>
    <t>Tag der deutschen Einheit</t>
  </si>
  <si>
    <t>Reformationstag</t>
  </si>
  <si>
    <t>Allerheiligen</t>
  </si>
  <si>
    <t>Buß und Bettag</t>
  </si>
  <si>
    <t>1. Weihnachtstag</t>
  </si>
  <si>
    <t>2. Weihnachtstag</t>
  </si>
  <si>
    <t>Reformationstag 2017</t>
  </si>
  <si>
    <t>FT</t>
  </si>
  <si>
    <t>SO</t>
  </si>
  <si>
    <t>Urlaubsantrag - Grundeinstellungen</t>
  </si>
  <si>
    <t>Vorname:</t>
  </si>
  <si>
    <t>Nachname:</t>
  </si>
  <si>
    <t>Arbeitsort:</t>
  </si>
  <si>
    <t>0,5 Tage</t>
  </si>
  <si>
    <t>Montag</t>
  </si>
  <si>
    <t>Dienstag</t>
  </si>
  <si>
    <t>Mittwoch</t>
  </si>
  <si>
    <t>Donnerstag</t>
  </si>
  <si>
    <t>Freitag</t>
  </si>
  <si>
    <t>bereits beantragt</t>
  </si>
  <si>
    <t>VM</t>
  </si>
  <si>
    <t>NM</t>
  </si>
  <si>
    <t>Anstellung:</t>
  </si>
  <si>
    <t>Verteilung der Arbeitszeit bei Teilzeit</t>
  </si>
  <si>
    <t>Anspruch pro Jahr lt. Vertrag</t>
  </si>
  <si>
    <t>Resturlaub</t>
  </si>
  <si>
    <t>ggf. aus Vorjahr</t>
  </si>
  <si>
    <r>
      <rPr>
        <sz val="10"/>
        <color rgb="FFFF0000"/>
        <rFont val="Arial"/>
        <family val="2"/>
      </rPr>
      <t xml:space="preserve">Bitte geben Sie Ihren Namen und Ihren Jährlichen Urlaubsanspruch an. </t>
    </r>
    <r>
      <rPr>
        <sz val="10"/>
        <color rgb="FF262626"/>
        <rFont val="Arial"/>
        <family val="2"/>
      </rPr>
      <t xml:space="preserve">Falls Sie noch Resturlaub aus dem Vorjahr haben, prüfen Sie diese Zahl bitte bei Frau Berger im Vorfeld ab. </t>
    </r>
  </si>
  <si>
    <t>Da Sie Teilzeit arbeiten, geben Sie Bitte die Verteilung Ihrer Stunden auf die Wochentage an. Der Urlaub wird Ihnen entsprechend der hier angegebenen Stunden berechnet. Arbeiten Sie z.B. 75 % tragen Sie hier jeweils 6 Stunden ein. Falls Sie Ihre Arbeitszeit variabel gestaltet haben, vermerken Sie das bitte durch angabe der täglichen Arbeitszeit.</t>
  </si>
  <si>
    <t>Samstag</t>
  </si>
  <si>
    <t>Sonntag</t>
  </si>
  <si>
    <t xml:space="preserve">Falls Sie halbe Tage beantragen möchten, geben Sie dies hier bitte entsprechend an. </t>
  </si>
  <si>
    <t>Dieser Urlaub steht Ihnen noch in diesem Kalenderjahr zur Verfügung.</t>
  </si>
  <si>
    <t>Bitte verfollständigen Sie Ihren Urlaubsantrag mit den noch fehlenden Informationen. Fehlende oder fehlerhafte Eingaben werden rot hinterlegt.</t>
  </si>
  <si>
    <t>Bemerkung: (optional)</t>
  </si>
  <si>
    <r>
      <rPr>
        <sz val="10"/>
        <color rgb="FFFF0000"/>
        <rFont val="Arial"/>
        <family val="2"/>
      </rPr>
      <t>Bitte geben Sie auch Ihren Arbeitsort und Ihr Anstellungsverhältnis an!</t>
    </r>
    <r>
      <rPr>
        <sz val="10"/>
        <color rgb="FF262626"/>
        <rFont val="Arial"/>
        <family val="2"/>
      </rPr>
      <t xml:space="preserve">
Um die neuen Funktionen des Urlaubsantrags korrekt zu nutzen, ist es notendig, Informationen über das Arbeitsverhältnis und den Arbeitsort anzugeben, da je nach Verhältnis Stunden oder Tage beantragt werden können bzw. unterschiedliche Feiertage gelten. </t>
    </r>
  </si>
  <si>
    <t>Schneider</t>
  </si>
  <si>
    <t>Martin</t>
  </si>
  <si>
    <t>Dresden</t>
  </si>
  <si>
    <t>Teilzeit</t>
  </si>
  <si>
    <t>Herr Bläul</t>
  </si>
  <si>
    <t>Martin Schneider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</si>
</sst>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0.0"/>
  </numFmts>
  <fonts count="32" x14ac:knownFonts="1">
    <font>
      <sz val="10"/>
      <name val="Arial"/>
    </font>
    <font>
      <sz val="10"/>
      <name val="Arial"/>
      <family val="2"/>
    </font>
    <font>
      <b/>
      <sz val="12"/>
      <name val="Arial"/>
      <family val="2"/>
    </font>
    <font>
      <b/>
      <sz val="9"/>
      <name val="Arial"/>
      <family val="2"/>
    </font>
    <font>
      <sz val="10"/>
      <color theme="0"/>
      <name val="Arial"/>
      <family val="2"/>
    </font>
    <font>
      <sz val="18"/>
      <color rgb="FF262626"/>
      <name val="Arial"/>
      <family val="2"/>
    </font>
    <font>
      <b/>
      <i/>
      <sz val="16"/>
      <color rgb="FF262626"/>
      <name val="Arial"/>
      <family val="2"/>
    </font>
    <font>
      <b/>
      <sz val="16"/>
      <color rgb="FF262626"/>
      <name val="Arial"/>
      <family val="2"/>
    </font>
    <font>
      <b/>
      <sz val="18"/>
      <color rgb="FF262626"/>
      <name val="Arial"/>
      <family val="2"/>
    </font>
    <font>
      <sz val="10"/>
      <color rgb="FF262626"/>
      <name val="Arial"/>
      <family val="2"/>
    </font>
    <font>
      <sz val="9"/>
      <color rgb="FF262626"/>
      <name val="Arial"/>
      <family val="2"/>
    </font>
    <font>
      <b/>
      <sz val="12"/>
      <color rgb="FF262626"/>
      <name val="Arial"/>
      <family val="2"/>
    </font>
    <font>
      <sz val="14"/>
      <color rgb="FF262626"/>
      <name val="Arial"/>
      <family val="2"/>
    </font>
    <font>
      <sz val="12"/>
      <color rgb="FF262626"/>
      <name val="Arial"/>
      <family val="2"/>
    </font>
    <font>
      <b/>
      <sz val="9"/>
      <color rgb="FF262626"/>
      <name val="Arial"/>
      <family val="2"/>
    </font>
    <font>
      <i/>
      <sz val="10"/>
      <color rgb="FF262626"/>
      <name val="Arial"/>
      <family val="2"/>
    </font>
    <font>
      <sz val="13"/>
      <color rgb="FF262626"/>
      <name val="Arial"/>
      <family val="2"/>
    </font>
    <font>
      <sz val="11"/>
      <color rgb="FF262626"/>
      <name val="Arial"/>
      <family val="2"/>
    </font>
    <font>
      <sz val="10"/>
      <color rgb="FF000000"/>
      <name val="Verdana"/>
      <family val="2"/>
    </font>
    <font>
      <sz val="8"/>
      <color rgb="FF262626"/>
      <name val="Arial"/>
      <family val="2"/>
    </font>
    <font>
      <b/>
      <sz val="16"/>
      <name val="Arial"/>
      <family val="2"/>
    </font>
    <font>
      <b/>
      <sz val="10"/>
      <name val="Arial"/>
      <family val="2"/>
    </font>
    <font>
      <b/>
      <sz val="16"/>
      <color theme="0"/>
      <name val="Arial"/>
      <family val="2"/>
    </font>
    <font>
      <sz val="10"/>
      <color theme="0"/>
      <name val="Verdana"/>
      <family val="2"/>
    </font>
    <font>
      <sz val="10"/>
      <color rgb="FFFF0000"/>
      <name val="Arial"/>
      <family val="2"/>
    </font>
    <font>
      <sz val="8"/>
      <name val="Arial"/>
      <family val="2"/>
    </font>
    <font>
      <b/>
      <sz val="10"/>
      <color theme="0"/>
      <name val="Arial"/>
      <family val="2"/>
    </font>
    <font>
      <b/>
      <sz val="9"/>
      <color theme="0"/>
      <name val="Arial"/>
      <family val="2"/>
    </font>
    <font>
      <sz val="10"/>
      <color rgb="FF262626"/>
      <name val="Segoe UI"/>
      <family val="2"/>
    </font>
    <font>
      <sz val="16"/>
      <color theme="0"/>
      <name val="Arial"/>
      <family val="2"/>
    </font>
    <font>
      <sz val="14"/>
      <name val="Arial"/>
      <family val="2"/>
    </font>
    <font>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00B05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ck">
        <color indexed="64"/>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auto="1"/>
      </left>
      <right style="thin">
        <color auto="1"/>
      </right>
      <top style="thin">
        <color auto="1"/>
      </top>
      <bottom style="thin">
        <color auto="1"/>
      </bottom>
      <diagonal/>
    </border>
    <border>
      <left/>
      <right/>
      <top style="thick">
        <color indexed="64"/>
      </top>
      <bottom/>
      <diagonal/>
    </border>
    <border>
      <left/>
      <right/>
      <top style="thick">
        <color indexed="64"/>
      </top>
      <bottom style="thin">
        <color indexed="64"/>
      </bottom>
      <diagonal/>
    </border>
  </borders>
  <cellStyleXfs count="1">
    <xf numFmtId="0" fontId="0" fillId="0" borderId="0"/>
  </cellStyleXfs>
  <cellXfs count="154">
    <xf numFmtId="0" fontId="0" fillId="0" borderId="0" xfId="0"/>
    <xf numFmtId="0" fontId="5" fillId="2" borderId="1" xfId="0" applyFont="1" applyFill="1" applyBorder="1"/>
    <xf numFmtId="0" fontId="5" fillId="2" borderId="2" xfId="0" applyFont="1" applyFill="1" applyBorder="1"/>
    <xf numFmtId="0" fontId="5" fillId="2" borderId="3" xfId="0" applyFont="1" applyFill="1" applyBorder="1"/>
    <xf numFmtId="0" fontId="0" fillId="2" borderId="0" xfId="0" applyFill="1" applyBorder="1"/>
    <xf numFmtId="0" fontId="4" fillId="2" borderId="0" xfId="0" applyFont="1" applyFill="1" applyBorder="1"/>
    <xf numFmtId="0" fontId="5" fillId="2" borderId="4" xfId="0" applyFont="1" applyFill="1" applyBorder="1"/>
    <xf numFmtId="0" fontId="5" fillId="2" borderId="5" xfId="0" applyFont="1" applyFill="1" applyBorder="1"/>
    <xf numFmtId="0" fontId="5" fillId="2" borderId="0" xfId="0" applyFont="1" applyFill="1" applyBorder="1"/>
    <xf numFmtId="0" fontId="9" fillId="2" borderId="0" xfId="0" applyFont="1" applyFill="1" applyBorder="1"/>
    <xf numFmtId="0" fontId="4" fillId="2" borderId="3" xfId="0" applyFont="1" applyFill="1" applyBorder="1" applyAlignment="1">
      <alignment horizontal="center"/>
    </xf>
    <xf numFmtId="0" fontId="6" fillId="2" borderId="0" xfId="0" applyFont="1" applyFill="1" applyBorder="1" applyAlignment="1"/>
    <xf numFmtId="0" fontId="0" fillId="2" borderId="0" xfId="0" applyFill="1"/>
    <xf numFmtId="0" fontId="0" fillId="2" borderId="0" xfId="0" applyFill="1" applyAlignment="1">
      <alignment horizontal="left"/>
    </xf>
    <xf numFmtId="0" fontId="9" fillId="2" borderId="0" xfId="0" applyFont="1" applyFill="1" applyBorder="1" applyAlignment="1">
      <alignment vertical="center"/>
    </xf>
    <xf numFmtId="0" fontId="4" fillId="2" borderId="0" xfId="0" applyFont="1" applyFill="1"/>
    <xf numFmtId="0" fontId="6" fillId="2" borderId="0" xfId="0" applyFont="1" applyFill="1" applyBorder="1" applyAlignment="1">
      <alignment horizontal="left"/>
    </xf>
    <xf numFmtId="14" fontId="4" fillId="2" borderId="0" xfId="0" applyNumberFormat="1" applyFont="1" applyFill="1"/>
    <xf numFmtId="1" fontId="4" fillId="2" borderId="0" xfId="0" applyNumberFormat="1" applyFont="1" applyFill="1"/>
    <xf numFmtId="0" fontId="23" fillId="2" borderId="0" xfId="0" applyFont="1" applyFill="1"/>
    <xf numFmtId="0" fontId="4" fillId="2" borderId="0" xfId="0" applyFont="1" applyFill="1" applyBorder="1" applyAlignment="1">
      <alignment horizontal="center"/>
    </xf>
    <xf numFmtId="0" fontId="0" fillId="2" borderId="0" xfId="0" applyFill="1" applyAlignment="1">
      <alignment horizontal="left" vertical="top" wrapText="1"/>
    </xf>
    <xf numFmtId="0" fontId="4" fillId="2" borderId="0" xfId="0" applyFont="1" applyFill="1" applyBorder="1" applyAlignment="1"/>
    <xf numFmtId="0" fontId="26" fillId="2" borderId="0" xfId="0" applyFont="1" applyFill="1" applyBorder="1" applyAlignment="1">
      <alignment wrapText="1"/>
    </xf>
    <xf numFmtId="0" fontId="26" fillId="2" borderId="0" xfId="0" applyFont="1" applyFill="1" applyBorder="1" applyAlignment="1">
      <alignment vertical="center" wrapText="1"/>
    </xf>
    <xf numFmtId="0" fontId="26" fillId="2" borderId="0" xfId="0" applyFont="1" applyFill="1" applyBorder="1" applyAlignment="1">
      <alignment horizontal="left" wrapText="1"/>
    </xf>
    <xf numFmtId="0" fontId="4" fillId="2" borderId="0" xfId="0" applyFont="1" applyFill="1" applyBorder="1" applyAlignment="1">
      <alignment vertical="center" wrapText="1"/>
    </xf>
    <xf numFmtId="0" fontId="5" fillId="2" borderId="1" xfId="0" applyFont="1" applyFill="1" applyBorder="1" applyProtection="1"/>
    <xf numFmtId="0" fontId="5" fillId="2" borderId="2" xfId="0" applyFont="1" applyFill="1" applyBorder="1" applyProtection="1"/>
    <xf numFmtId="0" fontId="5" fillId="2" borderId="3" xfId="0" applyFont="1" applyFill="1" applyBorder="1" applyProtection="1"/>
    <xf numFmtId="0" fontId="0" fillId="2" borderId="0" xfId="0" applyFill="1" applyBorder="1" applyProtection="1"/>
    <xf numFmtId="0" fontId="4" fillId="2" borderId="0" xfId="0" applyFont="1" applyFill="1" applyBorder="1" applyProtection="1"/>
    <xf numFmtId="0" fontId="5" fillId="2" borderId="4" xfId="0" applyFont="1" applyFill="1" applyBorder="1" applyProtection="1"/>
    <xf numFmtId="0" fontId="6" fillId="2" borderId="0" xfId="0" applyFont="1" applyFill="1" applyBorder="1" applyAlignment="1" applyProtection="1"/>
    <xf numFmtId="0" fontId="5" fillId="2" borderId="5" xfId="0" applyFont="1" applyFill="1" applyBorder="1" applyProtection="1"/>
    <xf numFmtId="0" fontId="5" fillId="2" borderId="0" xfId="0" applyFont="1" applyFill="1" applyBorder="1" applyProtection="1"/>
    <xf numFmtId="0" fontId="0" fillId="2" borderId="0" xfId="0" applyFill="1" applyProtection="1"/>
    <xf numFmtId="0" fontId="9" fillId="2" borderId="0" xfId="0" applyFont="1" applyFill="1" applyBorder="1" applyProtection="1"/>
    <xf numFmtId="0" fontId="12" fillId="2" borderId="0" xfId="0" applyFont="1" applyFill="1" applyBorder="1" applyAlignment="1" applyProtection="1"/>
    <xf numFmtId="0" fontId="0" fillId="2" borderId="0" xfId="0" applyFill="1" applyAlignment="1" applyProtection="1">
      <alignment horizontal="left"/>
    </xf>
    <xf numFmtId="0" fontId="21" fillId="2" borderId="0" xfId="0" applyFont="1" applyFill="1" applyProtection="1"/>
    <xf numFmtId="0" fontId="6" fillId="2" borderId="0" xfId="0" applyFont="1" applyFill="1" applyBorder="1" applyAlignment="1" applyProtection="1">
      <alignment wrapText="1"/>
    </xf>
    <xf numFmtId="0" fontId="4" fillId="2" borderId="0" xfId="0" applyFont="1" applyFill="1" applyProtection="1"/>
    <xf numFmtId="0" fontId="22" fillId="2" borderId="0" xfId="0" applyFont="1" applyFill="1" applyAlignment="1" applyProtection="1">
      <alignment horizontal="left" vertical="center"/>
    </xf>
    <xf numFmtId="0" fontId="28" fillId="2" borderId="0" xfId="0" applyFont="1" applyFill="1" applyBorder="1" applyProtection="1"/>
    <xf numFmtId="0" fontId="7" fillId="2" borderId="6" xfId="0" applyFont="1" applyFill="1" applyBorder="1" applyAlignment="1" applyProtection="1"/>
    <xf numFmtId="0" fontId="9" fillId="2" borderId="4" xfId="0" applyFont="1" applyFill="1" applyBorder="1" applyProtection="1"/>
    <xf numFmtId="0" fontId="11" fillId="2" borderId="0" xfId="0" applyFont="1" applyFill="1" applyBorder="1" applyAlignment="1" applyProtection="1">
      <alignment horizontal="left" wrapText="1"/>
    </xf>
    <xf numFmtId="0" fontId="14" fillId="2" borderId="0" xfId="0" applyFont="1" applyFill="1" applyBorder="1" applyAlignment="1" applyProtection="1">
      <alignment wrapText="1"/>
    </xf>
    <xf numFmtId="0" fontId="27" fillId="2" borderId="0" xfId="0" applyFont="1" applyFill="1" applyBorder="1" applyAlignment="1" applyProtection="1">
      <alignment wrapText="1"/>
    </xf>
    <xf numFmtId="0" fontId="3" fillId="2" borderId="0" xfId="0" applyFont="1" applyFill="1" applyBorder="1" applyAlignment="1" applyProtection="1">
      <alignment wrapText="1"/>
    </xf>
    <xf numFmtId="0" fontId="0" fillId="2" borderId="0" xfId="0" applyFill="1" applyBorder="1" applyAlignment="1" applyProtection="1"/>
    <xf numFmtId="0" fontId="13" fillId="2" borderId="0" xfId="0" applyFont="1" applyFill="1" applyBorder="1" applyAlignment="1" applyProtection="1">
      <alignment vertical="center" wrapText="1"/>
    </xf>
    <xf numFmtId="0" fontId="2" fillId="2" borderId="0" xfId="0" applyFont="1" applyFill="1" applyBorder="1" applyAlignment="1" applyProtection="1">
      <alignment vertical="center" wrapText="1"/>
    </xf>
    <xf numFmtId="0" fontId="11" fillId="2" borderId="4" xfId="0" applyFont="1" applyFill="1" applyBorder="1" applyAlignment="1" applyProtection="1">
      <alignment horizontal="left" wrapText="1"/>
    </xf>
    <xf numFmtId="0" fontId="14" fillId="2" borderId="0" xfId="0" applyFont="1" applyFill="1" applyBorder="1" applyAlignment="1" applyProtection="1">
      <alignment horizontal="left" wrapText="1"/>
    </xf>
    <xf numFmtId="0" fontId="11" fillId="2" borderId="5" xfId="0" applyFont="1" applyFill="1" applyBorder="1" applyAlignment="1" applyProtection="1">
      <alignment horizontal="left" wrapText="1"/>
    </xf>
    <xf numFmtId="0" fontId="18" fillId="2" borderId="0" xfId="0" applyFont="1" applyFill="1" applyProtection="1"/>
    <xf numFmtId="0" fontId="13" fillId="2" borderId="4" xfId="0" applyFont="1" applyFill="1" applyBorder="1" applyAlignment="1" applyProtection="1">
      <alignment vertical="center" wrapText="1"/>
    </xf>
    <xf numFmtId="0" fontId="13" fillId="2" borderId="5" xfId="0" applyFont="1" applyFill="1" applyBorder="1" applyAlignment="1" applyProtection="1">
      <alignment vertical="center" wrapText="1"/>
    </xf>
    <xf numFmtId="0" fontId="10" fillId="2" borderId="0" xfId="0" applyFont="1" applyFill="1" applyBorder="1" applyProtection="1"/>
    <xf numFmtId="0" fontId="9" fillId="2" borderId="5" xfId="0" applyFont="1" applyFill="1" applyBorder="1" applyProtection="1"/>
    <xf numFmtId="0" fontId="14" fillId="2" borderId="4" xfId="0" applyFont="1" applyFill="1" applyBorder="1" applyAlignment="1" applyProtection="1"/>
    <xf numFmtId="0" fontId="14" fillId="2" borderId="0" xfId="0" applyFont="1" applyFill="1" applyBorder="1" applyAlignment="1" applyProtection="1"/>
    <xf numFmtId="0" fontId="1" fillId="2" borderId="0" xfId="0" applyFont="1" applyFill="1" applyBorder="1" applyProtection="1"/>
    <xf numFmtId="0" fontId="0" fillId="2" borderId="5" xfId="0" applyFill="1" applyBorder="1" applyProtection="1"/>
    <xf numFmtId="0" fontId="1" fillId="2" borderId="0" xfId="0" applyFont="1" applyFill="1" applyBorder="1" applyAlignment="1" applyProtection="1">
      <alignment horizontal="center"/>
    </xf>
    <xf numFmtId="0" fontId="9" fillId="2" borderId="0" xfId="0" applyFont="1" applyFill="1" applyBorder="1" applyAlignment="1" applyProtection="1"/>
    <xf numFmtId="0" fontId="15" fillId="2" borderId="5" xfId="0" applyFont="1" applyFill="1" applyBorder="1" applyProtection="1"/>
    <xf numFmtId="0" fontId="12" fillId="2" borderId="0" xfId="0" applyFont="1" applyFill="1" applyBorder="1" applyAlignment="1" applyProtection="1">
      <alignment horizontal="center"/>
    </xf>
    <xf numFmtId="1" fontId="19" fillId="2" borderId="0" xfId="0" applyNumberFormat="1" applyFont="1" applyFill="1" applyBorder="1" applyAlignment="1" applyProtection="1">
      <alignment wrapText="1"/>
    </xf>
    <xf numFmtId="1" fontId="19" fillId="2" borderId="0" xfId="0" applyNumberFormat="1" applyFont="1" applyFill="1" applyBorder="1" applyAlignment="1" applyProtection="1">
      <alignment horizontal="center" wrapText="1"/>
    </xf>
    <xf numFmtId="165" fontId="11" fillId="2" borderId="0" xfId="0" applyNumberFormat="1" applyFont="1" applyFill="1" applyBorder="1" applyAlignment="1" applyProtection="1">
      <alignment horizontal="center"/>
    </xf>
    <xf numFmtId="0" fontId="12" fillId="2" borderId="0" xfId="0" applyFont="1" applyFill="1" applyBorder="1" applyProtection="1"/>
    <xf numFmtId="0" fontId="16" fillId="2" borderId="0" xfId="0" applyFont="1" applyFill="1" applyBorder="1" applyProtection="1"/>
    <xf numFmtId="0" fontId="5" fillId="2" borderId="8" xfId="0" applyFont="1" applyFill="1" applyBorder="1" applyProtection="1"/>
    <xf numFmtId="0" fontId="12" fillId="2" borderId="9" xfId="0" applyFont="1" applyFill="1" applyBorder="1" applyProtection="1"/>
    <xf numFmtId="0" fontId="5" fillId="2" borderId="9" xfId="0" applyFont="1" applyFill="1" applyBorder="1" applyProtection="1"/>
    <xf numFmtId="0" fontId="5" fillId="2" borderId="10" xfId="0" applyFont="1" applyFill="1" applyBorder="1" applyProtection="1"/>
    <xf numFmtId="0" fontId="1" fillId="2" borderId="20" xfId="0" applyFont="1" applyFill="1" applyBorder="1" applyAlignment="1" applyProtection="1">
      <alignment horizontal="center" vertical="center"/>
      <protection locked="0"/>
    </xf>
    <xf numFmtId="0" fontId="20" fillId="2" borderId="0" xfId="0" applyFont="1" applyFill="1" applyAlignment="1" applyProtection="1">
      <alignment horizontal="left" vertical="center"/>
    </xf>
    <xf numFmtId="0" fontId="20" fillId="2" borderId="0" xfId="0" applyFont="1" applyFill="1" applyAlignment="1" applyProtection="1">
      <alignment vertical="center"/>
    </xf>
    <xf numFmtId="0" fontId="25" fillId="2" borderId="0" xfId="0" applyFont="1" applyFill="1" applyBorder="1" applyAlignment="1" applyProtection="1">
      <alignment horizontal="center" vertical="top"/>
    </xf>
    <xf numFmtId="0" fontId="30" fillId="2" borderId="4" xfId="0" applyFont="1" applyFill="1" applyBorder="1" applyAlignment="1" applyProtection="1"/>
    <xf numFmtId="0" fontId="6" fillId="2" borderId="0" xfId="0" applyFont="1" applyFill="1" applyBorder="1" applyAlignment="1">
      <alignment horizontal="left"/>
    </xf>
    <xf numFmtId="0" fontId="6" fillId="2" borderId="0" xfId="0" applyFont="1" applyFill="1" applyBorder="1" applyAlignment="1" applyProtection="1">
      <alignment horizontal="left"/>
    </xf>
    <xf numFmtId="0" fontId="31" fillId="4" borderId="0" xfId="0" applyFont="1" applyFill="1" applyBorder="1" applyAlignment="1">
      <alignment horizontal="center" vertical="center" wrapText="1"/>
    </xf>
    <xf numFmtId="0" fontId="12" fillId="2" borderId="11" xfId="0" applyFont="1" applyFill="1" applyBorder="1" applyAlignment="1" applyProtection="1">
      <alignment horizontal="center"/>
    </xf>
    <xf numFmtId="0" fontId="12" fillId="2" borderId="12" xfId="0" applyFont="1" applyFill="1" applyBorder="1" applyAlignment="1" applyProtection="1">
      <alignment horizontal="center"/>
    </xf>
    <xf numFmtId="0" fontId="20" fillId="2" borderId="13" xfId="0" applyFont="1" applyFill="1" applyBorder="1" applyAlignment="1" applyProtection="1">
      <alignment horizontal="right" vertical="center"/>
      <protection locked="0"/>
    </xf>
    <xf numFmtId="0" fontId="20" fillId="2" borderId="15" xfId="0" applyFont="1" applyFill="1" applyBorder="1" applyAlignment="1" applyProtection="1">
      <alignment horizontal="right" vertical="center"/>
      <protection locked="0"/>
    </xf>
    <xf numFmtId="0" fontId="20" fillId="2" borderId="14" xfId="0" applyFont="1" applyFill="1" applyBorder="1" applyAlignment="1" applyProtection="1">
      <alignment horizontal="right" vertical="center"/>
      <protection locked="0"/>
    </xf>
    <xf numFmtId="0" fontId="6" fillId="2" borderId="1" xfId="0" applyFont="1" applyFill="1" applyBorder="1" applyAlignment="1">
      <alignment horizontal="left"/>
    </xf>
    <xf numFmtId="0" fontId="6" fillId="2" borderId="2" xfId="0" applyFont="1" applyFill="1" applyBorder="1" applyAlignment="1">
      <alignment horizontal="left"/>
    </xf>
    <xf numFmtId="0" fontId="6" fillId="2" borderId="0" xfId="0" applyFont="1" applyFill="1" applyBorder="1" applyAlignment="1">
      <alignment horizontal="left"/>
    </xf>
    <xf numFmtId="0" fontId="1" fillId="2" borderId="0" xfId="0" applyFont="1" applyFill="1" applyBorder="1" applyAlignment="1" applyProtection="1">
      <alignment horizontal="left" vertical="top" wrapText="1"/>
    </xf>
    <xf numFmtId="0" fontId="9" fillId="2" borderId="0" xfId="0" applyFont="1" applyFill="1" applyBorder="1" applyAlignment="1" applyProtection="1">
      <alignment horizontal="left" vertical="top" wrapText="1"/>
    </xf>
    <xf numFmtId="0" fontId="9" fillId="2" borderId="0" xfId="0" applyFont="1" applyFill="1" applyBorder="1" applyAlignment="1">
      <alignment horizontal="left" vertical="top" wrapText="1"/>
    </xf>
    <xf numFmtId="0" fontId="12" fillId="2" borderId="11" xfId="0" applyFont="1" applyFill="1" applyBorder="1" applyAlignment="1">
      <alignment horizontal="center"/>
    </xf>
    <xf numFmtId="0" fontId="12" fillId="2" borderId="12" xfId="0" applyFont="1" applyFill="1" applyBorder="1" applyAlignment="1">
      <alignment horizontal="center"/>
    </xf>
    <xf numFmtId="0" fontId="20" fillId="2" borderId="13" xfId="0" applyFont="1" applyFill="1" applyBorder="1" applyAlignment="1" applyProtection="1">
      <alignment horizontal="left" vertical="center"/>
      <protection locked="0"/>
    </xf>
    <xf numFmtId="0" fontId="20" fillId="2" borderId="15" xfId="0" applyFont="1" applyFill="1" applyBorder="1" applyAlignment="1" applyProtection="1">
      <alignment horizontal="left" vertical="center"/>
      <protection locked="0"/>
    </xf>
    <xf numFmtId="0" fontId="20" fillId="2" borderId="14" xfId="0" applyFont="1" applyFill="1" applyBorder="1" applyAlignment="1" applyProtection="1">
      <alignment horizontal="left" vertical="center"/>
      <protection locked="0"/>
    </xf>
    <xf numFmtId="0" fontId="25" fillId="2" borderId="21" xfId="0" applyFont="1" applyFill="1" applyBorder="1" applyAlignment="1" applyProtection="1">
      <alignment horizontal="center" vertical="top"/>
    </xf>
    <xf numFmtId="0" fontId="25" fillId="2" borderId="22" xfId="0" applyFont="1" applyFill="1" applyBorder="1" applyAlignment="1" applyProtection="1">
      <alignment horizontal="center" vertical="top"/>
    </xf>
    <xf numFmtId="0" fontId="9" fillId="2" borderId="0" xfId="0" applyFont="1" applyFill="1" applyBorder="1" applyAlignment="1" applyProtection="1">
      <alignment horizontal="left" wrapText="1"/>
    </xf>
    <xf numFmtId="0" fontId="4" fillId="2" borderId="0" xfId="0" applyFont="1" applyFill="1" applyBorder="1" applyAlignment="1" applyProtection="1">
      <alignment horizontal="center"/>
    </xf>
    <xf numFmtId="0" fontId="24" fillId="2" borderId="0" xfId="0" applyFont="1" applyFill="1" applyBorder="1" applyAlignment="1" applyProtection="1">
      <alignment horizontal="left" wrapText="1"/>
    </xf>
    <xf numFmtId="0" fontId="28" fillId="2" borderId="4" xfId="0" applyFont="1" applyFill="1" applyBorder="1" applyAlignment="1" applyProtection="1">
      <alignment horizontal="center"/>
    </xf>
    <xf numFmtId="0" fontId="9" fillId="2" borderId="0" xfId="0" applyFont="1" applyFill="1" applyBorder="1" applyAlignment="1" applyProtection="1">
      <alignment horizontal="center" wrapText="1"/>
    </xf>
    <xf numFmtId="0" fontId="9" fillId="2" borderId="0" xfId="0" applyFont="1" applyFill="1" applyBorder="1" applyAlignment="1" applyProtection="1">
      <alignment horizontal="left" vertical="center" wrapText="1"/>
    </xf>
    <xf numFmtId="0" fontId="29" fillId="3" borderId="0" xfId="0" applyFont="1" applyFill="1" applyBorder="1" applyAlignment="1" applyProtection="1">
      <alignment horizontal="center" vertical="center" wrapText="1"/>
    </xf>
    <xf numFmtId="0" fontId="1" fillId="2" borderId="0" xfId="0" applyFont="1" applyFill="1" applyBorder="1" applyAlignment="1" applyProtection="1">
      <alignment horizontal="left" vertical="center"/>
    </xf>
    <xf numFmtId="0" fontId="10" fillId="2" borderId="0" xfId="0" applyFont="1" applyFill="1" applyBorder="1" applyAlignment="1" applyProtection="1">
      <alignment horizontal="center" wrapText="1"/>
    </xf>
    <xf numFmtId="0" fontId="10" fillId="2" borderId="7" xfId="0" applyFont="1" applyFill="1" applyBorder="1" applyAlignment="1" applyProtection="1">
      <alignment horizontal="center" wrapText="1"/>
    </xf>
    <xf numFmtId="0" fontId="6" fillId="2" borderId="0" xfId="0" applyFont="1" applyFill="1" applyBorder="1" applyAlignment="1" applyProtection="1">
      <alignment horizontal="left"/>
    </xf>
    <xf numFmtId="0" fontId="12" fillId="2" borderId="6" xfId="0" applyFont="1" applyFill="1" applyBorder="1" applyAlignment="1" applyProtection="1">
      <alignment horizontal="center"/>
    </xf>
    <xf numFmtId="164" fontId="11" fillId="2" borderId="16" xfId="0" applyNumberFormat="1" applyFont="1" applyFill="1" applyBorder="1" applyAlignment="1" applyProtection="1">
      <alignment horizontal="center" vertical="center"/>
      <protection locked="0"/>
    </xf>
    <xf numFmtId="164" fontId="11" fillId="2" borderId="17" xfId="0" applyNumberFormat="1" applyFont="1" applyFill="1" applyBorder="1" applyAlignment="1" applyProtection="1">
      <alignment horizontal="center" vertical="center"/>
      <protection locked="0"/>
    </xf>
    <xf numFmtId="164" fontId="11" fillId="2" borderId="18" xfId="0" applyNumberFormat="1" applyFont="1" applyFill="1" applyBorder="1" applyAlignment="1" applyProtection="1">
      <alignment horizontal="center" vertical="center"/>
      <protection locked="0"/>
    </xf>
    <xf numFmtId="165" fontId="11" fillId="2" borderId="16" xfId="0" applyNumberFormat="1" applyFont="1" applyFill="1" applyBorder="1" applyAlignment="1" applyProtection="1">
      <alignment horizontal="center" vertical="center" wrapText="1"/>
    </xf>
    <xf numFmtId="165" fontId="11" fillId="2" borderId="17" xfId="0" applyNumberFormat="1" applyFont="1" applyFill="1" applyBorder="1" applyAlignment="1" applyProtection="1">
      <alignment horizontal="center" vertical="center" wrapText="1"/>
    </xf>
    <xf numFmtId="165" fontId="11" fillId="2" borderId="18" xfId="0" applyNumberFormat="1" applyFont="1" applyFill="1" applyBorder="1" applyAlignment="1" applyProtection="1">
      <alignment horizontal="center" vertical="center" wrapText="1"/>
    </xf>
    <xf numFmtId="0" fontId="6" fillId="2" borderId="11" xfId="0" applyFont="1" applyFill="1" applyBorder="1" applyAlignment="1" applyProtection="1">
      <alignment horizontal="left"/>
    </xf>
    <xf numFmtId="0" fontId="6" fillId="2" borderId="6" xfId="0" applyFont="1" applyFill="1" applyBorder="1" applyAlignment="1" applyProtection="1">
      <alignment horizontal="left"/>
    </xf>
    <xf numFmtId="0" fontId="5" fillId="2" borderId="6" xfId="0" applyFont="1" applyFill="1" applyBorder="1" applyAlignment="1" applyProtection="1">
      <alignment horizontal="center"/>
    </xf>
    <xf numFmtId="0" fontId="5" fillId="2" borderId="12" xfId="0" applyFont="1" applyFill="1" applyBorder="1" applyAlignment="1" applyProtection="1">
      <alignment horizontal="center"/>
    </xf>
    <xf numFmtId="0" fontId="7" fillId="2" borderId="6" xfId="0" applyFont="1" applyFill="1" applyBorder="1" applyAlignment="1" applyProtection="1">
      <alignment horizontal="center"/>
    </xf>
    <xf numFmtId="0" fontId="8" fillId="2" borderId="6" xfId="0" applyFont="1" applyFill="1" applyBorder="1" applyAlignment="1" applyProtection="1">
      <alignment horizontal="center"/>
    </xf>
    <xf numFmtId="0" fontId="8" fillId="2" borderId="12" xfId="0" applyFont="1" applyFill="1" applyBorder="1" applyAlignment="1" applyProtection="1">
      <alignment horizontal="center"/>
    </xf>
    <xf numFmtId="0" fontId="5" fillId="2" borderId="7" xfId="0" applyFont="1" applyFill="1" applyBorder="1" applyAlignment="1" applyProtection="1">
      <alignment horizontal="center"/>
      <protection locked="0"/>
    </xf>
    <xf numFmtId="0" fontId="10" fillId="2" borderId="7" xfId="0" applyFont="1" applyFill="1" applyBorder="1" applyAlignment="1" applyProtection="1">
      <alignment horizontal="center" vertical="center" wrapText="1"/>
    </xf>
    <xf numFmtId="0" fontId="10" fillId="2" borderId="7" xfId="0" applyFont="1" applyFill="1" applyBorder="1" applyAlignment="1" applyProtection="1">
      <alignment horizontal="center" vertical="center"/>
    </xf>
    <xf numFmtId="0" fontId="9" fillId="2" borderId="0" xfId="0" applyFont="1" applyFill="1" applyBorder="1" applyAlignment="1" applyProtection="1">
      <alignment wrapText="1"/>
    </xf>
    <xf numFmtId="0" fontId="1" fillId="2" borderId="4" xfId="0" applyFont="1" applyFill="1" applyBorder="1" applyAlignment="1" applyProtection="1">
      <alignment horizontal="left"/>
    </xf>
    <xf numFmtId="0" fontId="1" fillId="2" borderId="0" xfId="0" applyFont="1" applyFill="1" applyBorder="1" applyAlignment="1" applyProtection="1">
      <alignment horizontal="left"/>
    </xf>
    <xf numFmtId="1" fontId="19" fillId="2" borderId="0" xfId="0" applyNumberFormat="1" applyFont="1" applyFill="1" applyBorder="1" applyAlignment="1" applyProtection="1">
      <alignment horizontal="center" vertical="center" wrapText="1"/>
    </xf>
    <xf numFmtId="0" fontId="0" fillId="2" borderId="0" xfId="0" applyFill="1" applyBorder="1" applyAlignment="1" applyProtection="1">
      <alignment horizontal="left" vertical="center"/>
      <protection locked="0"/>
    </xf>
    <xf numFmtId="0" fontId="10" fillId="2" borderId="19" xfId="0" applyFont="1" applyFill="1" applyBorder="1" applyAlignment="1" applyProtection="1">
      <alignment horizontal="center" wrapText="1"/>
    </xf>
    <xf numFmtId="165" fontId="11" fillId="2" borderId="16" xfId="0" applyNumberFormat="1" applyFont="1" applyFill="1" applyBorder="1" applyAlignment="1" applyProtection="1">
      <alignment horizontal="center" vertical="center"/>
    </xf>
    <xf numFmtId="165" fontId="11" fillId="2" borderId="17" xfId="0" applyNumberFormat="1" applyFont="1" applyFill="1" applyBorder="1" applyAlignment="1" applyProtection="1">
      <alignment horizontal="center" vertical="center"/>
    </xf>
    <xf numFmtId="165" fontId="11" fillId="2" borderId="18" xfId="0" applyNumberFormat="1" applyFont="1" applyFill="1" applyBorder="1" applyAlignment="1" applyProtection="1">
      <alignment horizontal="center" vertical="center"/>
    </xf>
    <xf numFmtId="0" fontId="10" fillId="2" borderId="17" xfId="0" applyFont="1" applyFill="1" applyBorder="1" applyAlignment="1" applyProtection="1">
      <alignment horizontal="center" vertical="center" wrapText="1"/>
    </xf>
    <xf numFmtId="0" fontId="10" fillId="2" borderId="15" xfId="0" applyFont="1" applyFill="1" applyBorder="1" applyAlignment="1" applyProtection="1">
      <alignment horizontal="center" wrapText="1"/>
    </xf>
    <xf numFmtId="165" fontId="11" fillId="2" borderId="13" xfId="0" applyNumberFormat="1" applyFont="1" applyFill="1" applyBorder="1" applyAlignment="1" applyProtection="1">
      <alignment horizontal="center" vertical="center" wrapText="1"/>
      <protection locked="0"/>
    </xf>
    <xf numFmtId="165" fontId="11" fillId="2" borderId="15" xfId="0" applyNumberFormat="1" applyFont="1" applyFill="1" applyBorder="1" applyAlignment="1" applyProtection="1">
      <alignment horizontal="center" vertical="center" wrapText="1"/>
      <protection locked="0"/>
    </xf>
    <xf numFmtId="165" fontId="11" fillId="2" borderId="14" xfId="0" applyNumberFormat="1" applyFont="1" applyFill="1" applyBorder="1" applyAlignment="1" applyProtection="1">
      <alignment horizontal="center" vertical="center" wrapText="1"/>
      <protection locked="0"/>
    </xf>
    <xf numFmtId="165" fontId="11" fillId="2" borderId="13" xfId="0" applyNumberFormat="1" applyFont="1" applyFill="1" applyBorder="1" applyAlignment="1" applyProtection="1">
      <alignment horizontal="center" vertical="center" wrapText="1"/>
    </xf>
    <xf numFmtId="165" fontId="11" fillId="2" borderId="15" xfId="0" applyNumberFormat="1" applyFont="1" applyFill="1" applyBorder="1" applyAlignment="1" applyProtection="1">
      <alignment horizontal="center" vertical="center" wrapText="1"/>
    </xf>
    <xf numFmtId="165" fontId="11" fillId="2" borderId="14" xfId="0" applyNumberFormat="1" applyFont="1" applyFill="1" applyBorder="1" applyAlignment="1" applyProtection="1">
      <alignment horizontal="center" vertical="center" wrapText="1"/>
    </xf>
    <xf numFmtId="0" fontId="10" fillId="2" borderId="9" xfId="0" applyFont="1" applyFill="1" applyBorder="1" applyAlignment="1" applyProtection="1">
      <alignment horizontal="center" wrapText="1"/>
    </xf>
    <xf numFmtId="0" fontId="11" fillId="2" borderId="7" xfId="0" applyFont="1" applyFill="1" applyBorder="1" applyAlignment="1" applyProtection="1">
      <alignment horizontal="center"/>
      <protection locked="0"/>
    </xf>
    <xf numFmtId="14" fontId="11" fillId="2" borderId="7" xfId="0" applyNumberFormat="1" applyFont="1" applyFill="1" applyBorder="1" applyAlignment="1" applyProtection="1">
      <alignment horizontal="center"/>
      <protection locked="0"/>
    </xf>
    <xf numFmtId="0" fontId="28" fillId="2" borderId="4" xfId="0" applyFont="1" applyFill="1" applyBorder="1" applyAlignment="1" applyProtection="1">
      <alignment horizontal="left"/>
    </xf>
  </cellXfs>
  <cellStyles count="1">
    <cellStyle name="Standard" xfId="0" builtinId="0"/>
  </cellStyles>
  <dxfs count="50">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left style="thin">
          <color theme="0"/>
        </left>
        <right style="thin">
          <color theme="0"/>
        </right>
        <top style="thin">
          <color theme="0"/>
        </top>
        <bottom style="thin">
          <color theme="0"/>
        </bottom>
      </border>
    </dxf>
    <dxf>
      <font>
        <color theme="0"/>
      </font>
      <fill>
        <patternFill>
          <bgColor theme="0"/>
        </patternFill>
      </fill>
      <border>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dxf>
    <dxf>
      <font>
        <color theme="0"/>
      </font>
      <fill>
        <patternFill>
          <bgColor rgb="FF00B050"/>
        </patternFill>
      </fill>
    </dxf>
    <dxf>
      <font>
        <color rgb="FF00B050"/>
      </font>
    </dxf>
    <dxf>
      <font>
        <color rgb="FF00B050"/>
      </font>
    </dxf>
    <dxf>
      <font>
        <color rgb="FF00B050"/>
      </font>
    </dxf>
    <dxf>
      <font>
        <color theme="0"/>
      </font>
    </dxf>
    <dxf>
      <font>
        <color rgb="FF00B050"/>
      </font>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theme="0"/>
      </font>
      <fill>
        <patternFill>
          <bgColor theme="0"/>
        </patternFill>
      </fill>
      <border>
        <left style="thin">
          <color theme="0"/>
        </left>
        <right style="thin">
          <color theme="0"/>
        </right>
        <top style="thin">
          <color theme="0"/>
        </top>
        <bottom style="thin">
          <color theme="0"/>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theme="1"/>
      </font>
      <fill>
        <patternFill>
          <bgColor rgb="FFFF0000"/>
        </patternFill>
      </fill>
      <border>
        <left style="thin">
          <color auto="1"/>
        </left>
        <right style="thin">
          <color auto="1"/>
        </right>
        <top style="thin">
          <color auto="1"/>
        </top>
        <bottom style="thin">
          <color auto="1"/>
        </bottom>
        <vertical/>
        <horizontal/>
      </border>
    </dxf>
    <dxf>
      <font>
        <color auto="1"/>
      </font>
      <fill>
        <patternFill>
          <bgColor rgb="FFFF0000"/>
        </patternFill>
      </fill>
      <border>
        <left style="thin">
          <color auto="1"/>
        </left>
        <right style="thin">
          <color auto="1"/>
        </right>
        <top style="thin">
          <color auto="1"/>
        </top>
        <bottom style="thin">
          <color auto="1"/>
        </bottom>
        <vertical/>
        <horizontal/>
      </border>
    </dxf>
    <dxf>
      <font>
        <color rgb="FFFF0000"/>
      </font>
      <border>
        <left style="thin">
          <color rgb="FFFF0000"/>
        </left>
        <right style="thin">
          <color rgb="FFFF0000"/>
        </right>
        <top style="thin">
          <color rgb="FFFF0000"/>
        </top>
        <bottom style="thin">
          <color rgb="FFFF0000"/>
        </bottom>
        <vertical/>
        <horizontal/>
      </border>
    </dxf>
    <dxf>
      <font>
        <color rgb="FFFF0000"/>
      </font>
      <fill>
        <patternFill patternType="none">
          <bgColor auto="1"/>
        </patternFill>
      </fill>
      <border>
        <left style="thin">
          <color rgb="FFFF0000"/>
        </left>
        <right style="thin">
          <color rgb="FFFF0000"/>
        </right>
        <top style="thin">
          <color rgb="FFFF0000"/>
        </top>
        <bottom style="thin">
          <color rgb="FFFF0000"/>
        </bottom>
        <vertical/>
        <horizontal/>
      </border>
    </dxf>
    <dxf>
      <fill>
        <patternFill>
          <bgColor rgb="FFFF0000"/>
        </patternFill>
      </fill>
    </dxf>
    <dxf>
      <font>
        <color theme="0"/>
      </font>
      <fill>
        <patternFill>
          <bgColor rgb="FFFF0000"/>
        </patternFill>
      </fill>
    </dxf>
    <dxf>
      <fill>
        <patternFill>
          <bgColor rgb="FFFF0000"/>
        </patternFill>
      </fill>
    </dxf>
    <dxf>
      <fill>
        <patternFill>
          <bgColor rgb="FFFF0000"/>
        </patternFill>
      </fill>
    </dxf>
    <dxf>
      <font>
        <color theme="0"/>
      </font>
      <fill>
        <patternFill>
          <bgColor theme="0"/>
        </patternFill>
      </fill>
      <border>
        <left style="thin">
          <color theme="0"/>
        </left>
        <right style="thin">
          <color theme="0"/>
        </right>
        <top style="thin">
          <color theme="0"/>
        </top>
        <bottom style="thin">
          <color theme="0"/>
        </bottom>
        <vertical/>
        <horizontal/>
      </border>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theme="0" tint="-0.499984740745262"/>
        </patternFill>
      </fill>
    </dxf>
  </dxfs>
  <tableStyles count="0" defaultTableStyle="TableStyleMedium2" defaultPivotStyle="PivotStyleLight16"/>
  <colors>
    <mruColors>
      <color rgb="FF262626"/>
      <color rgb="FFFFFF00"/>
      <color rgb="FFC0C0C0"/>
      <color rgb="FFFFFF99"/>
      <color rgb="FFB2B2B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7"/>
  <sheetViews>
    <sheetView tabSelected="1" workbookViewId="0">
      <selection activeCell="E13" sqref="E13:G13"/>
    </sheetView>
  </sheetViews>
  <sheetFormatPr baseColWidth="10" defaultColWidth="11.44140625" defaultRowHeight="18.75" customHeight="1" x14ac:dyDescent="0.25"/>
  <cols>
    <col min="1" max="1" width="1.44140625" style="12" customWidth="1"/>
    <col min="2" max="3" width="11.44140625" style="12"/>
    <col min="4" max="4" width="2.109375" style="12" customWidth="1"/>
    <col min="5" max="5" width="11.44140625" style="12"/>
    <col min="6" max="6" width="11.44140625" style="12" customWidth="1"/>
    <col min="7" max="7" width="14" style="12" customWidth="1"/>
    <col min="8" max="8" width="11.44140625" style="12"/>
    <col min="9" max="9" width="15.109375" style="12" customWidth="1"/>
    <col min="10" max="10" width="11.44140625" style="12"/>
    <col min="11" max="11" width="2.109375" style="12" customWidth="1"/>
    <col min="12" max="13" width="11.44140625" style="12"/>
    <col min="14" max="14" width="3" style="12" customWidth="1"/>
    <col min="15" max="16384" width="11.44140625" style="12"/>
  </cols>
  <sheetData>
    <row r="1" spans="1:36" s="4" customFormat="1" ht="15" customHeight="1" x14ac:dyDescent="0.4">
      <c r="A1" s="1" t="str">
        <f>""</f>
        <v/>
      </c>
      <c r="B1" s="2"/>
      <c r="C1" s="2"/>
      <c r="D1" s="2"/>
      <c r="E1" s="2"/>
      <c r="F1" s="2"/>
      <c r="G1" s="2"/>
      <c r="H1" s="2"/>
      <c r="I1" s="2"/>
      <c r="J1" s="2"/>
      <c r="K1" s="2"/>
      <c r="L1" s="2"/>
      <c r="M1" s="2"/>
      <c r="N1" s="2"/>
      <c r="O1" s="2"/>
      <c r="P1" s="2"/>
      <c r="Q1" s="2"/>
      <c r="R1" s="2"/>
      <c r="S1" s="2"/>
      <c r="T1" s="2"/>
      <c r="U1" s="2"/>
      <c r="V1" s="2"/>
      <c r="W1" s="2"/>
      <c r="X1" s="3"/>
      <c r="AJ1" s="5"/>
    </row>
    <row r="2" spans="1:36" s="4" customFormat="1" ht="37.5" customHeight="1" x14ac:dyDescent="0.4">
      <c r="A2" s="6"/>
      <c r="B2" s="94" t="s">
        <v>61</v>
      </c>
      <c r="C2" s="94"/>
      <c r="D2" s="94"/>
      <c r="E2" s="94"/>
      <c r="F2" s="94"/>
      <c r="G2" s="94"/>
      <c r="H2" s="11"/>
      <c r="I2" s="33"/>
      <c r="J2" s="33"/>
      <c r="K2" s="33"/>
      <c r="L2" s="33"/>
      <c r="M2" s="33"/>
      <c r="N2" s="33"/>
      <c r="O2" s="11"/>
      <c r="P2" s="11"/>
      <c r="Q2" s="11"/>
      <c r="R2" s="11"/>
      <c r="S2" s="11"/>
      <c r="T2" s="11"/>
      <c r="U2" s="11"/>
      <c r="V2" s="11"/>
      <c r="W2" s="11"/>
      <c r="X2" s="7"/>
      <c r="Z2" s="92" t="s">
        <v>22</v>
      </c>
      <c r="AA2" s="93"/>
      <c r="AB2" s="93"/>
      <c r="AC2" s="93"/>
      <c r="AD2" s="93"/>
      <c r="AE2" s="93"/>
      <c r="AF2" s="93"/>
      <c r="AG2" s="93"/>
      <c r="AH2" s="93"/>
      <c r="AI2" s="93"/>
      <c r="AJ2" s="10" t="e">
        <f>IF(#REF!+#REF!+#REF!+#REF!+#REF!=5,4,0)</f>
        <v>#REF!</v>
      </c>
    </row>
    <row r="3" spans="1:36" s="4" customFormat="1" ht="7.5" customHeight="1" x14ac:dyDescent="0.4">
      <c r="A3" s="8"/>
      <c r="B3" s="16"/>
      <c r="C3" s="16"/>
      <c r="D3" s="16"/>
      <c r="E3" s="16"/>
      <c r="F3" s="16"/>
      <c r="G3" s="16"/>
      <c r="H3" s="11"/>
      <c r="I3" s="33"/>
      <c r="J3" s="33"/>
      <c r="K3" s="33"/>
      <c r="L3" s="33"/>
      <c r="M3" s="33"/>
      <c r="N3" s="33"/>
      <c r="O3" s="11"/>
      <c r="P3" s="11"/>
      <c r="Q3" s="11"/>
      <c r="R3" s="11"/>
      <c r="S3" s="11"/>
      <c r="T3" s="11"/>
      <c r="U3" s="11"/>
      <c r="V3" s="11"/>
      <c r="W3" s="11"/>
      <c r="X3" s="8"/>
      <c r="Z3" s="16"/>
      <c r="AA3" s="16"/>
      <c r="AB3" s="16"/>
      <c r="AC3" s="16"/>
      <c r="AD3" s="16"/>
      <c r="AE3" s="16"/>
      <c r="AF3" s="16"/>
      <c r="AG3" s="16"/>
      <c r="AH3" s="16"/>
      <c r="AI3" s="16"/>
      <c r="AJ3" s="20"/>
    </row>
    <row r="4" spans="1:36" s="4" customFormat="1" ht="7.5" customHeight="1" x14ac:dyDescent="0.4">
      <c r="A4" s="8"/>
      <c r="B4" s="105" t="s">
        <v>79</v>
      </c>
      <c r="C4" s="105"/>
      <c r="D4" s="105"/>
      <c r="E4" s="105"/>
      <c r="F4" s="105"/>
      <c r="G4" s="105"/>
      <c r="H4" s="11"/>
      <c r="I4" s="33"/>
      <c r="J4" s="33"/>
      <c r="K4" s="33"/>
      <c r="L4" s="33"/>
      <c r="M4" s="33"/>
      <c r="N4" s="33"/>
      <c r="O4" s="11"/>
      <c r="P4" s="11"/>
      <c r="Q4" s="11"/>
      <c r="R4" s="11"/>
      <c r="S4" s="11"/>
      <c r="T4" s="11"/>
      <c r="U4" s="11"/>
      <c r="V4" s="11"/>
      <c r="W4" s="11"/>
      <c r="X4" s="8"/>
      <c r="Z4" s="84"/>
      <c r="AA4" s="84"/>
      <c r="AB4" s="84"/>
      <c r="AC4" s="84"/>
      <c r="AD4" s="84"/>
      <c r="AE4" s="84"/>
      <c r="AF4" s="84"/>
      <c r="AG4" s="84"/>
      <c r="AH4" s="84"/>
      <c r="AI4" s="84"/>
      <c r="AJ4" s="20"/>
    </row>
    <row r="5" spans="1:36" s="4" customFormat="1" ht="33.75" customHeight="1" x14ac:dyDescent="0.4">
      <c r="A5" s="8"/>
      <c r="B5" s="105"/>
      <c r="C5" s="105"/>
      <c r="D5" s="105"/>
      <c r="E5" s="105"/>
      <c r="F5" s="105"/>
      <c r="G5" s="105"/>
      <c r="H5" s="11"/>
      <c r="J5" s="86" t="str">
        <f>IF($E$21&lt;&gt;"",IF(AND($E$21="Vollzeit",OR($E$7="",$E$9="",$E$19="",$E$11="",$E$13="")),"Bitte füllen Sie alle rot markierten Felder aus!",IF(AND($E$21="Teilzeit",OR($E$7="",$E$9="",$E$19="",$E$11="",$E$13="",$E$28="",$E$30="",$E$32="",$E$34="",$E$36="")),"Bitte füllen Sie alle rot markierten Felder aus!","Bitte beachten Sie das Tabellenblatt 'Urlaubsantrag'")),"Bitte füllen Sie alle rot markierten Felder aus!")</f>
        <v>Bitte beachten Sie das Tabellenblatt 'Urlaubsantrag'</v>
      </c>
      <c r="K5" s="86"/>
      <c r="L5" s="86"/>
      <c r="M5" s="86"/>
      <c r="N5" s="86"/>
      <c r="O5" s="12"/>
      <c r="P5" s="12"/>
      <c r="Q5" s="12"/>
      <c r="R5" s="11"/>
      <c r="S5" s="11"/>
      <c r="T5" s="11"/>
      <c r="U5" s="11"/>
      <c r="V5" s="11"/>
      <c r="W5" s="11"/>
      <c r="X5" s="8"/>
      <c r="Z5" s="16"/>
      <c r="AA5" s="16"/>
      <c r="AB5" s="16"/>
      <c r="AC5" s="16"/>
      <c r="AD5" s="16"/>
      <c r="AE5" s="16"/>
      <c r="AF5" s="16"/>
      <c r="AG5" s="16"/>
      <c r="AH5" s="16"/>
      <c r="AI5" s="16"/>
      <c r="AJ5" s="20"/>
    </row>
    <row r="6" spans="1:36" ht="7.5" customHeight="1" x14ac:dyDescent="0.25">
      <c r="B6" s="14"/>
      <c r="C6" s="9"/>
      <c r="D6" s="9"/>
      <c r="E6" s="9"/>
      <c r="J6" s="86"/>
      <c r="K6" s="86"/>
      <c r="L6" s="86"/>
      <c r="M6" s="86"/>
      <c r="N6" s="86"/>
    </row>
    <row r="7" spans="1:36" ht="26.25" customHeight="1" thickBot="1" x14ac:dyDescent="0.35">
      <c r="B7" s="87" t="s">
        <v>62</v>
      </c>
      <c r="C7" s="88"/>
      <c r="D7" s="38"/>
      <c r="E7" s="100" t="s">
        <v>89</v>
      </c>
      <c r="F7" s="101"/>
      <c r="G7" s="102"/>
      <c r="J7" s="86"/>
      <c r="K7" s="86"/>
      <c r="L7" s="86"/>
      <c r="M7" s="86"/>
      <c r="N7" s="86"/>
    </row>
    <row r="8" spans="1:36" ht="11.25" customHeight="1" thickTop="1" x14ac:dyDescent="0.25">
      <c r="B8" s="36"/>
      <c r="C8" s="36"/>
      <c r="D8" s="36"/>
      <c r="E8" s="39"/>
      <c r="F8" s="39"/>
      <c r="G8" s="39"/>
    </row>
    <row r="9" spans="1:36" ht="26.25" customHeight="1" thickBot="1" x14ac:dyDescent="0.35">
      <c r="B9" s="87" t="s">
        <v>63</v>
      </c>
      <c r="C9" s="88"/>
      <c r="D9" s="36"/>
      <c r="E9" s="100" t="s">
        <v>88</v>
      </c>
      <c r="F9" s="101"/>
      <c r="G9" s="102"/>
    </row>
    <row r="10" spans="1:36" ht="11.25" customHeight="1" thickTop="1" x14ac:dyDescent="0.3">
      <c r="B10" s="69"/>
      <c r="C10" s="69"/>
      <c r="D10" s="36"/>
      <c r="E10" s="21"/>
      <c r="F10" s="21"/>
      <c r="G10" s="21"/>
      <c r="O10" s="80"/>
      <c r="P10" s="80"/>
      <c r="Q10" s="80"/>
    </row>
    <row r="11" spans="1:36" ht="26.25" customHeight="1" thickBot="1" x14ac:dyDescent="0.35">
      <c r="B11" s="87" t="s">
        <v>27</v>
      </c>
      <c r="C11" s="88"/>
      <c r="D11" s="36"/>
      <c r="E11" s="89">
        <v>10</v>
      </c>
      <c r="F11" s="90"/>
      <c r="G11" s="91"/>
      <c r="H11" s="83" t="str">
        <f>IF(Start!$E$21&lt;&gt;"",IF(Start!$E$21="Vollzeit","Tage",IF(Start!$E$21="Teilzeit","Stunden","")),"")</f>
        <v>Stunden</v>
      </c>
      <c r="I11" s="81"/>
      <c r="J11" s="81"/>
    </row>
    <row r="12" spans="1:36" ht="11.25" customHeight="1" thickTop="1" x14ac:dyDescent="0.25">
      <c r="B12" s="104" t="s">
        <v>76</v>
      </c>
      <c r="C12" s="104"/>
      <c r="D12" s="36"/>
      <c r="E12" s="40"/>
      <c r="F12" s="40"/>
      <c r="G12" s="40"/>
    </row>
    <row r="13" spans="1:36" ht="26.25" customHeight="1" thickBot="1" x14ac:dyDescent="0.35">
      <c r="B13" s="87" t="s">
        <v>77</v>
      </c>
      <c r="C13" s="88"/>
      <c r="D13" s="36"/>
      <c r="E13" s="89">
        <v>0</v>
      </c>
      <c r="F13" s="90"/>
      <c r="G13" s="91"/>
      <c r="H13" s="83" t="str">
        <f>IF(Start!$E$21&lt;&gt;"",IF(Start!$E$21="Vollzeit","Tage",IF(Start!$E$21="Teilzeit","Stunden","")),"")</f>
        <v>Stunden</v>
      </c>
    </row>
    <row r="14" spans="1:36" ht="11.25" customHeight="1" thickTop="1" x14ac:dyDescent="0.25">
      <c r="B14" s="103" t="s">
        <v>78</v>
      </c>
      <c r="C14" s="103"/>
      <c r="E14" s="80"/>
      <c r="F14" s="80"/>
      <c r="G14" s="80"/>
    </row>
    <row r="15" spans="1:36" ht="11.25" customHeight="1" x14ac:dyDescent="0.25">
      <c r="B15" s="82"/>
      <c r="C15" s="82"/>
      <c r="E15" s="80"/>
      <c r="F15" s="80"/>
      <c r="G15" s="80"/>
    </row>
    <row r="16" spans="1:36" ht="11.25" customHeight="1" x14ac:dyDescent="0.25">
      <c r="B16" s="97" t="s">
        <v>87</v>
      </c>
      <c r="C16" s="97"/>
      <c r="D16" s="97"/>
      <c r="E16" s="97"/>
      <c r="F16" s="97"/>
      <c r="G16" s="97"/>
      <c r="H16" s="36"/>
      <c r="I16" s="36"/>
      <c r="J16" s="36"/>
    </row>
    <row r="17" spans="2:10" ht="56.25" customHeight="1" x14ac:dyDescent="0.25">
      <c r="B17" s="97"/>
      <c r="C17" s="97"/>
      <c r="D17" s="97"/>
      <c r="E17" s="97"/>
      <c r="F17" s="97"/>
      <c r="G17" s="97"/>
    </row>
    <row r="18" spans="2:10" ht="11.25" customHeight="1" x14ac:dyDescent="0.25">
      <c r="B18" s="14"/>
      <c r="C18" s="9"/>
      <c r="D18" s="9"/>
      <c r="E18" s="9"/>
      <c r="H18" s="80"/>
      <c r="I18" s="80"/>
      <c r="J18" s="80"/>
    </row>
    <row r="19" spans="2:10" ht="26.25" customHeight="1" thickBot="1" x14ac:dyDescent="0.35">
      <c r="B19" s="98" t="s">
        <v>64</v>
      </c>
      <c r="C19" s="99"/>
      <c r="E19" s="100" t="s">
        <v>90</v>
      </c>
      <c r="F19" s="101"/>
      <c r="G19" s="102"/>
    </row>
    <row r="20" spans="2:10" ht="11.25" customHeight="1" thickTop="1" x14ac:dyDescent="0.25">
      <c r="E20" s="13"/>
      <c r="F20" s="13"/>
      <c r="G20" s="13"/>
    </row>
    <row r="21" spans="2:10" ht="26.25" customHeight="1" thickBot="1" x14ac:dyDescent="0.35">
      <c r="B21" s="98" t="s">
        <v>74</v>
      </c>
      <c r="C21" s="99"/>
      <c r="E21" s="100" t="s">
        <v>91</v>
      </c>
      <c r="F21" s="101"/>
      <c r="G21" s="102"/>
    </row>
    <row r="22" spans="2:10" ht="11.25" customHeight="1" thickTop="1" x14ac:dyDescent="0.25"/>
    <row r="23" spans="2:10" ht="18" customHeight="1" x14ac:dyDescent="0.25"/>
    <row r="24" spans="2:10" ht="18.75" customHeight="1" x14ac:dyDescent="0.35">
      <c r="B24" s="33" t="s">
        <v>75</v>
      </c>
      <c r="C24" s="33"/>
      <c r="D24" s="33"/>
      <c r="E24" s="33"/>
      <c r="F24" s="33"/>
      <c r="G24" s="33"/>
      <c r="H24" s="36"/>
      <c r="I24" s="36"/>
      <c r="J24" s="36"/>
    </row>
    <row r="25" spans="2:10" ht="7.5" customHeight="1" x14ac:dyDescent="0.35">
      <c r="B25" s="33"/>
      <c r="C25" s="33"/>
      <c r="D25" s="33"/>
      <c r="E25" s="33"/>
      <c r="F25" s="33"/>
      <c r="G25" s="33"/>
      <c r="H25" s="36"/>
      <c r="I25" s="36"/>
      <c r="J25" s="36"/>
    </row>
    <row r="26" spans="2:10" ht="66.75" customHeight="1" x14ac:dyDescent="0.35">
      <c r="B26" s="95" t="s">
        <v>80</v>
      </c>
      <c r="C26" s="96"/>
      <c r="D26" s="96"/>
      <c r="E26" s="96"/>
      <c r="F26" s="96"/>
      <c r="G26" s="96"/>
      <c r="H26" s="41"/>
      <c r="I26" s="36"/>
      <c r="J26" s="36"/>
    </row>
    <row r="27" spans="2:10" ht="7.5" customHeight="1" x14ac:dyDescent="0.25">
      <c r="B27" s="42"/>
      <c r="C27" s="42"/>
      <c r="D27" s="42"/>
      <c r="E27" s="42"/>
      <c r="F27" s="42"/>
      <c r="G27" s="42"/>
      <c r="H27" s="36"/>
      <c r="I27" s="36"/>
      <c r="J27" s="36"/>
    </row>
    <row r="28" spans="2:10" ht="26.25" customHeight="1" thickBot="1" x14ac:dyDescent="0.35">
      <c r="B28" s="87" t="s">
        <v>66</v>
      </c>
      <c r="C28" s="88"/>
      <c r="D28" s="43">
        <v>4</v>
      </c>
      <c r="E28" s="89">
        <v>2</v>
      </c>
      <c r="F28" s="90"/>
      <c r="G28" s="91"/>
      <c r="H28" s="36"/>
      <c r="I28" s="36"/>
      <c r="J28" s="36"/>
    </row>
    <row r="29" spans="2:10" ht="11.25" customHeight="1" thickTop="1" x14ac:dyDescent="0.25">
      <c r="B29" s="36"/>
      <c r="C29" s="36"/>
      <c r="D29" s="36"/>
      <c r="E29" s="39"/>
      <c r="F29" s="39"/>
      <c r="G29" s="39"/>
      <c r="H29" s="36"/>
      <c r="I29" s="36"/>
      <c r="J29" s="36"/>
    </row>
    <row r="30" spans="2:10" ht="26.25" customHeight="1" thickBot="1" x14ac:dyDescent="0.35">
      <c r="B30" s="87" t="s">
        <v>67</v>
      </c>
      <c r="C30" s="88"/>
      <c r="D30" s="43">
        <v>4</v>
      </c>
      <c r="E30" s="89">
        <v>2</v>
      </c>
      <c r="F30" s="90"/>
      <c r="G30" s="91"/>
      <c r="H30" s="36"/>
      <c r="I30" s="36"/>
      <c r="J30" s="36"/>
    </row>
    <row r="31" spans="2:10" ht="11.25" customHeight="1" thickTop="1" x14ac:dyDescent="0.25">
      <c r="B31" s="36"/>
      <c r="C31" s="36"/>
      <c r="D31" s="36"/>
      <c r="E31" s="39"/>
      <c r="F31" s="39"/>
      <c r="G31" s="39"/>
      <c r="H31" s="36"/>
      <c r="I31" s="36"/>
      <c r="J31" s="36"/>
    </row>
    <row r="32" spans="2:10" ht="26.25" customHeight="1" thickBot="1" x14ac:dyDescent="0.35">
      <c r="B32" s="87" t="s">
        <v>68</v>
      </c>
      <c r="C32" s="88"/>
      <c r="D32" s="43">
        <v>4</v>
      </c>
      <c r="E32" s="89">
        <v>2</v>
      </c>
      <c r="F32" s="90"/>
      <c r="G32" s="91"/>
      <c r="H32" s="36"/>
      <c r="I32" s="36"/>
      <c r="J32" s="36"/>
    </row>
    <row r="33" spans="2:10" ht="11.25" customHeight="1" thickTop="1" x14ac:dyDescent="0.25">
      <c r="B33" s="36"/>
      <c r="C33" s="36"/>
      <c r="D33" s="36"/>
      <c r="E33" s="39"/>
      <c r="F33" s="39"/>
      <c r="G33" s="39"/>
      <c r="H33" s="36"/>
      <c r="I33" s="36"/>
      <c r="J33" s="36"/>
    </row>
    <row r="34" spans="2:10" ht="26.25" customHeight="1" thickBot="1" x14ac:dyDescent="0.35">
      <c r="B34" s="87" t="s">
        <v>69</v>
      </c>
      <c r="C34" s="88"/>
      <c r="D34" s="43">
        <v>4</v>
      </c>
      <c r="E34" s="89">
        <v>2</v>
      </c>
      <c r="F34" s="90"/>
      <c r="G34" s="91"/>
      <c r="H34" s="36"/>
      <c r="I34" s="36"/>
      <c r="J34" s="36"/>
    </row>
    <row r="35" spans="2:10" ht="11.25" customHeight="1" thickTop="1" x14ac:dyDescent="0.25">
      <c r="B35" s="36"/>
      <c r="C35" s="36"/>
      <c r="D35" s="36"/>
      <c r="E35" s="39"/>
      <c r="F35" s="39"/>
      <c r="G35" s="39"/>
      <c r="H35" s="36"/>
      <c r="I35" s="36"/>
      <c r="J35" s="36"/>
    </row>
    <row r="36" spans="2:10" ht="26.25" customHeight="1" thickBot="1" x14ac:dyDescent="0.35">
      <c r="B36" s="87" t="s">
        <v>70</v>
      </c>
      <c r="C36" s="88"/>
      <c r="D36" s="43">
        <v>4</v>
      </c>
      <c r="E36" s="89">
        <v>2</v>
      </c>
      <c r="F36" s="90"/>
      <c r="G36" s="91"/>
      <c r="H36" s="36"/>
      <c r="I36" s="36"/>
      <c r="J36" s="36"/>
    </row>
    <row r="37" spans="2:10" ht="18.75" customHeight="1" thickTop="1" x14ac:dyDescent="0.25">
      <c r="B37" s="36"/>
      <c r="C37" s="36"/>
      <c r="D37" s="36"/>
      <c r="E37" s="36"/>
      <c r="F37" s="36"/>
      <c r="G37" s="36"/>
      <c r="H37" s="36"/>
      <c r="I37" s="36"/>
      <c r="J37" s="36"/>
    </row>
  </sheetData>
  <sheetProtection password="EBDE" sheet="1" objects="1" scenarios="1"/>
  <mergeCells count="30">
    <mergeCell ref="Z2:AI2"/>
    <mergeCell ref="B2:G2"/>
    <mergeCell ref="B26:G26"/>
    <mergeCell ref="B13:C13"/>
    <mergeCell ref="E13:G13"/>
    <mergeCell ref="B16:G17"/>
    <mergeCell ref="B19:C19"/>
    <mergeCell ref="E19:G19"/>
    <mergeCell ref="B14:C14"/>
    <mergeCell ref="B21:C21"/>
    <mergeCell ref="E21:G21"/>
    <mergeCell ref="B12:C12"/>
    <mergeCell ref="E7:G7"/>
    <mergeCell ref="E9:G9"/>
    <mergeCell ref="B9:C9"/>
    <mergeCell ref="B4:G5"/>
    <mergeCell ref="J5:N7"/>
    <mergeCell ref="B7:C7"/>
    <mergeCell ref="B11:C11"/>
    <mergeCell ref="E11:G11"/>
    <mergeCell ref="E36:G36"/>
    <mergeCell ref="B28:C28"/>
    <mergeCell ref="B30:C30"/>
    <mergeCell ref="B32:C32"/>
    <mergeCell ref="B34:C34"/>
    <mergeCell ref="B36:C36"/>
    <mergeCell ref="E34:G34"/>
    <mergeCell ref="E28:G28"/>
    <mergeCell ref="E30:G30"/>
    <mergeCell ref="E32:G32"/>
  </mergeCells>
  <conditionalFormatting sqref="AJ2:AJ5">
    <cfRule type="cellIs" dxfId="49" priority="20" operator="equal">
      <formula>0</formula>
    </cfRule>
    <cfRule type="cellIs" dxfId="48" priority="162" operator="equal">
      <formula>4</formula>
    </cfRule>
  </conditionalFormatting>
  <conditionalFormatting sqref="E11:G11">
    <cfRule type="cellIs" dxfId="47" priority="19" operator="equal">
      <formula>$A$1</formula>
    </cfRule>
  </conditionalFormatting>
  <conditionalFormatting sqref="E13:G13">
    <cfRule type="cellIs" dxfId="46" priority="14" operator="equal">
      <formula>$A$1</formula>
    </cfRule>
  </conditionalFormatting>
  <conditionalFormatting sqref="E28:G28">
    <cfRule type="cellIs" dxfId="45" priority="13" operator="equal">
      <formula>$A$1</formula>
    </cfRule>
  </conditionalFormatting>
  <conditionalFormatting sqref="E30:G30">
    <cfRule type="cellIs" dxfId="44" priority="12" operator="equal">
      <formula>$A$1</formula>
    </cfRule>
  </conditionalFormatting>
  <conditionalFormatting sqref="E32:G32">
    <cfRule type="cellIs" dxfId="43" priority="11" operator="equal">
      <formula>$A$1</formula>
    </cfRule>
  </conditionalFormatting>
  <conditionalFormatting sqref="E34:G34">
    <cfRule type="cellIs" dxfId="42" priority="10" operator="equal">
      <formula>$A$1</formula>
    </cfRule>
  </conditionalFormatting>
  <conditionalFormatting sqref="E36:G36">
    <cfRule type="cellIs" dxfId="41" priority="9" operator="equal">
      <formula>$A$1</formula>
    </cfRule>
  </conditionalFormatting>
  <conditionalFormatting sqref="E9:G9">
    <cfRule type="cellIs" dxfId="40" priority="8" operator="equal">
      <formula>$A$1</formula>
    </cfRule>
  </conditionalFormatting>
  <conditionalFormatting sqref="E7:G7">
    <cfRule type="cellIs" dxfId="39" priority="6" operator="equal">
      <formula>$A$1</formula>
    </cfRule>
  </conditionalFormatting>
  <conditionalFormatting sqref="B23:G37">
    <cfRule type="expression" dxfId="38" priority="2">
      <formula>IF($E$21&lt;&gt;"Teilzeit",1,0)</formula>
    </cfRule>
  </conditionalFormatting>
  <conditionalFormatting sqref="E19:G19">
    <cfRule type="cellIs" dxfId="37" priority="5" operator="equal">
      <formula>$A$1</formula>
    </cfRule>
  </conditionalFormatting>
  <conditionalFormatting sqref="E21:G21">
    <cfRule type="cellIs" dxfId="36" priority="3" operator="equal">
      <formula>$A$1</formula>
    </cfRule>
  </conditionalFormatting>
  <conditionalFormatting sqref="J5:N7">
    <cfRule type="expression" dxfId="35" priority="1">
      <formula>IF($E$21&lt;&gt;"",IF(AND($E$21="Vollzeit",OR($E$7="",$E$9="",$E$19="",$E$11="",$E$13="")),1,IF(AND($E$21="Teilzeit",OR($E$7="",$E$9="",$E$19="",$E$11="",$E$13="",$E$28="",$E$30="",$E$32="",$E$34="",$E$36="")),1,0)),1)</formula>
    </cfRule>
  </conditionalFormatting>
  <dataValidations count="2">
    <dataValidation type="list" allowBlank="1" showInputMessage="1" showErrorMessage="1" sqref="E19">
      <formula1>"Dresden,Freising,Berlin"</formula1>
    </dataValidation>
    <dataValidation type="list" allowBlank="1" showInputMessage="1" showErrorMessage="1" sqref="E21:G21">
      <formula1>"Vollzeit, Teilzeit"</formula1>
    </dataValidation>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4"/>
  <sheetViews>
    <sheetView topLeftCell="A11" zoomScaleNormal="100" workbookViewId="0">
      <selection activeCell="K22" sqref="K22:V22"/>
    </sheetView>
  </sheetViews>
  <sheetFormatPr baseColWidth="10" defaultColWidth="11.44140625" defaultRowHeight="18.75" customHeight="1" x14ac:dyDescent="0.25"/>
  <cols>
    <col min="1" max="1" width="1.44140625" style="37" customWidth="1"/>
    <col min="2" max="7" width="3.5546875" style="37" customWidth="1"/>
    <col min="8" max="8" width="8.44140625" style="37" customWidth="1"/>
    <col min="9" max="9" width="2.88671875" style="37" customWidth="1"/>
    <col min="10" max="10" width="1.44140625" style="37" customWidth="1"/>
    <col min="11" max="11" width="2.88671875" style="37" customWidth="1"/>
    <col min="12" max="12" width="3.5546875" style="37" customWidth="1"/>
    <col min="13" max="13" width="0.6640625" style="37" customWidth="1"/>
    <col min="14" max="14" width="2.88671875" style="37" customWidth="1"/>
    <col min="15" max="15" width="3.5546875" style="37" customWidth="1"/>
    <col min="16" max="16" width="2.88671875" style="37" customWidth="1"/>
    <col min="17" max="17" width="1.44140625" style="37" customWidth="1"/>
    <col min="18" max="18" width="2.88671875" style="37" customWidth="1"/>
    <col min="19" max="19" width="3.5546875" style="37" customWidth="1"/>
    <col min="20" max="20" width="0.6640625" style="37" customWidth="1"/>
    <col min="21" max="21" width="2.88671875" style="37" customWidth="1"/>
    <col min="22" max="22" width="3.5546875" style="37" customWidth="1"/>
    <col min="23" max="23" width="2.88671875" style="37" customWidth="1"/>
    <col min="24" max="24" width="1.44140625" style="37" customWidth="1"/>
    <col min="25" max="25" width="4.33203125" style="37" customWidth="1"/>
    <col min="26" max="26" width="5" style="37" customWidth="1"/>
    <col min="27" max="27" width="4.33203125" style="37" customWidth="1"/>
    <col min="28" max="28" width="1.44140625" style="37" customWidth="1"/>
    <col min="29" max="38" width="3.5546875" style="37" customWidth="1"/>
    <col min="39" max="39" width="7.33203125" style="37" customWidth="1"/>
    <col min="40" max="40" width="3.5546875" style="31" customWidth="1"/>
    <col min="41" max="50" width="3.5546875" style="30" customWidth="1"/>
    <col min="51" max="51" width="6" style="30" bestFit="1" customWidth="1"/>
    <col min="52" max="259" width="3.5546875" style="30" customWidth="1"/>
    <col min="260" max="16384" width="11.44140625" style="30"/>
  </cols>
  <sheetData>
    <row r="1" spans="1:51" ht="15" customHeight="1" x14ac:dyDescent="0.4">
      <c r="A1" s="27" t="str">
        <f>""</f>
        <v/>
      </c>
      <c r="B1" s="28"/>
      <c r="C1" s="28"/>
      <c r="D1" s="28"/>
      <c r="E1" s="28"/>
      <c r="F1" s="28"/>
      <c r="G1" s="28"/>
      <c r="H1" s="28"/>
      <c r="I1" s="28"/>
      <c r="J1" s="28"/>
      <c r="K1" s="28"/>
      <c r="L1" s="28"/>
      <c r="M1" s="28"/>
      <c r="N1" s="28"/>
      <c r="O1" s="28"/>
      <c r="P1" s="28"/>
      <c r="Q1" s="28"/>
      <c r="R1" s="28"/>
      <c r="S1" s="28"/>
      <c r="T1" s="28"/>
      <c r="U1" s="28"/>
      <c r="V1" s="28"/>
      <c r="W1" s="28"/>
      <c r="X1" s="28"/>
      <c r="Y1" s="28"/>
      <c r="Z1" s="28"/>
      <c r="AA1" s="28"/>
      <c r="AB1" s="29"/>
    </row>
    <row r="2" spans="1:51" ht="19.5" customHeight="1" x14ac:dyDescent="0.4">
      <c r="A2" s="32"/>
      <c r="B2" s="115" t="s">
        <v>0</v>
      </c>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34"/>
      <c r="AD2" s="115"/>
      <c r="AE2" s="115"/>
      <c r="AF2" s="115"/>
      <c r="AG2" s="115"/>
      <c r="AH2" s="115"/>
      <c r="AI2" s="115"/>
      <c r="AJ2" s="115"/>
      <c r="AK2" s="115"/>
      <c r="AL2" s="115"/>
      <c r="AM2" s="115"/>
    </row>
    <row r="3" spans="1:51" ht="18" customHeight="1" x14ac:dyDescent="0.4">
      <c r="A3" s="32"/>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34"/>
      <c r="AC3" s="44"/>
      <c r="AD3" s="115"/>
      <c r="AE3" s="115"/>
      <c r="AF3" s="115"/>
      <c r="AG3" s="115"/>
      <c r="AH3" s="115"/>
      <c r="AI3" s="115"/>
      <c r="AJ3" s="115"/>
      <c r="AK3" s="115"/>
      <c r="AL3" s="115"/>
      <c r="AM3" s="115"/>
    </row>
    <row r="4" spans="1:51" ht="15" customHeight="1" x14ac:dyDescent="0.4">
      <c r="A4" s="32"/>
      <c r="B4" s="85"/>
      <c r="C4" s="85"/>
      <c r="D4" s="85"/>
      <c r="E4" s="85"/>
      <c r="F4" s="85"/>
      <c r="G4" s="85"/>
      <c r="H4" s="85"/>
      <c r="I4" s="85"/>
      <c r="J4" s="85"/>
      <c r="K4" s="85"/>
      <c r="L4" s="85"/>
      <c r="M4" s="85"/>
      <c r="N4" s="85"/>
      <c r="O4" s="85"/>
      <c r="P4" s="85"/>
      <c r="Q4" s="85"/>
      <c r="R4" s="85"/>
      <c r="S4" s="85"/>
      <c r="T4" s="85"/>
      <c r="U4" s="85"/>
      <c r="V4" s="85"/>
      <c r="W4" s="85"/>
      <c r="X4" s="85"/>
      <c r="Y4" s="85"/>
      <c r="Z4" s="85"/>
      <c r="AA4" s="85"/>
      <c r="AB4" s="34"/>
      <c r="AC4" s="44"/>
      <c r="AD4" s="85"/>
      <c r="AE4" s="85"/>
      <c r="AF4" s="85"/>
      <c r="AG4" s="85"/>
      <c r="AH4" s="85"/>
      <c r="AI4" s="85"/>
      <c r="AJ4" s="85"/>
      <c r="AK4" s="85"/>
      <c r="AL4" s="85"/>
      <c r="AM4" s="85"/>
    </row>
    <row r="5" spans="1:51" ht="22.5" customHeight="1" x14ac:dyDescent="0.4">
      <c r="A5" s="32"/>
      <c r="B5" s="35"/>
      <c r="C5" s="35"/>
      <c r="D5" s="35"/>
      <c r="E5" s="35"/>
      <c r="F5" s="35"/>
      <c r="G5" s="35"/>
      <c r="H5" s="35"/>
      <c r="I5" s="35"/>
      <c r="J5" s="35"/>
      <c r="K5" s="35"/>
      <c r="L5" s="35"/>
      <c r="M5" s="35"/>
      <c r="N5" s="35"/>
      <c r="O5" s="35"/>
      <c r="P5" s="35"/>
      <c r="Q5" s="35"/>
      <c r="R5" s="35"/>
      <c r="S5" s="35"/>
      <c r="T5" s="35"/>
      <c r="U5" s="35"/>
      <c r="V5" s="35"/>
      <c r="W5" s="35"/>
      <c r="X5" s="35"/>
      <c r="Y5" s="35"/>
      <c r="Z5" s="35"/>
      <c r="AA5" s="35"/>
      <c r="AB5" s="34"/>
      <c r="AD5" s="111" t="str">
        <f>IF(SUM(AN13:AN34)=4,"Druckbar","Noch nicht druckbar!")</f>
        <v>Druckbar</v>
      </c>
      <c r="AE5" s="111"/>
      <c r="AF5" s="111"/>
      <c r="AG5" s="111"/>
      <c r="AH5" s="111"/>
      <c r="AI5" s="111"/>
      <c r="AJ5" s="111"/>
      <c r="AK5" s="111"/>
      <c r="AL5" s="111"/>
      <c r="AM5" s="111"/>
    </row>
    <row r="6" spans="1:51" ht="18.75" customHeight="1" x14ac:dyDescent="0.4">
      <c r="A6" s="32"/>
      <c r="B6" s="35"/>
      <c r="C6" s="35"/>
      <c r="D6" s="35"/>
      <c r="E6" s="35"/>
      <c r="F6" s="35"/>
      <c r="G6" s="35"/>
      <c r="H6" s="35"/>
      <c r="I6" s="35"/>
      <c r="J6" s="35"/>
      <c r="K6" s="35"/>
      <c r="L6" s="35"/>
      <c r="M6" s="35"/>
      <c r="N6" s="35"/>
      <c r="O6" s="35"/>
      <c r="P6" s="35"/>
      <c r="Q6" s="35"/>
      <c r="R6" s="35"/>
      <c r="S6" s="35"/>
      <c r="T6" s="35"/>
      <c r="U6" s="35"/>
      <c r="V6" s="35"/>
      <c r="W6" s="35"/>
      <c r="X6" s="35"/>
      <c r="Y6" s="35"/>
      <c r="Z6" s="35"/>
      <c r="AA6" s="35"/>
      <c r="AB6" s="34"/>
      <c r="AD6" s="111"/>
      <c r="AE6" s="111"/>
      <c r="AF6" s="111"/>
      <c r="AG6" s="111"/>
      <c r="AH6" s="111"/>
      <c r="AI6" s="111"/>
      <c r="AJ6" s="111"/>
      <c r="AK6" s="111"/>
      <c r="AL6" s="111"/>
      <c r="AM6" s="111"/>
    </row>
    <row r="7" spans="1:51" ht="26.25" customHeight="1" thickBot="1" x14ac:dyDescent="0.45">
      <c r="A7" s="32"/>
      <c r="B7" s="123" t="s">
        <v>7</v>
      </c>
      <c r="C7" s="124"/>
      <c r="D7" s="124"/>
      <c r="E7" s="124"/>
      <c r="F7" s="124"/>
      <c r="G7" s="124"/>
      <c r="H7" s="124"/>
      <c r="I7" s="124"/>
      <c r="J7" s="124"/>
      <c r="K7" s="125" t="str">
        <f>CONCATENATE(Start!E9,", ",Start!E7)</f>
        <v>Schneider, Martin</v>
      </c>
      <c r="L7" s="125"/>
      <c r="M7" s="125"/>
      <c r="N7" s="125"/>
      <c r="O7" s="125"/>
      <c r="P7" s="125"/>
      <c r="Q7" s="125"/>
      <c r="R7" s="125"/>
      <c r="S7" s="125"/>
      <c r="T7" s="125"/>
      <c r="U7" s="125"/>
      <c r="V7" s="125"/>
      <c r="W7" s="125"/>
      <c r="X7" s="125"/>
      <c r="Y7" s="125"/>
      <c r="Z7" s="125"/>
      <c r="AA7" s="126"/>
      <c r="AB7" s="34"/>
      <c r="AC7" s="44"/>
      <c r="AD7" s="111"/>
      <c r="AE7" s="111"/>
      <c r="AF7" s="111"/>
      <c r="AG7" s="111"/>
      <c r="AH7" s="111"/>
      <c r="AI7" s="111"/>
      <c r="AJ7" s="111"/>
      <c r="AK7" s="111"/>
      <c r="AL7" s="111"/>
      <c r="AM7" s="111"/>
    </row>
    <row r="8" spans="1:51" ht="22.5" customHeight="1" thickTop="1" x14ac:dyDescent="0.4">
      <c r="A8" s="32"/>
      <c r="B8" s="35"/>
      <c r="C8" s="35"/>
      <c r="D8" s="35"/>
      <c r="E8" s="35"/>
      <c r="F8" s="35"/>
      <c r="G8" s="35"/>
      <c r="H8" s="35"/>
      <c r="I8" s="35"/>
      <c r="J8" s="35"/>
      <c r="K8" s="35"/>
      <c r="L8" s="35"/>
      <c r="M8" s="35"/>
      <c r="N8" s="35"/>
      <c r="O8" s="35"/>
      <c r="P8" s="35"/>
      <c r="Q8" s="35"/>
      <c r="R8" s="35"/>
      <c r="S8" s="35"/>
      <c r="T8" s="35"/>
      <c r="U8" s="35"/>
      <c r="V8" s="35"/>
      <c r="W8" s="35"/>
      <c r="X8" s="35"/>
      <c r="Y8" s="35"/>
      <c r="Z8" s="35"/>
      <c r="AA8" s="35"/>
      <c r="AB8" s="34"/>
      <c r="AD8" s="107" t="s">
        <v>85</v>
      </c>
      <c r="AE8" s="107"/>
      <c r="AF8" s="107"/>
      <c r="AG8" s="107"/>
      <c r="AH8" s="107"/>
      <c r="AI8" s="107"/>
      <c r="AJ8" s="107"/>
      <c r="AK8" s="107"/>
      <c r="AL8" s="107"/>
      <c r="AM8" s="107"/>
    </row>
    <row r="9" spans="1:51" ht="26.25" customHeight="1" thickBot="1" x14ac:dyDescent="0.45">
      <c r="A9" s="32"/>
      <c r="B9" s="123" t="s">
        <v>1</v>
      </c>
      <c r="C9" s="124"/>
      <c r="D9" s="124"/>
      <c r="E9" s="124"/>
      <c r="F9" s="127" t="str">
        <f>IF(AND(K16&lt;&gt;"",R16&lt;&gt;""),IF(YEAR(K16)=YEAR(R16),YEAR(K16),CONCATENATE(YEAR(K16),"/",YEAR(R16))),IF(OR(K16&lt;&gt;"",R16&lt;&gt;""),IF(K16&lt;&gt;"",YEAR(K16),YEAR(R16)),""))</f>
        <v>2017/2018</v>
      </c>
      <c r="G9" s="127"/>
      <c r="H9" s="127"/>
      <c r="I9" s="127"/>
      <c r="J9" s="45"/>
      <c r="K9" s="127" t="s">
        <v>2</v>
      </c>
      <c r="L9" s="127"/>
      <c r="M9" s="127"/>
      <c r="N9" s="127"/>
      <c r="O9" s="127"/>
      <c r="P9" s="127"/>
      <c r="Q9" s="127"/>
      <c r="R9" s="128" t="str">
        <f>IF(AND(K16&lt;&gt;"",R16&lt;&gt;""),IF(MONTH(K16)=MONTH(R16),VLOOKUP(MONTH(K16),Monate!A1:B12,2,FALSE),CONCATENATE(VLOOKUP(MONTH(K16),Monate!A1:B12,2,FALSE),"/",VLOOKUP(MONTH(R16),Monate!A1:B12,2,FALSE))),IF(OR(K16&lt;&gt;"",R16&lt;&gt;""),IF(K16&lt;&gt;"",VLOOKUP(MONTH(K16),Monate!A1:B12,2,FALSE),VLOOKUP(MONTH(R16),Monate!A1:B12,2,FALSE)),""))</f>
        <v>DEZ/JAN</v>
      </c>
      <c r="S9" s="128"/>
      <c r="T9" s="128"/>
      <c r="U9" s="128"/>
      <c r="V9" s="128"/>
      <c r="W9" s="128"/>
      <c r="X9" s="128"/>
      <c r="Y9" s="128"/>
      <c r="Z9" s="128"/>
      <c r="AA9" s="129"/>
      <c r="AB9" s="34"/>
      <c r="AD9" s="107"/>
      <c r="AE9" s="107"/>
      <c r="AF9" s="107"/>
      <c r="AG9" s="107"/>
      <c r="AH9" s="107"/>
      <c r="AI9" s="107"/>
      <c r="AJ9" s="107"/>
      <c r="AK9" s="107"/>
      <c r="AL9" s="107"/>
      <c r="AM9" s="107"/>
    </row>
    <row r="10" spans="1:51" ht="22.5" customHeight="1" thickTop="1" x14ac:dyDescent="0.4">
      <c r="A10" s="3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4"/>
      <c r="AD10" s="107"/>
      <c r="AE10" s="107"/>
      <c r="AF10" s="107"/>
      <c r="AG10" s="107"/>
      <c r="AH10" s="107"/>
      <c r="AI10" s="107"/>
      <c r="AJ10" s="107"/>
      <c r="AK10" s="107"/>
      <c r="AL10" s="107"/>
      <c r="AM10" s="107"/>
    </row>
    <row r="11" spans="1:51" ht="30" customHeight="1" x14ac:dyDescent="0.4">
      <c r="A11" s="46"/>
      <c r="K11" s="150" t="s">
        <v>23</v>
      </c>
      <c r="L11" s="150"/>
      <c r="M11" s="150"/>
      <c r="N11" s="150"/>
      <c r="O11" s="150"/>
      <c r="Q11" s="47"/>
      <c r="R11" s="113" t="s">
        <v>29</v>
      </c>
      <c r="S11" s="113"/>
      <c r="T11" s="113"/>
      <c r="U11" s="113"/>
      <c r="V11" s="113"/>
      <c r="Y11" s="150" t="s">
        <v>25</v>
      </c>
      <c r="Z11" s="150"/>
      <c r="AA11" s="150"/>
      <c r="AB11" s="34"/>
      <c r="AD11" s="48"/>
      <c r="AE11" s="48"/>
      <c r="AF11" s="48"/>
      <c r="AG11" s="48"/>
      <c r="AH11" s="48"/>
      <c r="AI11" s="48"/>
      <c r="AJ11" s="48"/>
      <c r="AK11" s="48"/>
      <c r="AL11" s="48"/>
      <c r="AM11" s="48"/>
      <c r="AN11" s="49"/>
      <c r="AO11" s="50"/>
      <c r="AY11" s="51"/>
    </row>
    <row r="12" spans="1:51" ht="26.25" customHeight="1" thickBot="1" x14ac:dyDescent="0.45">
      <c r="A12" s="46"/>
      <c r="B12" s="87" t="s">
        <v>27</v>
      </c>
      <c r="C12" s="116"/>
      <c r="D12" s="116"/>
      <c r="E12" s="116"/>
      <c r="F12" s="116"/>
      <c r="G12" s="116"/>
      <c r="H12" s="88"/>
      <c r="K12" s="147">
        <f>Start!E13</f>
        <v>0</v>
      </c>
      <c r="L12" s="148"/>
      <c r="M12" s="148"/>
      <c r="N12" s="148"/>
      <c r="O12" s="149"/>
      <c r="Q12" s="52"/>
      <c r="R12" s="147">
        <f>Start!E11</f>
        <v>10</v>
      </c>
      <c r="S12" s="148"/>
      <c r="T12" s="148"/>
      <c r="U12" s="148"/>
      <c r="V12" s="149"/>
      <c r="Y12" s="147">
        <f>K12+R12</f>
        <v>10</v>
      </c>
      <c r="Z12" s="148"/>
      <c r="AA12" s="149"/>
      <c r="AB12" s="34"/>
      <c r="AC12" s="44"/>
      <c r="AO12" s="53"/>
    </row>
    <row r="13" spans="1:51" ht="30" customHeight="1" thickTop="1" thickBot="1" x14ac:dyDescent="0.35">
      <c r="A13" s="54"/>
      <c r="B13" s="47"/>
      <c r="F13" s="55"/>
      <c r="Q13" s="47"/>
      <c r="R13" s="143" t="s">
        <v>71</v>
      </c>
      <c r="S13" s="143"/>
      <c r="T13" s="143"/>
      <c r="U13" s="143"/>
      <c r="V13" s="143"/>
      <c r="Y13" s="138" t="str">
        <f>CONCATENATE("verfügbare ",IF(Start!E21="TEILZEIT","Stunden","Urlaubstage"))</f>
        <v>verfügbare Stunden</v>
      </c>
      <c r="Z13" s="138"/>
      <c r="AA13" s="138"/>
      <c r="AB13" s="56"/>
      <c r="AC13" s="108" t="s">
        <v>20</v>
      </c>
      <c r="AD13" s="133" t="s">
        <v>32</v>
      </c>
      <c r="AE13" s="133"/>
      <c r="AF13" s="133"/>
      <c r="AG13" s="133"/>
      <c r="AH13" s="133"/>
      <c r="AI13" s="133"/>
      <c r="AJ13" s="133"/>
      <c r="AK13" s="133"/>
      <c r="AL13" s="133"/>
      <c r="AM13" s="133"/>
      <c r="AN13" s="106">
        <f>IF(COUNTA(R14)=1,1,0)</f>
        <v>1</v>
      </c>
      <c r="AY13" s="57"/>
    </row>
    <row r="14" spans="1:51" ht="26.25" customHeight="1" thickBot="1" x14ac:dyDescent="0.35">
      <c r="A14" s="58"/>
      <c r="B14" s="87" t="s">
        <v>24</v>
      </c>
      <c r="C14" s="116"/>
      <c r="D14" s="116"/>
      <c r="E14" s="116"/>
      <c r="F14" s="116"/>
      <c r="G14" s="116"/>
      <c r="H14" s="88"/>
      <c r="Q14" s="52"/>
      <c r="R14" s="144">
        <v>0</v>
      </c>
      <c r="S14" s="145"/>
      <c r="T14" s="145"/>
      <c r="U14" s="145"/>
      <c r="V14" s="146"/>
      <c r="Y14" s="120">
        <f>Y12-R14</f>
        <v>10</v>
      </c>
      <c r="Z14" s="121"/>
      <c r="AA14" s="122"/>
      <c r="AB14" s="59"/>
      <c r="AC14" s="108"/>
      <c r="AD14" s="133"/>
      <c r="AE14" s="133"/>
      <c r="AF14" s="133"/>
      <c r="AG14" s="133"/>
      <c r="AH14" s="133"/>
      <c r="AI14" s="133"/>
      <c r="AJ14" s="133"/>
      <c r="AK14" s="133"/>
      <c r="AL14" s="133"/>
      <c r="AM14" s="133"/>
      <c r="AN14" s="106"/>
    </row>
    <row r="15" spans="1:51" ht="30" customHeight="1" thickTop="1" thickBot="1" x14ac:dyDescent="0.45">
      <c r="A15" s="32"/>
      <c r="B15" s="35"/>
      <c r="C15" s="35"/>
      <c r="D15" s="35"/>
      <c r="E15" s="35"/>
      <c r="F15" s="35"/>
      <c r="G15" s="35"/>
      <c r="H15" s="35"/>
      <c r="I15" s="35"/>
      <c r="J15" s="35"/>
      <c r="K15" s="131" t="s">
        <v>30</v>
      </c>
      <c r="L15" s="132"/>
      <c r="M15" s="132"/>
      <c r="N15" s="132"/>
      <c r="O15" s="132"/>
      <c r="P15" s="60"/>
      <c r="Q15" s="60"/>
      <c r="R15" s="131" t="s">
        <v>31</v>
      </c>
      <c r="S15" s="131"/>
      <c r="T15" s="132"/>
      <c r="U15" s="132"/>
      <c r="V15" s="132"/>
      <c r="W15" s="35"/>
      <c r="X15" s="35"/>
      <c r="Y15" s="142" t="str">
        <f>CONCATENATE("beantragte ",IF(Start!$E$21="TEILZEIT","Stunden","Urlaubstage"))</f>
        <v>beantragte Stunden</v>
      </c>
      <c r="Z15" s="142"/>
      <c r="AA15" s="142"/>
      <c r="AB15" s="61"/>
      <c r="AC15" s="108" t="s">
        <v>20</v>
      </c>
      <c r="AD15" s="133" t="s">
        <v>33</v>
      </c>
      <c r="AE15" s="133"/>
      <c r="AF15" s="133"/>
      <c r="AG15" s="133"/>
      <c r="AH15" s="133"/>
      <c r="AI15" s="133"/>
      <c r="AJ15" s="133"/>
      <c r="AK15" s="133"/>
      <c r="AL15" s="133"/>
      <c r="AM15" s="133"/>
      <c r="AN15" s="106">
        <f>IF(AND(K16&lt;&gt;"",R16&lt;&gt;""),1,0)</f>
        <v>1</v>
      </c>
    </row>
    <row r="16" spans="1:51" ht="26.25" customHeight="1" thickBot="1" x14ac:dyDescent="0.45">
      <c r="A16" s="32"/>
      <c r="B16" s="87" t="s">
        <v>3</v>
      </c>
      <c r="C16" s="116"/>
      <c r="D16" s="116"/>
      <c r="E16" s="116"/>
      <c r="F16" s="116"/>
      <c r="G16" s="116"/>
      <c r="H16" s="88"/>
      <c r="I16" s="62"/>
      <c r="J16" s="63"/>
      <c r="K16" s="117">
        <v>43096</v>
      </c>
      <c r="L16" s="118"/>
      <c r="M16" s="118"/>
      <c r="N16" s="118"/>
      <c r="O16" s="119"/>
      <c r="P16" s="63"/>
      <c r="Q16" s="63"/>
      <c r="R16" s="117">
        <v>43102</v>
      </c>
      <c r="S16" s="118"/>
      <c r="T16" s="118"/>
      <c r="U16" s="118"/>
      <c r="V16" s="119"/>
      <c r="X16" s="31">
        <f ca="1">IF(Start!E19&lt;&gt;"",IF(AND(K16&lt;&gt;"",R16&lt;&gt;""),IF(K16&lt;=R16,IF(Start!E21="TEILZEIT",SUM(Frei!H3:H52),NETWORKDAYS(K16,R16)-SUM(Feiertage!D3:D21,Feiertage!L3:L21,Feiertage!T3:T21,Feiertage!AB3:AB21,Feiertage!AJ3:AJ21,Feiertage!AR3:AR21)),"#REIFLG!"),0),0)</f>
        <v>10</v>
      </c>
      <c r="Y16" s="120">
        <f ca="1">IF(AND(K18="",R18=""),X16,IF(AND(K18&lt;&gt;"",NETWORKDAYS(K16,K16)=1,IFERROR(VLOOKUP(K16,OFFSET(Feiertage!F3,0,Feiertage!A1+YEAR(K16)-2017):OFFSET(Feiertage!F21,0,Feiertage!A1+YEAR(K16)-2017),1,FALSE),FALSE)=FALSE),IF(AND(R18&lt;&gt;"",NETWORKDAYS(R16,R16)=1,IFERROR(VLOOKUP(R16,OFFSET(Feiertage!F3,0,Feiertage!A1+YEAR(R16)-2017):OFFSET(Feiertage!F21,0,Feiertage!A1+YEAR(R16)-2017),1,FALSE),FALSE)=FALSE),X16-1,X16-0.5),IF(AND(R18&lt;&gt;"",NETWORKDAYS(R16,R16)=1,IFERROR(VLOOKUP(R16,OFFSET(Feiertage!F3,0,Feiertage!A1+YEAR(R16)-2017):OFFSET(Feiertage!F21,0,Feiertage!A1+YEAR(R16)-2017),1,FALSE),FALSE)=FALSE),X16-0.5,X16)))</f>
        <v>10</v>
      </c>
      <c r="Z16" s="121"/>
      <c r="AA16" s="122"/>
      <c r="AB16" s="34"/>
      <c r="AC16" s="108"/>
      <c r="AD16" s="133"/>
      <c r="AE16" s="133"/>
      <c r="AF16" s="133"/>
      <c r="AG16" s="133"/>
      <c r="AH16" s="133"/>
      <c r="AI16" s="133"/>
      <c r="AJ16" s="133"/>
      <c r="AK16" s="133"/>
      <c r="AL16" s="133"/>
      <c r="AM16" s="133"/>
      <c r="AN16" s="106"/>
      <c r="AO16" s="64"/>
    </row>
    <row r="17" spans="1:40" ht="3.75" customHeight="1" thickTop="1" x14ac:dyDescent="0.4">
      <c r="A17" s="32"/>
      <c r="B17" s="30"/>
      <c r="C17" s="30"/>
      <c r="D17" s="30"/>
      <c r="E17" s="30"/>
      <c r="F17" s="30"/>
      <c r="G17" s="30"/>
      <c r="H17" s="30"/>
      <c r="I17" s="30"/>
      <c r="J17" s="30"/>
      <c r="K17" s="30"/>
      <c r="L17" s="30"/>
      <c r="M17" s="30"/>
      <c r="N17" s="30"/>
      <c r="O17" s="64"/>
      <c r="P17" s="30"/>
      <c r="Q17" s="30"/>
      <c r="R17" s="30"/>
      <c r="S17" s="30"/>
      <c r="T17" s="30"/>
      <c r="U17" s="30"/>
      <c r="V17" s="30"/>
      <c r="W17" s="30"/>
      <c r="X17" s="30"/>
      <c r="Y17" s="30"/>
      <c r="Z17" s="30"/>
      <c r="AA17" s="30"/>
      <c r="AB17" s="65"/>
      <c r="AC17" s="153" t="s">
        <v>20</v>
      </c>
      <c r="AD17" s="105" t="s">
        <v>83</v>
      </c>
      <c r="AE17" s="105"/>
      <c r="AF17" s="105"/>
      <c r="AG17" s="105"/>
      <c r="AH17" s="105"/>
      <c r="AI17" s="105"/>
      <c r="AJ17" s="105"/>
      <c r="AK17" s="105"/>
      <c r="AL17" s="105"/>
      <c r="AM17" s="105"/>
      <c r="AN17" s="106">
        <f>IF(Start!E21="Teilzeit",1,IF(AND(X16=0,OR(K18&lt;&gt;"",R18&lt;&gt;"",K20&lt;&gt;"",N20&lt;&gt;"",R20&lt;&gt;"",U20&lt;&gt;"")),0,IF(AND(X16=1,OR(R18&lt;&gt;"",R20&lt;&gt;"",U20&lt;&gt;"")),0,IF(AND(K18="",R18=""),IF(AND(K20="",N20="",R20="",U20=""),1,0),IF(AND(K18&lt;&gt;"",R18&lt;&gt;""),IF(AND(OR(K20&lt;&gt;"",N20&lt;&gt;""),OR(R20&lt;&gt;"",U20&lt;&gt;"")),1,0),IF(AND(K18&lt;&gt;"",OR(K20&lt;&gt;"",N20&lt;&gt;"")),1,IF(AND(R18&lt;&gt;"",OR(R20&lt;&gt;"",U20&lt;&gt;"")),1,0)))))))</f>
        <v>1</v>
      </c>
    </row>
    <row r="18" spans="1:40" ht="15" customHeight="1" x14ac:dyDescent="0.4">
      <c r="A18" s="32"/>
      <c r="B18" s="30"/>
      <c r="C18" s="30"/>
      <c r="D18" s="30"/>
      <c r="E18" s="30"/>
      <c r="F18" s="30"/>
      <c r="G18" s="30"/>
      <c r="H18" s="30"/>
      <c r="I18" s="30"/>
      <c r="J18" s="30"/>
      <c r="K18" s="79"/>
      <c r="L18" s="134" t="s">
        <v>65</v>
      </c>
      <c r="M18" s="135"/>
      <c r="N18" s="135"/>
      <c r="O18" s="135"/>
      <c r="P18" s="30"/>
      <c r="Q18" s="30"/>
      <c r="R18" s="79"/>
      <c r="S18" s="134" t="s">
        <v>65</v>
      </c>
      <c r="T18" s="135"/>
      <c r="U18" s="135"/>
      <c r="V18" s="135"/>
      <c r="W18" s="30"/>
      <c r="X18" s="30"/>
      <c r="Y18" s="113" t="s">
        <v>28</v>
      </c>
      <c r="Z18" s="113"/>
      <c r="AA18" s="113"/>
      <c r="AB18" s="65"/>
      <c r="AC18" s="153"/>
      <c r="AD18" s="105"/>
      <c r="AE18" s="105"/>
      <c r="AF18" s="105"/>
      <c r="AG18" s="105"/>
      <c r="AH18" s="105"/>
      <c r="AI18" s="105"/>
      <c r="AJ18" s="105"/>
      <c r="AK18" s="105"/>
      <c r="AL18" s="105"/>
      <c r="AM18" s="105"/>
      <c r="AN18" s="106"/>
    </row>
    <row r="19" spans="1:40" ht="3.75" customHeight="1" x14ac:dyDescent="0.4">
      <c r="A19" s="32"/>
      <c r="B19" s="30"/>
      <c r="C19" s="30"/>
      <c r="D19" s="30"/>
      <c r="E19" s="30"/>
      <c r="F19" s="30"/>
      <c r="G19" s="30"/>
      <c r="H19" s="30"/>
      <c r="I19" s="30"/>
      <c r="J19" s="30"/>
      <c r="K19" s="30"/>
      <c r="L19" s="66"/>
      <c r="M19" s="66"/>
      <c r="N19" s="66"/>
      <c r="O19" s="66"/>
      <c r="P19" s="30"/>
      <c r="Q19" s="30"/>
      <c r="R19" s="64"/>
      <c r="S19" s="30"/>
      <c r="T19" s="66"/>
      <c r="U19" s="66"/>
      <c r="V19" s="66"/>
      <c r="W19" s="30"/>
      <c r="X19" s="30"/>
      <c r="Y19" s="113"/>
      <c r="Z19" s="113"/>
      <c r="AA19" s="113"/>
      <c r="AB19" s="65"/>
      <c r="AC19" s="153"/>
      <c r="AD19" s="105"/>
      <c r="AE19" s="105"/>
      <c r="AF19" s="105"/>
      <c r="AG19" s="105"/>
      <c r="AH19" s="105"/>
      <c r="AI19" s="105"/>
      <c r="AJ19" s="105"/>
      <c r="AK19" s="105"/>
      <c r="AL19" s="105"/>
      <c r="AM19" s="105"/>
      <c r="AN19" s="106"/>
    </row>
    <row r="20" spans="1:40" ht="15" customHeight="1" x14ac:dyDescent="0.4">
      <c r="A20" s="32"/>
      <c r="B20" s="30"/>
      <c r="C20" s="30"/>
      <c r="D20" s="30"/>
      <c r="E20" s="30"/>
      <c r="F20" s="30"/>
      <c r="G20" s="30"/>
      <c r="H20" s="30"/>
      <c r="I20" s="30"/>
      <c r="J20" s="30"/>
      <c r="K20" s="79"/>
      <c r="L20" s="66" t="s">
        <v>72</v>
      </c>
      <c r="M20" s="66"/>
      <c r="N20" s="79"/>
      <c r="O20" s="66" t="s">
        <v>73</v>
      </c>
      <c r="P20" s="30"/>
      <c r="Q20" s="30"/>
      <c r="R20" s="79"/>
      <c r="S20" s="64" t="s">
        <v>72</v>
      </c>
      <c r="T20" s="66"/>
      <c r="U20" s="79"/>
      <c r="V20" s="66" t="s">
        <v>73</v>
      </c>
      <c r="W20" s="30"/>
      <c r="X20" s="30"/>
      <c r="Y20" s="113"/>
      <c r="Z20" s="113"/>
      <c r="AA20" s="113"/>
      <c r="AB20" s="65"/>
      <c r="AC20" s="153"/>
      <c r="AD20" s="105"/>
      <c r="AE20" s="105"/>
      <c r="AF20" s="105"/>
      <c r="AG20" s="105"/>
      <c r="AH20" s="105"/>
      <c r="AI20" s="105"/>
      <c r="AJ20" s="105"/>
      <c r="AK20" s="105"/>
      <c r="AL20" s="105"/>
      <c r="AM20" s="105"/>
      <c r="AN20" s="106"/>
    </row>
    <row r="21" spans="1:40" ht="3.75" customHeight="1" thickBot="1" x14ac:dyDescent="0.45">
      <c r="A21" s="32"/>
      <c r="B21" s="30"/>
      <c r="C21" s="30"/>
      <c r="D21" s="30"/>
      <c r="E21" s="30"/>
      <c r="F21" s="30"/>
      <c r="G21" s="30"/>
      <c r="H21" s="30"/>
      <c r="I21" s="30"/>
      <c r="J21" s="30"/>
      <c r="W21" s="30"/>
      <c r="X21" s="30"/>
      <c r="Y21" s="114"/>
      <c r="Z21" s="114"/>
      <c r="AA21" s="114"/>
      <c r="AB21" s="34"/>
      <c r="AC21" s="153" t="s">
        <v>20</v>
      </c>
      <c r="AD21" s="110" t="s">
        <v>84</v>
      </c>
      <c r="AE21" s="110"/>
      <c r="AF21" s="110"/>
      <c r="AG21" s="110"/>
      <c r="AH21" s="110"/>
      <c r="AI21" s="110"/>
      <c r="AJ21" s="110"/>
      <c r="AK21" s="110"/>
      <c r="AL21" s="110"/>
      <c r="AM21" s="110"/>
      <c r="AN21" s="106"/>
    </row>
    <row r="22" spans="1:40" ht="26.25" customHeight="1" thickBot="1" x14ac:dyDescent="0.45">
      <c r="A22" s="32"/>
      <c r="B22" s="87" t="s">
        <v>26</v>
      </c>
      <c r="C22" s="116"/>
      <c r="D22" s="116"/>
      <c r="E22" s="116"/>
      <c r="F22" s="116"/>
      <c r="G22" s="116"/>
      <c r="H22" s="88"/>
      <c r="I22" s="35"/>
      <c r="J22" s="35"/>
      <c r="K22" s="136" t="str">
        <f ca="1">IF(AND(K16&lt;&gt;"",R16&lt;&gt;""),IF(Frei!A1&lt;&gt;"",CONCATENATE("Incl. Feiertage: ",IF(LEN(Frei!A1)&gt;70,CONCATENATE(MID(Frei!A1,1,70),"…"),Frei!A1)),""),"")</f>
        <v>Incl. Feiertage: Neujahr</v>
      </c>
      <c r="L22" s="136"/>
      <c r="M22" s="136"/>
      <c r="N22" s="136"/>
      <c r="O22" s="136"/>
      <c r="P22" s="136"/>
      <c r="Q22" s="136"/>
      <c r="R22" s="136"/>
      <c r="S22" s="136"/>
      <c r="T22" s="136"/>
      <c r="U22" s="136"/>
      <c r="V22" s="136"/>
      <c r="W22" s="67"/>
      <c r="X22" s="67"/>
      <c r="Y22" s="139">
        <f ca="1">IF(Y16="#REIFLG!",Y14,Y14-Y16)</f>
        <v>0</v>
      </c>
      <c r="Z22" s="140"/>
      <c r="AA22" s="141"/>
      <c r="AB22" s="68"/>
      <c r="AC22" s="153"/>
      <c r="AD22" s="110"/>
      <c r="AE22" s="110"/>
      <c r="AF22" s="110"/>
      <c r="AG22" s="110"/>
      <c r="AH22" s="110"/>
      <c r="AI22" s="110"/>
      <c r="AJ22" s="110"/>
      <c r="AK22" s="110"/>
      <c r="AL22" s="110"/>
      <c r="AM22" s="110"/>
      <c r="AN22" s="106"/>
    </row>
    <row r="23" spans="1:40" ht="7.5" customHeight="1" thickTop="1" x14ac:dyDescent="0.4">
      <c r="A23" s="32"/>
      <c r="B23" s="69"/>
      <c r="C23" s="69"/>
      <c r="D23" s="69"/>
      <c r="E23" s="69"/>
      <c r="F23" s="69"/>
      <c r="G23" s="69"/>
      <c r="H23" s="69"/>
      <c r="I23" s="35"/>
      <c r="J23" s="35"/>
      <c r="K23" s="70"/>
      <c r="L23" s="70"/>
      <c r="M23" s="70"/>
      <c r="N23" s="70"/>
      <c r="O23" s="70"/>
      <c r="P23" s="70"/>
      <c r="Q23" s="70"/>
      <c r="R23" s="70"/>
      <c r="S23" s="71"/>
      <c r="T23" s="71"/>
      <c r="U23" s="71"/>
      <c r="V23" s="71"/>
      <c r="W23" s="67"/>
      <c r="X23" s="67"/>
      <c r="Y23" s="72"/>
      <c r="Z23" s="72"/>
      <c r="AA23" s="72"/>
      <c r="AB23" s="68"/>
      <c r="AC23" s="108"/>
      <c r="AD23" s="109"/>
      <c r="AE23" s="109"/>
      <c r="AF23" s="109"/>
      <c r="AG23" s="109"/>
      <c r="AH23" s="109"/>
      <c r="AI23" s="109"/>
      <c r="AJ23" s="109"/>
      <c r="AK23" s="109"/>
      <c r="AL23" s="109"/>
      <c r="AM23" s="109"/>
      <c r="AN23" s="106"/>
    </row>
    <row r="24" spans="1:40" ht="15" customHeight="1" x14ac:dyDescent="0.4">
      <c r="A24" s="32"/>
      <c r="B24" s="112" t="s">
        <v>86</v>
      </c>
      <c r="C24" s="112"/>
      <c r="D24" s="112"/>
      <c r="E24" s="112"/>
      <c r="F24" s="112"/>
      <c r="G24" s="112"/>
      <c r="H24" s="112"/>
      <c r="I24" s="38"/>
      <c r="J24" s="35"/>
      <c r="K24" s="137"/>
      <c r="L24" s="137"/>
      <c r="M24" s="137"/>
      <c r="N24" s="137"/>
      <c r="O24" s="137"/>
      <c r="P24" s="137"/>
      <c r="Q24" s="137"/>
      <c r="R24" s="137"/>
      <c r="S24" s="137"/>
      <c r="T24" s="137"/>
      <c r="U24" s="137"/>
      <c r="V24" s="137"/>
      <c r="W24" s="137"/>
      <c r="X24" s="137"/>
      <c r="Y24" s="137"/>
      <c r="Z24" s="137"/>
      <c r="AA24" s="137"/>
      <c r="AB24" s="65"/>
      <c r="AC24" s="108"/>
      <c r="AD24" s="109"/>
      <c r="AE24" s="109"/>
      <c r="AF24" s="109"/>
      <c r="AG24" s="109"/>
      <c r="AH24" s="109"/>
      <c r="AI24" s="109"/>
      <c r="AJ24" s="109"/>
      <c r="AK24" s="109"/>
      <c r="AL24" s="109"/>
      <c r="AM24" s="109"/>
      <c r="AN24" s="106"/>
    </row>
    <row r="25" spans="1:40" ht="3.75" customHeight="1" x14ac:dyDescent="0.4">
      <c r="A25" s="32"/>
      <c r="B25" s="30"/>
      <c r="C25" s="30"/>
      <c r="D25" s="30"/>
      <c r="E25" s="30"/>
      <c r="F25" s="30"/>
      <c r="G25" s="30"/>
      <c r="H25" s="30"/>
      <c r="I25" s="38"/>
      <c r="J25" s="35"/>
      <c r="K25" s="30"/>
      <c r="L25" s="30"/>
      <c r="M25" s="30"/>
      <c r="N25" s="30"/>
      <c r="O25" s="30"/>
      <c r="P25" s="30"/>
      <c r="Q25" s="30"/>
      <c r="R25" s="30"/>
      <c r="S25" s="30"/>
      <c r="T25" s="30"/>
      <c r="U25" s="30"/>
      <c r="V25" s="30"/>
      <c r="Y25" s="30"/>
      <c r="Z25" s="30"/>
      <c r="AA25" s="30"/>
      <c r="AB25" s="65"/>
      <c r="AC25" s="108"/>
      <c r="AD25" s="109"/>
      <c r="AE25" s="109"/>
      <c r="AF25" s="109"/>
      <c r="AG25" s="109"/>
      <c r="AH25" s="109"/>
      <c r="AI25" s="109"/>
      <c r="AJ25" s="109"/>
      <c r="AK25" s="109"/>
      <c r="AL25" s="109"/>
      <c r="AM25" s="109"/>
      <c r="AN25" s="106"/>
    </row>
    <row r="26" spans="1:40" ht="3.75" customHeight="1" x14ac:dyDescent="0.4">
      <c r="A26" s="32"/>
      <c r="B26" s="73"/>
      <c r="C26" s="73"/>
      <c r="D26" s="73"/>
      <c r="E26" s="73"/>
      <c r="F26" s="73"/>
      <c r="G26" s="73"/>
      <c r="H26" s="73"/>
      <c r="I26" s="73"/>
      <c r="J26" s="73"/>
      <c r="K26" s="35"/>
      <c r="L26" s="35"/>
      <c r="M26" s="35"/>
      <c r="N26" s="35"/>
      <c r="O26" s="35"/>
      <c r="P26" s="35"/>
      <c r="Q26" s="35"/>
      <c r="R26" s="35"/>
      <c r="S26" s="35"/>
      <c r="T26" s="35"/>
      <c r="U26" s="35"/>
      <c r="V26" s="35"/>
      <c r="W26" s="35"/>
      <c r="X26" s="35"/>
      <c r="Y26" s="35"/>
      <c r="Z26" s="35"/>
      <c r="AA26" s="35"/>
      <c r="AB26" s="34"/>
      <c r="AC26" s="108" t="s">
        <v>20</v>
      </c>
      <c r="AD26" s="105" t="s">
        <v>34</v>
      </c>
      <c r="AE26" s="105"/>
      <c r="AF26" s="105"/>
      <c r="AG26" s="105"/>
      <c r="AH26" s="105"/>
      <c r="AI26" s="105"/>
      <c r="AJ26" s="105"/>
      <c r="AK26" s="105"/>
      <c r="AL26" s="105"/>
      <c r="AM26" s="105"/>
      <c r="AN26" s="106">
        <f>IF(R27&lt;&gt;"",1,0)</f>
        <v>1</v>
      </c>
    </row>
    <row r="27" spans="1:40" ht="26.25" customHeight="1" thickBot="1" x14ac:dyDescent="0.45">
      <c r="A27" s="32"/>
      <c r="B27" s="74" t="s">
        <v>4</v>
      </c>
      <c r="C27" s="73"/>
      <c r="D27" s="73"/>
      <c r="E27" s="73"/>
      <c r="F27" s="73"/>
      <c r="G27" s="73"/>
      <c r="H27" s="73"/>
      <c r="I27" s="73"/>
      <c r="J27" s="73"/>
      <c r="K27" s="35"/>
      <c r="L27" s="35"/>
      <c r="M27" s="35"/>
      <c r="N27" s="35"/>
      <c r="O27" s="35"/>
      <c r="P27" s="35"/>
      <c r="Q27" s="35"/>
      <c r="R27" s="151" t="s">
        <v>92</v>
      </c>
      <c r="S27" s="151"/>
      <c r="T27" s="151"/>
      <c r="U27" s="151"/>
      <c r="V27" s="151"/>
      <c r="W27" s="151"/>
      <c r="X27" s="151"/>
      <c r="Y27" s="151"/>
      <c r="Z27" s="151"/>
      <c r="AA27" s="151"/>
      <c r="AB27" s="34"/>
      <c r="AC27" s="108"/>
      <c r="AD27" s="105"/>
      <c r="AE27" s="105"/>
      <c r="AF27" s="105"/>
      <c r="AG27" s="105"/>
      <c r="AH27" s="105"/>
      <c r="AI27" s="105"/>
      <c r="AJ27" s="105"/>
      <c r="AK27" s="105"/>
      <c r="AL27" s="105"/>
      <c r="AM27" s="105"/>
      <c r="AN27" s="106"/>
    </row>
    <row r="28" spans="1:40" ht="26.25" customHeight="1" x14ac:dyDescent="0.4">
      <c r="A28" s="32"/>
      <c r="B28" s="74"/>
      <c r="C28" s="73"/>
      <c r="D28" s="73"/>
      <c r="E28" s="73"/>
      <c r="F28" s="73"/>
      <c r="G28" s="73"/>
      <c r="H28" s="73"/>
      <c r="I28" s="73"/>
      <c r="J28" s="73"/>
      <c r="K28" s="35"/>
      <c r="L28" s="35"/>
      <c r="M28" s="35"/>
      <c r="N28" s="35"/>
      <c r="O28" s="35"/>
      <c r="P28" s="35"/>
      <c r="Q28" s="35"/>
      <c r="R28" s="35"/>
      <c r="S28" s="35"/>
      <c r="T28" s="35"/>
      <c r="U28" s="35"/>
      <c r="V28" s="35"/>
      <c r="W28" s="35"/>
      <c r="X28" s="35"/>
      <c r="Y28" s="35"/>
      <c r="Z28" s="35"/>
      <c r="AA28" s="35"/>
      <c r="AB28" s="34"/>
      <c r="AC28" s="108" t="s">
        <v>20</v>
      </c>
      <c r="AD28" s="105" t="s">
        <v>35</v>
      </c>
      <c r="AE28" s="105"/>
      <c r="AF28" s="105"/>
      <c r="AG28" s="105"/>
      <c r="AH28" s="105"/>
      <c r="AI28" s="105"/>
      <c r="AJ28" s="105"/>
      <c r="AK28" s="105"/>
      <c r="AL28" s="105"/>
      <c r="AM28" s="105"/>
      <c r="AN28" s="106"/>
    </row>
    <row r="29" spans="1:40" ht="26.25" customHeight="1" thickBot="1" x14ac:dyDescent="0.45">
      <c r="A29" s="32"/>
      <c r="B29" s="74" t="s">
        <v>5</v>
      </c>
      <c r="C29" s="73"/>
      <c r="D29" s="73"/>
      <c r="E29" s="73"/>
      <c r="F29" s="73"/>
      <c r="G29" s="73"/>
      <c r="H29" s="73"/>
      <c r="I29" s="73"/>
      <c r="J29" s="73"/>
      <c r="K29" s="35"/>
      <c r="L29" s="35"/>
      <c r="M29" s="35"/>
      <c r="N29" s="35"/>
      <c r="O29" s="35"/>
      <c r="P29" s="35"/>
      <c r="Q29" s="35"/>
      <c r="R29" s="152" t="s">
        <v>93</v>
      </c>
      <c r="S29" s="152"/>
      <c r="T29" s="152"/>
      <c r="U29" s="152"/>
      <c r="V29" s="152"/>
      <c r="W29" s="152"/>
      <c r="X29" s="152"/>
      <c r="Y29" s="152"/>
      <c r="Z29" s="152"/>
      <c r="AA29" s="152"/>
      <c r="AB29" s="34"/>
      <c r="AC29" s="108"/>
      <c r="AD29" s="105"/>
      <c r="AE29" s="105"/>
      <c r="AF29" s="105"/>
      <c r="AG29" s="105"/>
      <c r="AH29" s="105"/>
      <c r="AI29" s="105"/>
      <c r="AJ29" s="105"/>
      <c r="AK29" s="105"/>
      <c r="AL29" s="105"/>
      <c r="AM29" s="105"/>
      <c r="AN29" s="106"/>
    </row>
    <row r="30" spans="1:40" ht="26.25" customHeight="1" x14ac:dyDescent="0.4">
      <c r="A30" s="32"/>
      <c r="B30" s="74"/>
      <c r="C30" s="73"/>
      <c r="D30" s="73"/>
      <c r="E30" s="73"/>
      <c r="F30" s="73"/>
      <c r="G30" s="73"/>
      <c r="H30" s="73"/>
      <c r="I30" s="73"/>
      <c r="J30" s="73"/>
      <c r="K30" s="35"/>
      <c r="L30" s="35"/>
      <c r="M30" s="35"/>
      <c r="N30" s="35"/>
      <c r="O30" s="35"/>
      <c r="P30" s="35"/>
      <c r="Q30" s="35"/>
      <c r="R30" s="35"/>
      <c r="S30" s="35"/>
      <c r="T30" s="35"/>
      <c r="U30" s="35"/>
      <c r="V30" s="35"/>
      <c r="W30" s="35"/>
      <c r="X30" s="35"/>
      <c r="Y30" s="35"/>
      <c r="Z30" s="35"/>
      <c r="AA30" s="35"/>
      <c r="AB30" s="34"/>
      <c r="AD30" s="105" t="s">
        <v>36</v>
      </c>
      <c r="AE30" s="105"/>
      <c r="AF30" s="105"/>
      <c r="AG30" s="105"/>
      <c r="AH30" s="105"/>
      <c r="AI30" s="105"/>
      <c r="AJ30" s="105"/>
      <c r="AK30" s="105"/>
      <c r="AL30" s="105"/>
      <c r="AM30" s="105"/>
      <c r="AN30" s="106"/>
    </row>
    <row r="31" spans="1:40" ht="26.25" customHeight="1" thickBot="1" x14ac:dyDescent="0.45">
      <c r="A31" s="32"/>
      <c r="B31" s="74" t="s">
        <v>21</v>
      </c>
      <c r="C31" s="35"/>
      <c r="D31" s="73"/>
      <c r="E31" s="73"/>
      <c r="F31" s="73"/>
      <c r="G31" s="73"/>
      <c r="H31" s="73"/>
      <c r="I31" s="73"/>
      <c r="J31" s="73"/>
      <c r="K31" s="35"/>
      <c r="L31" s="35"/>
      <c r="M31" s="35"/>
      <c r="N31" s="35"/>
      <c r="O31" s="35"/>
      <c r="P31" s="35"/>
      <c r="Q31" s="35"/>
      <c r="R31" s="130"/>
      <c r="S31" s="130"/>
      <c r="T31" s="130"/>
      <c r="U31" s="130"/>
      <c r="V31" s="130"/>
      <c r="W31" s="130"/>
      <c r="X31" s="130"/>
      <c r="Y31" s="130"/>
      <c r="Z31" s="130"/>
      <c r="AA31" s="130"/>
      <c r="AB31" s="34"/>
      <c r="AC31" s="44" t="s">
        <v>20</v>
      </c>
      <c r="AD31" s="105"/>
      <c r="AE31" s="105"/>
      <c r="AF31" s="105"/>
      <c r="AG31" s="105"/>
      <c r="AH31" s="105"/>
      <c r="AI31" s="105"/>
      <c r="AJ31" s="105"/>
      <c r="AK31" s="105"/>
      <c r="AL31" s="105"/>
      <c r="AM31" s="105"/>
      <c r="AN31" s="106"/>
    </row>
    <row r="32" spans="1:40" ht="18.75" customHeight="1" x14ac:dyDescent="0.4">
      <c r="A32" s="32"/>
      <c r="B32" s="74"/>
      <c r="C32" s="73"/>
      <c r="D32" s="73"/>
      <c r="E32" s="73"/>
      <c r="F32" s="73"/>
      <c r="G32" s="73"/>
      <c r="H32" s="73"/>
      <c r="I32" s="73"/>
      <c r="J32" s="73"/>
      <c r="K32" s="35"/>
      <c r="L32" s="35"/>
      <c r="M32" s="35"/>
      <c r="N32" s="35"/>
      <c r="O32" s="35"/>
      <c r="P32" s="35"/>
      <c r="Q32" s="35"/>
      <c r="R32" s="35"/>
      <c r="S32" s="35"/>
      <c r="T32" s="35"/>
      <c r="U32" s="35"/>
      <c r="V32" s="35"/>
      <c r="W32" s="35"/>
      <c r="X32" s="35"/>
      <c r="Y32" s="35"/>
      <c r="Z32" s="35"/>
      <c r="AA32" s="35"/>
      <c r="AB32" s="34"/>
      <c r="AD32" s="133" t="s">
        <v>37</v>
      </c>
      <c r="AE32" s="133"/>
      <c r="AF32" s="133"/>
      <c r="AG32" s="133"/>
      <c r="AH32" s="133"/>
      <c r="AI32" s="133"/>
      <c r="AJ32" s="133"/>
      <c r="AK32" s="133"/>
      <c r="AL32" s="133"/>
      <c r="AM32" s="133"/>
      <c r="AN32" s="106"/>
    </row>
    <row r="33" spans="1:40" ht="26.25" customHeight="1" thickBot="1" x14ac:dyDescent="0.45">
      <c r="A33" s="32"/>
      <c r="B33" s="74" t="s">
        <v>6</v>
      </c>
      <c r="C33" s="73"/>
      <c r="D33" s="73"/>
      <c r="E33" s="73"/>
      <c r="F33" s="73"/>
      <c r="G33" s="73"/>
      <c r="H33" s="73"/>
      <c r="I33" s="73"/>
      <c r="J33" s="73"/>
      <c r="K33" s="35"/>
      <c r="L33" s="35"/>
      <c r="M33" s="35"/>
      <c r="N33" s="35"/>
      <c r="O33" s="35"/>
      <c r="P33" s="35"/>
      <c r="Q33" s="35"/>
      <c r="R33" s="130"/>
      <c r="S33" s="130"/>
      <c r="T33" s="130"/>
      <c r="U33" s="130"/>
      <c r="V33" s="130"/>
      <c r="W33" s="130"/>
      <c r="X33" s="130"/>
      <c r="Y33" s="130"/>
      <c r="Z33" s="130"/>
      <c r="AA33" s="130"/>
      <c r="AB33" s="34"/>
      <c r="AC33" s="44" t="s">
        <v>20</v>
      </c>
      <c r="AD33" s="133"/>
      <c r="AE33" s="133"/>
      <c r="AF33" s="133"/>
      <c r="AG33" s="133"/>
      <c r="AH33" s="133"/>
      <c r="AI33" s="133"/>
      <c r="AJ33" s="133"/>
      <c r="AK33" s="133"/>
      <c r="AL33" s="133"/>
      <c r="AM33" s="133"/>
      <c r="AN33" s="106"/>
    </row>
    <row r="34" spans="1:40" ht="18.75" customHeight="1" x14ac:dyDescent="0.4">
      <c r="A34" s="75"/>
      <c r="B34" s="76"/>
      <c r="C34" s="76"/>
      <c r="D34" s="76"/>
      <c r="E34" s="76"/>
      <c r="F34" s="76"/>
      <c r="G34" s="76"/>
      <c r="H34" s="76"/>
      <c r="I34" s="76"/>
      <c r="J34" s="76"/>
      <c r="K34" s="77"/>
      <c r="L34" s="77"/>
      <c r="M34" s="77"/>
      <c r="N34" s="77"/>
      <c r="O34" s="77"/>
      <c r="P34" s="77"/>
      <c r="Q34" s="77"/>
      <c r="R34" s="77"/>
      <c r="S34" s="77"/>
      <c r="T34" s="77"/>
      <c r="U34" s="77"/>
      <c r="V34" s="77"/>
      <c r="W34" s="77"/>
      <c r="X34" s="77"/>
      <c r="Y34" s="77"/>
      <c r="Z34" s="77"/>
      <c r="AA34" s="77"/>
      <c r="AB34" s="78"/>
    </row>
  </sheetData>
  <sheetProtection password="EBDE" sheet="1" objects="1" scenarios="1"/>
  <mergeCells count="66">
    <mergeCell ref="Y16:AA16"/>
    <mergeCell ref="AC21:AC22"/>
    <mergeCell ref="AC17:AC20"/>
    <mergeCell ref="AC26:AC27"/>
    <mergeCell ref="AC15:AC16"/>
    <mergeCell ref="AD28:AM29"/>
    <mergeCell ref="AD26:AM27"/>
    <mergeCell ref="R27:AA27"/>
    <mergeCell ref="R29:AA29"/>
    <mergeCell ref="R31:AA31"/>
    <mergeCell ref="F9:I9"/>
    <mergeCell ref="B12:H12"/>
    <mergeCell ref="K12:O12"/>
    <mergeCell ref="R12:V12"/>
    <mergeCell ref="Y12:AA12"/>
    <mergeCell ref="R11:V11"/>
    <mergeCell ref="K11:O11"/>
    <mergeCell ref="Y11:AA11"/>
    <mergeCell ref="R33:AA33"/>
    <mergeCell ref="K15:O15"/>
    <mergeCell ref="AD13:AM14"/>
    <mergeCell ref="AD15:AM16"/>
    <mergeCell ref="AD32:AM33"/>
    <mergeCell ref="S18:V18"/>
    <mergeCell ref="K22:V22"/>
    <mergeCell ref="K24:AA24"/>
    <mergeCell ref="R15:V15"/>
    <mergeCell ref="Y13:AA13"/>
    <mergeCell ref="Y22:AA22"/>
    <mergeCell ref="Y15:AA15"/>
    <mergeCell ref="R13:V13"/>
    <mergeCell ref="R14:V14"/>
    <mergeCell ref="L18:O18"/>
    <mergeCell ref="AD30:AM31"/>
    <mergeCell ref="AD5:AM7"/>
    <mergeCell ref="B24:H24"/>
    <mergeCell ref="Y18:AA21"/>
    <mergeCell ref="AD2:AM3"/>
    <mergeCell ref="B22:H22"/>
    <mergeCell ref="B16:H16"/>
    <mergeCell ref="K16:O16"/>
    <mergeCell ref="R16:V16"/>
    <mergeCell ref="Y14:AA14"/>
    <mergeCell ref="B14:H14"/>
    <mergeCell ref="B2:AA3"/>
    <mergeCell ref="B7:J7"/>
    <mergeCell ref="K7:AA7"/>
    <mergeCell ref="B9:E9"/>
    <mergeCell ref="K9:Q9"/>
    <mergeCell ref="R9:AA9"/>
    <mergeCell ref="AN32:AN33"/>
    <mergeCell ref="AN15:AN16"/>
    <mergeCell ref="AD8:AM10"/>
    <mergeCell ref="AC13:AC14"/>
    <mergeCell ref="AN13:AN14"/>
    <mergeCell ref="AC28:AC29"/>
    <mergeCell ref="AC23:AC25"/>
    <mergeCell ref="AD23:AM25"/>
    <mergeCell ref="AN23:AN25"/>
    <mergeCell ref="AN28:AN29"/>
    <mergeCell ref="AN30:AN31"/>
    <mergeCell ref="AN26:AN27"/>
    <mergeCell ref="AD21:AM22"/>
    <mergeCell ref="AD17:AM20"/>
    <mergeCell ref="AN17:AN20"/>
    <mergeCell ref="AN21:AN22"/>
  </mergeCells>
  <phoneticPr fontId="0" type="noConversion"/>
  <conditionalFormatting sqref="R14:S14 R27:S27 K16:O16 R12:V12 R16:V16 K7:AA7 K12:O12">
    <cfRule type="cellIs" dxfId="34" priority="162" stopIfTrue="1" operator="equal">
      <formula>$A$1</formula>
    </cfRule>
  </conditionalFormatting>
  <conditionalFormatting sqref="Y16:AA16">
    <cfRule type="cellIs" dxfId="33" priority="109" operator="equal">
      <formula>"#REIFLG!"</formula>
    </cfRule>
  </conditionalFormatting>
  <conditionalFormatting sqref="Y22:AA23">
    <cfRule type="expression" dxfId="32" priority="62">
      <formula>IF(Y22&lt;0,1,0)</formula>
    </cfRule>
  </conditionalFormatting>
  <conditionalFormatting sqref="K20">
    <cfRule type="expression" dxfId="31" priority="29">
      <formula>IF(AND($X$16=0,$K$20&lt;&gt;""),1,0)</formula>
    </cfRule>
    <cfRule type="expression" dxfId="30" priority="39">
      <formula>IF(AND($K$18="",$K$20&lt;&gt;""),1,0)</formula>
    </cfRule>
    <cfRule type="expression" dxfId="29" priority="45">
      <formula>IF(AND($K$20&lt;&gt;"",$N$20&lt;&gt;""),1,0)</formula>
    </cfRule>
  </conditionalFormatting>
  <conditionalFormatting sqref="N20">
    <cfRule type="expression" dxfId="28" priority="28">
      <formula>IF(AND($X$16=0,$N$20&lt;&gt;""),1,0)</formula>
    </cfRule>
    <cfRule type="expression" dxfId="27" priority="41">
      <formula>IF(AND($K$18="",$N$20&lt;&gt;""),1,0)</formula>
    </cfRule>
    <cfRule type="expression" dxfId="26" priority="44">
      <formula>IF(AND($K$20&lt;&gt;"",$N$20&lt;&gt;""),1,0)</formula>
    </cfRule>
  </conditionalFormatting>
  <conditionalFormatting sqref="R20">
    <cfRule type="expression" dxfId="25" priority="34">
      <formula>IF(AND(OR($X$16=1,$X$16=0),$R$20&lt;&gt;""),1,0)</formula>
    </cfRule>
    <cfRule type="expression" dxfId="24" priority="37">
      <formula>IF(AND($R$18="",$R$20&lt;&gt;""),1,0)</formula>
    </cfRule>
    <cfRule type="expression" dxfId="23" priority="42">
      <formula>IF(AND($R$20&lt;&gt;"",$U$20&lt;&gt;""),1,0)</formula>
    </cfRule>
  </conditionalFormatting>
  <conditionalFormatting sqref="U20">
    <cfRule type="expression" dxfId="22" priority="32">
      <formula>IF(AND(OR($X$16=1,$X$16=0),$U$20&lt;&gt;""),1,0)</formula>
    </cfRule>
    <cfRule type="expression" dxfId="21" priority="40">
      <formula>IF(AND($R$18="",$U$20&lt;&gt;""),1,0)</formula>
    </cfRule>
    <cfRule type="expression" dxfId="20" priority="43">
      <formula>IF(AND($R$20&lt;&gt;"",$U$20&lt;&gt;""),1,0)</formula>
    </cfRule>
  </conditionalFormatting>
  <conditionalFormatting sqref="K20:O20">
    <cfRule type="expression" dxfId="19" priority="47">
      <formula>IF($K$18="",1,0)</formula>
    </cfRule>
  </conditionalFormatting>
  <conditionalFormatting sqref="R20:V20">
    <cfRule type="expression" dxfId="18" priority="46">
      <formula>IF($R$18="",1,0)</formula>
    </cfRule>
  </conditionalFormatting>
  <conditionalFormatting sqref="K20 N20">
    <cfRule type="expression" dxfId="17" priority="50">
      <formula>IF(AND($K$18&lt;&gt;"",$K$20="",$N$20=""),1,0)</formula>
    </cfRule>
  </conditionalFormatting>
  <conditionalFormatting sqref="R20 U20">
    <cfRule type="expression" dxfId="16" priority="53">
      <formula>IF(AND($R$18&lt;&gt;"",$R$20="",$U$20=""),1,0)</formula>
    </cfRule>
  </conditionalFormatting>
  <conditionalFormatting sqref="R18:V20">
    <cfRule type="expression" dxfId="15" priority="48">
      <formula>IF(OR($X$16=1,$X$16=0),1,0)</formula>
    </cfRule>
  </conditionalFormatting>
  <conditionalFormatting sqref="K18:O20">
    <cfRule type="expression" dxfId="14" priority="49">
      <formula>IF($X$16=0,1,0)</formula>
    </cfRule>
  </conditionalFormatting>
  <conditionalFormatting sqref="R18">
    <cfRule type="expression" dxfId="13" priority="36">
      <formula>IF(AND(OR($X$16=1,$X$16=0),$R$18&lt;&gt;""),1,0)</formula>
    </cfRule>
  </conditionalFormatting>
  <conditionalFormatting sqref="K18">
    <cfRule type="expression" dxfId="12" priority="31">
      <formula>IF(AND($X$16=0,$K$18&lt;&gt;""),1,0)</formula>
    </cfRule>
  </conditionalFormatting>
  <conditionalFormatting sqref="K18:V22">
    <cfRule type="expression" dxfId="11" priority="27">
      <formula>IF($X$16="#REIFLG!",1,0)</formula>
    </cfRule>
  </conditionalFormatting>
  <conditionalFormatting sqref="AC15:AM16">
    <cfRule type="expression" dxfId="10" priority="23">
      <formula>IF($AN$15=1,1,0)</formula>
    </cfRule>
  </conditionalFormatting>
  <conditionalFormatting sqref="AC17:AM20">
    <cfRule type="expression" dxfId="9" priority="8">
      <formula>IF($X$16=0,1,0)</formula>
    </cfRule>
    <cfRule type="expression" dxfId="8" priority="14">
      <formula>IF($AN$17=1,1,0)</formula>
    </cfRule>
  </conditionalFormatting>
  <conditionalFormatting sqref="AC26:AM27">
    <cfRule type="expression" dxfId="7" priority="13">
      <formula>IF($AN$26=1,1,0)</formula>
    </cfRule>
  </conditionalFormatting>
  <conditionalFormatting sqref="AC21:AM22 AC28:AM33 AC13:AM14">
    <cfRule type="expression" dxfId="6" priority="12">
      <formula>IF(SUM($AN$13:$AN$27)=4,1,)</formula>
    </cfRule>
  </conditionalFormatting>
  <conditionalFormatting sqref="AD5:AM7">
    <cfRule type="expression" dxfId="5" priority="11">
      <formula>IF($AD$5="Druckbar",1,0)</formula>
    </cfRule>
  </conditionalFormatting>
  <conditionalFormatting sqref="AD8:AM10">
    <cfRule type="expression" dxfId="4" priority="10">
      <formula>IF(SUM($AN$13:$AN$34)=4,1,0)</formula>
    </cfRule>
  </conditionalFormatting>
  <pageMargins left="0.78740157499999996" right="0.78740157499999996" top="0.984251969" bottom="0.984251969" header="0.4921259845" footer="0.4921259845"/>
  <pageSetup paperSize="9" orientation="portrait" r:id="rId1"/>
  <headerFooter alignWithMargins="0"/>
  <ignoredErrors>
    <ignoredError sqref="K12 R12 K7" unlockedFormula="1"/>
  </ignoredErrors>
  <extLst>
    <ext xmlns:x14="http://schemas.microsoft.com/office/spreadsheetml/2009/9/main" uri="{78C0D931-6437-407d-A8EE-F0AAD7539E65}">
      <x14:conditionalFormattings>
        <x14:conditionalFormatting xmlns:xm="http://schemas.microsoft.com/office/excel/2006/main">
          <x14:cfRule type="expression" priority="163" id="{09F09A5A-10E7-4F5A-BB6F-40AA749FA6B1}">
            <xm:f>IF(Start!$E$21="Teilzeit",1,0)</xm:f>
            <x14:dxf>
              <font>
                <color theme="0"/>
              </font>
              <fill>
                <patternFill>
                  <bgColor theme="0"/>
                </patternFill>
              </fill>
              <border>
                <left style="thin">
                  <color theme="0"/>
                </left>
                <right style="thin">
                  <color theme="0"/>
                </right>
                <top style="thin">
                  <color theme="0"/>
                </top>
                <bottom style="thin">
                  <color theme="0"/>
                </bottom>
                <vertical/>
                <horizontal/>
              </border>
            </x14:dxf>
          </x14:cfRule>
          <xm:sqref>K18:V20</xm:sqref>
        </x14:conditionalFormatting>
        <x14:conditionalFormatting xmlns:xm="http://schemas.microsoft.com/office/excel/2006/main">
          <x14:cfRule type="expression" priority="168" id="{0E156077-125F-4A5F-B1C0-29756A8E9876}">
            <xm:f>IF(Start!$E$21="Teilzeit",1,0)</xm:f>
            <x14:dxf>
              <font>
                <color theme="0"/>
              </font>
              <fill>
                <patternFill>
                  <bgColor theme="0"/>
                </patternFill>
              </fill>
              <border>
                <vertical/>
                <horizontal/>
              </border>
            </x14:dxf>
          </x14:cfRule>
          <xm:sqref>AC17:AN20</xm:sqref>
        </x14:conditionalFormatting>
        <x14:conditionalFormatting xmlns:xm="http://schemas.microsoft.com/office/excel/2006/main">
          <x14:cfRule type="expression" priority="169" id="{A747C0FA-2886-4C15-A6F5-48518FE2B2DE}">
            <xm:f>IF(   AND(     OR(       Start!$E$7="",       Start!$E$9="",       Start!$E$11="",       Start!$E$13=""     ),     AND(       Start!$E$21="Teilzeit",       OR(         Start!$E$28="",         Start!$E$30="",         Start!$E$32="",         Start!$E$34="",         Start!$E$36=""       )     )   ),   1,   0 )</xm:f>
            <x14:dxf>
              <font>
                <color theme="0"/>
              </font>
              <fill>
                <patternFill>
                  <bgColor theme="0"/>
                </patternFill>
              </fill>
              <border>
                <left style="thin">
                  <color theme="0"/>
                </left>
                <right style="thin">
                  <color theme="0"/>
                </right>
                <top style="thin">
                  <color theme="0"/>
                </top>
                <bottom style="thin">
                  <color theme="0"/>
                </bottom>
              </border>
            </x14:dxf>
          </x14:cfRule>
          <xm:sqref>AC17</xm:sqref>
        </x14:conditionalFormatting>
        <x14:conditionalFormatting xmlns:xm="http://schemas.microsoft.com/office/excel/2006/main">
          <x14:cfRule type="expression" priority="6" id="{0DD05F48-D4A7-4D18-8DC0-AF8D05CFEEA4}">
            <xm:f>IF(Start!$E$21&lt;&gt;"",IF(AND(Start!$E$21="Vollzeit",OR(Start!$E$7="",Start!$E$9="",Start!$E$19="",Start!$E$11="",Start!$E$13="")),1,IF(AND(Start!$E$21="Teilzeit",OR(Start!$E$7="",Start!$E$9="",Start!$E$19="",Start!$E$11="",Start!$E$13="",Start!$E$28="",Start!$E$30="",Start!$E$32="",Start!$E$34="",Start!$E$36="")),1,0)),1)</xm:f>
            <x14:dxf>
              <font>
                <color theme="0"/>
              </font>
              <fill>
                <patternFill>
                  <bgColor theme="0"/>
                </patternFill>
              </fill>
              <border>
                <left style="thin">
                  <color theme="0"/>
                </left>
                <right style="thin">
                  <color theme="0"/>
                </right>
                <top style="thin">
                  <color theme="0"/>
                </top>
                <bottom style="thin">
                  <color theme="0"/>
                </bottom>
              </border>
            </x14:dxf>
          </x14:cfRule>
          <xm:sqref>A1:AO34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3"/>
  <sheetViews>
    <sheetView workbookViewId="0">
      <selection activeCell="E16" sqref="E16"/>
    </sheetView>
  </sheetViews>
  <sheetFormatPr baseColWidth="10" defaultColWidth="11.44140625" defaultRowHeight="12.75" customHeight="1" x14ac:dyDescent="0.25"/>
  <cols>
    <col min="1" max="256" width="11.44140625" style="15" customWidth="1"/>
    <col min="257" max="16384" width="11.44140625" style="15"/>
  </cols>
  <sheetData>
    <row r="1" spans="1:42" ht="12.75" customHeight="1" x14ac:dyDescent="0.25">
      <c r="A1" s="15">
        <v>1</v>
      </c>
      <c r="B1" s="15" t="s">
        <v>8</v>
      </c>
      <c r="C1" s="22">
        <v>1</v>
      </c>
      <c r="D1" s="22" t="s">
        <v>66</v>
      </c>
      <c r="E1" s="22">
        <v>1</v>
      </c>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row>
    <row r="2" spans="1:42" ht="12.75" customHeight="1" x14ac:dyDescent="0.25">
      <c r="A2" s="15">
        <v>2</v>
      </c>
      <c r="B2" s="15" t="s">
        <v>9</v>
      </c>
      <c r="C2" s="22">
        <v>2</v>
      </c>
      <c r="D2" s="22" t="s">
        <v>67</v>
      </c>
      <c r="E2" s="22">
        <v>2</v>
      </c>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2"/>
      <c r="AH2" s="22"/>
      <c r="AI2" s="22"/>
      <c r="AJ2" s="22"/>
    </row>
    <row r="3" spans="1:42" ht="12.75" customHeight="1" x14ac:dyDescent="0.25">
      <c r="A3" s="15">
        <v>3</v>
      </c>
      <c r="B3" s="15" t="s">
        <v>10</v>
      </c>
      <c r="C3" s="22">
        <v>3</v>
      </c>
      <c r="D3" s="22" t="s">
        <v>68</v>
      </c>
      <c r="E3" s="22">
        <v>3</v>
      </c>
      <c r="F3" s="22"/>
      <c r="G3" s="22"/>
      <c r="H3" s="22"/>
      <c r="I3" s="22"/>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row>
    <row r="4" spans="1:42" ht="12.75" customHeight="1" x14ac:dyDescent="0.25">
      <c r="A4" s="15">
        <v>4</v>
      </c>
      <c r="B4" s="15" t="s">
        <v>11</v>
      </c>
      <c r="C4" s="22">
        <v>4</v>
      </c>
      <c r="D4" s="22" t="s">
        <v>69</v>
      </c>
      <c r="E4" s="22">
        <v>4</v>
      </c>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row>
    <row r="5" spans="1:42" ht="12.75" customHeight="1" x14ac:dyDescent="0.25">
      <c r="A5" s="15">
        <v>5</v>
      </c>
      <c r="B5" s="15" t="s">
        <v>12</v>
      </c>
      <c r="C5" s="22">
        <v>5</v>
      </c>
      <c r="D5" s="22" t="s">
        <v>70</v>
      </c>
      <c r="E5" s="22">
        <v>5</v>
      </c>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row>
    <row r="6" spans="1:42" ht="12.75" customHeight="1" x14ac:dyDescent="0.25">
      <c r="A6" s="15">
        <v>6</v>
      </c>
      <c r="B6" s="15" t="s">
        <v>13</v>
      </c>
      <c r="C6" s="22">
        <v>6</v>
      </c>
      <c r="D6" s="22" t="s">
        <v>81</v>
      </c>
      <c r="E6" s="22">
        <v>6</v>
      </c>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row>
    <row r="7" spans="1:42" ht="12.75" customHeight="1" x14ac:dyDescent="0.25">
      <c r="A7" s="15">
        <v>7</v>
      </c>
      <c r="B7" s="15" t="s">
        <v>14</v>
      </c>
      <c r="C7" s="22">
        <v>7</v>
      </c>
      <c r="D7" s="22" t="s">
        <v>82</v>
      </c>
      <c r="E7" s="22">
        <v>7</v>
      </c>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row>
    <row r="8" spans="1:42" ht="12.75" customHeight="1" x14ac:dyDescent="0.25">
      <c r="A8" s="15">
        <v>8</v>
      </c>
      <c r="B8" s="15" t="s">
        <v>15</v>
      </c>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row>
    <row r="9" spans="1:42" ht="12.75" customHeight="1" x14ac:dyDescent="0.25">
      <c r="A9" s="5">
        <v>9</v>
      </c>
      <c r="B9" s="5" t="s">
        <v>16</v>
      </c>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row>
    <row r="10" spans="1:42" ht="12.75" customHeight="1" x14ac:dyDescent="0.25">
      <c r="A10" s="23">
        <v>10</v>
      </c>
      <c r="B10" s="5" t="s">
        <v>17</v>
      </c>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5"/>
      <c r="AL10" s="5"/>
      <c r="AM10" s="5"/>
      <c r="AP10" s="5"/>
    </row>
    <row r="11" spans="1:42" ht="12.75" customHeight="1" x14ac:dyDescent="0.25">
      <c r="A11" s="24">
        <v>11</v>
      </c>
      <c r="B11" s="5" t="s">
        <v>18</v>
      </c>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5"/>
      <c r="AL11" s="23"/>
      <c r="AM11" s="23"/>
      <c r="AP11" s="5"/>
    </row>
    <row r="12" spans="1:42" ht="12.75" customHeight="1" x14ac:dyDescent="0.25">
      <c r="A12" s="5">
        <v>12</v>
      </c>
      <c r="B12" s="5" t="s">
        <v>19</v>
      </c>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6"/>
      <c r="AL12" s="24"/>
      <c r="AM12" s="24"/>
      <c r="AP12" s="5"/>
    </row>
    <row r="13" spans="1:42" ht="12.75" customHeight="1" x14ac:dyDescent="0.25">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5"/>
      <c r="AL13" s="5"/>
      <c r="AM13" s="5"/>
      <c r="AP13" s="5"/>
    </row>
    <row r="14" spans="1:42" ht="12.75" customHeight="1" x14ac:dyDescent="0.25">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5"/>
      <c r="AL14" s="5"/>
      <c r="AM14" s="5"/>
      <c r="AN14" s="5"/>
      <c r="AO14" s="5"/>
      <c r="AP14" s="5"/>
    </row>
    <row r="15" spans="1:42" ht="12.75" customHeight="1" x14ac:dyDescent="0.25">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row>
    <row r="16" spans="1:42" ht="12.75" customHeight="1" x14ac:dyDescent="0.25">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row>
    <row r="17" spans="1:36" ht="12.75" customHeight="1" x14ac:dyDescent="0.25">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row>
    <row r="18" spans="1:36" ht="12.75" customHeight="1" x14ac:dyDescent="0.25">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row>
    <row r="19" spans="1:36" ht="12.75" customHeight="1" x14ac:dyDescent="0.25">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row>
    <row r="20" spans="1:36" ht="12.75" customHeight="1" x14ac:dyDescent="0.25">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row>
    <row r="21" spans="1:36" ht="12.75" customHeight="1" x14ac:dyDescent="0.25">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row>
    <row r="22" spans="1:36" ht="12.75" customHeight="1" x14ac:dyDescent="0.25">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row>
    <row r="23" spans="1:36" ht="12.75" customHeight="1" x14ac:dyDescent="0.25">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row>
    <row r="24" spans="1:36" ht="12.75" customHeight="1" x14ac:dyDescent="0.25">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row>
    <row r="25" spans="1:36" ht="12.75" customHeight="1" x14ac:dyDescent="0.25">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row>
    <row r="26" spans="1:36" ht="12.75" customHeight="1" x14ac:dyDescent="0.25">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row>
    <row r="27" spans="1:36" ht="12.75" customHeight="1" x14ac:dyDescent="0.25">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row>
    <row r="28" spans="1:36" ht="12.75" customHeight="1" x14ac:dyDescent="0.25">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row>
    <row r="29" spans="1:36" ht="12.75" customHeight="1" x14ac:dyDescent="0.2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row>
    <row r="30" spans="1:36" ht="12.75" customHeight="1" x14ac:dyDescent="0.2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row>
    <row r="31" spans="1:36" ht="12.75" customHeight="1" x14ac:dyDescent="0.25">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row>
    <row r="32" spans="1:36" ht="12.75" customHeight="1" x14ac:dyDescent="0.25">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row>
    <row r="33" spans="1:36" ht="12.75" customHeight="1" x14ac:dyDescent="0.25">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row>
    <row r="34" spans="1:36" ht="12.75" customHeight="1" x14ac:dyDescent="0.2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row>
    <row r="35" spans="1:36" ht="12.75" customHeight="1" x14ac:dyDescent="0.2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row>
    <row r="36" spans="1:36" ht="12.75" customHeight="1" x14ac:dyDescent="0.25">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row>
    <row r="37" spans="1:36" ht="12.75" customHeight="1" x14ac:dyDescent="0.25">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row>
    <row r="38" spans="1:36" ht="12.75" customHeight="1" x14ac:dyDescent="0.2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row>
    <row r="39" spans="1:36" ht="12.75" customHeight="1" x14ac:dyDescent="0.2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row>
    <row r="40" spans="1:36" ht="12.75" customHeight="1" x14ac:dyDescent="0.2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row>
    <row r="41" spans="1:36" ht="12.75" customHeight="1" x14ac:dyDescent="0.25">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row>
    <row r="42" spans="1:36" ht="12.75" customHeight="1" x14ac:dyDescent="0.25">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row>
    <row r="43" spans="1:36" ht="12.75" customHeight="1" x14ac:dyDescent="0.2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row>
    <row r="44" spans="1:36" ht="12.75" customHeight="1" x14ac:dyDescent="0.25">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row>
    <row r="45" spans="1:36" ht="12.75" customHeight="1" x14ac:dyDescent="0.2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row>
    <row r="46" spans="1:36" ht="12.75" customHeight="1" x14ac:dyDescent="0.25">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row>
    <row r="47" spans="1:36" ht="12.75" customHeight="1" x14ac:dyDescent="0.25">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row>
    <row r="48" spans="1:36" ht="12.75" customHeight="1" x14ac:dyDescent="0.25">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row>
    <row r="49" spans="1:36" ht="12.75" customHeight="1" x14ac:dyDescent="0.25">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row>
    <row r="50" spans="1:36" ht="12.75" customHeight="1" x14ac:dyDescent="0.25">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row>
    <row r="51" spans="1:36" ht="12.75" customHeight="1" x14ac:dyDescent="0.25">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row>
    <row r="52" spans="1:36" ht="12.75" customHeight="1" x14ac:dyDescent="0.25">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row>
    <row r="53" spans="1:36" ht="12.75" customHeight="1" x14ac:dyDescent="0.25">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row>
  </sheetData>
  <sheetProtection password="EBDE" sheet="1" objects="1" scenarios="1" selectLockedCells="1" selectUnlockedCells="1"/>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5"/>
  <sheetViews>
    <sheetView zoomScaleNormal="100" workbookViewId="0">
      <selection activeCell="M31" sqref="M31"/>
    </sheetView>
  </sheetViews>
  <sheetFormatPr baseColWidth="10" defaultColWidth="11.44140625" defaultRowHeight="13.2" x14ac:dyDescent="0.25"/>
  <cols>
    <col min="1" max="1" width="22.88671875" style="15" bestFit="1" customWidth="1"/>
    <col min="2" max="4" width="2.88671875" style="15" customWidth="1"/>
    <col min="5" max="5" width="3" style="15" bestFit="1" customWidth="1"/>
    <col min="6" max="8" width="11.44140625" style="15"/>
    <col min="9" max="9" width="1.44140625" style="15" customWidth="1"/>
    <col min="10" max="13" width="2.6640625" style="15" customWidth="1"/>
    <col min="14" max="16" width="11.44140625" style="15"/>
    <col min="17" max="17" width="1.44140625" style="15" customWidth="1"/>
    <col min="18" max="21" width="2.6640625" style="15" customWidth="1"/>
    <col min="22" max="24" width="11.44140625" style="15"/>
    <col min="25" max="25" width="1.44140625" style="15" customWidth="1"/>
    <col min="26" max="29" width="2.6640625" style="15" customWidth="1"/>
    <col min="30" max="32" width="11.44140625" style="15"/>
    <col min="33" max="33" width="1.44140625" style="15" customWidth="1"/>
    <col min="34" max="37" width="2.6640625" style="15" customWidth="1"/>
    <col min="38" max="40" width="11.44140625" style="15"/>
    <col min="41" max="41" width="1.44140625" style="15" customWidth="1"/>
    <col min="42" max="45" width="2.6640625" style="15" customWidth="1"/>
    <col min="46" max="48" width="11.44140625" style="15"/>
    <col min="49" max="49" width="1.44140625" style="15" customWidth="1"/>
    <col min="50" max="16384" width="11.44140625" style="15"/>
  </cols>
  <sheetData>
    <row r="1" spans="1:50" x14ac:dyDescent="0.25">
      <c r="A1" s="15">
        <f>IF(Start!E19="Freising",1,IF(Start!E19="Berlin",2,0))</f>
        <v>0</v>
      </c>
      <c r="F1" s="15">
        <v>2017</v>
      </c>
      <c r="G1" s="17"/>
      <c r="N1" s="15">
        <v>2018</v>
      </c>
      <c r="V1" s="15">
        <v>2019</v>
      </c>
      <c r="AD1" s="15">
        <v>2020</v>
      </c>
      <c r="AL1" s="15">
        <v>2021</v>
      </c>
      <c r="AT1" s="15">
        <v>2022</v>
      </c>
    </row>
    <row r="2" spans="1:50" x14ac:dyDescent="0.25">
      <c r="B2" s="15" t="s">
        <v>59</v>
      </c>
      <c r="C2" s="15" t="s">
        <v>60</v>
      </c>
      <c r="E2" s="5">
        <f ca="1">SUM(B3:B21,J3:J21,R3:R21,Z3:Z21,AH3:AH21,AP3:AP21)</f>
        <v>1</v>
      </c>
      <c r="F2" s="15" t="s">
        <v>38</v>
      </c>
      <c r="G2" s="15" t="s">
        <v>40</v>
      </c>
      <c r="H2" s="15" t="s">
        <v>39</v>
      </c>
      <c r="M2" s="15">
        <f ca="1">E21</f>
        <v>1</v>
      </c>
      <c r="N2" s="15" t="s">
        <v>38</v>
      </c>
      <c r="O2" s="15" t="s">
        <v>40</v>
      </c>
      <c r="P2" s="15" t="s">
        <v>39</v>
      </c>
      <c r="U2" s="15">
        <f ca="1">M21</f>
        <v>0</v>
      </c>
      <c r="V2" s="15" t="s">
        <v>38</v>
      </c>
      <c r="W2" s="15" t="s">
        <v>40</v>
      </c>
      <c r="X2" s="15" t="s">
        <v>39</v>
      </c>
      <c r="AC2" s="15">
        <f ca="1">U21</f>
        <v>0</v>
      </c>
      <c r="AD2" s="15" t="s">
        <v>38</v>
      </c>
      <c r="AE2" s="15" t="s">
        <v>40</v>
      </c>
      <c r="AF2" s="15" t="s">
        <v>39</v>
      </c>
      <c r="AK2" s="15">
        <f ca="1">AC21</f>
        <v>0</v>
      </c>
      <c r="AL2" s="15" t="s">
        <v>38</v>
      </c>
      <c r="AM2" s="15" t="s">
        <v>40</v>
      </c>
      <c r="AN2" s="15" t="s">
        <v>39</v>
      </c>
      <c r="AS2" s="15">
        <f ca="1">AK21</f>
        <v>0</v>
      </c>
      <c r="AT2" s="15" t="s">
        <v>38</v>
      </c>
      <c r="AU2" s="15" t="s">
        <v>40</v>
      </c>
      <c r="AV2" s="15" t="s">
        <v>39</v>
      </c>
    </row>
    <row r="3" spans="1:50" x14ac:dyDescent="0.25">
      <c r="A3" s="15" t="s">
        <v>41</v>
      </c>
      <c r="B3" s="15">
        <f ca="1">IF(AND(Urlaubsantrag!$K$16&lt;=OFFSET(Feiertage!F3,0,$A$1),Urlaubsantrag!$R$16&gt;=OFFSET(Feiertage!F3,0,$A$1)),1,0)</f>
        <v>0</v>
      </c>
      <c r="C3" s="15">
        <f ca="1">IF(OFFSET(F3,0,$A$1)&lt;&gt;"",IF(NETWORKDAYS(OFFSET(F3,0,$A$1),OFFSET(F3,0,$A$1))=0,-1,0),0)</f>
        <v>-1</v>
      </c>
      <c r="D3" s="15">
        <f ca="1">IF(B3=1,B3+C3,0)</f>
        <v>0</v>
      </c>
      <c r="E3" s="15">
        <f ca="1">E2-B3</f>
        <v>1</v>
      </c>
      <c r="F3" s="17">
        <v>42736</v>
      </c>
      <c r="G3" s="17">
        <v>42736</v>
      </c>
      <c r="H3" s="17">
        <v>42736</v>
      </c>
      <c r="J3" s="15">
        <f>IF(AND(Urlaubsantrag!$K$16&lt;=Feiertage!N3,Urlaubsantrag!$R$16&gt;=Feiertage!N3),1,0)</f>
        <v>1</v>
      </c>
      <c r="K3" s="15">
        <f ca="1">IF(OFFSET(N3,0,$A$1)&lt;&gt;"",IF(NETWORKDAYS(OFFSET(N3,0,$A$1),OFFSET(N3,0,$A$1))=0,-1,0),0)</f>
        <v>0</v>
      </c>
      <c r="L3" s="15">
        <f ca="1">IF(J3=1,J3+K3,0)</f>
        <v>1</v>
      </c>
      <c r="M3" s="15">
        <f ca="1">M2-J3</f>
        <v>0</v>
      </c>
      <c r="N3" s="17">
        <f>IF(F3&lt;&gt;"",DATE(YEAR(F3)+1,MONTH(F3),DAY(F3)),"")</f>
        <v>43101</v>
      </c>
      <c r="O3" s="17">
        <f>IF(G3&lt;&gt;"",DATE(YEAR(G3)+1,MONTH(G3),DAY(G3)),"")</f>
        <v>43101</v>
      </c>
      <c r="P3" s="17">
        <f>IF(H3&lt;&gt;"",DATE(YEAR(H3)+1,MONTH(H3),DAY(H3)),"")</f>
        <v>43101</v>
      </c>
      <c r="R3" s="15">
        <f>IF(AND(Urlaubsantrag!$K$16&lt;=Feiertage!V3,Urlaubsantrag!$R$16&gt;=Feiertage!V3),1,0)</f>
        <v>0</v>
      </c>
      <c r="S3" s="15">
        <f ca="1">IF(OFFSET(V3,0,$A$1)&lt;&gt;"",IF(NETWORKDAYS(OFFSET(V3,0,$A$1),OFFSET(V3,0,$A$1))=0,-1,0),0)</f>
        <v>0</v>
      </c>
      <c r="T3" s="15">
        <f>IF(R3=1,R3+S3,0)</f>
        <v>0</v>
      </c>
      <c r="U3" s="15">
        <f ca="1">U2-R3</f>
        <v>0</v>
      </c>
      <c r="V3" s="17">
        <f>IF(N3&lt;&gt;"",DATE(YEAR(N3)+1,MONTH(N3),DAY(N3)),"")</f>
        <v>43466</v>
      </c>
      <c r="W3" s="17">
        <f t="shared" ref="W3:W11" si="0">IF(O3&lt;&gt;"",DATE(YEAR(O3)+1,MONTH(O3),DAY(O3)),"")</f>
        <v>43466</v>
      </c>
      <c r="X3" s="17">
        <f t="shared" ref="X3:X11" si="1">IF(P3&lt;&gt;"",DATE(YEAR(P3)+1,MONTH(P3),DAY(P3)),"")</f>
        <v>43466</v>
      </c>
      <c r="Z3" s="15">
        <f>IF(AND(Urlaubsantrag!$K$16&lt;=Feiertage!AD3,Urlaubsantrag!$R$16&gt;=Feiertage!AD3),1,0)</f>
        <v>0</v>
      </c>
      <c r="AA3" s="15">
        <f ca="1">IF(OFFSET(AD3,0,$A$1)&lt;&gt;"",IF(NETWORKDAYS(OFFSET(AD3,0,$A$1),OFFSET(AD3,0,$A$1))=0,-1,0),0)</f>
        <v>0</v>
      </c>
      <c r="AB3" s="15">
        <f>IF(Z3=1,Z3+AA3,0)</f>
        <v>0</v>
      </c>
      <c r="AC3" s="15">
        <f ca="1">AC2-Z3</f>
        <v>0</v>
      </c>
      <c r="AD3" s="17">
        <f>IF(V3&lt;&gt;"",DATE(YEAR(V3)+1,MONTH(V3),DAY(V3)),"")</f>
        <v>43831</v>
      </c>
      <c r="AE3" s="17">
        <f t="shared" ref="AE3:AE11" si="2">IF(W3&lt;&gt;"",DATE(YEAR(W3)+1,MONTH(W3),DAY(W3)),"")</f>
        <v>43831</v>
      </c>
      <c r="AF3" s="17">
        <f t="shared" ref="AF3:AF11" si="3">IF(X3&lt;&gt;"",DATE(YEAR(X3)+1,MONTH(X3),DAY(X3)),"")</f>
        <v>43831</v>
      </c>
      <c r="AH3" s="15">
        <f>IF(AND(Urlaubsantrag!$K$16&lt;=Feiertage!AL3,Urlaubsantrag!$R$16&gt;=Feiertage!AL3),1,0)</f>
        <v>0</v>
      </c>
      <c r="AI3" s="15">
        <f ca="1">IF(OFFSET(AL3,0,$A$1)&lt;&gt;"",IF(NETWORKDAYS(OFFSET(AL3,0,$A$1),OFFSET(AL3,0,$A$1))=0,-1,0),0)</f>
        <v>0</v>
      </c>
      <c r="AJ3" s="15">
        <f>IF(AH3=1,AH3+AI3,0)</f>
        <v>0</v>
      </c>
      <c r="AK3" s="15">
        <f ca="1">AK2-AH3</f>
        <v>0</v>
      </c>
      <c r="AL3" s="17">
        <f>IF(AD3&lt;&gt;"",DATE(YEAR(AD3)+1,MONTH(AD3),DAY(AD3)),"")</f>
        <v>44197</v>
      </c>
      <c r="AM3" s="17">
        <f t="shared" ref="AM3:AM11" si="4">IF(AE3&lt;&gt;"",DATE(YEAR(AE3)+1,MONTH(AE3),DAY(AE3)),"")</f>
        <v>44197</v>
      </c>
      <c r="AN3" s="17">
        <f t="shared" ref="AN3:AN11" si="5">IF(AF3&lt;&gt;"",DATE(YEAR(AF3)+1,MONTH(AF3),DAY(AF3)),"")</f>
        <v>44197</v>
      </c>
      <c r="AP3" s="15">
        <f>IF(AND(Urlaubsantrag!$K$16&lt;=Feiertage!AT3,Urlaubsantrag!$R$16&gt;=Feiertage!AT3),1,0)</f>
        <v>0</v>
      </c>
      <c r="AQ3" s="15">
        <f ca="1">IF(OFFSET(AT3,0,$A$1)&lt;&gt;"",IF(NETWORKDAYS(OFFSET(AT3,0,$A$1),OFFSET(AT3,0,$A$1))=0,-1,0),0)</f>
        <v>-1</v>
      </c>
      <c r="AR3" s="15">
        <f>IF(AP3=1,AP3+AQ3,0)</f>
        <v>0</v>
      </c>
      <c r="AS3" s="15">
        <f ca="1">AS2-AP3</f>
        <v>0</v>
      </c>
      <c r="AT3" s="17">
        <f>IF(AL3&lt;&gt;"",DATE(YEAR(AL3)+1,MONTH(AL3),DAY(AL3)),"")</f>
        <v>44562</v>
      </c>
      <c r="AU3" s="17">
        <f t="shared" ref="AU3:AU11" si="6">IF(AM3&lt;&gt;"",DATE(YEAR(AM3)+1,MONTH(AM3),DAY(AM3)),"")</f>
        <v>44562</v>
      </c>
      <c r="AV3" s="17">
        <f t="shared" ref="AV3:AV11" si="7">IF(AN3&lt;&gt;"",DATE(YEAR(AN3)+1,MONTH(AN3),DAY(AN3)),"")</f>
        <v>44562</v>
      </c>
      <c r="AW3" s="17"/>
      <c r="AX3" s="17" t="str">
        <f t="shared" ref="AX3:AX11" si="8">A3</f>
        <v>Neujahr</v>
      </c>
    </row>
    <row r="4" spans="1:50" x14ac:dyDescent="0.25">
      <c r="A4" s="15" t="s">
        <v>42</v>
      </c>
      <c r="B4" s="15">
        <f ca="1">IF(AND(Urlaubsantrag!$K$16&lt;=OFFSET(Feiertage!F4,0,$A$1),Urlaubsantrag!$R$16&gt;=OFFSET(Feiertage!F4,0,$A$1)),1,0)</f>
        <v>0</v>
      </c>
      <c r="C4" s="15">
        <f t="shared" ref="C4:C21" ca="1" si="9">IF(OFFSET(F4,0,$A$1)&lt;&gt;"",IF(NETWORKDAYS(OFFSET(F4,0,$A$1),OFFSET(F4,0,$A$1))=0,-1,0),0)</f>
        <v>0</v>
      </c>
      <c r="D4" s="15">
        <f t="shared" ref="D4:D21" ca="1" si="10">IF(B4=1,B4+C4,0)</f>
        <v>0</v>
      </c>
      <c r="E4" s="15">
        <f ca="1">E3-B4</f>
        <v>1</v>
      </c>
      <c r="G4" s="17">
        <v>42741</v>
      </c>
      <c r="J4" s="15">
        <f>IF(AND(Urlaubsantrag!$K$16&lt;=Feiertage!N4,Urlaubsantrag!$R$16&gt;=Feiertage!N4),1,0)</f>
        <v>0</v>
      </c>
      <c r="K4" s="15">
        <f t="shared" ref="K4:K21" ca="1" si="11">IF(OFFSET(N4,0,$A$1)&lt;&gt;"",IF(NETWORKDAYS(OFFSET(N4,0,$A$1),OFFSET(N4,0,$A$1))=0,-1,0),0)</f>
        <v>0</v>
      </c>
      <c r="L4" s="15">
        <f t="shared" ref="L4:L21" si="12">IF(J4=1,J4+K4,0)</f>
        <v>0</v>
      </c>
      <c r="M4" s="15">
        <f ca="1">M3-J4</f>
        <v>0</v>
      </c>
      <c r="N4" s="17" t="str">
        <f t="shared" ref="N4:N11" si="13">IF(F4&lt;&gt;"",DATE(YEAR(F4)+1,MONTH(F4),DAY(F4)),"")</f>
        <v/>
      </c>
      <c r="O4" s="17">
        <f t="shared" ref="O4:O11" si="14">IF(G4&lt;&gt;"",DATE(YEAR(G4)+1,MONTH(G4),DAY(G4)),"")</f>
        <v>43106</v>
      </c>
      <c r="P4" s="17" t="str">
        <f t="shared" ref="P4:P11" si="15">IF(H4&lt;&gt;"",DATE(YEAR(H4)+1,MONTH(H4),DAY(H4)),"")</f>
        <v/>
      </c>
      <c r="R4" s="15">
        <f>IF(AND(Urlaubsantrag!$K$16&lt;=Feiertage!V4,Urlaubsantrag!$R$16&gt;=Feiertage!V4),1,0)</f>
        <v>0</v>
      </c>
      <c r="S4" s="15">
        <f t="shared" ref="S4:S11" ca="1" si="16">IF(OFFSET(V4,0,$A$1)&lt;&gt;"",IF(NETWORKDAYS(OFFSET(V4,0,$A$1),OFFSET(V4,0,$A$1))=0,-1,0),0)</f>
        <v>0</v>
      </c>
      <c r="T4" s="15">
        <f t="shared" ref="T4:T21" si="17">IF(R4=1,R4+S4,0)</f>
        <v>0</v>
      </c>
      <c r="U4" s="15">
        <f ca="1">U3-R4</f>
        <v>0</v>
      </c>
      <c r="V4" s="17" t="str">
        <f t="shared" ref="V4:V11" si="18">IF(N4&lt;&gt;"",DATE(YEAR(N4)+1,MONTH(N4),DAY(N4)),"")</f>
        <v/>
      </c>
      <c r="W4" s="17">
        <f t="shared" si="0"/>
        <v>43471</v>
      </c>
      <c r="X4" s="17" t="str">
        <f t="shared" si="1"/>
        <v/>
      </c>
      <c r="Z4" s="15">
        <f>IF(AND(Urlaubsantrag!$K$16&lt;=Feiertage!AD4,Urlaubsantrag!$R$16&gt;=Feiertage!AD4),1,0)</f>
        <v>0</v>
      </c>
      <c r="AA4" s="15">
        <f t="shared" ref="AA4:AA11" ca="1" si="19">IF(OFFSET(AD4,0,$A$1)&lt;&gt;"",IF(NETWORKDAYS(OFFSET(AD4,0,$A$1),OFFSET(AD4,0,$A$1))=0,-1,0),0)</f>
        <v>0</v>
      </c>
      <c r="AB4" s="15">
        <f t="shared" ref="AB4:AB21" si="20">IF(Z4=1,Z4+AA4,0)</f>
        <v>0</v>
      </c>
      <c r="AC4" s="15">
        <f ca="1">AC3-Z4</f>
        <v>0</v>
      </c>
      <c r="AD4" s="17" t="str">
        <f t="shared" ref="AD4:AD11" si="21">IF(V4&lt;&gt;"",DATE(YEAR(V4)+1,MONTH(V4),DAY(V4)),"")</f>
        <v/>
      </c>
      <c r="AE4" s="17">
        <f t="shared" si="2"/>
        <v>43836</v>
      </c>
      <c r="AF4" s="17" t="str">
        <f t="shared" si="3"/>
        <v/>
      </c>
      <c r="AH4" s="15">
        <f>IF(AND(Urlaubsantrag!$K$16&lt;=Feiertage!AL4,Urlaubsantrag!$R$16&gt;=Feiertage!AL4),1,0)</f>
        <v>0</v>
      </c>
      <c r="AI4" s="15">
        <f t="shared" ref="AI4:AI11" ca="1" si="22">IF(OFFSET(AL4,0,$A$1)&lt;&gt;"",IF(NETWORKDAYS(OFFSET(AL4,0,$A$1),OFFSET(AL4,0,$A$1))=0,-1,0),0)</f>
        <v>0</v>
      </c>
      <c r="AJ4" s="15">
        <f t="shared" ref="AJ4:AJ21" si="23">IF(AH4=1,AH4+AI4,0)</f>
        <v>0</v>
      </c>
      <c r="AK4" s="15">
        <f ca="1">AK3-AH4</f>
        <v>0</v>
      </c>
      <c r="AL4" s="17" t="str">
        <f t="shared" ref="AL4:AL11" si="24">IF(AD4&lt;&gt;"",DATE(YEAR(AD4)+1,MONTH(AD4),DAY(AD4)),"")</f>
        <v/>
      </c>
      <c r="AM4" s="17">
        <f t="shared" si="4"/>
        <v>44202</v>
      </c>
      <c r="AN4" s="17" t="str">
        <f t="shared" si="5"/>
        <v/>
      </c>
      <c r="AP4" s="15">
        <f>IF(AND(Urlaubsantrag!$K$16&lt;=Feiertage!AT4,Urlaubsantrag!$R$16&gt;=Feiertage!AT4),1,0)</f>
        <v>0</v>
      </c>
      <c r="AQ4" s="15">
        <f t="shared" ref="AQ4:AQ11" ca="1" si="25">IF(OFFSET(AT4,0,$A$1)&lt;&gt;"",IF(NETWORKDAYS(OFFSET(AT4,0,$A$1),OFFSET(AT4,0,$A$1))=0,-1,0),0)</f>
        <v>0</v>
      </c>
      <c r="AR4" s="15">
        <f t="shared" ref="AR4:AR21" si="26">IF(AP4=1,AP4+AQ4,0)</f>
        <v>0</v>
      </c>
      <c r="AS4" s="15">
        <f ca="1">AS3-AP4</f>
        <v>0</v>
      </c>
      <c r="AT4" s="17" t="str">
        <f t="shared" ref="AT4:AT11" si="27">IF(AL4&lt;&gt;"",DATE(YEAR(AL4)+1,MONTH(AL4),DAY(AL4)),"")</f>
        <v/>
      </c>
      <c r="AU4" s="17">
        <f t="shared" si="6"/>
        <v>44567</v>
      </c>
      <c r="AV4" s="17" t="str">
        <f t="shared" si="7"/>
        <v/>
      </c>
      <c r="AW4" s="17"/>
      <c r="AX4" s="17" t="str">
        <f t="shared" si="8"/>
        <v>Heilige Drei Könige</v>
      </c>
    </row>
    <row r="5" spans="1:50" x14ac:dyDescent="0.25">
      <c r="A5" s="15" t="s">
        <v>46</v>
      </c>
      <c r="B5" s="15">
        <f ca="1">IF(AND(Urlaubsantrag!$K$16&lt;=OFFSET(Feiertage!F5,0,$A$1),Urlaubsantrag!$R$16&gt;=OFFSET(Feiertage!F5,0,$A$1)),1,0)</f>
        <v>0</v>
      </c>
      <c r="C5" s="15">
        <f t="shared" ca="1" si="9"/>
        <v>0</v>
      </c>
      <c r="D5" s="15">
        <f t="shared" ca="1" si="10"/>
        <v>0</v>
      </c>
      <c r="E5" s="15">
        <f t="shared" ref="E5:E21" ca="1" si="28">E4-B5</f>
        <v>1</v>
      </c>
      <c r="F5" s="17">
        <v>42856</v>
      </c>
      <c r="G5" s="17">
        <v>42856</v>
      </c>
      <c r="H5" s="17">
        <v>42856</v>
      </c>
      <c r="J5" s="15">
        <f>IF(AND(Urlaubsantrag!$K$16&lt;=Feiertage!N5,Urlaubsantrag!$R$16&gt;=Feiertage!N5),1,0)</f>
        <v>0</v>
      </c>
      <c r="K5" s="15">
        <f t="shared" ca="1" si="11"/>
        <v>0</v>
      </c>
      <c r="L5" s="15">
        <f t="shared" si="12"/>
        <v>0</v>
      </c>
      <c r="M5" s="15">
        <f t="shared" ref="M5:M21" ca="1" si="29">M4-J5</f>
        <v>0</v>
      </c>
      <c r="N5" s="17">
        <f t="shared" si="13"/>
        <v>43221</v>
      </c>
      <c r="O5" s="17">
        <f t="shared" si="14"/>
        <v>43221</v>
      </c>
      <c r="P5" s="17">
        <f t="shared" si="15"/>
        <v>43221</v>
      </c>
      <c r="R5" s="15">
        <f>IF(AND(Urlaubsantrag!$K$16&lt;=Feiertage!V5,Urlaubsantrag!$R$16&gt;=Feiertage!V5),1,0)</f>
        <v>0</v>
      </c>
      <c r="S5" s="15">
        <f t="shared" ca="1" si="16"/>
        <v>0</v>
      </c>
      <c r="T5" s="15">
        <f t="shared" si="17"/>
        <v>0</v>
      </c>
      <c r="U5" s="15">
        <f t="shared" ref="U5:U21" ca="1" si="30">U4-R5</f>
        <v>0</v>
      </c>
      <c r="V5" s="17">
        <f t="shared" si="18"/>
        <v>43586</v>
      </c>
      <c r="W5" s="17">
        <f t="shared" si="0"/>
        <v>43586</v>
      </c>
      <c r="X5" s="17">
        <f t="shared" si="1"/>
        <v>43586</v>
      </c>
      <c r="Z5" s="15">
        <f>IF(AND(Urlaubsantrag!$K$16&lt;=Feiertage!AD5,Urlaubsantrag!$R$16&gt;=Feiertage!AD5),1,0)</f>
        <v>0</v>
      </c>
      <c r="AA5" s="15">
        <f t="shared" ca="1" si="19"/>
        <v>0</v>
      </c>
      <c r="AB5" s="15">
        <f t="shared" si="20"/>
        <v>0</v>
      </c>
      <c r="AC5" s="15">
        <f t="shared" ref="AC5:AC21" ca="1" si="31">AC4-Z5</f>
        <v>0</v>
      </c>
      <c r="AD5" s="17">
        <f t="shared" si="21"/>
        <v>43952</v>
      </c>
      <c r="AE5" s="17">
        <f t="shared" si="2"/>
        <v>43952</v>
      </c>
      <c r="AF5" s="17">
        <f t="shared" si="3"/>
        <v>43952</v>
      </c>
      <c r="AH5" s="15">
        <f>IF(AND(Urlaubsantrag!$K$16&lt;=Feiertage!AL5,Urlaubsantrag!$R$16&gt;=Feiertage!AL5),1,0)</f>
        <v>0</v>
      </c>
      <c r="AI5" s="15">
        <f t="shared" ca="1" si="22"/>
        <v>-1</v>
      </c>
      <c r="AJ5" s="15">
        <f t="shared" si="23"/>
        <v>0</v>
      </c>
      <c r="AK5" s="15">
        <f t="shared" ref="AK5:AK21" ca="1" si="32">AK4-AH5</f>
        <v>0</v>
      </c>
      <c r="AL5" s="17">
        <f t="shared" si="24"/>
        <v>44317</v>
      </c>
      <c r="AM5" s="17">
        <f t="shared" si="4"/>
        <v>44317</v>
      </c>
      <c r="AN5" s="17">
        <f t="shared" si="5"/>
        <v>44317</v>
      </c>
      <c r="AP5" s="15">
        <f>IF(AND(Urlaubsantrag!$K$16&lt;=Feiertage!AT5,Urlaubsantrag!$R$16&gt;=Feiertage!AT5),1,0)</f>
        <v>0</v>
      </c>
      <c r="AQ5" s="15">
        <f t="shared" ca="1" si="25"/>
        <v>-1</v>
      </c>
      <c r="AR5" s="15">
        <f t="shared" si="26"/>
        <v>0</v>
      </c>
      <c r="AS5" s="15">
        <f t="shared" ref="AS5:AS21" ca="1" si="33">AS4-AP5</f>
        <v>0</v>
      </c>
      <c r="AT5" s="17">
        <f t="shared" si="27"/>
        <v>44682</v>
      </c>
      <c r="AU5" s="17">
        <f t="shared" si="6"/>
        <v>44682</v>
      </c>
      <c r="AV5" s="17">
        <f t="shared" si="7"/>
        <v>44682</v>
      </c>
      <c r="AW5" s="17"/>
      <c r="AX5" s="17" t="str">
        <f t="shared" si="8"/>
        <v>Tag der Arbeit</v>
      </c>
    </row>
    <row r="6" spans="1:50" x14ac:dyDescent="0.25">
      <c r="A6" s="15" t="s">
        <v>51</v>
      </c>
      <c r="B6" s="15">
        <f ca="1">IF(AND(Urlaubsantrag!$K$16&lt;=OFFSET(Feiertage!F6,0,$A$1),Urlaubsantrag!$R$16&gt;=OFFSET(Feiertage!F6,0,$A$1)),1,0)</f>
        <v>0</v>
      </c>
      <c r="C6" s="15">
        <f t="shared" ca="1" si="9"/>
        <v>0</v>
      </c>
      <c r="D6" s="15">
        <f t="shared" ca="1" si="10"/>
        <v>0</v>
      </c>
      <c r="E6" s="15">
        <f t="shared" ca="1" si="28"/>
        <v>1</v>
      </c>
      <c r="G6" s="17">
        <v>42962</v>
      </c>
      <c r="J6" s="15">
        <f>IF(AND(Urlaubsantrag!$K$16&lt;=Feiertage!N6,Urlaubsantrag!$R$16&gt;=Feiertage!N6),1,0)</f>
        <v>0</v>
      </c>
      <c r="K6" s="15">
        <f t="shared" ca="1" si="11"/>
        <v>0</v>
      </c>
      <c r="L6" s="15">
        <f t="shared" si="12"/>
        <v>0</v>
      </c>
      <c r="M6" s="15">
        <f t="shared" ca="1" si="29"/>
        <v>0</v>
      </c>
      <c r="N6" s="17" t="str">
        <f t="shared" si="13"/>
        <v/>
      </c>
      <c r="O6" s="17">
        <f t="shared" si="14"/>
        <v>43327</v>
      </c>
      <c r="P6" s="17" t="str">
        <f t="shared" si="15"/>
        <v/>
      </c>
      <c r="R6" s="15">
        <f>IF(AND(Urlaubsantrag!$K$16&lt;=Feiertage!V6,Urlaubsantrag!$R$16&gt;=Feiertage!V6),1,0)</f>
        <v>0</v>
      </c>
      <c r="S6" s="15">
        <f t="shared" ca="1" si="16"/>
        <v>0</v>
      </c>
      <c r="T6" s="15">
        <f t="shared" si="17"/>
        <v>0</v>
      </c>
      <c r="U6" s="15">
        <f t="shared" ca="1" si="30"/>
        <v>0</v>
      </c>
      <c r="V6" s="17" t="str">
        <f t="shared" si="18"/>
        <v/>
      </c>
      <c r="W6" s="17">
        <f t="shared" si="0"/>
        <v>43692</v>
      </c>
      <c r="X6" s="17" t="str">
        <f t="shared" si="1"/>
        <v/>
      </c>
      <c r="Z6" s="15">
        <f>IF(AND(Urlaubsantrag!$K$16&lt;=Feiertage!AD6,Urlaubsantrag!$R$16&gt;=Feiertage!AD6),1,0)</f>
        <v>0</v>
      </c>
      <c r="AA6" s="15">
        <f t="shared" ca="1" si="19"/>
        <v>0</v>
      </c>
      <c r="AB6" s="15">
        <f t="shared" si="20"/>
        <v>0</v>
      </c>
      <c r="AC6" s="15">
        <f t="shared" ca="1" si="31"/>
        <v>0</v>
      </c>
      <c r="AD6" s="17" t="str">
        <f t="shared" si="21"/>
        <v/>
      </c>
      <c r="AE6" s="17">
        <f t="shared" si="2"/>
        <v>44058</v>
      </c>
      <c r="AF6" s="17" t="str">
        <f t="shared" si="3"/>
        <v/>
      </c>
      <c r="AH6" s="15">
        <f>IF(AND(Urlaubsantrag!$K$16&lt;=Feiertage!AL6,Urlaubsantrag!$R$16&gt;=Feiertage!AL6),1,0)</f>
        <v>0</v>
      </c>
      <c r="AI6" s="15">
        <f t="shared" ca="1" si="22"/>
        <v>0</v>
      </c>
      <c r="AJ6" s="15">
        <f t="shared" si="23"/>
        <v>0</v>
      </c>
      <c r="AK6" s="15">
        <f t="shared" ca="1" si="32"/>
        <v>0</v>
      </c>
      <c r="AL6" s="17" t="str">
        <f t="shared" si="24"/>
        <v/>
      </c>
      <c r="AM6" s="17">
        <f t="shared" si="4"/>
        <v>44423</v>
      </c>
      <c r="AN6" s="17" t="str">
        <f t="shared" si="5"/>
        <v/>
      </c>
      <c r="AP6" s="15">
        <f>IF(AND(Urlaubsantrag!$K$16&lt;=Feiertage!AT6,Urlaubsantrag!$R$16&gt;=Feiertage!AT6),1,0)</f>
        <v>0</v>
      </c>
      <c r="AQ6" s="15">
        <f t="shared" ca="1" si="25"/>
        <v>0</v>
      </c>
      <c r="AR6" s="15">
        <f t="shared" si="26"/>
        <v>0</v>
      </c>
      <c r="AS6" s="15">
        <f t="shared" ca="1" si="33"/>
        <v>0</v>
      </c>
      <c r="AT6" s="17" t="str">
        <f t="shared" si="27"/>
        <v/>
      </c>
      <c r="AU6" s="17">
        <f t="shared" si="6"/>
        <v>44788</v>
      </c>
      <c r="AV6" s="17" t="str">
        <f t="shared" si="7"/>
        <v/>
      </c>
      <c r="AW6" s="17"/>
      <c r="AX6" s="17" t="str">
        <f t="shared" si="8"/>
        <v>Mariä Himmelfahrt</v>
      </c>
    </row>
    <row r="7" spans="1:50" x14ac:dyDescent="0.25">
      <c r="A7" s="15" t="s">
        <v>52</v>
      </c>
      <c r="B7" s="15">
        <f ca="1">IF(AND(Urlaubsantrag!$K$16&lt;=OFFSET(Feiertage!F7,0,$A$1),Urlaubsantrag!$R$16&gt;=OFFSET(Feiertage!F7,0,$A$1)),1,0)</f>
        <v>0</v>
      </c>
      <c r="C7" s="15">
        <f t="shared" ca="1" si="9"/>
        <v>0</v>
      </c>
      <c r="D7" s="15">
        <f t="shared" ca="1" si="10"/>
        <v>0</v>
      </c>
      <c r="E7" s="15">
        <f t="shared" ca="1" si="28"/>
        <v>1</v>
      </c>
      <c r="F7" s="17">
        <v>43011</v>
      </c>
      <c r="G7" s="17">
        <v>43011</v>
      </c>
      <c r="H7" s="17">
        <v>43011</v>
      </c>
      <c r="J7" s="15">
        <f>IF(AND(Urlaubsantrag!$K$16&lt;=Feiertage!N7,Urlaubsantrag!$R$16&gt;=Feiertage!N7),1,0)</f>
        <v>0</v>
      </c>
      <c r="K7" s="15">
        <f t="shared" ca="1" si="11"/>
        <v>0</v>
      </c>
      <c r="L7" s="15">
        <f t="shared" si="12"/>
        <v>0</v>
      </c>
      <c r="M7" s="15">
        <f t="shared" ca="1" si="29"/>
        <v>0</v>
      </c>
      <c r="N7" s="17">
        <f t="shared" si="13"/>
        <v>43376</v>
      </c>
      <c r="O7" s="17">
        <f t="shared" si="14"/>
        <v>43376</v>
      </c>
      <c r="P7" s="17">
        <f t="shared" si="15"/>
        <v>43376</v>
      </c>
      <c r="R7" s="15">
        <f>IF(AND(Urlaubsantrag!$K$16&lt;=Feiertage!V7,Urlaubsantrag!$R$16&gt;=Feiertage!V7),1,0)</f>
        <v>0</v>
      </c>
      <c r="S7" s="15">
        <f t="shared" ca="1" si="16"/>
        <v>0</v>
      </c>
      <c r="T7" s="15">
        <f t="shared" si="17"/>
        <v>0</v>
      </c>
      <c r="U7" s="15">
        <f t="shared" ca="1" si="30"/>
        <v>0</v>
      </c>
      <c r="V7" s="17">
        <f t="shared" si="18"/>
        <v>43741</v>
      </c>
      <c r="W7" s="17">
        <f t="shared" si="0"/>
        <v>43741</v>
      </c>
      <c r="X7" s="17">
        <f t="shared" si="1"/>
        <v>43741</v>
      </c>
      <c r="Z7" s="15">
        <f>IF(AND(Urlaubsantrag!$K$16&lt;=Feiertage!AD7,Urlaubsantrag!$R$16&gt;=Feiertage!AD7),1,0)</f>
        <v>0</v>
      </c>
      <c r="AA7" s="15">
        <f t="shared" ca="1" si="19"/>
        <v>-1</v>
      </c>
      <c r="AB7" s="15">
        <f t="shared" si="20"/>
        <v>0</v>
      </c>
      <c r="AC7" s="15">
        <f t="shared" ca="1" si="31"/>
        <v>0</v>
      </c>
      <c r="AD7" s="17">
        <f t="shared" si="21"/>
        <v>44107</v>
      </c>
      <c r="AE7" s="17">
        <f t="shared" si="2"/>
        <v>44107</v>
      </c>
      <c r="AF7" s="17">
        <f t="shared" si="3"/>
        <v>44107</v>
      </c>
      <c r="AH7" s="15">
        <f>IF(AND(Urlaubsantrag!$K$16&lt;=Feiertage!AL7,Urlaubsantrag!$R$16&gt;=Feiertage!AL7),1,0)</f>
        <v>0</v>
      </c>
      <c r="AI7" s="15">
        <f t="shared" ca="1" si="22"/>
        <v>-1</v>
      </c>
      <c r="AJ7" s="15">
        <f t="shared" si="23"/>
        <v>0</v>
      </c>
      <c r="AK7" s="15">
        <f t="shared" ca="1" si="32"/>
        <v>0</v>
      </c>
      <c r="AL7" s="17">
        <f t="shared" si="24"/>
        <v>44472</v>
      </c>
      <c r="AM7" s="17">
        <f t="shared" si="4"/>
        <v>44472</v>
      </c>
      <c r="AN7" s="17">
        <f t="shared" si="5"/>
        <v>44472</v>
      </c>
      <c r="AP7" s="15">
        <f>IF(AND(Urlaubsantrag!$K$16&lt;=Feiertage!AT7,Urlaubsantrag!$R$16&gt;=Feiertage!AT7),1,0)</f>
        <v>0</v>
      </c>
      <c r="AQ7" s="15">
        <f t="shared" ca="1" si="25"/>
        <v>0</v>
      </c>
      <c r="AR7" s="15">
        <f t="shared" si="26"/>
        <v>0</v>
      </c>
      <c r="AS7" s="15">
        <f t="shared" ca="1" si="33"/>
        <v>0</v>
      </c>
      <c r="AT7" s="17">
        <f t="shared" si="27"/>
        <v>44837</v>
      </c>
      <c r="AU7" s="17">
        <f t="shared" si="6"/>
        <v>44837</v>
      </c>
      <c r="AV7" s="17">
        <f t="shared" si="7"/>
        <v>44837</v>
      </c>
      <c r="AW7" s="17"/>
      <c r="AX7" s="17" t="str">
        <f t="shared" si="8"/>
        <v>Tag der deutschen Einheit</v>
      </c>
    </row>
    <row r="8" spans="1:50" x14ac:dyDescent="0.25">
      <c r="A8" s="15" t="s">
        <v>53</v>
      </c>
      <c r="B8" s="15">
        <f ca="1">IF(AND(Urlaubsantrag!$K$16&lt;=OFFSET(Feiertage!F8,0,$A$1),Urlaubsantrag!$R$16&gt;=OFFSET(Feiertage!F8,0,$A$1)),1,0)</f>
        <v>0</v>
      </c>
      <c r="C8" s="15">
        <f t="shared" ca="1" si="9"/>
        <v>0</v>
      </c>
      <c r="D8" s="15">
        <f t="shared" ca="1" si="10"/>
        <v>0</v>
      </c>
      <c r="E8" s="15">
        <f t="shared" ca="1" si="28"/>
        <v>1</v>
      </c>
      <c r="F8" s="17">
        <v>43039</v>
      </c>
      <c r="G8" s="17"/>
      <c r="H8" s="17"/>
      <c r="J8" s="15">
        <f>IF(AND(Urlaubsantrag!$K$16&lt;=Feiertage!N8,Urlaubsantrag!$R$16&gt;=Feiertage!N8),1,0)</f>
        <v>0</v>
      </c>
      <c r="K8" s="15">
        <f t="shared" ca="1" si="11"/>
        <v>0</v>
      </c>
      <c r="L8" s="15">
        <f t="shared" si="12"/>
        <v>0</v>
      </c>
      <c r="M8" s="15">
        <f t="shared" ca="1" si="29"/>
        <v>0</v>
      </c>
      <c r="N8" s="17">
        <f t="shared" si="13"/>
        <v>43404</v>
      </c>
      <c r="O8" s="17" t="str">
        <f t="shared" si="14"/>
        <v/>
      </c>
      <c r="P8" s="17" t="str">
        <f t="shared" si="15"/>
        <v/>
      </c>
      <c r="R8" s="15">
        <f>IF(AND(Urlaubsantrag!$K$16&lt;=Feiertage!V8,Urlaubsantrag!$R$16&gt;=Feiertage!V8),1,0)</f>
        <v>0</v>
      </c>
      <c r="S8" s="15">
        <f t="shared" ca="1" si="16"/>
        <v>0</v>
      </c>
      <c r="T8" s="15">
        <f t="shared" si="17"/>
        <v>0</v>
      </c>
      <c r="U8" s="15">
        <f t="shared" ca="1" si="30"/>
        <v>0</v>
      </c>
      <c r="V8" s="17">
        <f t="shared" si="18"/>
        <v>43769</v>
      </c>
      <c r="W8" s="17" t="str">
        <f t="shared" si="0"/>
        <v/>
      </c>
      <c r="X8" s="17" t="str">
        <f t="shared" si="1"/>
        <v/>
      </c>
      <c r="Z8" s="15">
        <f>IF(AND(Urlaubsantrag!$K$16&lt;=Feiertage!AD8,Urlaubsantrag!$R$16&gt;=Feiertage!AD8),1,0)</f>
        <v>0</v>
      </c>
      <c r="AA8" s="15">
        <f t="shared" ca="1" si="19"/>
        <v>-1</v>
      </c>
      <c r="AB8" s="15">
        <f t="shared" si="20"/>
        <v>0</v>
      </c>
      <c r="AC8" s="15">
        <f t="shared" ca="1" si="31"/>
        <v>0</v>
      </c>
      <c r="AD8" s="17">
        <f t="shared" si="21"/>
        <v>44135</v>
      </c>
      <c r="AE8" s="17" t="str">
        <f t="shared" si="2"/>
        <v/>
      </c>
      <c r="AF8" s="17" t="str">
        <f t="shared" si="3"/>
        <v/>
      </c>
      <c r="AH8" s="15">
        <f>IF(AND(Urlaubsantrag!$K$16&lt;=Feiertage!AL8,Urlaubsantrag!$R$16&gt;=Feiertage!AL8),1,0)</f>
        <v>0</v>
      </c>
      <c r="AI8" s="15">
        <f t="shared" ca="1" si="22"/>
        <v>-1</v>
      </c>
      <c r="AJ8" s="15">
        <f t="shared" si="23"/>
        <v>0</v>
      </c>
      <c r="AK8" s="15">
        <f t="shared" ca="1" si="32"/>
        <v>0</v>
      </c>
      <c r="AL8" s="17">
        <f t="shared" si="24"/>
        <v>44500</v>
      </c>
      <c r="AM8" s="17" t="str">
        <f t="shared" si="4"/>
        <v/>
      </c>
      <c r="AN8" s="17" t="str">
        <f t="shared" si="5"/>
        <v/>
      </c>
      <c r="AP8" s="15">
        <f>IF(AND(Urlaubsantrag!$K$16&lt;=Feiertage!AT8,Urlaubsantrag!$R$16&gt;=Feiertage!AT8),1,0)</f>
        <v>0</v>
      </c>
      <c r="AQ8" s="15">
        <f t="shared" ca="1" si="25"/>
        <v>0</v>
      </c>
      <c r="AR8" s="15">
        <f t="shared" si="26"/>
        <v>0</v>
      </c>
      <c r="AS8" s="15">
        <f t="shared" ca="1" si="33"/>
        <v>0</v>
      </c>
      <c r="AT8" s="17">
        <f t="shared" si="27"/>
        <v>44865</v>
      </c>
      <c r="AU8" s="17" t="str">
        <f t="shared" si="6"/>
        <v/>
      </c>
      <c r="AV8" s="17" t="str">
        <f t="shared" si="7"/>
        <v/>
      </c>
      <c r="AW8" s="17"/>
      <c r="AX8" s="17" t="str">
        <f t="shared" si="8"/>
        <v>Reformationstag</v>
      </c>
    </row>
    <row r="9" spans="1:50" x14ac:dyDescent="0.25">
      <c r="A9" s="15" t="s">
        <v>54</v>
      </c>
      <c r="B9" s="15">
        <f ca="1">IF(AND(Urlaubsantrag!$K$16&lt;=OFFSET(Feiertage!F9,0,$A$1),Urlaubsantrag!$R$16&gt;=OFFSET(Feiertage!F9,0,$A$1)),1,0)</f>
        <v>0</v>
      </c>
      <c r="C9" s="15">
        <f t="shared" ca="1" si="9"/>
        <v>0</v>
      </c>
      <c r="D9" s="15">
        <f t="shared" ca="1" si="10"/>
        <v>0</v>
      </c>
      <c r="E9" s="15">
        <f t="shared" ca="1" si="28"/>
        <v>1</v>
      </c>
      <c r="F9" s="17"/>
      <c r="G9" s="17">
        <v>43040</v>
      </c>
      <c r="J9" s="15">
        <f>IF(AND(Urlaubsantrag!$K$16&lt;=Feiertage!N9,Urlaubsantrag!$R$16&gt;=Feiertage!N9),1,0)</f>
        <v>0</v>
      </c>
      <c r="K9" s="15">
        <f t="shared" ca="1" si="11"/>
        <v>0</v>
      </c>
      <c r="L9" s="15">
        <f t="shared" si="12"/>
        <v>0</v>
      </c>
      <c r="M9" s="15">
        <f t="shared" ca="1" si="29"/>
        <v>0</v>
      </c>
      <c r="N9" s="17" t="str">
        <f>IF(F9&lt;&gt;"",DATE(YEAR(F9)+1,MONTH(F9),DAY(F9)),"")</f>
        <v/>
      </c>
      <c r="O9" s="17">
        <f t="shared" si="14"/>
        <v>43405</v>
      </c>
      <c r="P9" s="17" t="str">
        <f t="shared" si="15"/>
        <v/>
      </c>
      <c r="R9" s="15">
        <f>IF(AND(Urlaubsantrag!$K$16&lt;=Feiertage!V9,Urlaubsantrag!$R$16&gt;=Feiertage!V9),1,0)</f>
        <v>0</v>
      </c>
      <c r="S9" s="15">
        <f t="shared" ca="1" si="16"/>
        <v>0</v>
      </c>
      <c r="T9" s="15">
        <f t="shared" si="17"/>
        <v>0</v>
      </c>
      <c r="U9" s="15">
        <f t="shared" ca="1" si="30"/>
        <v>0</v>
      </c>
      <c r="V9" s="17" t="str">
        <f t="shared" si="18"/>
        <v/>
      </c>
      <c r="W9" s="17">
        <f t="shared" si="0"/>
        <v>43770</v>
      </c>
      <c r="X9" s="17" t="str">
        <f t="shared" si="1"/>
        <v/>
      </c>
      <c r="Z9" s="15">
        <f>IF(AND(Urlaubsantrag!$K$16&lt;=Feiertage!AD9,Urlaubsantrag!$R$16&gt;=Feiertage!AD9),1,0)</f>
        <v>0</v>
      </c>
      <c r="AA9" s="15">
        <f t="shared" ca="1" si="19"/>
        <v>0</v>
      </c>
      <c r="AB9" s="15">
        <f t="shared" si="20"/>
        <v>0</v>
      </c>
      <c r="AC9" s="15">
        <f t="shared" ca="1" si="31"/>
        <v>0</v>
      </c>
      <c r="AD9" s="17" t="str">
        <f t="shared" si="21"/>
        <v/>
      </c>
      <c r="AE9" s="17">
        <f t="shared" si="2"/>
        <v>44136</v>
      </c>
      <c r="AF9" s="17" t="str">
        <f t="shared" si="3"/>
        <v/>
      </c>
      <c r="AH9" s="15">
        <f>IF(AND(Urlaubsantrag!$K$16&lt;=Feiertage!AL9,Urlaubsantrag!$R$16&gt;=Feiertage!AL9),1,0)</f>
        <v>0</v>
      </c>
      <c r="AI9" s="15">
        <f t="shared" ca="1" si="22"/>
        <v>0</v>
      </c>
      <c r="AJ9" s="15">
        <f t="shared" si="23"/>
        <v>0</v>
      </c>
      <c r="AK9" s="15">
        <f t="shared" ca="1" si="32"/>
        <v>0</v>
      </c>
      <c r="AL9" s="17" t="str">
        <f t="shared" si="24"/>
        <v/>
      </c>
      <c r="AM9" s="17">
        <f t="shared" si="4"/>
        <v>44501</v>
      </c>
      <c r="AN9" s="17" t="str">
        <f t="shared" si="5"/>
        <v/>
      </c>
      <c r="AP9" s="15">
        <f>IF(AND(Urlaubsantrag!$K$16&lt;=Feiertage!AT9,Urlaubsantrag!$R$16&gt;=Feiertage!AT9),1,0)</f>
        <v>0</v>
      </c>
      <c r="AQ9" s="15">
        <f t="shared" ca="1" si="25"/>
        <v>0</v>
      </c>
      <c r="AR9" s="15">
        <f t="shared" si="26"/>
        <v>0</v>
      </c>
      <c r="AS9" s="15">
        <f t="shared" ca="1" si="33"/>
        <v>0</v>
      </c>
      <c r="AT9" s="17" t="str">
        <f t="shared" si="27"/>
        <v/>
      </c>
      <c r="AU9" s="17">
        <f t="shared" si="6"/>
        <v>44866</v>
      </c>
      <c r="AV9" s="17" t="str">
        <f t="shared" si="7"/>
        <v/>
      </c>
      <c r="AW9" s="17"/>
      <c r="AX9" s="17" t="str">
        <f t="shared" si="8"/>
        <v>Allerheiligen</v>
      </c>
    </row>
    <row r="10" spans="1:50" x14ac:dyDescent="0.25">
      <c r="A10" s="15" t="s">
        <v>56</v>
      </c>
      <c r="B10" s="15">
        <f ca="1">IF(AND(Urlaubsantrag!$K$16&lt;=OFFSET(Feiertage!F10,0,$A$1),Urlaubsantrag!$R$16&gt;=OFFSET(Feiertage!F10,0,$A$1)),1,0)</f>
        <v>0</v>
      </c>
      <c r="C10" s="15">
        <f t="shared" ca="1" si="9"/>
        <v>0</v>
      </c>
      <c r="D10" s="15">
        <f t="shared" ca="1" si="10"/>
        <v>0</v>
      </c>
      <c r="E10" s="15">
        <f t="shared" ca="1" si="28"/>
        <v>1</v>
      </c>
      <c r="F10" s="17">
        <v>43094</v>
      </c>
      <c r="G10" s="17">
        <v>43094</v>
      </c>
      <c r="H10" s="17">
        <v>43094</v>
      </c>
      <c r="J10" s="15">
        <f>IF(AND(Urlaubsantrag!$K$16&lt;=Feiertage!N10,Urlaubsantrag!$R$16&gt;=Feiertage!N10),1,0)</f>
        <v>0</v>
      </c>
      <c r="K10" s="15">
        <f t="shared" ca="1" si="11"/>
        <v>0</v>
      </c>
      <c r="L10" s="15">
        <f t="shared" si="12"/>
        <v>0</v>
      </c>
      <c r="M10" s="15">
        <f t="shared" ca="1" si="29"/>
        <v>0</v>
      </c>
      <c r="N10" s="17">
        <f t="shared" si="13"/>
        <v>43459</v>
      </c>
      <c r="O10" s="17">
        <f t="shared" si="14"/>
        <v>43459</v>
      </c>
      <c r="P10" s="17">
        <f t="shared" si="15"/>
        <v>43459</v>
      </c>
      <c r="R10" s="15">
        <f>IF(AND(Urlaubsantrag!$K$16&lt;=Feiertage!V10,Urlaubsantrag!$R$16&gt;=Feiertage!V10),1,0)</f>
        <v>0</v>
      </c>
      <c r="S10" s="15">
        <f t="shared" ca="1" si="16"/>
        <v>0</v>
      </c>
      <c r="T10" s="15">
        <f t="shared" si="17"/>
        <v>0</v>
      </c>
      <c r="U10" s="15">
        <f t="shared" ca="1" si="30"/>
        <v>0</v>
      </c>
      <c r="V10" s="17">
        <f t="shared" si="18"/>
        <v>43824</v>
      </c>
      <c r="W10" s="17">
        <f t="shared" si="0"/>
        <v>43824</v>
      </c>
      <c r="X10" s="17">
        <f t="shared" si="1"/>
        <v>43824</v>
      </c>
      <c r="Z10" s="15">
        <f>IF(AND(Urlaubsantrag!$K$16&lt;=Feiertage!AD10,Urlaubsantrag!$R$16&gt;=Feiertage!AD10),1,0)</f>
        <v>0</v>
      </c>
      <c r="AA10" s="15">
        <f t="shared" ca="1" si="19"/>
        <v>0</v>
      </c>
      <c r="AB10" s="15">
        <f t="shared" si="20"/>
        <v>0</v>
      </c>
      <c r="AC10" s="15">
        <f t="shared" ca="1" si="31"/>
        <v>0</v>
      </c>
      <c r="AD10" s="17">
        <f t="shared" si="21"/>
        <v>44190</v>
      </c>
      <c r="AE10" s="17">
        <f t="shared" si="2"/>
        <v>44190</v>
      </c>
      <c r="AF10" s="17">
        <f t="shared" si="3"/>
        <v>44190</v>
      </c>
      <c r="AH10" s="15">
        <f>IF(AND(Urlaubsantrag!$K$16&lt;=Feiertage!AL10,Urlaubsantrag!$R$16&gt;=Feiertage!AL10),1,0)</f>
        <v>0</v>
      </c>
      <c r="AI10" s="15">
        <f t="shared" ca="1" si="22"/>
        <v>-1</v>
      </c>
      <c r="AJ10" s="15">
        <f t="shared" si="23"/>
        <v>0</v>
      </c>
      <c r="AK10" s="15">
        <f t="shared" ca="1" si="32"/>
        <v>0</v>
      </c>
      <c r="AL10" s="17">
        <f t="shared" si="24"/>
        <v>44555</v>
      </c>
      <c r="AM10" s="17">
        <f t="shared" si="4"/>
        <v>44555</v>
      </c>
      <c r="AN10" s="17">
        <f t="shared" si="5"/>
        <v>44555</v>
      </c>
      <c r="AP10" s="15">
        <f>IF(AND(Urlaubsantrag!$K$16&lt;=Feiertage!AT10,Urlaubsantrag!$R$16&gt;=Feiertage!AT10),1,0)</f>
        <v>0</v>
      </c>
      <c r="AQ10" s="15">
        <f t="shared" ca="1" si="25"/>
        <v>-1</v>
      </c>
      <c r="AR10" s="15">
        <f t="shared" si="26"/>
        <v>0</v>
      </c>
      <c r="AS10" s="15">
        <f t="shared" ca="1" si="33"/>
        <v>0</v>
      </c>
      <c r="AT10" s="17">
        <f t="shared" si="27"/>
        <v>44920</v>
      </c>
      <c r="AU10" s="17">
        <f t="shared" si="6"/>
        <v>44920</v>
      </c>
      <c r="AV10" s="17">
        <f t="shared" si="7"/>
        <v>44920</v>
      </c>
      <c r="AW10" s="17"/>
      <c r="AX10" s="17" t="str">
        <f t="shared" si="8"/>
        <v>1. Weihnachtstag</v>
      </c>
    </row>
    <row r="11" spans="1:50" x14ac:dyDescent="0.25">
      <c r="A11" s="15" t="s">
        <v>57</v>
      </c>
      <c r="B11" s="15">
        <f ca="1">IF(AND(Urlaubsantrag!$K$16&lt;=OFFSET(Feiertage!F11,0,$A$1),Urlaubsantrag!$R$16&gt;=OFFSET(Feiertage!F11,0,$A$1)),1,0)</f>
        <v>0</v>
      </c>
      <c r="C11" s="15">
        <f t="shared" ca="1" si="9"/>
        <v>0</v>
      </c>
      <c r="D11" s="15">
        <f t="shared" ca="1" si="10"/>
        <v>0</v>
      </c>
      <c r="E11" s="15">
        <f t="shared" ca="1" si="28"/>
        <v>1</v>
      </c>
      <c r="F11" s="17">
        <v>43095</v>
      </c>
      <c r="G11" s="17">
        <v>43095</v>
      </c>
      <c r="H11" s="17">
        <v>43095</v>
      </c>
      <c r="J11" s="15">
        <f>IF(AND(Urlaubsantrag!$K$16&lt;=Feiertage!N11,Urlaubsantrag!$R$16&gt;=Feiertage!N11),1,0)</f>
        <v>0</v>
      </c>
      <c r="K11" s="15">
        <f t="shared" ca="1" si="11"/>
        <v>0</v>
      </c>
      <c r="L11" s="15">
        <f t="shared" si="12"/>
        <v>0</v>
      </c>
      <c r="M11" s="15">
        <f t="shared" ca="1" si="29"/>
        <v>0</v>
      </c>
      <c r="N11" s="17">
        <f t="shared" si="13"/>
        <v>43460</v>
      </c>
      <c r="O11" s="17">
        <f t="shared" si="14"/>
        <v>43460</v>
      </c>
      <c r="P11" s="17">
        <f t="shared" si="15"/>
        <v>43460</v>
      </c>
      <c r="R11" s="15">
        <f>IF(AND(Urlaubsantrag!$K$16&lt;=Feiertage!V11,Urlaubsantrag!$R$16&gt;=Feiertage!V11),1,0)</f>
        <v>0</v>
      </c>
      <c r="S11" s="15">
        <f t="shared" ca="1" si="16"/>
        <v>0</v>
      </c>
      <c r="T11" s="15">
        <f t="shared" si="17"/>
        <v>0</v>
      </c>
      <c r="U11" s="15">
        <f t="shared" ca="1" si="30"/>
        <v>0</v>
      </c>
      <c r="V11" s="17">
        <f t="shared" si="18"/>
        <v>43825</v>
      </c>
      <c r="W11" s="17">
        <f t="shared" si="0"/>
        <v>43825</v>
      </c>
      <c r="X11" s="17">
        <f t="shared" si="1"/>
        <v>43825</v>
      </c>
      <c r="Z11" s="15">
        <f>IF(AND(Urlaubsantrag!$K$16&lt;=Feiertage!AD11,Urlaubsantrag!$R$16&gt;=Feiertage!AD11),1,0)</f>
        <v>0</v>
      </c>
      <c r="AA11" s="15">
        <f t="shared" ca="1" si="19"/>
        <v>-1</v>
      </c>
      <c r="AB11" s="15">
        <f t="shared" si="20"/>
        <v>0</v>
      </c>
      <c r="AC11" s="15">
        <f t="shared" ca="1" si="31"/>
        <v>0</v>
      </c>
      <c r="AD11" s="17">
        <f t="shared" si="21"/>
        <v>44191</v>
      </c>
      <c r="AE11" s="17">
        <f t="shared" si="2"/>
        <v>44191</v>
      </c>
      <c r="AF11" s="17">
        <f t="shared" si="3"/>
        <v>44191</v>
      </c>
      <c r="AH11" s="15">
        <f>IF(AND(Urlaubsantrag!$K$16&lt;=Feiertage!AL11,Urlaubsantrag!$R$16&gt;=Feiertage!AL11),1,0)</f>
        <v>0</v>
      </c>
      <c r="AI11" s="15">
        <f t="shared" ca="1" si="22"/>
        <v>-1</v>
      </c>
      <c r="AJ11" s="15">
        <f t="shared" si="23"/>
        <v>0</v>
      </c>
      <c r="AK11" s="15">
        <f t="shared" ca="1" si="32"/>
        <v>0</v>
      </c>
      <c r="AL11" s="17">
        <f t="shared" si="24"/>
        <v>44556</v>
      </c>
      <c r="AM11" s="17">
        <f t="shared" si="4"/>
        <v>44556</v>
      </c>
      <c r="AN11" s="17">
        <f t="shared" si="5"/>
        <v>44556</v>
      </c>
      <c r="AP11" s="15">
        <f>IF(AND(Urlaubsantrag!$K$16&lt;=Feiertage!AT11,Urlaubsantrag!$R$16&gt;=Feiertage!AT11),1,0)</f>
        <v>0</v>
      </c>
      <c r="AQ11" s="15">
        <f t="shared" ca="1" si="25"/>
        <v>0</v>
      </c>
      <c r="AR11" s="15">
        <f t="shared" si="26"/>
        <v>0</v>
      </c>
      <c r="AS11" s="15">
        <f t="shared" ca="1" si="33"/>
        <v>0</v>
      </c>
      <c r="AT11" s="17">
        <f t="shared" si="27"/>
        <v>44921</v>
      </c>
      <c r="AU11" s="17">
        <f t="shared" si="6"/>
        <v>44921</v>
      </c>
      <c r="AV11" s="17">
        <f t="shared" si="7"/>
        <v>44921</v>
      </c>
      <c r="AW11" s="17"/>
      <c r="AX11" s="17" t="str">
        <f t="shared" si="8"/>
        <v>2. Weihnachtstag</v>
      </c>
    </row>
    <row r="12" spans="1:50" x14ac:dyDescent="0.25">
      <c r="E12" s="15">
        <f t="shared" ca="1" si="28"/>
        <v>1</v>
      </c>
      <c r="F12" s="17"/>
      <c r="G12" s="17"/>
      <c r="H12" s="17"/>
      <c r="M12" s="15">
        <f t="shared" ca="1" si="29"/>
        <v>0</v>
      </c>
      <c r="U12" s="15">
        <f t="shared" ca="1" si="30"/>
        <v>0</v>
      </c>
      <c r="AC12" s="15">
        <f t="shared" ca="1" si="31"/>
        <v>0</v>
      </c>
      <c r="AK12" s="15">
        <f t="shared" ca="1" si="32"/>
        <v>0</v>
      </c>
      <c r="AS12" s="15">
        <f t="shared" ca="1" si="33"/>
        <v>0</v>
      </c>
      <c r="AX12" s="17"/>
    </row>
    <row r="13" spans="1:50" x14ac:dyDescent="0.25">
      <c r="A13" s="15" t="s">
        <v>43</v>
      </c>
      <c r="B13" s="15">
        <f ca="1">IF(AND(Urlaubsantrag!$K$16&lt;=OFFSET(Feiertage!F13,0,$A$1),Urlaubsantrag!$R$16&gt;=OFFSET(Feiertage!F13,0,$A$1)),1,0)</f>
        <v>0</v>
      </c>
      <c r="C13" s="15">
        <f t="shared" ca="1" si="9"/>
        <v>0</v>
      </c>
      <c r="D13" s="15">
        <f t="shared" ca="1" si="10"/>
        <v>0</v>
      </c>
      <c r="E13" s="15">
        <f t="shared" ca="1" si="28"/>
        <v>1</v>
      </c>
      <c r="F13" s="17">
        <v>42839</v>
      </c>
      <c r="G13" s="17">
        <v>42839</v>
      </c>
      <c r="H13" s="17">
        <v>42839</v>
      </c>
      <c r="J13" s="15">
        <f>IF(AND(Urlaubsantrag!$K$16&lt;=Feiertage!N13,Urlaubsantrag!$R$16&gt;=Feiertage!N13),1,0)</f>
        <v>0</v>
      </c>
      <c r="K13" s="15">
        <f t="shared" ca="1" si="11"/>
        <v>0</v>
      </c>
      <c r="L13" s="15">
        <f t="shared" si="12"/>
        <v>0</v>
      </c>
      <c r="M13" s="15">
        <f t="shared" ca="1" si="29"/>
        <v>0</v>
      </c>
      <c r="N13" s="17">
        <v>43189</v>
      </c>
      <c r="O13" s="17">
        <v>43189</v>
      </c>
      <c r="P13" s="17">
        <v>43189</v>
      </c>
      <c r="R13" s="15">
        <f>IF(AND(Urlaubsantrag!$K$16&lt;=Feiertage!V13,Urlaubsantrag!$R$16&gt;=Feiertage!V13),1,0)</f>
        <v>0</v>
      </c>
      <c r="S13" s="15">
        <f t="shared" ref="S13:S21" ca="1" si="34">IF(OFFSET(V13,0,$A$1)&lt;&gt;"",IF(NETWORKDAYS(OFFSET(V13,0,$A$1),OFFSET(V13,0,$A$1))=0,-1,0),0)</f>
        <v>0</v>
      </c>
      <c r="T13" s="15">
        <f t="shared" si="17"/>
        <v>0</v>
      </c>
      <c r="U13" s="15">
        <f t="shared" ca="1" si="30"/>
        <v>0</v>
      </c>
      <c r="V13" s="17">
        <v>43574</v>
      </c>
      <c r="W13" s="17">
        <v>43574</v>
      </c>
      <c r="X13" s="17">
        <v>43574</v>
      </c>
      <c r="Z13" s="15">
        <f>IF(AND(Urlaubsantrag!$K$16&lt;=Feiertage!AD13,Urlaubsantrag!$R$16&gt;=Feiertage!AD13),1,0)</f>
        <v>0</v>
      </c>
      <c r="AA13" s="15">
        <f t="shared" ref="AA13:AA21" ca="1" si="35">IF(OFFSET(AD13,0,$A$1)&lt;&gt;"",IF(NETWORKDAYS(OFFSET(AD13,0,$A$1),OFFSET(AD13,0,$A$1))=0,-1,0),0)</f>
        <v>0</v>
      </c>
      <c r="AB13" s="15">
        <f t="shared" si="20"/>
        <v>0</v>
      </c>
      <c r="AC13" s="15">
        <f t="shared" ca="1" si="31"/>
        <v>0</v>
      </c>
      <c r="AD13" s="17">
        <v>43931</v>
      </c>
      <c r="AE13" s="17">
        <v>43931</v>
      </c>
      <c r="AF13" s="17">
        <v>43931</v>
      </c>
      <c r="AH13" s="15">
        <f>IF(AND(Urlaubsantrag!$K$16&lt;=Feiertage!AL13,Urlaubsantrag!$R$16&gt;=Feiertage!AL13),1,0)</f>
        <v>0</v>
      </c>
      <c r="AI13" s="15">
        <f t="shared" ref="AI13:AI21" ca="1" si="36">IF(OFFSET(AL13,0,$A$1)&lt;&gt;"",IF(NETWORKDAYS(OFFSET(AL13,0,$A$1),OFFSET(AL13,0,$A$1))=0,-1,0),0)</f>
        <v>0</v>
      </c>
      <c r="AJ13" s="15">
        <f t="shared" si="23"/>
        <v>0</v>
      </c>
      <c r="AK13" s="15">
        <f t="shared" ca="1" si="32"/>
        <v>0</v>
      </c>
      <c r="AL13" s="17">
        <v>44288</v>
      </c>
      <c r="AM13" s="17">
        <v>44288</v>
      </c>
      <c r="AN13" s="17">
        <v>44288</v>
      </c>
      <c r="AP13" s="15">
        <f>IF(AND(Urlaubsantrag!$K$16&lt;=Feiertage!AT13,Urlaubsantrag!$R$16&gt;=Feiertage!AT13),1,0)</f>
        <v>0</v>
      </c>
      <c r="AQ13" s="15">
        <f t="shared" ref="AQ13:AQ21" ca="1" si="37">IF(OFFSET(AT13,0,$A$1)&lt;&gt;"",IF(NETWORKDAYS(OFFSET(AT13,0,$A$1),OFFSET(AT13,0,$A$1))=0,-1,0),0)</f>
        <v>0</v>
      </c>
      <c r="AR13" s="15">
        <f t="shared" si="26"/>
        <v>0</v>
      </c>
      <c r="AS13" s="15">
        <f t="shared" ca="1" si="33"/>
        <v>0</v>
      </c>
      <c r="AT13" s="17">
        <v>44666</v>
      </c>
      <c r="AU13" s="17">
        <v>44666</v>
      </c>
      <c r="AV13" s="17">
        <v>44666</v>
      </c>
      <c r="AW13" s="17"/>
      <c r="AX13" s="17" t="str">
        <f t="shared" ref="AX13:AX21" si="38">A13</f>
        <v>Karfreitag</v>
      </c>
    </row>
    <row r="14" spans="1:50" x14ac:dyDescent="0.25">
      <c r="A14" s="15" t="s">
        <v>44</v>
      </c>
      <c r="B14" s="15">
        <f ca="1">IF(AND(Urlaubsantrag!$K$16&lt;=OFFSET(Feiertage!F14,0,$A$1),Urlaubsantrag!$R$16&gt;=OFFSET(Feiertage!F14,0,$A$1)),1,0)</f>
        <v>0</v>
      </c>
      <c r="C14" s="15">
        <f t="shared" ca="1" si="9"/>
        <v>-1</v>
      </c>
      <c r="D14" s="15">
        <f t="shared" ca="1" si="10"/>
        <v>0</v>
      </c>
      <c r="E14" s="15">
        <f t="shared" ca="1" si="28"/>
        <v>1</v>
      </c>
      <c r="F14" s="17">
        <v>42841</v>
      </c>
      <c r="G14" s="17">
        <v>42841</v>
      </c>
      <c r="H14" s="17">
        <v>42841</v>
      </c>
      <c r="J14" s="15">
        <f>IF(AND(Urlaubsantrag!$K$16&lt;=Feiertage!N14,Urlaubsantrag!$R$16&gt;=Feiertage!N14),1,0)</f>
        <v>0</v>
      </c>
      <c r="K14" s="15">
        <f t="shared" ca="1" si="11"/>
        <v>-1</v>
      </c>
      <c r="L14" s="15">
        <f t="shared" si="12"/>
        <v>0</v>
      </c>
      <c r="M14" s="15">
        <f t="shared" ca="1" si="29"/>
        <v>0</v>
      </c>
      <c r="N14" s="17">
        <v>43191</v>
      </c>
      <c r="O14" s="17">
        <v>43191</v>
      </c>
      <c r="P14" s="17">
        <v>43191</v>
      </c>
      <c r="R14" s="15">
        <f>IF(AND(Urlaubsantrag!$K$16&lt;=Feiertage!V14,Urlaubsantrag!$R$16&gt;=Feiertage!V14),1,0)</f>
        <v>0</v>
      </c>
      <c r="S14" s="15">
        <f t="shared" ca="1" si="34"/>
        <v>-1</v>
      </c>
      <c r="T14" s="15">
        <f t="shared" si="17"/>
        <v>0</v>
      </c>
      <c r="U14" s="15">
        <f t="shared" ca="1" si="30"/>
        <v>0</v>
      </c>
      <c r="V14" s="17">
        <v>43576</v>
      </c>
      <c r="W14" s="17">
        <v>43576</v>
      </c>
      <c r="X14" s="17">
        <v>43576</v>
      </c>
      <c r="Z14" s="15">
        <f>IF(AND(Urlaubsantrag!$K$16&lt;=Feiertage!AD14,Urlaubsantrag!$R$16&gt;=Feiertage!AD14),1,0)</f>
        <v>0</v>
      </c>
      <c r="AA14" s="15">
        <f t="shared" ca="1" si="35"/>
        <v>-1</v>
      </c>
      <c r="AB14" s="15">
        <f t="shared" si="20"/>
        <v>0</v>
      </c>
      <c r="AC14" s="15">
        <f t="shared" ca="1" si="31"/>
        <v>0</v>
      </c>
      <c r="AD14" s="17">
        <v>43933</v>
      </c>
      <c r="AE14" s="17">
        <v>43933</v>
      </c>
      <c r="AF14" s="17">
        <v>43933</v>
      </c>
      <c r="AH14" s="15">
        <f>IF(AND(Urlaubsantrag!$K$16&lt;=Feiertage!AL14,Urlaubsantrag!$R$16&gt;=Feiertage!AL14),1,0)</f>
        <v>0</v>
      </c>
      <c r="AI14" s="15">
        <f t="shared" ca="1" si="36"/>
        <v>-1</v>
      </c>
      <c r="AJ14" s="15">
        <f t="shared" si="23"/>
        <v>0</v>
      </c>
      <c r="AK14" s="15">
        <f t="shared" ca="1" si="32"/>
        <v>0</v>
      </c>
      <c r="AL14" s="17">
        <v>44290</v>
      </c>
      <c r="AM14" s="17">
        <v>44290</v>
      </c>
      <c r="AN14" s="17">
        <v>44290</v>
      </c>
      <c r="AP14" s="15">
        <f>IF(AND(Urlaubsantrag!$K$16&lt;=Feiertage!AT14,Urlaubsantrag!$R$16&gt;=Feiertage!AT14),1,0)</f>
        <v>0</v>
      </c>
      <c r="AQ14" s="15">
        <f t="shared" ca="1" si="37"/>
        <v>-1</v>
      </c>
      <c r="AR14" s="15">
        <f t="shared" si="26"/>
        <v>0</v>
      </c>
      <c r="AS14" s="15">
        <f t="shared" ca="1" si="33"/>
        <v>0</v>
      </c>
      <c r="AT14" s="17">
        <v>44668</v>
      </c>
      <c r="AU14" s="17">
        <v>44668</v>
      </c>
      <c r="AV14" s="17">
        <v>44668</v>
      </c>
      <c r="AW14" s="17"/>
      <c r="AX14" s="17" t="str">
        <f t="shared" si="38"/>
        <v>Ostersonntag</v>
      </c>
    </row>
    <row r="15" spans="1:50" x14ac:dyDescent="0.25">
      <c r="A15" s="15" t="s">
        <v>45</v>
      </c>
      <c r="B15" s="15">
        <f ca="1">IF(AND(Urlaubsantrag!$K$16&lt;=OFFSET(Feiertage!F15,0,$A$1),Urlaubsantrag!$R$16&gt;=OFFSET(Feiertage!F15,0,$A$1)),1,0)</f>
        <v>0</v>
      </c>
      <c r="C15" s="15">
        <f t="shared" ca="1" si="9"/>
        <v>0</v>
      </c>
      <c r="D15" s="15">
        <f t="shared" ca="1" si="10"/>
        <v>0</v>
      </c>
      <c r="E15" s="15">
        <f t="shared" ca="1" si="28"/>
        <v>1</v>
      </c>
      <c r="F15" s="17">
        <v>42842</v>
      </c>
      <c r="G15" s="17">
        <v>42842</v>
      </c>
      <c r="H15" s="17">
        <v>42842</v>
      </c>
      <c r="J15" s="15">
        <f>IF(AND(Urlaubsantrag!$K$16&lt;=Feiertage!N15,Urlaubsantrag!$R$16&gt;=Feiertage!N15),1,0)</f>
        <v>0</v>
      </c>
      <c r="K15" s="15">
        <f t="shared" ca="1" si="11"/>
        <v>0</v>
      </c>
      <c r="L15" s="15">
        <f t="shared" si="12"/>
        <v>0</v>
      </c>
      <c r="M15" s="15">
        <f t="shared" ca="1" si="29"/>
        <v>0</v>
      </c>
      <c r="N15" s="17">
        <v>43192</v>
      </c>
      <c r="O15" s="17">
        <v>43192</v>
      </c>
      <c r="P15" s="17">
        <v>43192</v>
      </c>
      <c r="R15" s="15">
        <f>IF(AND(Urlaubsantrag!$K$16&lt;=Feiertage!V15,Urlaubsantrag!$R$16&gt;=Feiertage!V15),1,0)</f>
        <v>0</v>
      </c>
      <c r="S15" s="15">
        <f t="shared" ca="1" si="34"/>
        <v>0</v>
      </c>
      <c r="T15" s="15">
        <f t="shared" si="17"/>
        <v>0</v>
      </c>
      <c r="U15" s="15">
        <f t="shared" ca="1" si="30"/>
        <v>0</v>
      </c>
      <c r="V15" s="17">
        <v>43577</v>
      </c>
      <c r="W15" s="17">
        <v>43577</v>
      </c>
      <c r="X15" s="17">
        <v>43577</v>
      </c>
      <c r="Z15" s="15">
        <f>IF(AND(Urlaubsantrag!$K$16&lt;=Feiertage!AD15,Urlaubsantrag!$R$16&gt;=Feiertage!AD15),1,0)</f>
        <v>0</v>
      </c>
      <c r="AA15" s="15">
        <f t="shared" ca="1" si="35"/>
        <v>0</v>
      </c>
      <c r="AB15" s="15">
        <f t="shared" si="20"/>
        <v>0</v>
      </c>
      <c r="AC15" s="15">
        <f t="shared" ca="1" si="31"/>
        <v>0</v>
      </c>
      <c r="AD15" s="17">
        <v>43934</v>
      </c>
      <c r="AE15" s="17">
        <v>43934</v>
      </c>
      <c r="AF15" s="17">
        <v>43934</v>
      </c>
      <c r="AH15" s="15">
        <f>IF(AND(Urlaubsantrag!$K$16&lt;=Feiertage!AL15,Urlaubsantrag!$R$16&gt;=Feiertage!AL15),1,0)</f>
        <v>0</v>
      </c>
      <c r="AI15" s="15">
        <f t="shared" ca="1" si="36"/>
        <v>0</v>
      </c>
      <c r="AJ15" s="15">
        <f t="shared" si="23"/>
        <v>0</v>
      </c>
      <c r="AK15" s="15">
        <f t="shared" ca="1" si="32"/>
        <v>0</v>
      </c>
      <c r="AL15" s="17">
        <v>44291</v>
      </c>
      <c r="AM15" s="17">
        <v>44291</v>
      </c>
      <c r="AN15" s="17">
        <v>44291</v>
      </c>
      <c r="AP15" s="15">
        <f>IF(AND(Urlaubsantrag!$K$16&lt;=Feiertage!AT15,Urlaubsantrag!$R$16&gt;=Feiertage!AT15),1,0)</f>
        <v>0</v>
      </c>
      <c r="AQ15" s="15">
        <f t="shared" ca="1" si="37"/>
        <v>0</v>
      </c>
      <c r="AR15" s="15">
        <f t="shared" si="26"/>
        <v>0</v>
      </c>
      <c r="AS15" s="15">
        <f t="shared" ca="1" si="33"/>
        <v>0</v>
      </c>
      <c r="AT15" s="17">
        <v>44669</v>
      </c>
      <c r="AU15" s="17">
        <v>44669</v>
      </c>
      <c r="AV15" s="17">
        <v>44669</v>
      </c>
      <c r="AW15" s="17"/>
      <c r="AX15" s="17" t="str">
        <f t="shared" si="38"/>
        <v>Ostermontag</v>
      </c>
    </row>
    <row r="16" spans="1:50" x14ac:dyDescent="0.25">
      <c r="A16" s="15" t="s">
        <v>47</v>
      </c>
      <c r="B16" s="15">
        <f ca="1">IF(AND(Urlaubsantrag!$K$16&lt;=OFFSET(Feiertage!F16,0,$A$1),Urlaubsantrag!$R$16&gt;=OFFSET(Feiertage!F16,0,$A$1)),1,0)</f>
        <v>0</v>
      </c>
      <c r="C16" s="15">
        <f t="shared" ca="1" si="9"/>
        <v>0</v>
      </c>
      <c r="D16" s="15">
        <f t="shared" ca="1" si="10"/>
        <v>0</v>
      </c>
      <c r="E16" s="15">
        <f t="shared" ca="1" si="28"/>
        <v>1</v>
      </c>
      <c r="F16" s="17">
        <v>42880</v>
      </c>
      <c r="G16" s="17">
        <v>42880</v>
      </c>
      <c r="H16" s="17">
        <v>42880</v>
      </c>
      <c r="J16" s="15">
        <f>IF(AND(Urlaubsantrag!$K$16&lt;=Feiertage!N16,Urlaubsantrag!$R$16&gt;=Feiertage!N16),1,0)</f>
        <v>0</v>
      </c>
      <c r="K16" s="15">
        <f t="shared" ca="1" si="11"/>
        <v>0</v>
      </c>
      <c r="L16" s="15">
        <f t="shared" si="12"/>
        <v>0</v>
      </c>
      <c r="M16" s="15">
        <f t="shared" ca="1" si="29"/>
        <v>0</v>
      </c>
      <c r="N16" s="17">
        <v>43230</v>
      </c>
      <c r="O16" s="17">
        <v>43230</v>
      </c>
      <c r="P16" s="17">
        <v>43230</v>
      </c>
      <c r="R16" s="15">
        <f>IF(AND(Urlaubsantrag!$K$16&lt;=Feiertage!V16,Urlaubsantrag!$R$16&gt;=Feiertage!V16),1,0)</f>
        <v>0</v>
      </c>
      <c r="S16" s="15">
        <f t="shared" ca="1" si="34"/>
        <v>0</v>
      </c>
      <c r="T16" s="15">
        <f t="shared" si="17"/>
        <v>0</v>
      </c>
      <c r="U16" s="15">
        <f t="shared" ca="1" si="30"/>
        <v>0</v>
      </c>
      <c r="V16" s="17">
        <v>43615</v>
      </c>
      <c r="W16" s="17">
        <v>43615</v>
      </c>
      <c r="X16" s="17">
        <v>43615</v>
      </c>
      <c r="Z16" s="15">
        <f>IF(AND(Urlaubsantrag!$K$16&lt;=Feiertage!AD16,Urlaubsantrag!$R$16&gt;=Feiertage!AD16),1,0)</f>
        <v>0</v>
      </c>
      <c r="AA16" s="15">
        <f t="shared" ca="1" si="35"/>
        <v>0</v>
      </c>
      <c r="AB16" s="15">
        <f t="shared" si="20"/>
        <v>0</v>
      </c>
      <c r="AC16" s="15">
        <f t="shared" ca="1" si="31"/>
        <v>0</v>
      </c>
      <c r="AD16" s="17">
        <v>43972</v>
      </c>
      <c r="AE16" s="17">
        <v>43972</v>
      </c>
      <c r="AF16" s="17">
        <v>43972</v>
      </c>
      <c r="AH16" s="15">
        <f>IF(AND(Urlaubsantrag!$K$16&lt;=Feiertage!AL16,Urlaubsantrag!$R$16&gt;=Feiertage!AL16),1,0)</f>
        <v>0</v>
      </c>
      <c r="AI16" s="15">
        <f t="shared" ca="1" si="36"/>
        <v>0</v>
      </c>
      <c r="AJ16" s="15">
        <f t="shared" si="23"/>
        <v>0</v>
      </c>
      <c r="AK16" s="15">
        <f t="shared" ca="1" si="32"/>
        <v>0</v>
      </c>
      <c r="AL16" s="17">
        <v>44329</v>
      </c>
      <c r="AM16" s="17">
        <v>44329</v>
      </c>
      <c r="AN16" s="17">
        <v>44329</v>
      </c>
      <c r="AP16" s="15">
        <f>IF(AND(Urlaubsantrag!$K$16&lt;=Feiertage!AT16,Urlaubsantrag!$R$16&gt;=Feiertage!AT16),1,0)</f>
        <v>0</v>
      </c>
      <c r="AQ16" s="15">
        <f t="shared" ca="1" si="37"/>
        <v>0</v>
      </c>
      <c r="AR16" s="15">
        <f t="shared" si="26"/>
        <v>0</v>
      </c>
      <c r="AS16" s="15">
        <f t="shared" ca="1" si="33"/>
        <v>0</v>
      </c>
      <c r="AT16" s="17">
        <v>44707</v>
      </c>
      <c r="AU16" s="17">
        <v>44707</v>
      </c>
      <c r="AV16" s="17">
        <v>44707</v>
      </c>
      <c r="AW16" s="17"/>
      <c r="AX16" s="17" t="str">
        <f t="shared" si="38"/>
        <v>Christi Himmelfahrt</v>
      </c>
    </row>
    <row r="17" spans="1:50" x14ac:dyDescent="0.25">
      <c r="A17" s="15" t="s">
        <v>48</v>
      </c>
      <c r="B17" s="15">
        <f ca="1">IF(AND(Urlaubsantrag!$K$16&lt;=OFFSET(Feiertage!F17,0,$A$1),Urlaubsantrag!$R$16&gt;=OFFSET(Feiertage!F17,0,$A$1)),1,0)</f>
        <v>0</v>
      </c>
      <c r="C17" s="15">
        <f t="shared" ca="1" si="9"/>
        <v>-1</v>
      </c>
      <c r="D17" s="15">
        <f t="shared" ca="1" si="10"/>
        <v>0</v>
      </c>
      <c r="E17" s="15">
        <f t="shared" ca="1" si="28"/>
        <v>1</v>
      </c>
      <c r="F17" s="17">
        <v>42890</v>
      </c>
      <c r="G17" s="17">
        <v>42890</v>
      </c>
      <c r="H17" s="17">
        <v>42890</v>
      </c>
      <c r="J17" s="15">
        <f>IF(AND(Urlaubsantrag!$K$16&lt;=Feiertage!N17,Urlaubsantrag!$R$16&gt;=Feiertage!N17),1,0)</f>
        <v>0</v>
      </c>
      <c r="K17" s="15">
        <f t="shared" ca="1" si="11"/>
        <v>-1</v>
      </c>
      <c r="L17" s="15">
        <f t="shared" si="12"/>
        <v>0</v>
      </c>
      <c r="M17" s="15">
        <f t="shared" ca="1" si="29"/>
        <v>0</v>
      </c>
      <c r="N17" s="17">
        <v>43240</v>
      </c>
      <c r="O17" s="17">
        <v>43240</v>
      </c>
      <c r="P17" s="17">
        <v>43240</v>
      </c>
      <c r="R17" s="15">
        <f>IF(AND(Urlaubsantrag!$K$16&lt;=Feiertage!V17,Urlaubsantrag!$R$16&gt;=Feiertage!V17),1,0)</f>
        <v>0</v>
      </c>
      <c r="S17" s="15">
        <f t="shared" ca="1" si="34"/>
        <v>0</v>
      </c>
      <c r="T17" s="15">
        <f t="shared" si="17"/>
        <v>0</v>
      </c>
      <c r="U17" s="15">
        <f t="shared" ca="1" si="30"/>
        <v>0</v>
      </c>
      <c r="V17" s="17">
        <v>43626</v>
      </c>
      <c r="W17" s="17">
        <v>43626</v>
      </c>
      <c r="X17" s="17">
        <v>43626</v>
      </c>
      <c r="Z17" s="15">
        <f>IF(AND(Urlaubsantrag!$K$16&lt;=Feiertage!AD17,Urlaubsantrag!$R$16&gt;=Feiertage!AD17),1,0)</f>
        <v>0</v>
      </c>
      <c r="AA17" s="15">
        <f t="shared" ca="1" si="35"/>
        <v>-1</v>
      </c>
      <c r="AB17" s="15">
        <f t="shared" si="20"/>
        <v>0</v>
      </c>
      <c r="AC17" s="15">
        <f t="shared" ca="1" si="31"/>
        <v>0</v>
      </c>
      <c r="AD17" s="17">
        <v>43982</v>
      </c>
      <c r="AE17" s="17">
        <v>43982</v>
      </c>
      <c r="AF17" s="17">
        <v>43982</v>
      </c>
      <c r="AH17" s="15">
        <f>IF(AND(Urlaubsantrag!$K$16&lt;=Feiertage!AL17,Urlaubsantrag!$R$16&gt;=Feiertage!AL17),1,0)</f>
        <v>0</v>
      </c>
      <c r="AI17" s="15">
        <f t="shared" ca="1" si="36"/>
        <v>-1</v>
      </c>
      <c r="AJ17" s="15">
        <f t="shared" si="23"/>
        <v>0</v>
      </c>
      <c r="AK17" s="15">
        <f t="shared" ca="1" si="32"/>
        <v>0</v>
      </c>
      <c r="AL17" s="17">
        <v>44339</v>
      </c>
      <c r="AM17" s="17">
        <v>44339</v>
      </c>
      <c r="AN17" s="17">
        <v>44339</v>
      </c>
      <c r="AP17" s="15">
        <f>IF(AND(Urlaubsantrag!$K$16&lt;=Feiertage!AT17,Urlaubsantrag!$R$16&gt;=Feiertage!AT17),1,0)</f>
        <v>0</v>
      </c>
      <c r="AQ17" s="15">
        <f t="shared" ca="1" si="37"/>
        <v>-1</v>
      </c>
      <c r="AR17" s="15">
        <f t="shared" si="26"/>
        <v>0</v>
      </c>
      <c r="AS17" s="15">
        <f t="shared" ca="1" si="33"/>
        <v>0</v>
      </c>
      <c r="AT17" s="17">
        <v>44717</v>
      </c>
      <c r="AU17" s="17">
        <v>44717</v>
      </c>
      <c r="AV17" s="17">
        <v>44717</v>
      </c>
      <c r="AW17" s="17"/>
      <c r="AX17" s="17" t="str">
        <f t="shared" si="38"/>
        <v>Pfingstsonntag</v>
      </c>
    </row>
    <row r="18" spans="1:50" x14ac:dyDescent="0.25">
      <c r="A18" s="15" t="s">
        <v>49</v>
      </c>
      <c r="B18" s="15">
        <f ca="1">IF(AND(Urlaubsantrag!$K$16&lt;=OFFSET(Feiertage!F18,0,$A$1),Urlaubsantrag!$R$16&gt;=OFFSET(Feiertage!F18,0,$A$1)),1,0)</f>
        <v>0</v>
      </c>
      <c r="C18" s="15">
        <f t="shared" ca="1" si="9"/>
        <v>0</v>
      </c>
      <c r="D18" s="15">
        <f t="shared" ca="1" si="10"/>
        <v>0</v>
      </c>
      <c r="E18" s="15">
        <f t="shared" ca="1" si="28"/>
        <v>1</v>
      </c>
      <c r="F18" s="17">
        <v>42891</v>
      </c>
      <c r="G18" s="17">
        <v>42891</v>
      </c>
      <c r="H18" s="17">
        <v>42891</v>
      </c>
      <c r="J18" s="15">
        <f>IF(AND(Urlaubsantrag!$K$16&lt;=Feiertage!N18,Urlaubsantrag!$R$16&gt;=Feiertage!N18),1,0)</f>
        <v>0</v>
      </c>
      <c r="K18" s="15">
        <f t="shared" ca="1" si="11"/>
        <v>0</v>
      </c>
      <c r="L18" s="15">
        <f t="shared" si="12"/>
        <v>0</v>
      </c>
      <c r="M18" s="15">
        <f t="shared" ca="1" si="29"/>
        <v>0</v>
      </c>
      <c r="N18" s="17">
        <v>43241</v>
      </c>
      <c r="O18" s="17">
        <v>43241</v>
      </c>
      <c r="P18" s="17">
        <v>43241</v>
      </c>
      <c r="R18" s="15">
        <f>IF(AND(Urlaubsantrag!$K$16&lt;=Feiertage!V18,Urlaubsantrag!$R$16&gt;=Feiertage!V18),1,0)</f>
        <v>0</v>
      </c>
      <c r="S18" s="15">
        <f t="shared" ca="1" si="34"/>
        <v>0</v>
      </c>
      <c r="T18" s="15">
        <f t="shared" si="17"/>
        <v>0</v>
      </c>
      <c r="U18" s="15">
        <f t="shared" ca="1" si="30"/>
        <v>0</v>
      </c>
      <c r="V18" s="17">
        <v>43627</v>
      </c>
      <c r="W18" s="17">
        <v>43627</v>
      </c>
      <c r="X18" s="17">
        <v>43627</v>
      </c>
      <c r="Z18" s="15">
        <f>IF(AND(Urlaubsantrag!$K$16&lt;=Feiertage!AD18,Urlaubsantrag!$R$16&gt;=Feiertage!AD18),1,0)</f>
        <v>0</v>
      </c>
      <c r="AA18" s="15">
        <f t="shared" ca="1" si="35"/>
        <v>0</v>
      </c>
      <c r="AB18" s="15">
        <f t="shared" si="20"/>
        <v>0</v>
      </c>
      <c r="AC18" s="15">
        <f t="shared" ca="1" si="31"/>
        <v>0</v>
      </c>
      <c r="AD18" s="17">
        <v>43983</v>
      </c>
      <c r="AE18" s="17">
        <v>43983</v>
      </c>
      <c r="AF18" s="17">
        <v>43983</v>
      </c>
      <c r="AH18" s="15">
        <f>IF(AND(Urlaubsantrag!$K$16&lt;=Feiertage!AL18,Urlaubsantrag!$R$16&gt;=Feiertage!AL18),1,0)</f>
        <v>0</v>
      </c>
      <c r="AI18" s="15">
        <f t="shared" ca="1" si="36"/>
        <v>0</v>
      </c>
      <c r="AJ18" s="15">
        <f t="shared" si="23"/>
        <v>0</v>
      </c>
      <c r="AK18" s="15">
        <f t="shared" ca="1" si="32"/>
        <v>0</v>
      </c>
      <c r="AL18" s="17">
        <v>44340</v>
      </c>
      <c r="AM18" s="17">
        <v>44340</v>
      </c>
      <c r="AN18" s="17">
        <v>44340</v>
      </c>
      <c r="AP18" s="15">
        <f>IF(AND(Urlaubsantrag!$K$16&lt;=Feiertage!AT18,Urlaubsantrag!$R$16&gt;=Feiertage!AT18),1,0)</f>
        <v>0</v>
      </c>
      <c r="AQ18" s="15">
        <f t="shared" ca="1" si="37"/>
        <v>0</v>
      </c>
      <c r="AR18" s="15">
        <f t="shared" si="26"/>
        <v>0</v>
      </c>
      <c r="AS18" s="15">
        <f t="shared" ca="1" si="33"/>
        <v>0</v>
      </c>
      <c r="AT18" s="17">
        <v>44718</v>
      </c>
      <c r="AU18" s="17">
        <v>44718</v>
      </c>
      <c r="AV18" s="17">
        <v>44718</v>
      </c>
      <c r="AW18" s="17"/>
      <c r="AX18" s="17" t="str">
        <f t="shared" si="38"/>
        <v>Pfingstmontag</v>
      </c>
    </row>
    <row r="19" spans="1:50" x14ac:dyDescent="0.25">
      <c r="A19" s="15" t="s">
        <v>50</v>
      </c>
      <c r="B19" s="15">
        <f ca="1">IF(AND(Urlaubsantrag!$K$16&lt;=OFFSET(Feiertage!F19,0,$A$1),Urlaubsantrag!$R$16&gt;=OFFSET(Feiertage!F19,0,$A$1)),1,0)</f>
        <v>0</v>
      </c>
      <c r="C19" s="15">
        <f t="shared" ca="1" si="9"/>
        <v>0</v>
      </c>
      <c r="D19" s="15">
        <f t="shared" ca="1" si="10"/>
        <v>0</v>
      </c>
      <c r="E19" s="15">
        <f t="shared" ca="1" si="28"/>
        <v>1</v>
      </c>
      <c r="G19" s="17">
        <v>42901</v>
      </c>
      <c r="J19" s="15">
        <f>IF(AND(Urlaubsantrag!$K$16&lt;=Feiertage!N19,Urlaubsantrag!$R$16&gt;=Feiertage!N19),1,0)</f>
        <v>0</v>
      </c>
      <c r="K19" s="15">
        <f t="shared" ca="1" si="11"/>
        <v>0</v>
      </c>
      <c r="L19" s="15">
        <f t="shared" si="12"/>
        <v>0</v>
      </c>
      <c r="M19" s="15">
        <f t="shared" ca="1" si="29"/>
        <v>0</v>
      </c>
      <c r="O19" s="17">
        <v>43251</v>
      </c>
      <c r="R19" s="15">
        <f>IF(AND(Urlaubsantrag!$K$16&lt;=Feiertage!V19,Urlaubsantrag!$R$16&gt;=Feiertage!V19),1,0)</f>
        <v>0</v>
      </c>
      <c r="S19" s="15">
        <f t="shared" ca="1" si="34"/>
        <v>0</v>
      </c>
      <c r="T19" s="15">
        <f t="shared" si="17"/>
        <v>0</v>
      </c>
      <c r="U19" s="15">
        <f t="shared" ca="1" si="30"/>
        <v>0</v>
      </c>
      <c r="W19" s="17">
        <v>43636</v>
      </c>
      <c r="Z19" s="15">
        <f>IF(AND(Urlaubsantrag!$K$16&lt;=Feiertage!AD19,Urlaubsantrag!$R$16&gt;=Feiertage!AD19),1,0)</f>
        <v>0</v>
      </c>
      <c r="AA19" s="15">
        <f t="shared" ca="1" si="35"/>
        <v>0</v>
      </c>
      <c r="AB19" s="15">
        <f t="shared" si="20"/>
        <v>0</v>
      </c>
      <c r="AC19" s="15">
        <f t="shared" ca="1" si="31"/>
        <v>0</v>
      </c>
      <c r="AE19" s="17">
        <v>43993</v>
      </c>
      <c r="AH19" s="15">
        <f>IF(AND(Urlaubsantrag!$K$16&lt;=Feiertage!AL19,Urlaubsantrag!$R$16&gt;=Feiertage!AL19),1,0)</f>
        <v>0</v>
      </c>
      <c r="AI19" s="15">
        <f t="shared" ca="1" si="36"/>
        <v>0</v>
      </c>
      <c r="AJ19" s="15">
        <f t="shared" si="23"/>
        <v>0</v>
      </c>
      <c r="AK19" s="15">
        <f t="shared" ca="1" si="32"/>
        <v>0</v>
      </c>
      <c r="AM19" s="17">
        <v>44350</v>
      </c>
      <c r="AP19" s="15">
        <f>IF(AND(Urlaubsantrag!$K$16&lt;=Feiertage!AT19,Urlaubsantrag!$R$16&gt;=Feiertage!AT19),1,0)</f>
        <v>0</v>
      </c>
      <c r="AQ19" s="15">
        <f t="shared" ca="1" si="37"/>
        <v>0</v>
      </c>
      <c r="AR19" s="15">
        <f t="shared" si="26"/>
        <v>0</v>
      </c>
      <c r="AS19" s="15">
        <f t="shared" ca="1" si="33"/>
        <v>0</v>
      </c>
      <c r="AU19" s="17">
        <v>44728</v>
      </c>
      <c r="AX19" s="17" t="str">
        <f t="shared" si="38"/>
        <v>Fronleichnam</v>
      </c>
    </row>
    <row r="20" spans="1:50" x14ac:dyDescent="0.25">
      <c r="A20" s="15" t="s">
        <v>58</v>
      </c>
      <c r="B20" s="15">
        <f ca="1">IF(AND(Urlaubsantrag!$K$16&lt;=OFFSET(Feiertage!F20,0,$A$1),Urlaubsantrag!$R$16&gt;=OFFSET(Feiertage!F20,0,$A$1)),1,0)</f>
        <v>0</v>
      </c>
      <c r="C20" s="15">
        <f t="shared" ca="1" si="9"/>
        <v>0</v>
      </c>
      <c r="D20" s="15">
        <f t="shared" ca="1" si="10"/>
        <v>0</v>
      </c>
      <c r="E20" s="15">
        <f t="shared" ca="1" si="28"/>
        <v>1</v>
      </c>
      <c r="F20" s="17"/>
      <c r="G20" s="17">
        <v>43039</v>
      </c>
      <c r="H20" s="17">
        <v>43039</v>
      </c>
      <c r="J20" s="15">
        <f>IF(AND(Urlaubsantrag!$K$16&lt;=Feiertage!N20,Urlaubsantrag!$R$16&gt;=Feiertage!N20),1,0)</f>
        <v>0</v>
      </c>
      <c r="K20" s="15">
        <f t="shared" ca="1" si="11"/>
        <v>0</v>
      </c>
      <c r="L20" s="15">
        <f t="shared" si="12"/>
        <v>0</v>
      </c>
      <c r="M20" s="15">
        <f t="shared" ca="1" si="29"/>
        <v>0</v>
      </c>
      <c r="N20" s="17"/>
      <c r="R20" s="15">
        <f>IF(AND(Urlaubsantrag!$K$16&lt;=Feiertage!V20,Urlaubsantrag!$R$16&gt;=Feiertage!V20),1,0)</f>
        <v>0</v>
      </c>
      <c r="S20" s="15">
        <f t="shared" ca="1" si="34"/>
        <v>0</v>
      </c>
      <c r="T20" s="15">
        <f t="shared" si="17"/>
        <v>0</v>
      </c>
      <c r="U20" s="15">
        <f t="shared" ca="1" si="30"/>
        <v>0</v>
      </c>
      <c r="W20" s="17"/>
      <c r="Z20" s="15">
        <f>IF(AND(Urlaubsantrag!$K$16&lt;=Feiertage!AD20,Urlaubsantrag!$R$16&gt;=Feiertage!AD20),1,0)</f>
        <v>0</v>
      </c>
      <c r="AA20" s="15">
        <f t="shared" ca="1" si="35"/>
        <v>0</v>
      </c>
      <c r="AB20" s="15">
        <f t="shared" si="20"/>
        <v>0</v>
      </c>
      <c r="AC20" s="15">
        <f t="shared" ca="1" si="31"/>
        <v>0</v>
      </c>
      <c r="AE20" s="17"/>
      <c r="AH20" s="15">
        <f>IF(AND(Urlaubsantrag!$K$16&lt;=Feiertage!AL20,Urlaubsantrag!$R$16&gt;=Feiertage!AL20),1,0)</f>
        <v>0</v>
      </c>
      <c r="AI20" s="15">
        <f t="shared" ca="1" si="36"/>
        <v>0</v>
      </c>
      <c r="AJ20" s="15">
        <f t="shared" si="23"/>
        <v>0</v>
      </c>
      <c r="AK20" s="15">
        <f t="shared" ca="1" si="32"/>
        <v>0</v>
      </c>
      <c r="AM20" s="17"/>
      <c r="AP20" s="15">
        <f>IF(AND(Urlaubsantrag!$K$16&lt;=Feiertage!AT20,Urlaubsantrag!$R$16&gt;=Feiertage!AT20),1,0)</f>
        <v>0</v>
      </c>
      <c r="AQ20" s="15">
        <f t="shared" ca="1" si="37"/>
        <v>0</v>
      </c>
      <c r="AR20" s="15">
        <f t="shared" si="26"/>
        <v>0</v>
      </c>
      <c r="AS20" s="15">
        <f t="shared" ca="1" si="33"/>
        <v>0</v>
      </c>
      <c r="AX20" s="17" t="str">
        <f t="shared" si="38"/>
        <v>Reformationstag 2017</v>
      </c>
    </row>
    <row r="21" spans="1:50" x14ac:dyDescent="0.25">
      <c r="A21" s="15" t="s">
        <v>55</v>
      </c>
      <c r="B21" s="15">
        <f ca="1">IF(AND(Urlaubsantrag!$K$16&lt;=OFFSET(Feiertage!F21,0,$A$1),Urlaubsantrag!$R$16&gt;=OFFSET(Feiertage!F21,0,$A$1)),1,0)</f>
        <v>0</v>
      </c>
      <c r="C21" s="15">
        <f t="shared" ca="1" si="9"/>
        <v>0</v>
      </c>
      <c r="D21" s="15">
        <f t="shared" ca="1" si="10"/>
        <v>0</v>
      </c>
      <c r="E21" s="15">
        <f t="shared" ca="1" si="28"/>
        <v>1</v>
      </c>
      <c r="F21" s="17">
        <v>43061</v>
      </c>
      <c r="J21" s="15">
        <f>IF(AND(Urlaubsantrag!$K$16&lt;=Feiertage!N21,Urlaubsantrag!$R$16&gt;=Feiertage!N21),1,0)</f>
        <v>0</v>
      </c>
      <c r="K21" s="15">
        <f t="shared" ca="1" si="11"/>
        <v>0</v>
      </c>
      <c r="L21" s="15">
        <f t="shared" si="12"/>
        <v>0</v>
      </c>
      <c r="M21" s="15">
        <f t="shared" ca="1" si="29"/>
        <v>0</v>
      </c>
      <c r="N21" s="17">
        <v>43425</v>
      </c>
      <c r="R21" s="15">
        <f>IF(AND(Urlaubsantrag!$K$16&lt;=Feiertage!V21,Urlaubsantrag!$R$16&gt;=Feiertage!V21),1,0)</f>
        <v>0</v>
      </c>
      <c r="S21" s="15">
        <f t="shared" ca="1" si="34"/>
        <v>0</v>
      </c>
      <c r="T21" s="15">
        <f t="shared" si="17"/>
        <v>0</v>
      </c>
      <c r="U21" s="15">
        <f t="shared" ca="1" si="30"/>
        <v>0</v>
      </c>
      <c r="V21" s="17">
        <v>43789</v>
      </c>
      <c r="Z21" s="15">
        <f>IF(AND(Urlaubsantrag!$K$16&lt;=Feiertage!AD21,Urlaubsantrag!$R$16&gt;=Feiertage!AD21),1,0)</f>
        <v>0</v>
      </c>
      <c r="AA21" s="15">
        <f t="shared" ca="1" si="35"/>
        <v>0</v>
      </c>
      <c r="AB21" s="15">
        <f t="shared" si="20"/>
        <v>0</v>
      </c>
      <c r="AC21" s="15">
        <f t="shared" ca="1" si="31"/>
        <v>0</v>
      </c>
      <c r="AD21" s="17">
        <v>44153</v>
      </c>
      <c r="AH21" s="15">
        <f>IF(AND(Urlaubsantrag!$K$16&lt;=Feiertage!AL21,Urlaubsantrag!$R$16&gt;=Feiertage!AL21),1,0)</f>
        <v>0</v>
      </c>
      <c r="AI21" s="15">
        <f t="shared" ca="1" si="36"/>
        <v>0</v>
      </c>
      <c r="AJ21" s="15">
        <f t="shared" si="23"/>
        <v>0</v>
      </c>
      <c r="AK21" s="15">
        <f t="shared" ca="1" si="32"/>
        <v>0</v>
      </c>
      <c r="AL21" s="17">
        <v>44517</v>
      </c>
      <c r="AP21" s="15">
        <f>IF(AND(Urlaubsantrag!$K$16&lt;=Feiertage!AT21,Urlaubsantrag!$R$16&gt;=Feiertage!AT21),1,0)</f>
        <v>0</v>
      </c>
      <c r="AQ21" s="15">
        <f t="shared" ca="1" si="37"/>
        <v>0</v>
      </c>
      <c r="AR21" s="15">
        <f t="shared" si="26"/>
        <v>0</v>
      </c>
      <c r="AS21" s="15">
        <f t="shared" ca="1" si="33"/>
        <v>0</v>
      </c>
      <c r="AT21" s="17">
        <v>44881</v>
      </c>
      <c r="AX21" s="17" t="str">
        <f t="shared" si="38"/>
        <v>Buß und Bettag</v>
      </c>
    </row>
    <row r="22" spans="1:50" x14ac:dyDescent="0.25">
      <c r="F22" s="17"/>
      <c r="G22" s="17"/>
      <c r="H22" s="17"/>
    </row>
    <row r="25" spans="1:50" x14ac:dyDescent="0.25">
      <c r="N25" s="17"/>
    </row>
  </sheetData>
  <sheetProtection password="EBDE" sheet="1" objects="1" scenarios="1" selectLockedCells="1" selectUnlockedCells="1"/>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J7" sqref="J7"/>
    </sheetView>
  </sheetViews>
  <sheetFormatPr baseColWidth="10" defaultColWidth="11.44140625" defaultRowHeight="12.75" customHeight="1" x14ac:dyDescent="0.25"/>
  <cols>
    <col min="1" max="16384" width="11.44140625" style="15"/>
  </cols>
  <sheetData>
    <row r="1" spans="1:8" ht="12.75" customHeight="1" x14ac:dyDescent="0.25">
      <c r="A1" s="18" t="str">
        <f ca="1">CONCATENATE(IF(B4&lt;&gt;"",B4,""),IF(B5&lt;&gt;"",CONCATENATE(", ",B5,""),""),IF(B6&lt;&gt;"",CONCATENATE(", ",B6,""),""),IF(B7&lt;&gt;"",CONCATENATE(", ",B7,""),""),IF(B8&lt;&gt;"",CONCATENATE(", ",B8,""),""),IF(B9&lt;&gt;"",CONCATENATE(", ",B9,""),""),IF(B10&lt;&gt;"",CONCATENATE(", ",B10,""),""),IF(B11&lt;&gt;"",CONCATENATE(", ",B11,""),""),IF(B12&lt;&gt;"",CONCATENATE(", ",B12,""),""),IF(B13&lt;&gt;"",CONCATENATE(", ",B13,""),""),IF(B14&lt;&gt;"",CONCATENATE(", ",B14,""),""),IF(B15&lt;&gt;"",CONCATENATE(", ",B15,""),""),IF(B16&lt;&gt;"",CONCATENATE(", ",B16,""),""),IF(B17&lt;&gt;"",CONCATENATE(", ",B17,""),""),IF(B18&lt;&gt;"",CONCATENATE(", ",B18,""),""),IF(B19&lt;&gt;"",CONCATENATE(", ",B19,""),""),IF(B20&lt;&gt;"",CONCATENATE(", ",B20,""),""),IF(B21&lt;&gt;"",CONCATENATE(", ",B21,""),""),IF(B22&lt;&gt;"",CONCATENATE(", ",B22,""),""),IF(B23&lt;&gt;"",CONCATENATE(", ",B23,""),""),IF(B24&lt;&gt;"",CONCATENATE(", ",B24,""),""),IF(B25&lt;&gt;"",CONCATENATE(", ",B25,""),""),IF(B26&lt;&gt;"",CONCATENATE(", ",B26,""),""),IF(B27&lt;&gt;"",CONCATENATE(", ",B27,""),""),IF(B28&lt;&gt;"",CONCATENATE(", ",B28,""),""),IF(B29&lt;&gt;"",CONCATENATE(", ",B29,""),""),IF(B30&lt;&gt;"",CONCATENATE(", ",B30,""),""),IF(B31&lt;&gt;"",CONCATENATE(", ",B31,""),""),IF(B32&lt;&gt;"",CONCATENATE(", ",B32,""),""),IF(B33&lt;&gt;"",CONCATENATE(", ",B33,""),""),IF(B34&lt;&gt;"",CONCATENATE(", ",B34,""),""),IF(B35&lt;&gt;"",CONCATENATE(", ",B35,""),""),IF(B36&lt;&gt;"",CONCATENATE(", ",B36,""),""),IF(B37&lt;&gt;"",CONCATENATE(", ",B37,""),""),IF(B38&lt;&gt;"",CONCATENATE(", ",B38,""),""),IF(B39&lt;&gt;"",CONCATENATE(", ",B39,""),""),IF(B40&lt;&gt;"",CONCATENATE(", ",B40,""),""),IF(B41&lt;&gt;"",CONCATENATE(", ",B41,""),""),IF(B42&lt;&gt;"",CONCATENATE(", ",B42,""),""),IF(B43&lt;&gt;"",CONCATENATE(", ",B43,""),""),IF(B44&lt;&gt;"",CONCATENATE(", ",B44,""),""),IF(B45&lt;&gt;"",CONCATENATE(", ",B45,""),""),IF(B46&lt;&gt;"",CONCATENATE(", ",B46,""),""),IF(B47&lt;&gt;"",CONCATENATE(", ",B47,""),""),IF(B48&lt;&gt;"",CONCATENATE(", ",B48,""),""),IF(B49&lt;&gt;"",CONCATENATE(", ",B49,""),""),IF(B50&lt;&gt;"",CONCATENATE(", ",B50,""),""),IF(B51&lt;&gt;"",CONCATENATE(", ",B51,""),""),IF(B52&lt;&gt;"",CONCATENATE(", ",B52,""),""),IF(B53&lt;&gt;"",CONCATENATE(", ",B53,""),""),IF(B54&lt;&gt;"",CONCATENATE(", ",B54,""),""),IF(B55&lt;&gt;"",CONCATENATE(", ",B55,""),""),IF(B56&lt;&gt;"",CONCATENATE(", ",B56,""),""),IF(B57&lt;&gt;"",CONCATENATE(", ",B57,""),""),IF(B58&lt;&gt;"",CONCATENATE(", ",B58,""),""),IF(B59&lt;&gt;"",CONCATENATE(", ",B59,""),""),IF(B60&lt;&gt;"",CONCATENATE(", ",B60,""),""),IF(B61&lt;&gt;"",CONCATENATE(", ",B61,""),""),IF(B62&lt;&gt;"",CONCATENATE(", ",B62,""),""),IF(B63&lt;&gt;"",CONCATENATE(", ",B63,""),""),IF(B64&lt;&gt;"",CONCATENATE(", ",B64,""),""),IF(B65&lt;&gt;"",CONCATENATE(", ",B65,""),""),IF(B66&lt;&gt;"",CONCATENATE(", ",B66,""),""),IF(B67&lt;&gt;"",CONCATENATE(", ",B67,""),""),IF(B68&lt;&gt;"",CONCATENATE(", ",B68,""),""),IF(B69&lt;&gt;"",CONCATENATE(", ",B69,""),""),IF(B70&lt;&gt;"",CONCATENATE(", ",B70,""),""),IF(B71&lt;&gt;"",CONCATENATE(", ",B71,""),""),IF(B72&lt;&gt;"",CONCATENATE(", ",B72,""),""),IF(B73&lt;&gt;"",CONCATENATE(", ",B73,""),""),IF(B74&lt;&gt;"",CONCATENATE(", ",B74,""),""),IF(B75&lt;&gt;"",CONCATENATE(", ",B75,""),""),IF(B76&lt;&gt;"",CONCATENATE(", ",B76,""),""),IF(B77&lt;&gt;"",CONCATENATE(", ",B77,""),""),IF(B78&lt;&gt;"",CONCATENATE(", ",B78,""),""),IF(B79&lt;&gt;"",CONCATENATE(", ",B79,""),""),IF(B80&lt;&gt;"",CONCATENATE(", ",B80,""),""),IF(B81&lt;&gt;"",CONCATENATE(", ",B81,""),""),IF(B82&lt;&gt;"",CONCATENATE(", ",B82,""),""),IF(B83&lt;&gt;"",CONCATENATE(", ",B83,""),""),IF(B84&lt;&gt;"",CONCATENATE(", ",B84,""),""),IF(B85&lt;&gt;"",CONCATENATE(", ",B85,""),""),IF(B86&lt;&gt;"",CONCATENATE(", ",B86,""),""),IF(B87&lt;&gt;"",CONCATENATE(", ",B87,""),""),IF(B88&lt;&gt;"",CONCATENATE(", ",B88,""),""),IF(B89&lt;&gt;"",CONCATENATE(", ",B89,""),""),IF(B90&lt;&gt;"",CONCATENATE(", ",B90,""),""),IF(B91&lt;&gt;"",CONCATENATE(", ",B91,""),""),IF(B92&lt;&gt;"",CONCATENATE(", ",B92,""),""),IF(B93&lt;&gt;"",CONCATENATE(", ",B93,""),""),IF(B94&lt;&gt;"",CONCATENATE(", ",B94,""),""),IF(B95&lt;&gt;"",CONCATENATE(", ",B95,""),""),IF(B96&lt;&gt;"",CONCATENATE(", ",B96,""),""),IF(B97&lt;&gt;"",CONCATENATE(", ",B97,""),""),IF(B98&lt;&gt;"",CONCATENATE(", ",B98,""),""),IF(B99&lt;&gt;"",CONCATENATE(", ",B99,""),""),IF(B100&lt;&gt;"",CONCATENATE(", ",B100,""),""))</f>
        <v>Neujahr</v>
      </c>
    </row>
    <row r="2" spans="1:8" ht="12.75" customHeight="1" x14ac:dyDescent="0.25">
      <c r="A2" s="18"/>
    </row>
    <row r="3" spans="1:8" ht="12.75" customHeight="1" x14ac:dyDescent="0.25">
      <c r="A3" s="18">
        <f ca="1">IFERROR(Feiertage!E2,"")</f>
        <v>1</v>
      </c>
      <c r="D3" s="17">
        <f>IF(AND(Urlaubsantrag!K16&lt;&gt;"",Urlaubsantrag!R16&lt;&gt;"",Urlaubsantrag!K16&lt;Urlaubsantrag!R16),Urlaubsantrag!K16,"")</f>
        <v>43096</v>
      </c>
      <c r="E3" s="15" t="str">
        <f>IF(D3&lt;&gt;"",VLOOKUP(WEEKDAY(D3,2),Monate!$C$1:$D$7,2,FALSE),"")</f>
        <v>Mittwoch</v>
      </c>
      <c r="F3" s="15">
        <f>IF(AND(E3&lt;&gt;"",E3&lt;&gt;"Sonntag",E3&lt;&gt;"Samstag"),VLOOKUP(E3,Start!$B$28:$G$36,4,FALSE),0)</f>
        <v>2</v>
      </c>
      <c r="G3" s="15">
        <f ca="1">IF(IFERROR(VLOOKUP(D3,OFFSET(Feiertage!$F$3,0,Feiertage!$A$1+YEAR(D3)-2017):OFFSET(Feiertage!$F$21,0,Feiertage!$A$1+YEAR(D3)-2017),1,FALSE),FALSE)=FALSE,0,F3*(-1))</f>
        <v>0</v>
      </c>
      <c r="H3" s="15">
        <f ca="1">F3+G3</f>
        <v>2</v>
      </c>
    </row>
    <row r="4" spans="1:8" ht="12.75" customHeight="1" x14ac:dyDescent="0.25">
      <c r="A4" s="15">
        <f ca="1">IFERROR(IF(A3-1&lt;0,"",A3-1),"")</f>
        <v>0</v>
      </c>
      <c r="B4" s="15" t="str">
        <f ca="1">IFERROR(IFERROR(IFERROR(IFERROR(IFERROR(IFERROR(VLOOKUP(A4,Feiertage!$E$3:$AX$21,46,FALSE),VLOOKUP(A4,Feiertage!$M$3:$AX$21,38,FALSE)),VLOOKUP(A4,Feiertage!$U$3:$AX$21,30,FALSE)),VLOOKUP(A4,Feiertage!$AC$3:$AX$21,22,FALSE)),VLOOKUP(A4,Feiertage!$AK$3:$AX$21,14,FALSE)),VLOOKUP(A4,Feiertage!$AS$3:$AX$21,6,FALSE)),"")</f>
        <v>Neujahr</v>
      </c>
      <c r="C4" s="19"/>
      <c r="D4" s="17">
        <f>IF(AND(D3&lt;&gt;"",IFERROR((D3+1)&lt;=Urlaubsantrag!$R$16,FALSE)),D3+1,"")</f>
        <v>43097</v>
      </c>
      <c r="E4" s="15" t="str">
        <f>IF(D4&lt;&gt;"",VLOOKUP(WEEKDAY(D4,2),Monate!$C$1:$D$7,2,FALSE),"")</f>
        <v>Donnerstag</v>
      </c>
      <c r="F4" s="15">
        <f>IF(AND(E4&lt;&gt;"",E4&lt;&gt;"Sonntag",E4&lt;&gt;"Samstag"),VLOOKUP(E4,Start!$B$28:$G$36,4,FALSE),0)</f>
        <v>2</v>
      </c>
      <c r="G4" s="15">
        <f ca="1">IF(IFERROR(VLOOKUP(D4,OFFSET(Feiertage!$F$3,0,Feiertage!$A$1+YEAR(D4)-2017):OFFSET(Feiertage!$F$21,0,Feiertage!$A$1+YEAR(D4)-2017),1,FALSE),FALSE)=FALSE,0,F4*(-1))</f>
        <v>0</v>
      </c>
      <c r="H4" s="15">
        <f t="shared" ref="H4:H40" ca="1" si="0">F4+G4</f>
        <v>2</v>
      </c>
    </row>
    <row r="5" spans="1:8" ht="12.75" customHeight="1" x14ac:dyDescent="0.25">
      <c r="A5" s="15" t="str">
        <f t="shared" ref="A5:A68" ca="1" si="1">IFERROR(IF(A4-1&lt;0,"",A4-1),"")</f>
        <v/>
      </c>
      <c r="B5" s="15" t="str">
        <f ca="1">IFERROR(IFERROR(IFERROR(IFERROR(IFERROR(IFERROR(VLOOKUP(A5,Feiertage!$E$3:$AX$21,46,FALSE),VLOOKUP(A5,Feiertage!$M$3:$AX$21,38,FALSE)),VLOOKUP(A5,Feiertage!$U$3:$AX$21,30,FALSE)),VLOOKUP(A5,Feiertage!$AC$3:$AX$21,22,FALSE)),VLOOKUP(A5,Feiertage!$AK$3:$AX$21,14,FALSE)),VLOOKUP(A5,Feiertage!$AS$3:$AX$21,6,FALSE)),"")</f>
        <v/>
      </c>
      <c r="D5" s="17">
        <f>IF(AND(D4&lt;&gt;"",IFERROR((D4+1)&lt;=Urlaubsantrag!$R$16,FALSE)),D4+1,"")</f>
        <v>43098</v>
      </c>
      <c r="E5" s="15" t="str">
        <f>IF(D5&lt;&gt;"",VLOOKUP(WEEKDAY(D5,2),Monate!$C$1:$D$7,2,FALSE),"")</f>
        <v>Freitag</v>
      </c>
      <c r="F5" s="15">
        <f>IF(AND(E5&lt;&gt;"",E5&lt;&gt;"Sonntag",E5&lt;&gt;"Samstag"),VLOOKUP(E5,Start!$B$28:$G$36,4,FALSE),0)</f>
        <v>2</v>
      </c>
      <c r="G5" s="15">
        <f ca="1">IF(IFERROR(VLOOKUP(D5,OFFSET(Feiertage!$F$3,0,Feiertage!$A$1+YEAR(D5)-2017):OFFSET(Feiertage!$F$21,0,Feiertage!$A$1+YEAR(D5)-2017),1,FALSE),FALSE)=FALSE,0,F5*(-1))</f>
        <v>0</v>
      </c>
      <c r="H5" s="15">
        <f t="shared" ca="1" si="0"/>
        <v>2</v>
      </c>
    </row>
    <row r="6" spans="1:8" ht="12.75" customHeight="1" x14ac:dyDescent="0.25">
      <c r="A6" s="15" t="str">
        <f t="shared" ca="1" si="1"/>
        <v/>
      </c>
      <c r="B6" s="15" t="str">
        <f ca="1">IFERROR(IFERROR(IFERROR(IFERROR(IFERROR(IFERROR(VLOOKUP(A6,Feiertage!$E$3:$AX$21,46,FALSE),VLOOKUP(A6,Feiertage!$M$3:$AX$21,38,FALSE)),VLOOKUP(A6,Feiertage!$U$3:$AX$21,30,FALSE)),VLOOKUP(A6,Feiertage!$AC$3:$AX$21,22,FALSE)),VLOOKUP(A6,Feiertage!$AK$3:$AX$21,14,FALSE)),VLOOKUP(A6,Feiertage!$AS$3:$AX$21,6,FALSE)),"")</f>
        <v/>
      </c>
      <c r="D6" s="17">
        <f>IF(AND(D5&lt;&gt;"",IFERROR((D5+1)&lt;=Urlaubsantrag!$R$16,FALSE)),D5+1,"")</f>
        <v>43099</v>
      </c>
      <c r="E6" s="15" t="str">
        <f>IF(D6&lt;&gt;"",VLOOKUP(WEEKDAY(D6,2),Monate!$C$1:$D$7,2,FALSE),"")</f>
        <v>Samstag</v>
      </c>
      <c r="F6" s="15">
        <f>IF(AND(E6&lt;&gt;"",E6&lt;&gt;"Sonntag",E6&lt;&gt;"Samstag"),VLOOKUP(E6,Start!$B$28:$G$36,4,FALSE),0)</f>
        <v>0</v>
      </c>
      <c r="G6" s="15">
        <f ca="1">IF(IFERROR(VLOOKUP(D6,OFFSET(Feiertage!$F$3,0,Feiertage!$A$1+YEAR(D6)-2017):OFFSET(Feiertage!$F$21,0,Feiertage!$A$1+YEAR(D6)-2017),1,FALSE),FALSE)=FALSE,0,F6*(-1))</f>
        <v>0</v>
      </c>
      <c r="H6" s="15">
        <f t="shared" ca="1" si="0"/>
        <v>0</v>
      </c>
    </row>
    <row r="7" spans="1:8" ht="12.75" customHeight="1" x14ac:dyDescent="0.25">
      <c r="A7" s="15" t="str">
        <f t="shared" ca="1" si="1"/>
        <v/>
      </c>
      <c r="B7" s="15" t="str">
        <f ca="1">IFERROR(IFERROR(IFERROR(IFERROR(IFERROR(IFERROR(VLOOKUP(A7,Feiertage!$E$3:$AX$21,46,FALSE),VLOOKUP(A7,Feiertage!$M$3:$AX$21,38,FALSE)),VLOOKUP(A7,Feiertage!$U$3:$AX$21,30,FALSE)),VLOOKUP(A7,Feiertage!$AC$3:$AX$21,22,FALSE)),VLOOKUP(A7,Feiertage!$AK$3:$AX$21,14,FALSE)),VLOOKUP(A7,Feiertage!$AS$3:$AX$21,6,FALSE)),"")</f>
        <v/>
      </c>
      <c r="D7" s="17">
        <f>IF(AND(D6&lt;&gt;"",IFERROR((D6+1)&lt;=Urlaubsantrag!$R$16,FALSE)),D6+1,"")</f>
        <v>43100</v>
      </c>
      <c r="E7" s="15" t="str">
        <f>IF(D7&lt;&gt;"",VLOOKUP(WEEKDAY(D7,2),Monate!$C$1:$D$7,2,FALSE),"")</f>
        <v>Sonntag</v>
      </c>
      <c r="F7" s="15">
        <f>IF(AND(E7&lt;&gt;"",E7&lt;&gt;"Sonntag",E7&lt;&gt;"Samstag"),VLOOKUP(E7,Start!$B$28:$G$36,4,FALSE),0)</f>
        <v>0</v>
      </c>
      <c r="G7" s="15">
        <f ca="1">IF(IFERROR(VLOOKUP(D7,OFFSET(Feiertage!$F$3,0,Feiertage!$A$1+YEAR(D7)-2017):OFFSET(Feiertage!$F$21,0,Feiertage!$A$1+YEAR(D7)-2017),1,FALSE),FALSE)=FALSE,0,F7*(-1))</f>
        <v>0</v>
      </c>
      <c r="H7" s="15">
        <f t="shared" ca="1" si="0"/>
        <v>0</v>
      </c>
    </row>
    <row r="8" spans="1:8" ht="12.75" customHeight="1" x14ac:dyDescent="0.25">
      <c r="A8" s="15" t="str">
        <f t="shared" ca="1" si="1"/>
        <v/>
      </c>
      <c r="B8" s="15" t="str">
        <f ca="1">IFERROR(IFERROR(IFERROR(IFERROR(IFERROR(IFERROR(VLOOKUP(A8,Feiertage!$E$3:$AX$21,46,FALSE),VLOOKUP(A8,Feiertage!$M$3:$AX$21,38,FALSE)),VLOOKUP(A8,Feiertage!$U$3:$AX$21,30,FALSE)),VLOOKUP(A8,Feiertage!$AC$3:$AX$21,22,FALSE)),VLOOKUP(A8,Feiertage!$AK$3:$AX$21,14,FALSE)),VLOOKUP(A8,Feiertage!$AS$3:$AX$21,6,FALSE)),"")</f>
        <v/>
      </c>
      <c r="C8" s="19"/>
      <c r="D8" s="17">
        <f>IF(AND(D7&lt;&gt;"",IFERROR((D7+1)&lt;=Urlaubsantrag!$R$16,FALSE)),D7+1,"")</f>
        <v>43101</v>
      </c>
      <c r="E8" s="15" t="str">
        <f>IF(D8&lt;&gt;"",VLOOKUP(WEEKDAY(D8,2),Monate!$C$1:$D$7,2,FALSE),"")</f>
        <v>Montag</v>
      </c>
      <c r="F8" s="15">
        <f>IF(AND(E8&lt;&gt;"",E8&lt;&gt;"Sonntag",E8&lt;&gt;"Samstag"),VLOOKUP(E8,Start!$B$28:$G$36,4,FALSE),0)</f>
        <v>2</v>
      </c>
      <c r="G8" s="15">
        <f ca="1">IF(IFERROR(VLOOKUP(D8,OFFSET(Feiertage!$F$3,0,Feiertage!$A$1+YEAR(D8)-2017):OFFSET(Feiertage!$F$21,0,Feiertage!$A$1+YEAR(D8)-2017),1,FALSE),FALSE)=FALSE,0,F8*(-1))</f>
        <v>0</v>
      </c>
      <c r="H8" s="15">
        <f t="shared" ca="1" si="0"/>
        <v>2</v>
      </c>
    </row>
    <row r="9" spans="1:8" ht="12.75" customHeight="1" x14ac:dyDescent="0.25">
      <c r="A9" s="15" t="str">
        <f t="shared" ca="1" si="1"/>
        <v/>
      </c>
      <c r="B9" s="15" t="str">
        <f ca="1">IFERROR(IFERROR(IFERROR(IFERROR(IFERROR(IFERROR(VLOOKUP(A9,Feiertage!$E$3:$AX$21,46,FALSE),VLOOKUP(A9,Feiertage!$M$3:$AX$21,38,FALSE)),VLOOKUP(A9,Feiertage!$U$3:$AX$21,30,FALSE)),VLOOKUP(A9,Feiertage!$AC$3:$AX$21,22,FALSE)),VLOOKUP(A9,Feiertage!$AK$3:$AX$21,14,FALSE)),VLOOKUP(A9,Feiertage!$AS$3:$AX$21,6,FALSE)),"")</f>
        <v/>
      </c>
      <c r="D9" s="17">
        <f>IF(AND(D8&lt;&gt;"",IFERROR((D8+1)&lt;=Urlaubsantrag!$R$16,FALSE)),D8+1,"")</f>
        <v>43102</v>
      </c>
      <c r="E9" s="15" t="str">
        <f>IF(D9&lt;&gt;"",VLOOKUP(WEEKDAY(D9,2),Monate!$C$1:$D$7,2,FALSE),"")</f>
        <v>Dienstag</v>
      </c>
      <c r="F9" s="15">
        <f>IF(AND(E9&lt;&gt;"",E9&lt;&gt;"Sonntag",E9&lt;&gt;"Samstag"),VLOOKUP(E9,Start!$B$28:$G$36,4,FALSE),0)</f>
        <v>2</v>
      </c>
      <c r="G9" s="15">
        <f ca="1">IF(IFERROR(VLOOKUP(D9,OFFSET(Feiertage!$F$3,0,Feiertage!$A$1+YEAR(D9)-2017):OFFSET(Feiertage!$F$21,0,Feiertage!$A$1+YEAR(D9)-2017),1,FALSE),FALSE)=FALSE,0,F9*(-1))</f>
        <v>0</v>
      </c>
      <c r="H9" s="15">
        <f t="shared" ca="1" si="0"/>
        <v>2</v>
      </c>
    </row>
    <row r="10" spans="1:8" ht="12.75" customHeight="1" x14ac:dyDescent="0.25">
      <c r="A10" s="15" t="str">
        <f t="shared" ca="1" si="1"/>
        <v/>
      </c>
      <c r="B10" s="15" t="str">
        <f ca="1">IFERROR(IFERROR(IFERROR(IFERROR(IFERROR(IFERROR(VLOOKUP(A10,Feiertage!$E$3:$AX$21,46,FALSE),VLOOKUP(A10,Feiertage!$M$3:$AX$21,38,FALSE)),VLOOKUP(A10,Feiertage!$U$3:$AX$21,30,FALSE)),VLOOKUP(A10,Feiertage!$AC$3:$AX$21,22,FALSE)),VLOOKUP(A10,Feiertage!$AK$3:$AX$21,14,FALSE)),VLOOKUP(A10,Feiertage!$AS$3:$AX$21,6,FALSE)),"")</f>
        <v/>
      </c>
      <c r="D10" s="17" t="str">
        <f>IF(AND(D9&lt;&gt;"",IFERROR((D9+1)&lt;=Urlaubsantrag!$R$16,FALSE)),D9+1,"")</f>
        <v/>
      </c>
      <c r="E10" s="15" t="str">
        <f>IF(D10&lt;&gt;"",VLOOKUP(WEEKDAY(D10,2),Monate!$C$1:$D$7,2,FALSE),"")</f>
        <v/>
      </c>
      <c r="F10" s="15">
        <f>IF(AND(E10&lt;&gt;"",E10&lt;&gt;"Sonntag",E10&lt;&gt;"Samstag"),VLOOKUP(E10,Start!$B$28:$G$36,4,FALSE),0)</f>
        <v>0</v>
      </c>
      <c r="G10" s="15">
        <f ca="1">IF(IFERROR(VLOOKUP(D10,OFFSET(Feiertage!$F$3,0,Feiertage!$A$1+YEAR(D10)-2017):OFFSET(Feiertage!$F$21,0,Feiertage!$A$1+YEAR(D10)-2017),1,FALSE),FALSE)=FALSE,0,F10*(-1))</f>
        <v>0</v>
      </c>
      <c r="H10" s="15">
        <f t="shared" ca="1" si="0"/>
        <v>0</v>
      </c>
    </row>
    <row r="11" spans="1:8" ht="12.75" customHeight="1" x14ac:dyDescent="0.25">
      <c r="A11" s="15" t="str">
        <f t="shared" ca="1" si="1"/>
        <v/>
      </c>
      <c r="B11" s="15" t="str">
        <f ca="1">IFERROR(IFERROR(IFERROR(IFERROR(IFERROR(IFERROR(VLOOKUP(A11,Feiertage!$E$3:$AX$21,46,FALSE),VLOOKUP(A11,Feiertage!$M$3:$AX$21,38,FALSE)),VLOOKUP(A11,Feiertage!$U$3:$AX$21,30,FALSE)),VLOOKUP(A11,Feiertage!$AC$3:$AX$21,22,FALSE)),VLOOKUP(A11,Feiertage!$AK$3:$AX$21,14,FALSE)),VLOOKUP(A11,Feiertage!$AS$3:$AX$21,6,FALSE)),"")</f>
        <v/>
      </c>
      <c r="D11" s="17" t="str">
        <f>IF(AND(D10&lt;&gt;"",IFERROR((D10+1)&lt;=Urlaubsantrag!$R$16,FALSE)),D10+1,"")</f>
        <v/>
      </c>
      <c r="E11" s="15" t="str">
        <f>IF(D11&lt;&gt;"",VLOOKUP(WEEKDAY(D11,2),Monate!$C$1:$D$7,2,FALSE),"")</f>
        <v/>
      </c>
      <c r="F11" s="15">
        <f>IF(AND(E11&lt;&gt;"",E11&lt;&gt;"Sonntag",E11&lt;&gt;"Samstag"),VLOOKUP(E11,Start!$B$28:$G$36,4,FALSE),0)</f>
        <v>0</v>
      </c>
      <c r="G11" s="15">
        <f ca="1">IF(IFERROR(VLOOKUP(D11,OFFSET(Feiertage!$F$3,0,Feiertage!$A$1+YEAR(D11)-2017):OFFSET(Feiertage!$F$21,0,Feiertage!$A$1+YEAR(D11)-2017),1,FALSE),FALSE)=FALSE,0,F11*(-1))</f>
        <v>0</v>
      </c>
      <c r="H11" s="15">
        <f t="shared" ca="1" si="0"/>
        <v>0</v>
      </c>
    </row>
    <row r="12" spans="1:8" ht="12.75" customHeight="1" x14ac:dyDescent="0.25">
      <c r="A12" s="15" t="str">
        <f t="shared" ca="1" si="1"/>
        <v/>
      </c>
      <c r="B12" s="15" t="str">
        <f ca="1">IFERROR(IFERROR(IFERROR(IFERROR(IFERROR(IFERROR(VLOOKUP(A12,Feiertage!$E$3:$AX$21,46,FALSE),VLOOKUP(A12,Feiertage!$M$3:$AX$21,38,FALSE)),VLOOKUP(A12,Feiertage!$U$3:$AX$21,30,FALSE)),VLOOKUP(A12,Feiertage!$AC$3:$AX$21,22,FALSE)),VLOOKUP(A12,Feiertage!$AK$3:$AX$21,14,FALSE)),VLOOKUP(A12,Feiertage!$AS$3:$AX$21,6,FALSE)),"")</f>
        <v/>
      </c>
      <c r="D12" s="17" t="str">
        <f>IF(AND(D11&lt;&gt;"",IFERROR((D11+1)&lt;=Urlaubsantrag!$R$16,FALSE)),D11+1,"")</f>
        <v/>
      </c>
      <c r="E12" s="15" t="str">
        <f>IF(D12&lt;&gt;"",VLOOKUP(WEEKDAY(D12,2),Monate!$C$1:$D$7,2,FALSE),"")</f>
        <v/>
      </c>
      <c r="F12" s="15">
        <f>IF(AND(E12&lt;&gt;"",E12&lt;&gt;"Sonntag",E12&lt;&gt;"Samstag"),VLOOKUP(E12,Start!$B$28:$G$36,4,FALSE),0)</f>
        <v>0</v>
      </c>
      <c r="G12" s="15">
        <f ca="1">IF(IFERROR(VLOOKUP(D12,OFFSET(Feiertage!$F$3,0,Feiertage!$A$1+YEAR(D12)-2017):OFFSET(Feiertage!$F$21,0,Feiertage!$A$1+YEAR(D12)-2017),1,FALSE),FALSE)=FALSE,0,F12*(-1))</f>
        <v>0</v>
      </c>
      <c r="H12" s="15">
        <f t="shared" ca="1" si="0"/>
        <v>0</v>
      </c>
    </row>
    <row r="13" spans="1:8" ht="12.75" customHeight="1" x14ac:dyDescent="0.25">
      <c r="A13" s="15" t="str">
        <f t="shared" ca="1" si="1"/>
        <v/>
      </c>
      <c r="B13" s="15" t="str">
        <f ca="1">IFERROR(IFERROR(IFERROR(IFERROR(IFERROR(IFERROR(VLOOKUP(A13,Feiertage!$E$3:$AX$21,46,FALSE),VLOOKUP(A13,Feiertage!$M$3:$AX$21,38,FALSE)),VLOOKUP(A13,Feiertage!$U$3:$AX$21,30,FALSE)),VLOOKUP(A13,Feiertage!$AC$3:$AX$21,22,FALSE)),VLOOKUP(A13,Feiertage!$AK$3:$AX$21,14,FALSE)),VLOOKUP(A13,Feiertage!$AS$3:$AX$21,6,FALSE)),"")</f>
        <v/>
      </c>
      <c r="D13" s="17" t="str">
        <f>IF(AND(D12&lt;&gt;"",IFERROR((D12+1)&lt;=Urlaubsantrag!$R$16,FALSE)),D12+1,"")</f>
        <v/>
      </c>
      <c r="E13" s="15" t="str">
        <f>IF(D13&lt;&gt;"",VLOOKUP(WEEKDAY(D13,2),Monate!$C$1:$D$7,2,FALSE),"")</f>
        <v/>
      </c>
      <c r="F13" s="15">
        <f>IF(AND(E13&lt;&gt;"",E13&lt;&gt;"Sonntag",E13&lt;&gt;"Samstag"),VLOOKUP(E13,Start!$B$28:$G$36,4,FALSE),0)</f>
        <v>0</v>
      </c>
      <c r="G13" s="15">
        <f ca="1">IF(IFERROR(VLOOKUP(D13,OFFSET(Feiertage!$F$3,0,Feiertage!$A$1+YEAR(D13)-2017):OFFSET(Feiertage!$F$21,0,Feiertage!$A$1+YEAR(D13)-2017),1,FALSE),FALSE)=FALSE,0,F13*(-1))</f>
        <v>0</v>
      </c>
      <c r="H13" s="15">
        <f t="shared" ca="1" si="0"/>
        <v>0</v>
      </c>
    </row>
    <row r="14" spans="1:8" ht="12.75" customHeight="1" x14ac:dyDescent="0.25">
      <c r="A14" s="15" t="str">
        <f t="shared" ca="1" si="1"/>
        <v/>
      </c>
      <c r="B14" s="15" t="str">
        <f ca="1">IFERROR(IFERROR(IFERROR(IFERROR(IFERROR(IFERROR(VLOOKUP(A14,Feiertage!$E$3:$AX$21,46,FALSE),VLOOKUP(A14,Feiertage!$M$3:$AX$21,38,FALSE)),VLOOKUP(A14,Feiertage!$U$3:$AX$21,30,FALSE)),VLOOKUP(A14,Feiertage!$AC$3:$AX$21,22,FALSE)),VLOOKUP(A14,Feiertage!$AK$3:$AX$21,14,FALSE)),VLOOKUP(A14,Feiertage!$AS$3:$AX$21,6,FALSE)),"")</f>
        <v/>
      </c>
      <c r="D14" s="17" t="str">
        <f>IF(AND(D13&lt;&gt;"",IFERROR((D13+1)&lt;=Urlaubsantrag!$R$16,FALSE)),D13+1,"")</f>
        <v/>
      </c>
      <c r="E14" s="15" t="str">
        <f>IF(D14&lt;&gt;"",VLOOKUP(WEEKDAY(D14,2),Monate!$C$1:$D$7,2,FALSE),"")</f>
        <v/>
      </c>
      <c r="F14" s="15">
        <f>IF(AND(E14&lt;&gt;"",E14&lt;&gt;"Sonntag",E14&lt;&gt;"Samstag"),VLOOKUP(E14,Start!$B$28:$G$36,4,FALSE),0)</f>
        <v>0</v>
      </c>
      <c r="G14" s="15">
        <f ca="1">IF(IFERROR(VLOOKUP(D14,OFFSET(Feiertage!$F$3,0,Feiertage!$A$1+YEAR(D14)-2017):OFFSET(Feiertage!$F$21,0,Feiertage!$A$1+YEAR(D14)-2017),1,FALSE),FALSE)=FALSE,0,F14*(-1))</f>
        <v>0</v>
      </c>
      <c r="H14" s="15">
        <f t="shared" ca="1" si="0"/>
        <v>0</v>
      </c>
    </row>
    <row r="15" spans="1:8" ht="12.75" customHeight="1" x14ac:dyDescent="0.25">
      <c r="A15" s="15" t="str">
        <f t="shared" ca="1" si="1"/>
        <v/>
      </c>
      <c r="B15" s="15" t="str">
        <f ca="1">IFERROR(IFERROR(IFERROR(IFERROR(IFERROR(IFERROR(VLOOKUP(A15,Feiertage!$E$3:$AX$21,46,FALSE),VLOOKUP(A15,Feiertage!$M$3:$AX$21,38,FALSE)),VLOOKUP(A15,Feiertage!$U$3:$AX$21,30,FALSE)),VLOOKUP(A15,Feiertage!$AC$3:$AX$21,22,FALSE)),VLOOKUP(A15,Feiertage!$AK$3:$AX$21,14,FALSE)),VLOOKUP(A15,Feiertage!$AS$3:$AX$21,6,FALSE)),"")</f>
        <v/>
      </c>
      <c r="D15" s="17" t="str">
        <f>IF(AND(D14&lt;&gt;"",IFERROR((D14+1)&lt;=Urlaubsantrag!$R$16,FALSE)),D14+1,"")</f>
        <v/>
      </c>
      <c r="E15" s="15" t="str">
        <f>IF(D15&lt;&gt;"",VLOOKUP(WEEKDAY(D15,2),Monate!$C$1:$D$7,2,FALSE),"")</f>
        <v/>
      </c>
      <c r="F15" s="15">
        <f>IF(AND(E15&lt;&gt;"",E15&lt;&gt;"Sonntag",E15&lt;&gt;"Samstag"),VLOOKUP(E15,Start!$B$28:$G$36,4,FALSE),0)</f>
        <v>0</v>
      </c>
      <c r="G15" s="15">
        <f ca="1">IF(IFERROR(VLOOKUP(D15,OFFSET(Feiertage!$F$3,0,Feiertage!$A$1+YEAR(D15)-2017):OFFSET(Feiertage!$F$21,0,Feiertage!$A$1+YEAR(D15)-2017),1,FALSE),FALSE)=FALSE,0,F15*(-1))</f>
        <v>0</v>
      </c>
      <c r="H15" s="15">
        <f t="shared" ca="1" si="0"/>
        <v>0</v>
      </c>
    </row>
    <row r="16" spans="1:8" ht="12.75" customHeight="1" x14ac:dyDescent="0.25">
      <c r="A16" s="15" t="str">
        <f t="shared" ca="1" si="1"/>
        <v/>
      </c>
      <c r="B16" s="15" t="str">
        <f ca="1">IFERROR(IFERROR(IFERROR(IFERROR(IFERROR(IFERROR(VLOOKUP(A16,Feiertage!$E$3:$AX$21,46,FALSE),VLOOKUP(A16,Feiertage!$M$3:$AX$21,38,FALSE)),VLOOKUP(A16,Feiertage!$U$3:$AX$21,30,FALSE)),VLOOKUP(A16,Feiertage!$AC$3:$AX$21,22,FALSE)),VLOOKUP(A16,Feiertage!$AK$3:$AX$21,14,FALSE)),VLOOKUP(A16,Feiertage!$AS$3:$AX$21,6,FALSE)),"")</f>
        <v/>
      </c>
      <c r="D16" s="17" t="str">
        <f>IF(AND(D15&lt;&gt;"",IFERROR((D15+1)&lt;=Urlaubsantrag!$R$16,FALSE)),D15+1,"")</f>
        <v/>
      </c>
      <c r="E16" s="15" t="str">
        <f>IF(D16&lt;&gt;"",VLOOKUP(WEEKDAY(D16,2),Monate!$C$1:$D$7,2,FALSE),"")</f>
        <v/>
      </c>
      <c r="F16" s="15">
        <f>IF(AND(E16&lt;&gt;"",E16&lt;&gt;"Sonntag",E16&lt;&gt;"Samstag"),VLOOKUP(E16,Start!$B$28:$G$36,4,FALSE),0)</f>
        <v>0</v>
      </c>
      <c r="G16" s="15">
        <f ca="1">IF(IFERROR(VLOOKUP(D16,OFFSET(Feiertage!$F$3,0,Feiertage!$A$1+YEAR(D16)-2017):OFFSET(Feiertage!$F$21,0,Feiertage!$A$1+YEAR(D16)-2017),1,FALSE),FALSE)=FALSE,0,F16*(-1))</f>
        <v>0</v>
      </c>
      <c r="H16" s="15">
        <f t="shared" ca="1" si="0"/>
        <v>0</v>
      </c>
    </row>
    <row r="17" spans="1:8" ht="12.75" customHeight="1" x14ac:dyDescent="0.25">
      <c r="A17" s="15" t="str">
        <f t="shared" ca="1" si="1"/>
        <v/>
      </c>
      <c r="B17" s="15" t="str">
        <f ca="1">IFERROR(IFERROR(IFERROR(IFERROR(IFERROR(IFERROR(VLOOKUP(A17,Feiertage!$E$3:$AX$21,46,FALSE),VLOOKUP(A17,Feiertage!$M$3:$AX$21,38,FALSE)),VLOOKUP(A17,Feiertage!$U$3:$AX$21,30,FALSE)),VLOOKUP(A17,Feiertage!$AC$3:$AX$21,22,FALSE)),VLOOKUP(A17,Feiertage!$AK$3:$AX$21,14,FALSE)),VLOOKUP(A17,Feiertage!$AS$3:$AX$21,6,FALSE)),"")</f>
        <v/>
      </c>
      <c r="D17" s="17" t="str">
        <f>IF(AND(D16&lt;&gt;"",IFERROR((D16+1)&lt;=Urlaubsantrag!$R$16,FALSE)),D16+1,"")</f>
        <v/>
      </c>
      <c r="E17" s="15" t="str">
        <f>IF(D17&lt;&gt;"",VLOOKUP(WEEKDAY(D17,2),Monate!$C$1:$D$7,2,FALSE),"")</f>
        <v/>
      </c>
      <c r="F17" s="15">
        <f>IF(AND(E17&lt;&gt;"",E17&lt;&gt;"Sonntag",E17&lt;&gt;"Samstag"),VLOOKUP(E17,Start!$B$28:$G$36,4,FALSE),0)</f>
        <v>0</v>
      </c>
      <c r="G17" s="15">
        <f ca="1">IF(IFERROR(VLOOKUP(D17,OFFSET(Feiertage!$F$3,0,Feiertage!$A$1+YEAR(D17)-2017):OFFSET(Feiertage!$F$21,0,Feiertage!$A$1+YEAR(D17)-2017),1,FALSE),FALSE)=FALSE,0,F17*(-1))</f>
        <v>0</v>
      </c>
      <c r="H17" s="15">
        <f t="shared" ca="1" si="0"/>
        <v>0</v>
      </c>
    </row>
    <row r="18" spans="1:8" ht="12.75" customHeight="1" x14ac:dyDescent="0.25">
      <c r="A18" s="15" t="str">
        <f t="shared" ca="1" si="1"/>
        <v/>
      </c>
      <c r="B18" s="15" t="str">
        <f ca="1">IFERROR(IFERROR(IFERROR(IFERROR(IFERROR(IFERROR(VLOOKUP(A18,Feiertage!$E$3:$AX$21,46,FALSE),VLOOKUP(A18,Feiertage!$M$3:$AX$21,38,FALSE)),VLOOKUP(A18,Feiertage!$U$3:$AX$21,30,FALSE)),VLOOKUP(A18,Feiertage!$AC$3:$AX$21,22,FALSE)),VLOOKUP(A18,Feiertage!$AK$3:$AX$21,14,FALSE)),VLOOKUP(A18,Feiertage!$AS$3:$AX$21,6,FALSE)),"")</f>
        <v/>
      </c>
      <c r="D18" s="17" t="str">
        <f>IF(AND(D17&lt;&gt;"",IFERROR((D17+1)&lt;=Urlaubsantrag!$R$16,FALSE)),D17+1,"")</f>
        <v/>
      </c>
      <c r="E18" s="15" t="str">
        <f>IF(D18&lt;&gt;"",VLOOKUP(WEEKDAY(D18,2),Monate!$C$1:$D$7,2,FALSE),"")</f>
        <v/>
      </c>
      <c r="F18" s="15">
        <f>IF(AND(E18&lt;&gt;"",E18&lt;&gt;"Sonntag",E18&lt;&gt;"Samstag"),VLOOKUP(E18,Start!$B$28:$G$36,4,FALSE),0)</f>
        <v>0</v>
      </c>
      <c r="G18" s="15">
        <f ca="1">IF(IFERROR(VLOOKUP(D18,OFFSET(Feiertage!$F$3,0,Feiertage!$A$1+YEAR(D18)-2017):OFFSET(Feiertage!$F$21,0,Feiertage!$A$1+YEAR(D18)-2017),1,FALSE),FALSE)=FALSE,0,F18*(-1))</f>
        <v>0</v>
      </c>
      <c r="H18" s="15">
        <f t="shared" ca="1" si="0"/>
        <v>0</v>
      </c>
    </row>
    <row r="19" spans="1:8" ht="12.75" customHeight="1" x14ac:dyDescent="0.25">
      <c r="A19" s="15" t="str">
        <f t="shared" ca="1" si="1"/>
        <v/>
      </c>
      <c r="B19" s="15" t="str">
        <f ca="1">IFERROR(IFERROR(IFERROR(IFERROR(IFERROR(IFERROR(VLOOKUP(A19,Feiertage!$E$3:$AX$21,46,FALSE),VLOOKUP(A19,Feiertage!$M$3:$AX$21,38,FALSE)),VLOOKUP(A19,Feiertage!$U$3:$AX$21,30,FALSE)),VLOOKUP(A19,Feiertage!$AC$3:$AX$21,22,FALSE)),VLOOKUP(A19,Feiertage!$AK$3:$AX$21,14,FALSE)),VLOOKUP(A19,Feiertage!$AS$3:$AX$21,6,FALSE)),"")</f>
        <v/>
      </c>
      <c r="D19" s="17" t="str">
        <f>IF(AND(D18&lt;&gt;"",IFERROR((D18+1)&lt;=Urlaubsantrag!$R$16,FALSE)),D18+1,"")</f>
        <v/>
      </c>
      <c r="E19" s="15" t="str">
        <f>IF(D19&lt;&gt;"",VLOOKUP(WEEKDAY(D19,2),Monate!$C$1:$D$7,2,FALSE),"")</f>
        <v/>
      </c>
      <c r="F19" s="15">
        <f>IF(AND(E19&lt;&gt;"",E19&lt;&gt;"Sonntag",E19&lt;&gt;"Samstag"),VLOOKUP(E19,Start!$B$28:$G$36,4,FALSE),0)</f>
        <v>0</v>
      </c>
      <c r="G19" s="15">
        <f ca="1">IF(IFERROR(VLOOKUP(D19,OFFSET(Feiertage!$F$3,0,Feiertage!$A$1+YEAR(D19)-2017):OFFSET(Feiertage!$F$21,0,Feiertage!$A$1+YEAR(D19)-2017),1,FALSE),FALSE)=FALSE,0,F19*(-1))</f>
        <v>0</v>
      </c>
      <c r="H19" s="15">
        <f t="shared" ca="1" si="0"/>
        <v>0</v>
      </c>
    </row>
    <row r="20" spans="1:8" ht="12.75" customHeight="1" x14ac:dyDescent="0.25">
      <c r="A20" s="15" t="str">
        <f t="shared" ca="1" si="1"/>
        <v/>
      </c>
      <c r="B20" s="15" t="str">
        <f ca="1">IFERROR(IFERROR(IFERROR(IFERROR(IFERROR(IFERROR(VLOOKUP(A20,Feiertage!$E$3:$AX$21,46,FALSE),VLOOKUP(A20,Feiertage!$M$3:$AX$21,38,FALSE)),VLOOKUP(A20,Feiertage!$U$3:$AX$21,30,FALSE)),VLOOKUP(A20,Feiertage!$AC$3:$AX$21,22,FALSE)),VLOOKUP(A20,Feiertage!$AK$3:$AX$21,14,FALSE)),VLOOKUP(A20,Feiertage!$AS$3:$AX$21,6,FALSE)),"")</f>
        <v/>
      </c>
      <c r="D20" s="17" t="str">
        <f>IF(AND(D19&lt;&gt;"",IFERROR((D19+1)&lt;=Urlaubsantrag!$R$16,FALSE)),D19+1,"")</f>
        <v/>
      </c>
      <c r="E20" s="15" t="str">
        <f>IF(D20&lt;&gt;"",VLOOKUP(WEEKDAY(D20,2),Monate!$C$1:$D$7,2,FALSE),"")</f>
        <v/>
      </c>
      <c r="F20" s="15">
        <f>IF(AND(E20&lt;&gt;"",E20&lt;&gt;"Sonntag",E20&lt;&gt;"Samstag"),VLOOKUP(E20,Start!$B$28:$G$36,4,FALSE),0)</f>
        <v>0</v>
      </c>
      <c r="G20" s="15">
        <f ca="1">IF(IFERROR(VLOOKUP(D20,OFFSET(Feiertage!$F$3,0,Feiertage!$A$1+YEAR(D20)-2017):OFFSET(Feiertage!$F$21,0,Feiertage!$A$1+YEAR(D20)-2017),1,FALSE),FALSE)=FALSE,0,F20*(-1))</f>
        <v>0</v>
      </c>
      <c r="H20" s="15">
        <f t="shared" ca="1" si="0"/>
        <v>0</v>
      </c>
    </row>
    <row r="21" spans="1:8" ht="12.75" customHeight="1" x14ac:dyDescent="0.25">
      <c r="A21" s="15" t="str">
        <f t="shared" ca="1" si="1"/>
        <v/>
      </c>
      <c r="B21" s="15" t="str">
        <f ca="1">IFERROR(IFERROR(IFERROR(IFERROR(IFERROR(IFERROR(VLOOKUP(A21,Feiertage!$E$3:$AX$21,46,FALSE),VLOOKUP(A21,Feiertage!$M$3:$AX$21,38,FALSE)),VLOOKUP(A21,Feiertage!$U$3:$AX$21,30,FALSE)),VLOOKUP(A21,Feiertage!$AC$3:$AX$21,22,FALSE)),VLOOKUP(A21,Feiertage!$AK$3:$AX$21,14,FALSE)),VLOOKUP(A21,Feiertage!$AS$3:$AX$21,6,FALSE)),"")</f>
        <v/>
      </c>
      <c r="D21" s="17" t="str">
        <f>IF(AND(D20&lt;&gt;"",IFERROR((D20+1)&lt;=Urlaubsantrag!$R$16,FALSE)),D20+1,"")</f>
        <v/>
      </c>
      <c r="E21" s="15" t="str">
        <f>IF(D21&lt;&gt;"",VLOOKUP(WEEKDAY(D21,2),Monate!$C$1:$D$7,2,FALSE),"")</f>
        <v/>
      </c>
      <c r="F21" s="15">
        <f>IF(AND(E21&lt;&gt;"",E21&lt;&gt;"Sonntag",E21&lt;&gt;"Samstag"),VLOOKUP(E21,Start!$B$28:$G$36,4,FALSE),0)</f>
        <v>0</v>
      </c>
      <c r="G21" s="15">
        <f ca="1">IF(IFERROR(VLOOKUP(D21,OFFSET(Feiertage!$F$3,0,Feiertage!$A$1+YEAR(D21)-2017):OFFSET(Feiertage!$F$21,0,Feiertage!$A$1+YEAR(D21)-2017),1,FALSE),FALSE)=FALSE,0,F21*(-1))</f>
        <v>0</v>
      </c>
      <c r="H21" s="15">
        <f t="shared" ca="1" si="0"/>
        <v>0</v>
      </c>
    </row>
    <row r="22" spans="1:8" ht="12.75" customHeight="1" x14ac:dyDescent="0.25">
      <c r="A22" s="15" t="str">
        <f t="shared" ca="1" si="1"/>
        <v/>
      </c>
      <c r="B22" s="15" t="str">
        <f ca="1">IFERROR(IFERROR(IFERROR(IFERROR(IFERROR(IFERROR(VLOOKUP(A22,Feiertage!$E$3:$AX$21,46,FALSE),VLOOKUP(A22,Feiertage!$M$3:$AX$21,38,FALSE)),VLOOKUP(A22,Feiertage!$U$3:$AX$21,30,FALSE)),VLOOKUP(A22,Feiertage!$AC$3:$AX$21,22,FALSE)),VLOOKUP(A22,Feiertage!$AK$3:$AX$21,14,FALSE)),VLOOKUP(A22,Feiertage!$AS$3:$AX$21,6,FALSE)),"")</f>
        <v/>
      </c>
      <c r="D22" s="17" t="str">
        <f>IF(AND(D21&lt;&gt;"",IFERROR((D21+1)&lt;=Urlaubsantrag!$R$16,FALSE)),D21+1,"")</f>
        <v/>
      </c>
      <c r="E22" s="15" t="str">
        <f>IF(D22&lt;&gt;"",VLOOKUP(WEEKDAY(D22,2),Monate!$C$1:$D$7,2,FALSE),"")</f>
        <v/>
      </c>
      <c r="F22" s="15">
        <f>IF(AND(E22&lt;&gt;"",E22&lt;&gt;"Sonntag",E22&lt;&gt;"Samstag"),VLOOKUP(E22,Start!$B$28:$G$36,4,FALSE),0)</f>
        <v>0</v>
      </c>
      <c r="G22" s="15">
        <f ca="1">IF(IFERROR(VLOOKUP(D22,OFFSET(Feiertage!$F$3,0,Feiertage!$A$1+YEAR(D22)-2017):OFFSET(Feiertage!$F$21,0,Feiertage!$A$1+YEAR(D22)-2017),1,FALSE),FALSE)=FALSE,0,F22*(-1))</f>
        <v>0</v>
      </c>
      <c r="H22" s="15">
        <f t="shared" ca="1" si="0"/>
        <v>0</v>
      </c>
    </row>
    <row r="23" spans="1:8" ht="12.75" customHeight="1" x14ac:dyDescent="0.25">
      <c r="A23" s="15" t="str">
        <f t="shared" ca="1" si="1"/>
        <v/>
      </c>
      <c r="B23" s="15" t="str">
        <f ca="1">IFERROR(IFERROR(IFERROR(IFERROR(IFERROR(IFERROR(VLOOKUP(A23,Feiertage!$E$3:$AX$21,46,FALSE),VLOOKUP(A23,Feiertage!$M$3:$AX$21,38,FALSE)),VLOOKUP(A23,Feiertage!$U$3:$AX$21,30,FALSE)),VLOOKUP(A23,Feiertage!$AC$3:$AX$21,22,FALSE)),VLOOKUP(A23,Feiertage!$AK$3:$AX$21,14,FALSE)),VLOOKUP(A23,Feiertage!$AS$3:$AX$21,6,FALSE)),"")</f>
        <v/>
      </c>
      <c r="D23" s="17" t="str">
        <f>IF(AND(D22&lt;&gt;"",IFERROR((D22+1)&lt;=Urlaubsantrag!$R$16,FALSE)),D22+1,"")</f>
        <v/>
      </c>
      <c r="E23" s="15" t="str">
        <f>IF(D23&lt;&gt;"",VLOOKUP(WEEKDAY(D23,2),Monate!$C$1:$D$7,2,FALSE),"")</f>
        <v/>
      </c>
      <c r="F23" s="15">
        <f>IF(AND(E23&lt;&gt;"",E23&lt;&gt;"Sonntag",E23&lt;&gt;"Samstag"),VLOOKUP(E23,Start!$B$28:$G$36,4,FALSE),0)</f>
        <v>0</v>
      </c>
      <c r="G23" s="15">
        <f ca="1">IF(IFERROR(VLOOKUP(D23,OFFSET(Feiertage!$F$3,0,Feiertage!$A$1+YEAR(D23)-2017):OFFSET(Feiertage!$F$21,0,Feiertage!$A$1+YEAR(D23)-2017),1,FALSE),FALSE)=FALSE,0,F23*(-1))</f>
        <v>0</v>
      </c>
      <c r="H23" s="15">
        <f t="shared" ca="1" si="0"/>
        <v>0</v>
      </c>
    </row>
    <row r="24" spans="1:8" ht="12.75" customHeight="1" x14ac:dyDescent="0.25">
      <c r="A24" s="15" t="str">
        <f t="shared" ca="1" si="1"/>
        <v/>
      </c>
      <c r="B24" s="15" t="str">
        <f ca="1">IFERROR(IFERROR(IFERROR(IFERROR(IFERROR(IFERROR(VLOOKUP(A24,Feiertage!$E$3:$AX$21,46,FALSE),VLOOKUP(A24,Feiertage!$M$3:$AX$21,38,FALSE)),VLOOKUP(A24,Feiertage!$U$3:$AX$21,30,FALSE)),VLOOKUP(A24,Feiertage!$AC$3:$AX$21,22,FALSE)),VLOOKUP(A24,Feiertage!$AK$3:$AX$21,14,FALSE)),VLOOKUP(A24,Feiertage!$AS$3:$AX$21,6,FALSE)),"")</f>
        <v/>
      </c>
      <c r="D24" s="17" t="str">
        <f>IF(AND(D23&lt;&gt;"",IFERROR((D23+1)&lt;=Urlaubsantrag!$R$16,FALSE)),D23+1,"")</f>
        <v/>
      </c>
      <c r="E24" s="15" t="str">
        <f>IF(D24&lt;&gt;"",VLOOKUP(WEEKDAY(D24,2),Monate!$C$1:$D$7,2,FALSE),"")</f>
        <v/>
      </c>
      <c r="F24" s="15">
        <f>IF(AND(E24&lt;&gt;"",E24&lt;&gt;"Sonntag",E24&lt;&gt;"Samstag"),VLOOKUP(E24,Start!$B$28:$G$36,4,FALSE),0)</f>
        <v>0</v>
      </c>
      <c r="G24" s="15">
        <f ca="1">IF(IFERROR(VLOOKUP(D24,OFFSET(Feiertage!$F$3,0,Feiertage!$A$1+YEAR(D24)-2017):OFFSET(Feiertage!$F$21,0,Feiertage!$A$1+YEAR(D24)-2017),1,FALSE),FALSE)=FALSE,0,F24*(-1))</f>
        <v>0</v>
      </c>
      <c r="H24" s="15">
        <f t="shared" ca="1" si="0"/>
        <v>0</v>
      </c>
    </row>
    <row r="25" spans="1:8" ht="12.75" customHeight="1" x14ac:dyDescent="0.25">
      <c r="A25" s="15" t="str">
        <f t="shared" ca="1" si="1"/>
        <v/>
      </c>
      <c r="B25" s="15" t="str">
        <f ca="1">IFERROR(IFERROR(IFERROR(IFERROR(IFERROR(IFERROR(VLOOKUP(A25,Feiertage!$E$3:$AX$21,46,FALSE),VLOOKUP(A25,Feiertage!$M$3:$AX$21,38,FALSE)),VLOOKUP(A25,Feiertage!$U$3:$AX$21,30,FALSE)),VLOOKUP(A25,Feiertage!$AC$3:$AX$21,22,FALSE)),VLOOKUP(A25,Feiertage!$AK$3:$AX$21,14,FALSE)),VLOOKUP(A25,Feiertage!$AS$3:$AX$21,6,FALSE)),"")</f>
        <v/>
      </c>
      <c r="D25" s="17" t="str">
        <f>IF(AND(D24&lt;&gt;"",IFERROR((D24+1)&lt;=Urlaubsantrag!$R$16,FALSE)),D24+1,"")</f>
        <v/>
      </c>
      <c r="E25" s="15" t="str">
        <f>IF(D25&lt;&gt;"",VLOOKUP(WEEKDAY(D25,2),Monate!$C$1:$D$7,2,FALSE),"")</f>
        <v/>
      </c>
      <c r="F25" s="15">
        <f>IF(AND(E25&lt;&gt;"",E25&lt;&gt;"Sonntag",E25&lt;&gt;"Samstag"),VLOOKUP(E25,Start!$B$28:$G$36,4,FALSE),0)</f>
        <v>0</v>
      </c>
      <c r="G25" s="15">
        <f ca="1">IF(IFERROR(VLOOKUP(D25,OFFSET(Feiertage!$F$3,0,Feiertage!$A$1+YEAR(D25)-2017):OFFSET(Feiertage!$F$21,0,Feiertage!$A$1+YEAR(D25)-2017),1,FALSE),FALSE)=FALSE,0,F25*(-1))</f>
        <v>0</v>
      </c>
      <c r="H25" s="15">
        <f t="shared" ca="1" si="0"/>
        <v>0</v>
      </c>
    </row>
    <row r="26" spans="1:8" ht="12.75" customHeight="1" x14ac:dyDescent="0.25">
      <c r="A26" s="15" t="str">
        <f t="shared" ca="1" si="1"/>
        <v/>
      </c>
      <c r="B26" s="15" t="str">
        <f ca="1">IFERROR(IFERROR(IFERROR(IFERROR(IFERROR(IFERROR(VLOOKUP(A26,Feiertage!$E$3:$AX$21,46,FALSE),VLOOKUP(A26,Feiertage!$M$3:$AX$21,38,FALSE)),VLOOKUP(A26,Feiertage!$U$3:$AX$21,30,FALSE)),VLOOKUP(A26,Feiertage!$AC$3:$AX$21,22,FALSE)),VLOOKUP(A26,Feiertage!$AK$3:$AX$21,14,FALSE)),VLOOKUP(A26,Feiertage!$AS$3:$AX$21,6,FALSE)),"")</f>
        <v/>
      </c>
      <c r="D26" s="17" t="str">
        <f>IF(AND(D25&lt;&gt;"",IFERROR((D25+1)&lt;=Urlaubsantrag!$R$16,FALSE)),D25+1,"")</f>
        <v/>
      </c>
      <c r="E26" s="15" t="str">
        <f>IF(D26&lt;&gt;"",VLOOKUP(WEEKDAY(D26,2),Monate!$C$1:$D$7,2,FALSE),"")</f>
        <v/>
      </c>
      <c r="F26" s="15">
        <f>IF(AND(E26&lt;&gt;"",E26&lt;&gt;"Sonntag",E26&lt;&gt;"Samstag"),VLOOKUP(E26,Start!$B$28:$G$36,4,FALSE),0)</f>
        <v>0</v>
      </c>
      <c r="G26" s="15">
        <f ca="1">IF(IFERROR(VLOOKUP(D26,OFFSET(Feiertage!$F$3,0,Feiertage!$A$1+YEAR(D26)-2017):OFFSET(Feiertage!$F$21,0,Feiertage!$A$1+YEAR(D26)-2017),1,FALSE),FALSE)=FALSE,0,F26*(-1))</f>
        <v>0</v>
      </c>
      <c r="H26" s="15">
        <f t="shared" ca="1" si="0"/>
        <v>0</v>
      </c>
    </row>
    <row r="27" spans="1:8" ht="12.75" customHeight="1" x14ac:dyDescent="0.25">
      <c r="A27" s="15" t="str">
        <f t="shared" ca="1" si="1"/>
        <v/>
      </c>
      <c r="B27" s="15" t="str">
        <f ca="1">IFERROR(IFERROR(IFERROR(IFERROR(IFERROR(IFERROR(VLOOKUP(A27,Feiertage!$E$3:$AX$21,46,FALSE),VLOOKUP(A27,Feiertage!$M$3:$AX$21,38,FALSE)),VLOOKUP(A27,Feiertage!$U$3:$AX$21,30,FALSE)),VLOOKUP(A27,Feiertage!$AC$3:$AX$21,22,FALSE)),VLOOKUP(A27,Feiertage!$AK$3:$AX$21,14,FALSE)),VLOOKUP(A27,Feiertage!$AS$3:$AX$21,6,FALSE)),"")</f>
        <v/>
      </c>
      <c r="D27" s="17" t="str">
        <f>IF(AND(D26&lt;&gt;"",IFERROR((D26+1)&lt;=Urlaubsantrag!$R$16,FALSE)),D26+1,"")</f>
        <v/>
      </c>
      <c r="E27" s="15" t="str">
        <f>IF(D27&lt;&gt;"",VLOOKUP(WEEKDAY(D27,2),Monate!$C$1:$D$7,2,FALSE),"")</f>
        <v/>
      </c>
      <c r="F27" s="15">
        <f>IF(AND(E27&lt;&gt;"",E27&lt;&gt;"Sonntag",E27&lt;&gt;"Samstag"),VLOOKUP(E27,Start!$B$28:$G$36,4,FALSE),0)</f>
        <v>0</v>
      </c>
      <c r="G27" s="15">
        <f ca="1">IF(IFERROR(VLOOKUP(D27,OFFSET(Feiertage!$F$3,0,Feiertage!$A$1+YEAR(D27)-2017):OFFSET(Feiertage!$F$21,0,Feiertage!$A$1+YEAR(D27)-2017),1,FALSE),FALSE)=FALSE,0,F27*(-1))</f>
        <v>0</v>
      </c>
      <c r="H27" s="15">
        <f t="shared" ca="1" si="0"/>
        <v>0</v>
      </c>
    </row>
    <row r="28" spans="1:8" ht="12.75" customHeight="1" x14ac:dyDescent="0.25">
      <c r="A28" s="15" t="str">
        <f t="shared" ca="1" si="1"/>
        <v/>
      </c>
      <c r="B28" s="15" t="str">
        <f ca="1">IFERROR(IFERROR(IFERROR(IFERROR(IFERROR(IFERROR(VLOOKUP(A28,Feiertage!$E$3:$AX$21,46,FALSE),VLOOKUP(A28,Feiertage!$M$3:$AX$21,38,FALSE)),VLOOKUP(A28,Feiertage!$U$3:$AX$21,30,FALSE)),VLOOKUP(A28,Feiertage!$AC$3:$AX$21,22,FALSE)),VLOOKUP(A28,Feiertage!$AK$3:$AX$21,14,FALSE)),VLOOKUP(A28,Feiertage!$AS$3:$AX$21,6,FALSE)),"")</f>
        <v/>
      </c>
      <c r="D28" s="17" t="str">
        <f>IF(AND(D27&lt;&gt;"",IFERROR((D27+1)&lt;=Urlaubsantrag!$R$16,FALSE)),D27+1,"")</f>
        <v/>
      </c>
      <c r="E28" s="15" t="str">
        <f>IF(D28&lt;&gt;"",VLOOKUP(WEEKDAY(D28,2),Monate!$C$1:$D$7,2,FALSE),"")</f>
        <v/>
      </c>
      <c r="F28" s="15">
        <f>IF(AND(E28&lt;&gt;"",E28&lt;&gt;"Sonntag",E28&lt;&gt;"Samstag"),VLOOKUP(E28,Start!$B$28:$G$36,4,FALSE),0)</f>
        <v>0</v>
      </c>
      <c r="G28" s="15">
        <f ca="1">IF(IFERROR(VLOOKUP(D28,OFFSET(Feiertage!$F$3,0,Feiertage!$A$1+YEAR(D28)-2017):OFFSET(Feiertage!$F$21,0,Feiertage!$A$1+YEAR(D28)-2017),1,FALSE),FALSE)=FALSE,0,F28*(-1))</f>
        <v>0</v>
      </c>
      <c r="H28" s="15">
        <f t="shared" ca="1" si="0"/>
        <v>0</v>
      </c>
    </row>
    <row r="29" spans="1:8" ht="12.75" customHeight="1" x14ac:dyDescent="0.25">
      <c r="A29" s="15" t="str">
        <f t="shared" ca="1" si="1"/>
        <v/>
      </c>
      <c r="B29" s="15" t="str">
        <f ca="1">IFERROR(IFERROR(IFERROR(IFERROR(IFERROR(IFERROR(VLOOKUP(A29,Feiertage!$E$3:$AX$21,46,FALSE),VLOOKUP(A29,Feiertage!$M$3:$AX$21,38,FALSE)),VLOOKUP(A29,Feiertage!$U$3:$AX$21,30,FALSE)),VLOOKUP(A29,Feiertage!$AC$3:$AX$21,22,FALSE)),VLOOKUP(A29,Feiertage!$AK$3:$AX$21,14,FALSE)),VLOOKUP(A29,Feiertage!$AS$3:$AX$21,6,FALSE)),"")</f>
        <v/>
      </c>
      <c r="D29" s="17" t="str">
        <f>IF(AND(D28&lt;&gt;"",IFERROR((D28+1)&lt;=Urlaubsantrag!$R$16,FALSE)),D28+1,"")</f>
        <v/>
      </c>
      <c r="E29" s="15" t="str">
        <f>IF(D29&lt;&gt;"",VLOOKUP(WEEKDAY(D29,2),Monate!$C$1:$D$7,2,FALSE),"")</f>
        <v/>
      </c>
      <c r="F29" s="15">
        <f>IF(AND(E29&lt;&gt;"",E29&lt;&gt;"Sonntag",E29&lt;&gt;"Samstag"),VLOOKUP(E29,Start!$B$28:$G$36,4,FALSE),0)</f>
        <v>0</v>
      </c>
      <c r="G29" s="15">
        <f ca="1">IF(IFERROR(VLOOKUP(D29,OFFSET(Feiertage!$F$3,0,Feiertage!$A$1+YEAR(D29)-2017):OFFSET(Feiertage!$F$21,0,Feiertage!$A$1+YEAR(D29)-2017),1,FALSE),FALSE)=FALSE,0,F29*(-1))</f>
        <v>0</v>
      </c>
      <c r="H29" s="15">
        <f t="shared" ca="1" si="0"/>
        <v>0</v>
      </c>
    </row>
    <row r="30" spans="1:8" ht="12.75" customHeight="1" x14ac:dyDescent="0.25">
      <c r="A30" s="15" t="str">
        <f t="shared" ca="1" si="1"/>
        <v/>
      </c>
      <c r="B30" s="15" t="str">
        <f ca="1">IFERROR(IFERROR(IFERROR(IFERROR(IFERROR(IFERROR(VLOOKUP(A30,Feiertage!$E$3:$AX$21,46,FALSE),VLOOKUP(A30,Feiertage!$M$3:$AX$21,38,FALSE)),VLOOKUP(A30,Feiertage!$U$3:$AX$21,30,FALSE)),VLOOKUP(A30,Feiertage!$AC$3:$AX$21,22,FALSE)),VLOOKUP(A30,Feiertage!$AK$3:$AX$21,14,FALSE)),VLOOKUP(A30,Feiertage!$AS$3:$AX$21,6,FALSE)),"")</f>
        <v/>
      </c>
      <c r="D30" s="17" t="str">
        <f>IF(AND(D29&lt;&gt;"",IFERROR((D29+1)&lt;=Urlaubsantrag!$R$16,FALSE)),D29+1,"")</f>
        <v/>
      </c>
      <c r="E30" s="15" t="str">
        <f>IF(D30&lt;&gt;"",VLOOKUP(WEEKDAY(D30,2),Monate!$C$1:$D$7,2,FALSE),"")</f>
        <v/>
      </c>
      <c r="F30" s="15">
        <f>IF(AND(E30&lt;&gt;"",E30&lt;&gt;"Sonntag",E30&lt;&gt;"Samstag"),VLOOKUP(E30,Start!$B$28:$G$36,4,FALSE),0)</f>
        <v>0</v>
      </c>
      <c r="G30" s="15">
        <f ca="1">IF(IFERROR(VLOOKUP(D30,OFFSET(Feiertage!$F$3,0,Feiertage!$A$1+YEAR(D30)-2017):OFFSET(Feiertage!$F$21,0,Feiertage!$A$1+YEAR(D30)-2017),1,FALSE),FALSE)=FALSE,0,F30*(-1))</f>
        <v>0</v>
      </c>
      <c r="H30" s="15">
        <f t="shared" ca="1" si="0"/>
        <v>0</v>
      </c>
    </row>
    <row r="31" spans="1:8" ht="12.75" customHeight="1" x14ac:dyDescent="0.25">
      <c r="A31" s="15" t="str">
        <f t="shared" ca="1" si="1"/>
        <v/>
      </c>
      <c r="B31" s="15" t="str">
        <f ca="1">IFERROR(IFERROR(IFERROR(IFERROR(IFERROR(IFERROR(VLOOKUP(A31,Feiertage!$E$3:$AX$21,46,FALSE),VLOOKUP(A31,Feiertage!$M$3:$AX$21,38,FALSE)),VLOOKUP(A31,Feiertage!$U$3:$AX$21,30,FALSE)),VLOOKUP(A31,Feiertage!$AC$3:$AX$21,22,FALSE)),VLOOKUP(A31,Feiertage!$AK$3:$AX$21,14,FALSE)),VLOOKUP(A31,Feiertage!$AS$3:$AX$21,6,FALSE)),"")</f>
        <v/>
      </c>
      <c r="D31" s="17" t="str">
        <f>IF(AND(D30&lt;&gt;"",IFERROR((D30+1)&lt;=Urlaubsantrag!$R$16,FALSE)),D30+1,"")</f>
        <v/>
      </c>
      <c r="E31" s="15" t="str">
        <f>IF(D31&lt;&gt;"",VLOOKUP(WEEKDAY(D31,2),Monate!$C$1:$D$7,2,FALSE),"")</f>
        <v/>
      </c>
      <c r="F31" s="15">
        <f>IF(AND(E31&lt;&gt;"",E31&lt;&gt;"Sonntag",E31&lt;&gt;"Samstag"),VLOOKUP(E31,Start!$B$28:$G$36,4,FALSE),0)</f>
        <v>0</v>
      </c>
      <c r="G31" s="15">
        <f ca="1">IF(IFERROR(VLOOKUP(D31,OFFSET(Feiertage!$F$3,0,Feiertage!$A$1+YEAR(D31)-2017):OFFSET(Feiertage!$F$21,0,Feiertage!$A$1+YEAR(D31)-2017),1,FALSE),FALSE)=FALSE,0,F31*(-1))</f>
        <v>0</v>
      </c>
      <c r="H31" s="15">
        <f t="shared" ca="1" si="0"/>
        <v>0</v>
      </c>
    </row>
    <row r="32" spans="1:8" ht="12.75" customHeight="1" x14ac:dyDescent="0.25">
      <c r="A32" s="15" t="str">
        <f t="shared" ca="1" si="1"/>
        <v/>
      </c>
      <c r="B32" s="15" t="str">
        <f ca="1">IFERROR(IFERROR(IFERROR(IFERROR(IFERROR(IFERROR(VLOOKUP(A32,Feiertage!$E$3:$AX$21,46,FALSE),VLOOKUP(A32,Feiertage!$M$3:$AX$21,38,FALSE)),VLOOKUP(A32,Feiertage!$U$3:$AX$21,30,FALSE)),VLOOKUP(A32,Feiertage!$AC$3:$AX$21,22,FALSE)),VLOOKUP(A32,Feiertage!$AK$3:$AX$21,14,FALSE)),VLOOKUP(A32,Feiertage!$AS$3:$AX$21,6,FALSE)),"")</f>
        <v/>
      </c>
      <c r="D32" s="17" t="str">
        <f>IF(AND(D31&lt;&gt;"",IFERROR((D31+1)&lt;=Urlaubsantrag!$R$16,FALSE)),D31+1,"")</f>
        <v/>
      </c>
      <c r="E32" s="15" t="str">
        <f>IF(D32&lt;&gt;"",VLOOKUP(WEEKDAY(D32,2),Monate!$C$1:$D$7,2,FALSE),"")</f>
        <v/>
      </c>
      <c r="F32" s="15">
        <f>IF(AND(E32&lt;&gt;"",E32&lt;&gt;"Sonntag",E32&lt;&gt;"Samstag"),VLOOKUP(E32,Start!$B$28:$G$36,4,FALSE),0)</f>
        <v>0</v>
      </c>
      <c r="G32" s="15">
        <f ca="1">IF(IFERROR(VLOOKUP(D32,OFFSET(Feiertage!$F$3,0,Feiertage!$A$1+YEAR(D32)-2017):OFFSET(Feiertage!$F$21,0,Feiertage!$A$1+YEAR(D32)-2017),1,FALSE),FALSE)=FALSE,0,F32*(-1))</f>
        <v>0</v>
      </c>
      <c r="H32" s="15">
        <f t="shared" ca="1" si="0"/>
        <v>0</v>
      </c>
    </row>
    <row r="33" spans="1:8" ht="12.75" customHeight="1" x14ac:dyDescent="0.25">
      <c r="A33" s="15" t="str">
        <f t="shared" ca="1" si="1"/>
        <v/>
      </c>
      <c r="B33" s="15" t="str">
        <f ca="1">IFERROR(IFERROR(IFERROR(IFERROR(IFERROR(IFERROR(VLOOKUP(A33,Feiertage!$E$3:$AX$21,46,FALSE),VLOOKUP(A33,Feiertage!$M$3:$AX$21,38,FALSE)),VLOOKUP(A33,Feiertage!$U$3:$AX$21,30,FALSE)),VLOOKUP(A33,Feiertage!$AC$3:$AX$21,22,FALSE)),VLOOKUP(A33,Feiertage!$AK$3:$AX$21,14,FALSE)),VLOOKUP(A33,Feiertage!$AS$3:$AX$21,6,FALSE)),"")</f>
        <v/>
      </c>
      <c r="D33" s="17" t="str">
        <f>IF(AND(D32&lt;&gt;"",IFERROR((D32+1)&lt;=Urlaubsantrag!$R$16,FALSE)),D32+1,"")</f>
        <v/>
      </c>
      <c r="E33" s="15" t="str">
        <f>IF(D33&lt;&gt;"",VLOOKUP(WEEKDAY(D33,2),Monate!$C$1:$D$7,2,FALSE),"")</f>
        <v/>
      </c>
      <c r="F33" s="15">
        <f>IF(AND(E33&lt;&gt;"",E33&lt;&gt;"Sonntag",E33&lt;&gt;"Samstag"),VLOOKUP(E33,Start!$B$28:$G$36,4,FALSE),0)</f>
        <v>0</v>
      </c>
      <c r="G33" s="15">
        <f ca="1">IF(IFERROR(VLOOKUP(D33,OFFSET(Feiertage!$F$3,0,Feiertage!$A$1+YEAR(D33)-2017):OFFSET(Feiertage!$F$21,0,Feiertage!$A$1+YEAR(D33)-2017),1,FALSE),FALSE)=FALSE,0,F33*(-1))</f>
        <v>0</v>
      </c>
      <c r="H33" s="15">
        <f t="shared" ca="1" si="0"/>
        <v>0</v>
      </c>
    </row>
    <row r="34" spans="1:8" ht="12.75" customHeight="1" x14ac:dyDescent="0.25">
      <c r="A34" s="15" t="str">
        <f t="shared" ca="1" si="1"/>
        <v/>
      </c>
      <c r="B34" s="15" t="str">
        <f ca="1">IFERROR(IFERROR(IFERROR(IFERROR(IFERROR(IFERROR(VLOOKUP(A34,Feiertage!$E$3:$AX$21,46,FALSE),VLOOKUP(A34,Feiertage!$M$3:$AX$21,38,FALSE)),VLOOKUP(A34,Feiertage!$U$3:$AX$21,30,FALSE)),VLOOKUP(A34,Feiertage!$AC$3:$AX$21,22,FALSE)),VLOOKUP(A34,Feiertage!$AK$3:$AX$21,14,FALSE)),VLOOKUP(A34,Feiertage!$AS$3:$AX$21,6,FALSE)),"")</f>
        <v/>
      </c>
      <c r="D34" s="17" t="str">
        <f>IF(AND(D33&lt;&gt;"",IFERROR((D33+1)&lt;=Urlaubsantrag!$R$16,FALSE)),D33+1,"")</f>
        <v/>
      </c>
      <c r="E34" s="15" t="str">
        <f>IF(D34&lt;&gt;"",VLOOKUP(WEEKDAY(D34,2),Monate!$C$1:$D$7,2,FALSE),"")</f>
        <v/>
      </c>
      <c r="F34" s="15">
        <f>IF(AND(E34&lt;&gt;"",E34&lt;&gt;"Sonntag",E34&lt;&gt;"Samstag"),VLOOKUP(E34,Start!$B$28:$G$36,4,FALSE),0)</f>
        <v>0</v>
      </c>
      <c r="G34" s="15">
        <f ca="1">IF(IFERROR(VLOOKUP(D34,OFFSET(Feiertage!$F$3,0,Feiertage!$A$1+YEAR(D34)-2017):OFFSET(Feiertage!$F$21,0,Feiertage!$A$1+YEAR(D34)-2017),1,FALSE),FALSE)=FALSE,0,F34*(-1))</f>
        <v>0</v>
      </c>
      <c r="H34" s="15">
        <f t="shared" ca="1" si="0"/>
        <v>0</v>
      </c>
    </row>
    <row r="35" spans="1:8" ht="12.75" customHeight="1" x14ac:dyDescent="0.25">
      <c r="A35" s="15" t="str">
        <f t="shared" ca="1" si="1"/>
        <v/>
      </c>
      <c r="B35" s="15" t="str">
        <f ca="1">IFERROR(IFERROR(IFERROR(IFERROR(IFERROR(IFERROR(VLOOKUP(A35,Feiertage!$E$3:$AX$21,46,FALSE),VLOOKUP(A35,Feiertage!$M$3:$AX$21,38,FALSE)),VLOOKUP(A35,Feiertage!$U$3:$AX$21,30,FALSE)),VLOOKUP(A35,Feiertage!$AC$3:$AX$21,22,FALSE)),VLOOKUP(A35,Feiertage!$AK$3:$AX$21,14,FALSE)),VLOOKUP(A35,Feiertage!$AS$3:$AX$21,6,FALSE)),"")</f>
        <v/>
      </c>
      <c r="D35" s="17" t="str">
        <f>IF(AND(D34&lt;&gt;"",IFERROR((D34+1)&lt;=Urlaubsantrag!$R$16,FALSE)),D34+1,"")</f>
        <v/>
      </c>
      <c r="E35" s="15" t="str">
        <f>IF(D35&lt;&gt;"",VLOOKUP(WEEKDAY(D35,2),Monate!$C$1:$D$7,2,FALSE),"")</f>
        <v/>
      </c>
      <c r="F35" s="15">
        <f>IF(AND(E35&lt;&gt;"",E35&lt;&gt;"Sonntag",E35&lt;&gt;"Samstag"),VLOOKUP(E35,Start!$B$28:$G$36,4,FALSE),0)</f>
        <v>0</v>
      </c>
      <c r="G35" s="15">
        <f ca="1">IF(IFERROR(VLOOKUP(D35,OFFSET(Feiertage!$F$3,0,Feiertage!$A$1+YEAR(D35)-2017):OFFSET(Feiertage!$F$21,0,Feiertage!$A$1+YEAR(D35)-2017),1,FALSE),FALSE)=FALSE,0,F35*(-1))</f>
        <v>0</v>
      </c>
      <c r="H35" s="15">
        <f t="shared" ca="1" si="0"/>
        <v>0</v>
      </c>
    </row>
    <row r="36" spans="1:8" ht="12.75" customHeight="1" x14ac:dyDescent="0.25">
      <c r="A36" s="15" t="str">
        <f t="shared" ca="1" si="1"/>
        <v/>
      </c>
      <c r="B36" s="15" t="str">
        <f ca="1">IFERROR(IFERROR(IFERROR(IFERROR(IFERROR(IFERROR(VLOOKUP(A36,Feiertage!$E$3:$AX$21,46,FALSE),VLOOKUP(A36,Feiertage!$M$3:$AX$21,38,FALSE)),VLOOKUP(A36,Feiertage!$U$3:$AX$21,30,FALSE)),VLOOKUP(A36,Feiertage!$AC$3:$AX$21,22,FALSE)),VLOOKUP(A36,Feiertage!$AK$3:$AX$21,14,FALSE)),VLOOKUP(A36,Feiertage!$AS$3:$AX$21,6,FALSE)),"")</f>
        <v/>
      </c>
      <c r="D36" s="17" t="str">
        <f>IF(AND(D35&lt;&gt;"",IFERROR((D35+1)&lt;=Urlaubsantrag!$R$16,FALSE)),D35+1,"")</f>
        <v/>
      </c>
      <c r="E36" s="15" t="str">
        <f>IF(D36&lt;&gt;"",VLOOKUP(WEEKDAY(D36,2),Monate!$C$1:$D$7,2,FALSE),"")</f>
        <v/>
      </c>
      <c r="F36" s="15">
        <f>IF(AND(E36&lt;&gt;"",E36&lt;&gt;"Sonntag",E36&lt;&gt;"Samstag"),VLOOKUP(E36,Start!$B$28:$G$36,4,FALSE),0)</f>
        <v>0</v>
      </c>
      <c r="G36" s="15">
        <f ca="1">IF(IFERROR(VLOOKUP(D36,OFFSET(Feiertage!$F$3,0,Feiertage!$A$1+YEAR(D36)-2017):OFFSET(Feiertage!$F$21,0,Feiertage!$A$1+YEAR(D36)-2017),1,FALSE),FALSE)=FALSE,0,F36*(-1))</f>
        <v>0</v>
      </c>
      <c r="H36" s="15">
        <f t="shared" ca="1" si="0"/>
        <v>0</v>
      </c>
    </row>
    <row r="37" spans="1:8" ht="12.75" customHeight="1" x14ac:dyDescent="0.25">
      <c r="A37" s="15" t="str">
        <f t="shared" ca="1" si="1"/>
        <v/>
      </c>
      <c r="B37" s="15" t="str">
        <f ca="1">IFERROR(IFERROR(IFERROR(IFERROR(IFERROR(IFERROR(VLOOKUP(A37,Feiertage!$E$3:$AX$21,46,FALSE),VLOOKUP(A37,Feiertage!$M$3:$AX$21,38,FALSE)),VLOOKUP(A37,Feiertage!$U$3:$AX$21,30,FALSE)),VLOOKUP(A37,Feiertage!$AC$3:$AX$21,22,FALSE)),VLOOKUP(A37,Feiertage!$AK$3:$AX$21,14,FALSE)),VLOOKUP(A37,Feiertage!$AS$3:$AX$21,6,FALSE)),"")</f>
        <v/>
      </c>
      <c r="D37" s="17" t="str">
        <f>IF(AND(D36&lt;&gt;"",IFERROR((D36+1)&lt;=Urlaubsantrag!$R$16,FALSE)),D36+1,"")</f>
        <v/>
      </c>
      <c r="E37" s="15" t="str">
        <f>IF(D37&lt;&gt;"",VLOOKUP(WEEKDAY(D37,2),Monate!$C$1:$D$7,2,FALSE),"")</f>
        <v/>
      </c>
      <c r="F37" s="15">
        <f>IF(AND(E37&lt;&gt;"",E37&lt;&gt;"Sonntag",E37&lt;&gt;"Samstag"),VLOOKUP(E37,Start!$B$28:$G$36,4,FALSE),0)</f>
        <v>0</v>
      </c>
      <c r="G37" s="15">
        <f ca="1">IF(IFERROR(VLOOKUP(D37,OFFSET(Feiertage!$F$3,0,Feiertage!$A$1+YEAR(D37)-2017):OFFSET(Feiertage!$F$21,0,Feiertage!$A$1+YEAR(D37)-2017),1,FALSE),FALSE)=FALSE,0,F37*(-1))</f>
        <v>0</v>
      </c>
      <c r="H37" s="15">
        <f t="shared" ca="1" si="0"/>
        <v>0</v>
      </c>
    </row>
    <row r="38" spans="1:8" ht="12.75" customHeight="1" x14ac:dyDescent="0.25">
      <c r="A38" s="15" t="str">
        <f t="shared" ca="1" si="1"/>
        <v/>
      </c>
      <c r="B38" s="15" t="str">
        <f ca="1">IFERROR(IFERROR(IFERROR(IFERROR(IFERROR(IFERROR(VLOOKUP(A38,Feiertage!$E$3:$AX$21,46,FALSE),VLOOKUP(A38,Feiertage!$M$3:$AX$21,38,FALSE)),VLOOKUP(A38,Feiertage!$U$3:$AX$21,30,FALSE)),VLOOKUP(A38,Feiertage!$AC$3:$AX$21,22,FALSE)),VLOOKUP(A38,Feiertage!$AK$3:$AX$21,14,FALSE)),VLOOKUP(A38,Feiertage!$AS$3:$AX$21,6,FALSE)),"")</f>
        <v/>
      </c>
      <c r="D38" s="17" t="str">
        <f>IF(AND(D37&lt;&gt;"",IFERROR((D37+1)&lt;=Urlaubsantrag!$R$16,FALSE)),D37+1,"")</f>
        <v/>
      </c>
      <c r="E38" s="15" t="str">
        <f>IF(D38&lt;&gt;"",VLOOKUP(WEEKDAY(D38,2),Monate!$C$1:$D$7,2,FALSE),"")</f>
        <v/>
      </c>
      <c r="F38" s="15">
        <f>IF(AND(E38&lt;&gt;"",E38&lt;&gt;"Sonntag",E38&lt;&gt;"Samstag"),VLOOKUP(E38,Start!$B$28:$G$36,4,FALSE),0)</f>
        <v>0</v>
      </c>
      <c r="G38" s="15">
        <f ca="1">IF(IFERROR(VLOOKUP(D38,OFFSET(Feiertage!$F$3,0,Feiertage!$A$1+YEAR(D38)-2017):OFFSET(Feiertage!$F$21,0,Feiertage!$A$1+YEAR(D38)-2017),1,FALSE),FALSE)=FALSE,0,F38*(-1))</f>
        <v>0</v>
      </c>
      <c r="H38" s="15">
        <f t="shared" ca="1" si="0"/>
        <v>0</v>
      </c>
    </row>
    <row r="39" spans="1:8" ht="12.75" customHeight="1" x14ac:dyDescent="0.25">
      <c r="A39" s="15" t="str">
        <f t="shared" ca="1" si="1"/>
        <v/>
      </c>
      <c r="B39" s="15" t="str">
        <f ca="1">IFERROR(IFERROR(IFERROR(IFERROR(IFERROR(IFERROR(VLOOKUP(A39,Feiertage!$E$3:$AX$21,46,FALSE),VLOOKUP(A39,Feiertage!$M$3:$AX$21,38,FALSE)),VLOOKUP(A39,Feiertage!$U$3:$AX$21,30,FALSE)),VLOOKUP(A39,Feiertage!$AC$3:$AX$21,22,FALSE)),VLOOKUP(A39,Feiertage!$AK$3:$AX$21,14,FALSE)),VLOOKUP(A39,Feiertage!$AS$3:$AX$21,6,FALSE)),"")</f>
        <v/>
      </c>
      <c r="D39" s="17" t="str">
        <f>IF(AND(D38&lt;&gt;"",IFERROR((D38+1)&lt;=Urlaubsantrag!$R$16,FALSE)),D38+1,"")</f>
        <v/>
      </c>
      <c r="E39" s="15" t="str">
        <f>IF(D39&lt;&gt;"",VLOOKUP(WEEKDAY(D39,2),Monate!$C$1:$D$7,2,FALSE),"")</f>
        <v/>
      </c>
      <c r="F39" s="15">
        <f>IF(AND(E39&lt;&gt;"",E39&lt;&gt;"Sonntag",E39&lt;&gt;"Samstag"),VLOOKUP(E39,Start!$B$28:$G$36,4,FALSE),0)</f>
        <v>0</v>
      </c>
      <c r="G39" s="15">
        <f ca="1">IF(IFERROR(VLOOKUP(D39,OFFSET(Feiertage!$F$3,0,Feiertage!$A$1+YEAR(D39)-2017):OFFSET(Feiertage!$F$21,0,Feiertage!$A$1+YEAR(D39)-2017),1,FALSE),FALSE)=FALSE,0,F39*(-1))</f>
        <v>0</v>
      </c>
      <c r="H39" s="15">
        <f t="shared" ca="1" si="0"/>
        <v>0</v>
      </c>
    </row>
    <row r="40" spans="1:8" ht="12.75" customHeight="1" x14ac:dyDescent="0.25">
      <c r="A40" s="15" t="str">
        <f t="shared" ca="1" si="1"/>
        <v/>
      </c>
      <c r="B40" s="15" t="str">
        <f ca="1">IFERROR(IFERROR(IFERROR(IFERROR(IFERROR(IFERROR(VLOOKUP(A40,Feiertage!$E$3:$AX$21,46,FALSE),VLOOKUP(A40,Feiertage!$M$3:$AX$21,38,FALSE)),VLOOKUP(A40,Feiertage!$U$3:$AX$21,30,FALSE)),VLOOKUP(A40,Feiertage!$AC$3:$AX$21,22,FALSE)),VLOOKUP(A40,Feiertage!$AK$3:$AX$21,14,FALSE)),VLOOKUP(A40,Feiertage!$AS$3:$AX$21,6,FALSE)),"")</f>
        <v/>
      </c>
      <c r="D40" s="17" t="str">
        <f>IF(AND(D39&lt;&gt;"",IFERROR((D39+1)&lt;=Urlaubsantrag!$R$16,FALSE)),D39+1,"")</f>
        <v/>
      </c>
      <c r="E40" s="15" t="str">
        <f>IF(D40&lt;&gt;"",VLOOKUP(WEEKDAY(D40,2),Monate!$C$1:$D$7,2,FALSE),"")</f>
        <v/>
      </c>
      <c r="F40" s="15">
        <f>IF(AND(E40&lt;&gt;"",E40&lt;&gt;"Sonntag",E40&lt;&gt;"Samstag"),VLOOKUP(E40,Start!$B$28:$G$36,4,FALSE),0)</f>
        <v>0</v>
      </c>
      <c r="G40" s="15">
        <f ca="1">IF(IFERROR(VLOOKUP(D40,OFFSET(Feiertage!$F$3,0,Feiertage!$A$1+YEAR(D40)-2017):OFFSET(Feiertage!$F$21,0,Feiertage!$A$1+YEAR(D40)-2017),1,FALSE),FALSE)=FALSE,0,F40*(-1))</f>
        <v>0</v>
      </c>
      <c r="H40" s="15">
        <f t="shared" ca="1" si="0"/>
        <v>0</v>
      </c>
    </row>
    <row r="41" spans="1:8" ht="12.75" customHeight="1" x14ac:dyDescent="0.25">
      <c r="A41" s="15" t="str">
        <f t="shared" ca="1" si="1"/>
        <v/>
      </c>
      <c r="B41" s="15" t="str">
        <f ca="1">IFERROR(IFERROR(IFERROR(IFERROR(IFERROR(IFERROR(VLOOKUP(A41,Feiertage!$E$3:$AX$21,46,FALSE),VLOOKUP(A41,Feiertage!$M$3:$AX$21,38,FALSE)),VLOOKUP(A41,Feiertage!$U$3:$AX$21,30,FALSE)),VLOOKUP(A41,Feiertage!$AC$3:$AX$21,22,FALSE)),VLOOKUP(A41,Feiertage!$AK$3:$AX$21,14,FALSE)),VLOOKUP(A41,Feiertage!$AS$3:$AX$21,6,FALSE)),"")</f>
        <v/>
      </c>
      <c r="D41" s="17" t="str">
        <f>IF(AND(D40&lt;&gt;"",IFERROR((D40+1)&lt;=Urlaubsantrag!$R$16,FALSE)),D40+1,"")</f>
        <v/>
      </c>
      <c r="E41" s="15" t="str">
        <f>IF(D41&lt;&gt;"",VLOOKUP(WEEKDAY(D41,2),Monate!$C$1:$D$7,2,FALSE),"")</f>
        <v/>
      </c>
      <c r="F41" s="15">
        <f>IF(AND(E41&lt;&gt;"",E41&lt;&gt;"Sonntag",E41&lt;&gt;"Samstag"),VLOOKUP(E41,Start!$B$28:$G$36,4,FALSE),0)</f>
        <v>0</v>
      </c>
      <c r="G41" s="15">
        <f ca="1">IF(IFERROR(VLOOKUP(D41,OFFSET(Feiertage!$F$3,0,Feiertage!$A$1+YEAR(D41)-2017):OFFSET(Feiertage!$F$21,0,Feiertage!$A$1+YEAR(D41)-2017),1,FALSE),FALSE)=FALSE,0,F41*(-1))</f>
        <v>0</v>
      </c>
      <c r="H41" s="15">
        <f t="shared" ref="H41:H50" ca="1" si="2">F41+G41</f>
        <v>0</v>
      </c>
    </row>
    <row r="42" spans="1:8" ht="12.75" customHeight="1" x14ac:dyDescent="0.25">
      <c r="A42" s="15" t="str">
        <f t="shared" ca="1" si="1"/>
        <v/>
      </c>
      <c r="B42" s="15" t="str">
        <f ca="1">IFERROR(IFERROR(IFERROR(IFERROR(IFERROR(IFERROR(VLOOKUP(A42,Feiertage!$E$3:$AX$21,46,FALSE),VLOOKUP(A42,Feiertage!$M$3:$AX$21,38,FALSE)),VLOOKUP(A42,Feiertage!$U$3:$AX$21,30,FALSE)),VLOOKUP(A42,Feiertage!$AC$3:$AX$21,22,FALSE)),VLOOKUP(A42,Feiertage!$AK$3:$AX$21,14,FALSE)),VLOOKUP(A42,Feiertage!$AS$3:$AX$21,6,FALSE)),"")</f>
        <v/>
      </c>
      <c r="D42" s="17" t="str">
        <f>IF(AND(D41&lt;&gt;"",IFERROR((D41+1)&lt;=Urlaubsantrag!$R$16,FALSE)),D41+1,"")</f>
        <v/>
      </c>
      <c r="E42" s="15" t="str">
        <f>IF(D42&lt;&gt;"",VLOOKUP(WEEKDAY(D42,2),Monate!$C$1:$D$7,2,FALSE),"")</f>
        <v/>
      </c>
      <c r="F42" s="15">
        <f>IF(AND(E42&lt;&gt;"",E42&lt;&gt;"Sonntag",E42&lt;&gt;"Samstag"),VLOOKUP(E42,Start!$B$28:$G$36,4,FALSE),0)</f>
        <v>0</v>
      </c>
      <c r="G42" s="15">
        <f ca="1">IF(IFERROR(VLOOKUP(D42,OFFSET(Feiertage!$F$3,0,Feiertage!$A$1+YEAR(D42)-2017):OFFSET(Feiertage!$F$21,0,Feiertage!$A$1+YEAR(D42)-2017),1,FALSE),FALSE)=FALSE,0,F42*(-1))</f>
        <v>0</v>
      </c>
      <c r="H42" s="15">
        <f t="shared" ca="1" si="2"/>
        <v>0</v>
      </c>
    </row>
    <row r="43" spans="1:8" ht="12.75" customHeight="1" x14ac:dyDescent="0.25">
      <c r="A43" s="15" t="str">
        <f t="shared" ca="1" si="1"/>
        <v/>
      </c>
      <c r="B43" s="15" t="str">
        <f ca="1">IFERROR(IFERROR(IFERROR(IFERROR(IFERROR(IFERROR(VLOOKUP(A43,Feiertage!$E$3:$AX$21,46,FALSE),VLOOKUP(A43,Feiertage!$M$3:$AX$21,38,FALSE)),VLOOKUP(A43,Feiertage!$U$3:$AX$21,30,FALSE)),VLOOKUP(A43,Feiertage!$AC$3:$AX$21,22,FALSE)),VLOOKUP(A43,Feiertage!$AK$3:$AX$21,14,FALSE)),VLOOKUP(A43,Feiertage!$AS$3:$AX$21,6,FALSE)),"")</f>
        <v/>
      </c>
      <c r="D43" s="17" t="str">
        <f>IF(AND(D42&lt;&gt;"",IFERROR((D42+1)&lt;=Urlaubsantrag!$R$16,FALSE)),D42+1,"")</f>
        <v/>
      </c>
      <c r="E43" s="15" t="str">
        <f>IF(D43&lt;&gt;"",VLOOKUP(WEEKDAY(D43,2),Monate!$C$1:$D$7,2,FALSE),"")</f>
        <v/>
      </c>
      <c r="F43" s="15">
        <f>IF(AND(E43&lt;&gt;"",E43&lt;&gt;"Sonntag",E43&lt;&gt;"Samstag"),VLOOKUP(E43,Start!$B$28:$G$36,4,FALSE),0)</f>
        <v>0</v>
      </c>
      <c r="G43" s="15">
        <f ca="1">IF(IFERROR(VLOOKUP(D43,OFFSET(Feiertage!$F$3,0,Feiertage!$A$1+YEAR(D43)-2017):OFFSET(Feiertage!$F$21,0,Feiertage!$A$1+YEAR(D43)-2017),1,FALSE),FALSE)=FALSE,0,F43*(-1))</f>
        <v>0</v>
      </c>
      <c r="H43" s="15">
        <f t="shared" ca="1" si="2"/>
        <v>0</v>
      </c>
    </row>
    <row r="44" spans="1:8" ht="12.75" customHeight="1" x14ac:dyDescent="0.25">
      <c r="A44" s="15" t="str">
        <f t="shared" ca="1" si="1"/>
        <v/>
      </c>
      <c r="B44" s="15" t="str">
        <f ca="1">IFERROR(IFERROR(IFERROR(IFERROR(IFERROR(IFERROR(VLOOKUP(A44,Feiertage!$E$3:$AX$21,46,FALSE),VLOOKUP(A44,Feiertage!$M$3:$AX$21,38,FALSE)),VLOOKUP(A44,Feiertage!$U$3:$AX$21,30,FALSE)),VLOOKUP(A44,Feiertage!$AC$3:$AX$21,22,FALSE)),VLOOKUP(A44,Feiertage!$AK$3:$AX$21,14,FALSE)),VLOOKUP(A44,Feiertage!$AS$3:$AX$21,6,FALSE)),"")</f>
        <v/>
      </c>
      <c r="D44" s="17" t="str">
        <f>IF(AND(D43&lt;&gt;"",IFERROR((D43+1)&lt;=Urlaubsantrag!$R$16,FALSE)),D43+1,"")</f>
        <v/>
      </c>
      <c r="E44" s="15" t="str">
        <f>IF(D44&lt;&gt;"",VLOOKUP(WEEKDAY(D44,2),Monate!$C$1:$D$7,2,FALSE),"")</f>
        <v/>
      </c>
      <c r="F44" s="15">
        <f>IF(AND(E44&lt;&gt;"",E44&lt;&gt;"Sonntag",E44&lt;&gt;"Samstag"),VLOOKUP(E44,Start!$B$28:$G$36,4,FALSE),0)</f>
        <v>0</v>
      </c>
      <c r="G44" s="15">
        <f ca="1">IF(IFERROR(VLOOKUP(D44,OFFSET(Feiertage!$F$3,0,Feiertage!$A$1+YEAR(D44)-2017):OFFSET(Feiertage!$F$21,0,Feiertage!$A$1+YEAR(D44)-2017),1,FALSE),FALSE)=FALSE,0,F44*(-1))</f>
        <v>0</v>
      </c>
      <c r="H44" s="15">
        <f t="shared" ca="1" si="2"/>
        <v>0</v>
      </c>
    </row>
    <row r="45" spans="1:8" ht="12.75" customHeight="1" x14ac:dyDescent="0.25">
      <c r="A45" s="15" t="str">
        <f t="shared" ca="1" si="1"/>
        <v/>
      </c>
      <c r="B45" s="15" t="str">
        <f ca="1">IFERROR(IFERROR(IFERROR(IFERROR(IFERROR(IFERROR(VLOOKUP(A45,Feiertage!$E$3:$AX$21,46,FALSE),VLOOKUP(A45,Feiertage!$M$3:$AX$21,38,FALSE)),VLOOKUP(A45,Feiertage!$U$3:$AX$21,30,FALSE)),VLOOKUP(A45,Feiertage!$AC$3:$AX$21,22,FALSE)),VLOOKUP(A45,Feiertage!$AK$3:$AX$21,14,FALSE)),VLOOKUP(A45,Feiertage!$AS$3:$AX$21,6,FALSE)),"")</f>
        <v/>
      </c>
      <c r="D45" s="17" t="str">
        <f>IF(AND(D44&lt;&gt;"",IFERROR((D44+1)&lt;=Urlaubsantrag!$R$16,FALSE)),D44+1,"")</f>
        <v/>
      </c>
      <c r="E45" s="15" t="str">
        <f>IF(D45&lt;&gt;"",VLOOKUP(WEEKDAY(D45,2),Monate!$C$1:$D$7,2,FALSE),"")</f>
        <v/>
      </c>
      <c r="F45" s="15">
        <f>IF(AND(E45&lt;&gt;"",E45&lt;&gt;"Sonntag",E45&lt;&gt;"Samstag"),VLOOKUP(E45,Start!$B$28:$G$36,4,FALSE),0)</f>
        <v>0</v>
      </c>
      <c r="G45" s="15">
        <f ca="1">IF(IFERROR(VLOOKUP(D45,OFFSET(Feiertage!$F$3,0,Feiertage!$A$1+YEAR(D45)-2017):OFFSET(Feiertage!$F$21,0,Feiertage!$A$1+YEAR(D45)-2017),1,FALSE),FALSE)=FALSE,0,F45*(-1))</f>
        <v>0</v>
      </c>
      <c r="H45" s="15">
        <f t="shared" ca="1" si="2"/>
        <v>0</v>
      </c>
    </row>
    <row r="46" spans="1:8" ht="12.75" customHeight="1" x14ac:dyDescent="0.25">
      <c r="A46" s="15" t="str">
        <f t="shared" ca="1" si="1"/>
        <v/>
      </c>
      <c r="B46" s="15" t="str">
        <f ca="1">IFERROR(IFERROR(IFERROR(IFERROR(IFERROR(IFERROR(VLOOKUP(A46,Feiertage!$E$3:$AX$21,46,FALSE),VLOOKUP(A46,Feiertage!$M$3:$AX$21,38,FALSE)),VLOOKUP(A46,Feiertage!$U$3:$AX$21,30,FALSE)),VLOOKUP(A46,Feiertage!$AC$3:$AX$21,22,FALSE)),VLOOKUP(A46,Feiertage!$AK$3:$AX$21,14,FALSE)),VLOOKUP(A46,Feiertage!$AS$3:$AX$21,6,FALSE)),"")</f>
        <v/>
      </c>
      <c r="D46" s="17" t="str">
        <f>IF(AND(D45&lt;&gt;"",IFERROR((D45+1)&lt;=Urlaubsantrag!$R$16,FALSE)),D45+1,"")</f>
        <v/>
      </c>
      <c r="E46" s="15" t="str">
        <f>IF(D46&lt;&gt;"",VLOOKUP(WEEKDAY(D46,2),Monate!$C$1:$D$7,2,FALSE),"")</f>
        <v/>
      </c>
      <c r="F46" s="15">
        <f>IF(AND(E46&lt;&gt;"",E46&lt;&gt;"Sonntag",E46&lt;&gt;"Samstag"),VLOOKUP(E46,Start!$B$28:$G$36,4,FALSE),0)</f>
        <v>0</v>
      </c>
      <c r="G46" s="15">
        <f ca="1">IF(IFERROR(VLOOKUP(D46,OFFSET(Feiertage!$F$3,0,Feiertage!$A$1+YEAR(D46)-2017):OFFSET(Feiertage!$F$21,0,Feiertage!$A$1+YEAR(D46)-2017),1,FALSE),FALSE)=FALSE,0,F46*(-1))</f>
        <v>0</v>
      </c>
      <c r="H46" s="15">
        <f t="shared" ca="1" si="2"/>
        <v>0</v>
      </c>
    </row>
    <row r="47" spans="1:8" ht="12.75" customHeight="1" x14ac:dyDescent="0.25">
      <c r="A47" s="15" t="str">
        <f t="shared" ca="1" si="1"/>
        <v/>
      </c>
      <c r="B47" s="15" t="str">
        <f ca="1">IFERROR(IFERROR(IFERROR(IFERROR(IFERROR(IFERROR(VLOOKUP(A47,Feiertage!$E$3:$AX$21,46,FALSE),VLOOKUP(A47,Feiertage!$M$3:$AX$21,38,FALSE)),VLOOKUP(A47,Feiertage!$U$3:$AX$21,30,FALSE)),VLOOKUP(A47,Feiertage!$AC$3:$AX$21,22,FALSE)),VLOOKUP(A47,Feiertage!$AK$3:$AX$21,14,FALSE)),VLOOKUP(A47,Feiertage!$AS$3:$AX$21,6,FALSE)),"")</f>
        <v/>
      </c>
      <c r="D47" s="17" t="str">
        <f>IF(AND(D46&lt;&gt;"",IFERROR((D46+1)&lt;=Urlaubsantrag!$R$16,FALSE)),D46+1,"")</f>
        <v/>
      </c>
      <c r="E47" s="15" t="str">
        <f>IF(D47&lt;&gt;"",VLOOKUP(WEEKDAY(D47,2),Monate!$C$1:$D$7,2,FALSE),"")</f>
        <v/>
      </c>
      <c r="F47" s="15">
        <f>IF(AND(E47&lt;&gt;"",E47&lt;&gt;"Sonntag",E47&lt;&gt;"Samstag"),VLOOKUP(E47,Start!$B$28:$G$36,4,FALSE),0)</f>
        <v>0</v>
      </c>
      <c r="G47" s="15">
        <f ca="1">IF(IFERROR(VLOOKUP(D47,OFFSET(Feiertage!$F$3,0,Feiertage!$A$1+YEAR(D47)-2017):OFFSET(Feiertage!$F$21,0,Feiertage!$A$1+YEAR(D47)-2017),1,FALSE),FALSE)=FALSE,0,F47*(-1))</f>
        <v>0</v>
      </c>
      <c r="H47" s="15">
        <f t="shared" ca="1" si="2"/>
        <v>0</v>
      </c>
    </row>
    <row r="48" spans="1:8" ht="12.75" customHeight="1" x14ac:dyDescent="0.25">
      <c r="A48" s="15" t="str">
        <f t="shared" ca="1" si="1"/>
        <v/>
      </c>
      <c r="B48" s="15" t="str">
        <f ca="1">IFERROR(IFERROR(IFERROR(IFERROR(IFERROR(IFERROR(VLOOKUP(A48,Feiertage!$E$3:$AX$21,46,FALSE),VLOOKUP(A48,Feiertage!$M$3:$AX$21,38,FALSE)),VLOOKUP(A48,Feiertage!$U$3:$AX$21,30,FALSE)),VLOOKUP(A48,Feiertage!$AC$3:$AX$21,22,FALSE)),VLOOKUP(A48,Feiertage!$AK$3:$AX$21,14,FALSE)),VLOOKUP(A48,Feiertage!$AS$3:$AX$21,6,FALSE)),"")</f>
        <v/>
      </c>
      <c r="D48" s="17" t="str">
        <f>IF(AND(D47&lt;&gt;"",IFERROR((D47+1)&lt;=Urlaubsantrag!$R$16,FALSE)),D47+1,"")</f>
        <v/>
      </c>
      <c r="E48" s="15" t="str">
        <f>IF(D48&lt;&gt;"",VLOOKUP(WEEKDAY(D48,2),Monate!$C$1:$D$7,2,FALSE),"")</f>
        <v/>
      </c>
      <c r="F48" s="15">
        <f>IF(AND(E48&lt;&gt;"",E48&lt;&gt;"Sonntag",E48&lt;&gt;"Samstag"),VLOOKUP(E48,Start!$B$28:$G$36,4,FALSE),0)</f>
        <v>0</v>
      </c>
      <c r="G48" s="15">
        <f ca="1">IF(IFERROR(VLOOKUP(D48,OFFSET(Feiertage!$F$3,0,Feiertage!$A$1+YEAR(D48)-2017):OFFSET(Feiertage!$F$21,0,Feiertage!$A$1+YEAR(D48)-2017),1,FALSE),FALSE)=FALSE,0,F48*(-1))</f>
        <v>0</v>
      </c>
      <c r="H48" s="15">
        <f t="shared" ca="1" si="2"/>
        <v>0</v>
      </c>
    </row>
    <row r="49" spans="1:8" ht="12.75" customHeight="1" x14ac:dyDescent="0.25">
      <c r="A49" s="15" t="str">
        <f t="shared" ca="1" si="1"/>
        <v/>
      </c>
      <c r="B49" s="15" t="str">
        <f ca="1">IFERROR(IFERROR(IFERROR(IFERROR(IFERROR(IFERROR(VLOOKUP(A49,Feiertage!$E$3:$AX$21,46,FALSE),VLOOKUP(A49,Feiertage!$M$3:$AX$21,38,FALSE)),VLOOKUP(A49,Feiertage!$U$3:$AX$21,30,FALSE)),VLOOKUP(A49,Feiertage!$AC$3:$AX$21,22,FALSE)),VLOOKUP(A49,Feiertage!$AK$3:$AX$21,14,FALSE)),VLOOKUP(A49,Feiertage!$AS$3:$AX$21,6,FALSE)),"")</f>
        <v/>
      </c>
      <c r="D49" s="17" t="str">
        <f>IF(AND(D48&lt;&gt;"",IFERROR((D48+1)&lt;=Urlaubsantrag!$R$16,FALSE)),D48+1,"")</f>
        <v/>
      </c>
      <c r="E49" s="15" t="str">
        <f>IF(D49&lt;&gt;"",VLOOKUP(WEEKDAY(D49,2),Monate!$C$1:$D$7,2,FALSE),"")</f>
        <v/>
      </c>
      <c r="F49" s="15">
        <f>IF(AND(E49&lt;&gt;"",E49&lt;&gt;"Sonntag",E49&lt;&gt;"Samstag"),VLOOKUP(E49,Start!$B$28:$G$36,4,FALSE),0)</f>
        <v>0</v>
      </c>
      <c r="G49" s="15">
        <f ca="1">IF(IFERROR(VLOOKUP(D49,OFFSET(Feiertage!$F$3,0,Feiertage!$A$1+YEAR(D49)-2017):OFFSET(Feiertage!$F$21,0,Feiertage!$A$1+YEAR(D49)-2017),1,FALSE),FALSE)=FALSE,0,F49*(-1))</f>
        <v>0</v>
      </c>
      <c r="H49" s="15">
        <f t="shared" ca="1" si="2"/>
        <v>0</v>
      </c>
    </row>
    <row r="50" spans="1:8" ht="12.75" customHeight="1" x14ac:dyDescent="0.25">
      <c r="A50" s="15" t="str">
        <f t="shared" ca="1" si="1"/>
        <v/>
      </c>
      <c r="B50" s="15" t="str">
        <f ca="1">IFERROR(IFERROR(IFERROR(IFERROR(IFERROR(IFERROR(VLOOKUP(A50,Feiertage!$E$3:$AX$21,46,FALSE),VLOOKUP(A50,Feiertage!$M$3:$AX$21,38,FALSE)),VLOOKUP(A50,Feiertage!$U$3:$AX$21,30,FALSE)),VLOOKUP(A50,Feiertage!$AC$3:$AX$21,22,FALSE)),VLOOKUP(A50,Feiertage!$AK$3:$AX$21,14,FALSE)),VLOOKUP(A50,Feiertage!$AS$3:$AX$21,6,FALSE)),"")</f>
        <v/>
      </c>
      <c r="D50" s="17" t="str">
        <f>IF(AND(D49&lt;&gt;"",IFERROR((D49+1)&lt;=Urlaubsantrag!$R$16,FALSE)),D49+1,"")</f>
        <v/>
      </c>
      <c r="E50" s="15" t="str">
        <f>IF(D50&lt;&gt;"",VLOOKUP(WEEKDAY(D50,2),Monate!$C$1:$D$7,2,FALSE),"")</f>
        <v/>
      </c>
      <c r="F50" s="15">
        <f>IF(AND(E50&lt;&gt;"",E50&lt;&gt;"Sonntag",E50&lt;&gt;"Samstag"),VLOOKUP(E50,Start!$B$28:$G$36,4,FALSE),0)</f>
        <v>0</v>
      </c>
      <c r="G50" s="15">
        <f ca="1">IF(IFERROR(VLOOKUP(D50,OFFSET(Feiertage!$F$3,0,Feiertage!$A$1+YEAR(D50)-2017):OFFSET(Feiertage!$F$21,0,Feiertage!$A$1+YEAR(D50)-2017),1,FALSE),FALSE)=FALSE,0,F50*(-1))</f>
        <v>0</v>
      </c>
      <c r="H50" s="15">
        <f t="shared" ca="1" si="2"/>
        <v>0</v>
      </c>
    </row>
    <row r="51" spans="1:8" ht="12.75" customHeight="1" x14ac:dyDescent="0.25">
      <c r="A51" s="15" t="str">
        <f t="shared" ca="1" si="1"/>
        <v/>
      </c>
      <c r="B51" s="15" t="str">
        <f ca="1">IFERROR(IFERROR(IFERROR(IFERROR(IFERROR(IFERROR(VLOOKUP(A51,Feiertage!$E$3:$AX$21,46,FALSE),VLOOKUP(A51,Feiertage!$M$3:$AX$21,38,FALSE)),VLOOKUP(A51,Feiertage!$U$3:$AX$21,30,FALSE)),VLOOKUP(A51,Feiertage!$AC$3:$AX$21,22,FALSE)),VLOOKUP(A51,Feiertage!$AK$3:$AX$21,14,FALSE)),VLOOKUP(A51,Feiertage!$AS$3:$AX$21,6,FALSE)),"")</f>
        <v/>
      </c>
      <c r="D51" s="17" t="str">
        <f>IF(AND(D50&lt;&gt;"",IFERROR((D50+1)&lt;=Urlaubsantrag!$R$16,FALSE)),D50+1,"")</f>
        <v/>
      </c>
      <c r="E51" s="15" t="str">
        <f>IF(D51&lt;&gt;"",VLOOKUP(WEEKDAY(D51,2),Monate!$C$1:$D$7,2,FALSE),"")</f>
        <v/>
      </c>
      <c r="F51" s="15">
        <f>IF(AND(E51&lt;&gt;"",E51&lt;&gt;"Sonntag",E51&lt;&gt;"Samstag"),VLOOKUP(E51,Start!$B$28:$G$36,4,FALSE),0)</f>
        <v>0</v>
      </c>
      <c r="G51" s="15">
        <f ca="1">IF(IFERROR(VLOOKUP(D51,OFFSET(Feiertage!$F$3,0,Feiertage!$A$1+YEAR(D51)-2017):OFFSET(Feiertage!$F$21,0,Feiertage!$A$1+YEAR(D51)-2017),1,FALSE),FALSE)=FALSE,0,F51*(-1))</f>
        <v>0</v>
      </c>
      <c r="H51" s="15">
        <f t="shared" ref="H51:H52" ca="1" si="3">F51+G51</f>
        <v>0</v>
      </c>
    </row>
    <row r="52" spans="1:8" ht="12.75" customHeight="1" x14ac:dyDescent="0.25">
      <c r="A52" s="15" t="str">
        <f t="shared" ca="1" si="1"/>
        <v/>
      </c>
      <c r="B52" s="15" t="str">
        <f ca="1">IFERROR(IFERROR(IFERROR(IFERROR(IFERROR(IFERROR(VLOOKUP(A52,Feiertage!$E$3:$AX$21,46,FALSE),VLOOKUP(A52,Feiertage!$M$3:$AX$21,38,FALSE)),VLOOKUP(A52,Feiertage!$U$3:$AX$21,30,FALSE)),VLOOKUP(A52,Feiertage!$AC$3:$AX$21,22,FALSE)),VLOOKUP(A52,Feiertage!$AK$3:$AX$21,14,FALSE)),VLOOKUP(A52,Feiertage!$AS$3:$AX$21,6,FALSE)),"")</f>
        <v/>
      </c>
      <c r="D52" s="17" t="str">
        <f>IF(AND(D51&lt;&gt;"",IFERROR((D51+1)&lt;=Urlaubsantrag!$R$16,FALSE)),D51+1,"")</f>
        <v/>
      </c>
      <c r="E52" s="15" t="str">
        <f>IF(D52&lt;&gt;"",VLOOKUP(WEEKDAY(D52,2),Monate!$C$1:$D$7,2,FALSE),"")</f>
        <v/>
      </c>
      <c r="F52" s="15">
        <f>IF(AND(E52&lt;&gt;"",E52&lt;&gt;"Sonntag",E52&lt;&gt;"Samstag"),VLOOKUP(E52,Start!$B$28:$G$36,4,FALSE),0)</f>
        <v>0</v>
      </c>
      <c r="G52" s="15">
        <f ca="1">IF(IFERROR(VLOOKUP(D52,OFFSET(Feiertage!$F$3,0,Feiertage!$A$1+YEAR(D52)-2017):OFFSET(Feiertage!$F$21,0,Feiertage!$A$1+YEAR(D52)-2017),1,FALSE),FALSE)=FALSE,0,F52*(-1))</f>
        <v>0</v>
      </c>
      <c r="H52" s="15">
        <f t="shared" ca="1" si="3"/>
        <v>0</v>
      </c>
    </row>
    <row r="53" spans="1:8" ht="12.75" customHeight="1" x14ac:dyDescent="0.25">
      <c r="A53" s="15" t="str">
        <f t="shared" ca="1" si="1"/>
        <v/>
      </c>
      <c r="B53" s="15" t="str">
        <f ca="1">IFERROR(IFERROR(IFERROR(IFERROR(IFERROR(IFERROR(VLOOKUP(A53,Feiertage!$E$3:$AX$21,46,FALSE),VLOOKUP(A53,Feiertage!$M$3:$AX$21,38,FALSE)),VLOOKUP(A53,Feiertage!$U$3:$AX$21,30,FALSE)),VLOOKUP(A53,Feiertage!$AC$3:$AX$21,22,FALSE)),VLOOKUP(A53,Feiertage!$AK$3:$AX$21,14,FALSE)),VLOOKUP(A53,Feiertage!$AS$3:$AX$21,6,FALSE)),"")</f>
        <v/>
      </c>
    </row>
    <row r="54" spans="1:8" ht="12.75" customHeight="1" x14ac:dyDescent="0.25">
      <c r="A54" s="15" t="str">
        <f t="shared" ca="1" si="1"/>
        <v/>
      </c>
      <c r="B54" s="15" t="str">
        <f ca="1">IFERROR(IFERROR(IFERROR(IFERROR(IFERROR(IFERROR(VLOOKUP(A54,Feiertage!$E$3:$AX$21,46,FALSE),VLOOKUP(A54,Feiertage!$M$3:$AX$21,38,FALSE)),VLOOKUP(A54,Feiertage!$U$3:$AX$21,30,FALSE)),VLOOKUP(A54,Feiertage!$AC$3:$AX$21,22,FALSE)),VLOOKUP(A54,Feiertage!$AK$3:$AX$21,14,FALSE)),VLOOKUP(A54,Feiertage!$AS$3:$AX$21,6,FALSE)),"")</f>
        <v/>
      </c>
    </row>
    <row r="55" spans="1:8" ht="12.75" customHeight="1" x14ac:dyDescent="0.25">
      <c r="A55" s="15" t="str">
        <f t="shared" ca="1" si="1"/>
        <v/>
      </c>
      <c r="B55" s="15" t="str">
        <f ca="1">IFERROR(IFERROR(IFERROR(IFERROR(IFERROR(IFERROR(VLOOKUP(A55,Feiertage!$E$3:$AX$21,46,FALSE),VLOOKUP(A55,Feiertage!$M$3:$AX$21,38,FALSE)),VLOOKUP(A55,Feiertage!$U$3:$AX$21,30,FALSE)),VLOOKUP(A55,Feiertage!$AC$3:$AX$21,22,FALSE)),VLOOKUP(A55,Feiertage!$AK$3:$AX$21,14,FALSE)),VLOOKUP(A55,Feiertage!$AS$3:$AX$21,6,FALSE)),"")</f>
        <v/>
      </c>
    </row>
    <row r="56" spans="1:8" ht="12.75" customHeight="1" x14ac:dyDescent="0.25">
      <c r="A56" s="15" t="str">
        <f t="shared" ca="1" si="1"/>
        <v/>
      </c>
      <c r="B56" s="15" t="str">
        <f ca="1">IFERROR(IFERROR(IFERROR(IFERROR(IFERROR(IFERROR(VLOOKUP(A56,Feiertage!$E$3:$AX$21,46,FALSE),VLOOKUP(A56,Feiertage!$M$3:$AX$21,38,FALSE)),VLOOKUP(A56,Feiertage!$U$3:$AX$21,30,FALSE)),VLOOKUP(A56,Feiertage!$AC$3:$AX$21,22,FALSE)),VLOOKUP(A56,Feiertage!$AK$3:$AX$21,14,FALSE)),VLOOKUP(A56,Feiertage!$AS$3:$AX$21,6,FALSE)),"")</f>
        <v/>
      </c>
    </row>
    <row r="57" spans="1:8" ht="12.75" customHeight="1" x14ac:dyDescent="0.25">
      <c r="A57" s="15" t="str">
        <f t="shared" ca="1" si="1"/>
        <v/>
      </c>
      <c r="B57" s="15" t="str">
        <f ca="1">IFERROR(IFERROR(IFERROR(IFERROR(IFERROR(IFERROR(VLOOKUP(A57,Feiertage!$E$3:$AX$21,46,FALSE),VLOOKUP(A57,Feiertage!$M$3:$AX$21,38,FALSE)),VLOOKUP(A57,Feiertage!$U$3:$AX$21,30,FALSE)),VLOOKUP(A57,Feiertage!$AC$3:$AX$21,22,FALSE)),VLOOKUP(A57,Feiertage!$AK$3:$AX$21,14,FALSE)),VLOOKUP(A57,Feiertage!$AS$3:$AX$21,6,FALSE)),"")</f>
        <v/>
      </c>
    </row>
    <row r="58" spans="1:8" ht="12.75" customHeight="1" x14ac:dyDescent="0.25">
      <c r="A58" s="15" t="str">
        <f t="shared" ca="1" si="1"/>
        <v/>
      </c>
      <c r="B58" s="15" t="str">
        <f ca="1">IFERROR(IFERROR(IFERROR(IFERROR(IFERROR(IFERROR(VLOOKUP(A58,Feiertage!$E$3:$AX$21,46,FALSE),VLOOKUP(A58,Feiertage!$M$3:$AX$21,38,FALSE)),VLOOKUP(A58,Feiertage!$U$3:$AX$21,30,FALSE)),VLOOKUP(A58,Feiertage!$AC$3:$AX$21,22,FALSE)),VLOOKUP(A58,Feiertage!$AK$3:$AX$21,14,FALSE)),VLOOKUP(A58,Feiertage!$AS$3:$AX$21,6,FALSE)),"")</f>
        <v/>
      </c>
    </row>
    <row r="59" spans="1:8" ht="12.75" customHeight="1" x14ac:dyDescent="0.25">
      <c r="A59" s="15" t="str">
        <f t="shared" ca="1" si="1"/>
        <v/>
      </c>
      <c r="B59" s="15" t="str">
        <f ca="1">IFERROR(IFERROR(IFERROR(IFERROR(IFERROR(IFERROR(VLOOKUP(A59,Feiertage!$E$3:$AX$21,46,FALSE),VLOOKUP(A59,Feiertage!$M$3:$AX$21,38,FALSE)),VLOOKUP(A59,Feiertage!$U$3:$AX$21,30,FALSE)),VLOOKUP(A59,Feiertage!$AC$3:$AX$21,22,FALSE)),VLOOKUP(A59,Feiertage!$AK$3:$AX$21,14,FALSE)),VLOOKUP(A59,Feiertage!$AS$3:$AX$21,6,FALSE)),"")</f>
        <v/>
      </c>
    </row>
    <row r="60" spans="1:8" ht="12.75" customHeight="1" x14ac:dyDescent="0.25">
      <c r="A60" s="15" t="str">
        <f t="shared" ca="1" si="1"/>
        <v/>
      </c>
      <c r="B60" s="15" t="str">
        <f ca="1">IFERROR(IFERROR(IFERROR(IFERROR(IFERROR(IFERROR(VLOOKUP(A60,Feiertage!$E$3:$AX$21,46,FALSE),VLOOKUP(A60,Feiertage!$M$3:$AX$21,38,FALSE)),VLOOKUP(A60,Feiertage!$U$3:$AX$21,30,FALSE)),VLOOKUP(A60,Feiertage!$AC$3:$AX$21,22,FALSE)),VLOOKUP(A60,Feiertage!$AK$3:$AX$21,14,FALSE)),VLOOKUP(A60,Feiertage!$AS$3:$AX$21,6,FALSE)),"")</f>
        <v/>
      </c>
    </row>
    <row r="61" spans="1:8" ht="12.75" customHeight="1" x14ac:dyDescent="0.25">
      <c r="A61" s="15" t="str">
        <f t="shared" ca="1" si="1"/>
        <v/>
      </c>
      <c r="B61" s="15" t="str">
        <f ca="1">IFERROR(IFERROR(IFERROR(IFERROR(IFERROR(IFERROR(VLOOKUP(A61,Feiertage!$E$3:$AX$21,46,FALSE),VLOOKUP(A61,Feiertage!$M$3:$AX$21,38,FALSE)),VLOOKUP(A61,Feiertage!$U$3:$AX$21,30,FALSE)),VLOOKUP(A61,Feiertage!$AC$3:$AX$21,22,FALSE)),VLOOKUP(A61,Feiertage!$AK$3:$AX$21,14,FALSE)),VLOOKUP(A61,Feiertage!$AS$3:$AX$21,6,FALSE)),"")</f>
        <v/>
      </c>
    </row>
    <row r="62" spans="1:8" ht="12.75" customHeight="1" x14ac:dyDescent="0.25">
      <c r="A62" s="15" t="str">
        <f t="shared" ca="1" si="1"/>
        <v/>
      </c>
      <c r="B62" s="15" t="str">
        <f ca="1">IFERROR(IFERROR(IFERROR(IFERROR(IFERROR(IFERROR(VLOOKUP(A62,Feiertage!$E$3:$AX$21,46,FALSE),VLOOKUP(A62,Feiertage!$M$3:$AX$21,38,FALSE)),VLOOKUP(A62,Feiertage!$U$3:$AX$21,30,FALSE)),VLOOKUP(A62,Feiertage!$AC$3:$AX$21,22,FALSE)),VLOOKUP(A62,Feiertage!$AK$3:$AX$21,14,FALSE)),VLOOKUP(A62,Feiertage!$AS$3:$AX$21,6,FALSE)),"")</f>
        <v/>
      </c>
    </row>
    <row r="63" spans="1:8" ht="12.75" customHeight="1" x14ac:dyDescent="0.25">
      <c r="A63" s="15" t="str">
        <f t="shared" ca="1" si="1"/>
        <v/>
      </c>
      <c r="B63" s="15" t="str">
        <f ca="1">IFERROR(IFERROR(IFERROR(IFERROR(IFERROR(IFERROR(VLOOKUP(A63,Feiertage!$E$3:$AX$21,46,FALSE),VLOOKUP(A63,Feiertage!$M$3:$AX$21,38,FALSE)),VLOOKUP(A63,Feiertage!$U$3:$AX$21,30,FALSE)),VLOOKUP(A63,Feiertage!$AC$3:$AX$21,22,FALSE)),VLOOKUP(A63,Feiertage!$AK$3:$AX$21,14,FALSE)),VLOOKUP(A63,Feiertage!$AS$3:$AX$21,6,FALSE)),"")</f>
        <v/>
      </c>
    </row>
    <row r="64" spans="1:8" ht="12.75" customHeight="1" x14ac:dyDescent="0.25">
      <c r="A64" s="15" t="str">
        <f t="shared" ca="1" si="1"/>
        <v/>
      </c>
      <c r="B64" s="15" t="str">
        <f ca="1">IFERROR(IFERROR(IFERROR(IFERROR(IFERROR(IFERROR(VLOOKUP(A64,Feiertage!$E$3:$AX$21,46,FALSE),VLOOKUP(A64,Feiertage!$M$3:$AX$21,38,FALSE)),VLOOKUP(A64,Feiertage!$U$3:$AX$21,30,FALSE)),VLOOKUP(A64,Feiertage!$AC$3:$AX$21,22,FALSE)),VLOOKUP(A64,Feiertage!$AK$3:$AX$21,14,FALSE)),VLOOKUP(A64,Feiertage!$AS$3:$AX$21,6,FALSE)),"")</f>
        <v/>
      </c>
    </row>
    <row r="65" spans="1:2" ht="12.75" customHeight="1" x14ac:dyDescent="0.25">
      <c r="A65" s="15" t="str">
        <f t="shared" ca="1" si="1"/>
        <v/>
      </c>
      <c r="B65" s="15" t="str">
        <f ca="1">IFERROR(IFERROR(IFERROR(IFERROR(IFERROR(IFERROR(VLOOKUP(A65,Feiertage!$E$3:$AX$21,46,FALSE),VLOOKUP(A65,Feiertage!$M$3:$AX$21,38,FALSE)),VLOOKUP(A65,Feiertage!$U$3:$AX$21,30,FALSE)),VLOOKUP(A65,Feiertage!$AC$3:$AX$21,22,FALSE)),VLOOKUP(A65,Feiertage!$AK$3:$AX$21,14,FALSE)),VLOOKUP(A65,Feiertage!$AS$3:$AX$21,6,FALSE)),"")</f>
        <v/>
      </c>
    </row>
    <row r="66" spans="1:2" ht="12.75" customHeight="1" x14ac:dyDescent="0.25">
      <c r="A66" s="15" t="str">
        <f t="shared" ca="1" si="1"/>
        <v/>
      </c>
      <c r="B66" s="15" t="str">
        <f ca="1">IFERROR(IFERROR(IFERROR(IFERROR(IFERROR(IFERROR(VLOOKUP(A66,Feiertage!$E$3:$AX$21,46,FALSE),VLOOKUP(A66,Feiertage!$M$3:$AX$21,38,FALSE)),VLOOKUP(A66,Feiertage!$U$3:$AX$21,30,FALSE)),VLOOKUP(A66,Feiertage!$AC$3:$AX$21,22,FALSE)),VLOOKUP(A66,Feiertage!$AK$3:$AX$21,14,FALSE)),VLOOKUP(A66,Feiertage!$AS$3:$AX$21,6,FALSE)),"")</f>
        <v/>
      </c>
    </row>
    <row r="67" spans="1:2" ht="12.75" customHeight="1" x14ac:dyDescent="0.25">
      <c r="A67" s="15" t="str">
        <f t="shared" ca="1" si="1"/>
        <v/>
      </c>
      <c r="B67" s="15" t="str">
        <f ca="1">IFERROR(IFERROR(IFERROR(IFERROR(IFERROR(IFERROR(VLOOKUP(A67,Feiertage!$E$3:$AX$21,46,FALSE),VLOOKUP(A67,Feiertage!$M$3:$AX$21,38,FALSE)),VLOOKUP(A67,Feiertage!$U$3:$AX$21,30,FALSE)),VLOOKUP(A67,Feiertage!$AC$3:$AX$21,22,FALSE)),VLOOKUP(A67,Feiertage!$AK$3:$AX$21,14,FALSE)),VLOOKUP(A67,Feiertage!$AS$3:$AX$21,6,FALSE)),"")</f>
        <v/>
      </c>
    </row>
    <row r="68" spans="1:2" ht="12.75" customHeight="1" x14ac:dyDescent="0.25">
      <c r="A68" s="15" t="str">
        <f t="shared" ca="1" si="1"/>
        <v/>
      </c>
      <c r="B68" s="15" t="str">
        <f ca="1">IFERROR(IFERROR(IFERROR(IFERROR(IFERROR(IFERROR(VLOOKUP(A68,Feiertage!$E$3:$AX$21,46,FALSE),VLOOKUP(A68,Feiertage!$M$3:$AX$21,38,FALSE)),VLOOKUP(A68,Feiertage!$U$3:$AX$21,30,FALSE)),VLOOKUP(A68,Feiertage!$AC$3:$AX$21,22,FALSE)),VLOOKUP(A68,Feiertage!$AK$3:$AX$21,14,FALSE)),VLOOKUP(A68,Feiertage!$AS$3:$AX$21,6,FALSE)),"")</f>
        <v/>
      </c>
    </row>
    <row r="69" spans="1:2" ht="12.75" customHeight="1" x14ac:dyDescent="0.25">
      <c r="A69" s="15" t="str">
        <f t="shared" ref="A69:A78" ca="1" si="4">IFERROR(IF(A68-1&lt;0,"",A68-1),"")</f>
        <v/>
      </c>
      <c r="B69" s="15" t="str">
        <f ca="1">IFERROR(IFERROR(IFERROR(IFERROR(IFERROR(IFERROR(VLOOKUP(A69,Feiertage!$E$3:$AX$21,46,FALSE),VLOOKUP(A69,Feiertage!$M$3:$AX$21,38,FALSE)),VLOOKUP(A69,Feiertage!$U$3:$AX$21,30,FALSE)),VLOOKUP(A69,Feiertage!$AC$3:$AX$21,22,FALSE)),VLOOKUP(A69,Feiertage!$AK$3:$AX$21,14,FALSE)),VLOOKUP(A69,Feiertage!$AS$3:$AX$21,6,FALSE)),"")</f>
        <v/>
      </c>
    </row>
    <row r="70" spans="1:2" ht="12.75" customHeight="1" x14ac:dyDescent="0.25">
      <c r="A70" s="15" t="str">
        <f t="shared" ca="1" si="4"/>
        <v/>
      </c>
      <c r="B70" s="15" t="str">
        <f ca="1">IFERROR(IFERROR(IFERROR(IFERROR(IFERROR(IFERROR(VLOOKUP(A70,Feiertage!$E$3:$AX$21,46,FALSE),VLOOKUP(A70,Feiertage!$M$3:$AX$21,38,FALSE)),VLOOKUP(A70,Feiertage!$U$3:$AX$21,30,FALSE)),VLOOKUP(A70,Feiertage!$AC$3:$AX$21,22,FALSE)),VLOOKUP(A70,Feiertage!$AK$3:$AX$21,14,FALSE)),VLOOKUP(A70,Feiertage!$AS$3:$AX$21,6,FALSE)),"")</f>
        <v/>
      </c>
    </row>
    <row r="71" spans="1:2" ht="12.75" customHeight="1" x14ac:dyDescent="0.25">
      <c r="A71" s="15" t="str">
        <f t="shared" ca="1" si="4"/>
        <v/>
      </c>
      <c r="B71" s="15" t="str">
        <f ca="1">IFERROR(IFERROR(IFERROR(IFERROR(IFERROR(IFERROR(VLOOKUP(A71,Feiertage!$E$3:$AX$21,46,FALSE),VLOOKUP(A71,Feiertage!$M$3:$AX$21,38,FALSE)),VLOOKUP(A71,Feiertage!$U$3:$AX$21,30,FALSE)),VLOOKUP(A71,Feiertage!$AC$3:$AX$21,22,FALSE)),VLOOKUP(A71,Feiertage!$AK$3:$AX$21,14,FALSE)),VLOOKUP(A71,Feiertage!$AS$3:$AX$21,6,FALSE)),"")</f>
        <v/>
      </c>
    </row>
    <row r="72" spans="1:2" ht="12.75" customHeight="1" x14ac:dyDescent="0.25">
      <c r="A72" s="15" t="str">
        <f t="shared" ca="1" si="4"/>
        <v/>
      </c>
      <c r="B72" s="15" t="str">
        <f ca="1">IFERROR(IFERROR(IFERROR(IFERROR(IFERROR(IFERROR(VLOOKUP(A72,Feiertage!$E$3:$AX$21,46,FALSE),VLOOKUP(A72,Feiertage!$M$3:$AX$21,38,FALSE)),VLOOKUP(A72,Feiertage!$U$3:$AX$21,30,FALSE)),VLOOKUP(A72,Feiertage!$AC$3:$AX$21,22,FALSE)),VLOOKUP(A72,Feiertage!$AK$3:$AX$21,14,FALSE)),VLOOKUP(A72,Feiertage!$AS$3:$AX$21,6,FALSE)),"")</f>
        <v/>
      </c>
    </row>
    <row r="73" spans="1:2" ht="12.75" customHeight="1" x14ac:dyDescent="0.25">
      <c r="A73" s="15" t="str">
        <f t="shared" ca="1" si="4"/>
        <v/>
      </c>
      <c r="B73" s="15" t="str">
        <f ca="1">IFERROR(IFERROR(IFERROR(IFERROR(IFERROR(IFERROR(VLOOKUP(A73,Feiertage!$E$3:$AX$21,46,FALSE),VLOOKUP(A73,Feiertage!$M$3:$AX$21,38,FALSE)),VLOOKUP(A73,Feiertage!$U$3:$AX$21,30,FALSE)),VLOOKUP(A73,Feiertage!$AC$3:$AX$21,22,FALSE)),VLOOKUP(A73,Feiertage!$AK$3:$AX$21,14,FALSE)),VLOOKUP(A73,Feiertage!$AS$3:$AX$21,6,FALSE)),"")</f>
        <v/>
      </c>
    </row>
    <row r="74" spans="1:2" ht="12.75" customHeight="1" x14ac:dyDescent="0.25">
      <c r="A74" s="15" t="str">
        <f t="shared" ca="1" si="4"/>
        <v/>
      </c>
      <c r="B74" s="15" t="str">
        <f ca="1">IFERROR(IFERROR(IFERROR(IFERROR(IFERROR(IFERROR(VLOOKUP(A74,Feiertage!$E$3:$AX$21,46,FALSE),VLOOKUP(A74,Feiertage!$M$3:$AX$21,38,FALSE)),VLOOKUP(A74,Feiertage!$U$3:$AX$21,30,FALSE)),VLOOKUP(A74,Feiertage!$AC$3:$AX$21,22,FALSE)),VLOOKUP(A74,Feiertage!$AK$3:$AX$21,14,FALSE)),VLOOKUP(A74,Feiertage!$AS$3:$AX$21,6,FALSE)),"")</f>
        <v/>
      </c>
    </row>
    <row r="75" spans="1:2" ht="12.75" customHeight="1" x14ac:dyDescent="0.25">
      <c r="A75" s="15" t="str">
        <f t="shared" ca="1" si="4"/>
        <v/>
      </c>
      <c r="B75" s="15" t="str">
        <f ca="1">IFERROR(IFERROR(IFERROR(IFERROR(IFERROR(IFERROR(VLOOKUP(A75,Feiertage!$E$3:$AX$21,46,FALSE),VLOOKUP(A75,Feiertage!$M$3:$AX$21,38,FALSE)),VLOOKUP(A75,Feiertage!$U$3:$AX$21,30,FALSE)),VLOOKUP(A75,Feiertage!$AC$3:$AX$21,22,FALSE)),VLOOKUP(A75,Feiertage!$AK$3:$AX$21,14,FALSE)),VLOOKUP(A75,Feiertage!$AS$3:$AX$21,6,FALSE)),"")</f>
        <v/>
      </c>
    </row>
    <row r="76" spans="1:2" ht="12.75" customHeight="1" x14ac:dyDescent="0.25">
      <c r="A76" s="15" t="str">
        <f t="shared" ca="1" si="4"/>
        <v/>
      </c>
      <c r="B76" s="15" t="str">
        <f ca="1">IFERROR(IFERROR(IFERROR(IFERROR(IFERROR(IFERROR(VLOOKUP(A76,Feiertage!$E$3:$AX$21,46,FALSE),VLOOKUP(A76,Feiertage!$M$3:$AX$21,38,FALSE)),VLOOKUP(A76,Feiertage!$U$3:$AX$21,30,FALSE)),VLOOKUP(A76,Feiertage!$AC$3:$AX$21,22,FALSE)),VLOOKUP(A76,Feiertage!$AK$3:$AX$21,14,FALSE)),VLOOKUP(A76,Feiertage!$AS$3:$AX$21,6,FALSE)),"")</f>
        <v/>
      </c>
    </row>
    <row r="77" spans="1:2" ht="12.75" customHeight="1" x14ac:dyDescent="0.25">
      <c r="A77" s="15" t="str">
        <f t="shared" ca="1" si="4"/>
        <v/>
      </c>
      <c r="B77" s="15" t="str">
        <f ca="1">IFERROR(IFERROR(IFERROR(IFERROR(IFERROR(IFERROR(VLOOKUP(A77,Feiertage!$E$3:$AX$21,46,FALSE),VLOOKUP(A77,Feiertage!$M$3:$AX$21,38,FALSE)),VLOOKUP(A77,Feiertage!$U$3:$AX$21,30,FALSE)),VLOOKUP(A77,Feiertage!$AC$3:$AX$21,22,FALSE)),VLOOKUP(A77,Feiertage!$AK$3:$AX$21,14,FALSE)),VLOOKUP(A77,Feiertage!$AS$3:$AX$21,6,FALSE)),"")</f>
        <v/>
      </c>
    </row>
    <row r="78" spans="1:2" ht="12.75" customHeight="1" x14ac:dyDescent="0.25">
      <c r="A78" s="15" t="str">
        <f t="shared" ca="1" si="4"/>
        <v/>
      </c>
      <c r="B78" s="15" t="str">
        <f ca="1">IFERROR(IFERROR(IFERROR(IFERROR(IFERROR(IFERROR(VLOOKUP(A78,Feiertage!$E$3:$AX$21,46,FALSE),VLOOKUP(A78,Feiertage!$M$3:$AX$21,38,FALSE)),VLOOKUP(A78,Feiertage!$U$3:$AX$21,30,FALSE)),VLOOKUP(A78,Feiertage!$AC$3:$AX$21,22,FALSE)),VLOOKUP(A78,Feiertage!$AK$3:$AX$21,14,FALSE)),VLOOKUP(A78,Feiertage!$AS$3:$AX$21,6,FALSE)),"")</f>
        <v/>
      </c>
    </row>
    <row r="79" spans="1:2" ht="12.75" customHeight="1" x14ac:dyDescent="0.25">
      <c r="A79" s="15" t="str">
        <f ca="1">IFERROR(IF(A78-1&lt;0,"",A78-1),"")</f>
        <v/>
      </c>
      <c r="B79" s="15" t="str">
        <f ca="1">IFERROR(IFERROR(IFERROR(IFERROR(IFERROR(IFERROR(VLOOKUP(A79,Feiertage!$E$3:$AX$21,46,FALSE),VLOOKUP(A79,Feiertage!$M$3:$AX$21,38,FALSE)),VLOOKUP(A79,Feiertage!$U$3:$AX$21,30,FALSE)),VLOOKUP(A79,Feiertage!$AC$3:$AX$21,22,FALSE)),VLOOKUP(A79,Feiertage!$AK$3:$AX$21,14,FALSE)),VLOOKUP(A79,Feiertage!$AS$3:$AX$21,6,FALSE)),"")</f>
        <v/>
      </c>
    </row>
    <row r="80" spans="1:2" ht="12.75" customHeight="1" x14ac:dyDescent="0.25">
      <c r="A80" s="15" t="str">
        <f ca="1">IFERROR(IF(A79-1&lt;0,"",A79-1),"")</f>
        <v/>
      </c>
      <c r="B80" s="15" t="str">
        <f ca="1">IFERROR(IFERROR(IFERROR(IFERROR(IFERROR(IFERROR(VLOOKUP(A80,Feiertage!$E$3:$AX$21,46,FALSE),VLOOKUP(A80,Feiertage!$M$3:$AX$21,38,FALSE)),VLOOKUP(A80,Feiertage!$U$3:$AX$21,30,FALSE)),VLOOKUP(A80,Feiertage!$AC$3:$AX$21,22,FALSE)),VLOOKUP(A80,Feiertage!$AK$3:$AX$21,14,FALSE)),VLOOKUP(A80,Feiertage!$AS$3:$AX$21,6,FALSE)),"")</f>
        <v/>
      </c>
    </row>
    <row r="81" spans="1:2" ht="12.75" customHeight="1" x14ac:dyDescent="0.25">
      <c r="A81" s="15" t="str">
        <f ca="1">IFERROR(IF(A80-1&lt;0,"",A80-1),"")</f>
        <v/>
      </c>
      <c r="B81" s="15" t="str">
        <f ca="1">IFERROR(IFERROR(IFERROR(IFERROR(IFERROR(IFERROR(VLOOKUP(A81,Feiertage!$E$3:$AX$21,46,FALSE),VLOOKUP(A81,Feiertage!$M$3:$AX$21,38,FALSE)),VLOOKUP(A81,Feiertage!$U$3:$AX$21,30,FALSE)),VLOOKUP(A81,Feiertage!$AC$3:$AX$21,22,FALSE)),VLOOKUP(A81,Feiertage!$AK$3:$AX$21,14,FALSE)),VLOOKUP(A81,Feiertage!$AS$3:$AX$21,6,FALSE)),"")</f>
        <v/>
      </c>
    </row>
    <row r="82" spans="1:2" ht="12.75" customHeight="1" x14ac:dyDescent="0.25">
      <c r="A82" s="15" t="str">
        <f ca="1">IFERROR(IF(A81-1&lt;0,"",A81-1),"")</f>
        <v/>
      </c>
      <c r="B82" s="15" t="str">
        <f ca="1">IFERROR(IFERROR(IFERROR(IFERROR(IFERROR(IFERROR(VLOOKUP(A82,Feiertage!$E$3:$AX$21,46,FALSE),VLOOKUP(A82,Feiertage!$M$3:$AX$21,38,FALSE)),VLOOKUP(A82,Feiertage!$U$3:$AX$21,30,FALSE)),VLOOKUP(A82,Feiertage!$AC$3:$AX$21,22,FALSE)),VLOOKUP(A82,Feiertage!$AK$3:$AX$21,14,FALSE)),VLOOKUP(A82,Feiertage!$AS$3:$AX$21,6,FALSE)),"")</f>
        <v/>
      </c>
    </row>
    <row r="83" spans="1:2" ht="12.75" customHeight="1" x14ac:dyDescent="0.25">
      <c r="A83" s="15" t="str">
        <f ca="1">IFERROR(IF(A82-1&lt;0,"",A82-1),"")</f>
        <v/>
      </c>
      <c r="B83" s="15" t="str">
        <f ca="1">IFERROR(IFERROR(IFERROR(IFERROR(IFERROR(IFERROR(VLOOKUP(A83,Feiertage!$E$3:$AX$21,46,FALSE),VLOOKUP(A83,Feiertage!$M$3:$AX$21,38,FALSE)),VLOOKUP(A83,Feiertage!$U$3:$AX$21,30,FALSE)),VLOOKUP(A83,Feiertage!$AC$3:$AX$21,22,FALSE)),VLOOKUP(A83,Feiertage!$AK$3:$AX$21,14,FALSE)),VLOOKUP(A83,Feiertage!$AS$3:$AX$21,6,FALSE)),"")</f>
        <v/>
      </c>
    </row>
    <row r="84" spans="1:2" ht="12.75" customHeight="1" x14ac:dyDescent="0.25">
      <c r="A84" s="15" t="str">
        <f t="shared" ref="A84:A100" ca="1" si="5">IFERROR(IF(A83-1&lt;0,"",A83-1),"")</f>
        <v/>
      </c>
      <c r="B84" s="15" t="str">
        <f ca="1">IFERROR(IFERROR(IFERROR(IFERROR(IFERROR(IFERROR(VLOOKUP(A84,Feiertage!$E$3:$AX$21,46,FALSE),VLOOKUP(A84,Feiertage!$M$3:$AX$21,38,FALSE)),VLOOKUP(A84,Feiertage!$U$3:$AX$21,30,FALSE)),VLOOKUP(A84,Feiertage!$AC$3:$AX$21,22,FALSE)),VLOOKUP(A84,Feiertage!$AK$3:$AX$21,14,FALSE)),VLOOKUP(A84,Feiertage!$AS$3:$AX$21,6,FALSE)),"")</f>
        <v/>
      </c>
    </row>
    <row r="85" spans="1:2" ht="12.75" customHeight="1" x14ac:dyDescent="0.25">
      <c r="A85" s="15" t="str">
        <f t="shared" ca="1" si="5"/>
        <v/>
      </c>
      <c r="B85" s="15" t="str">
        <f ca="1">IFERROR(IFERROR(IFERROR(IFERROR(IFERROR(IFERROR(VLOOKUP(A85,Feiertage!$E$3:$AX$21,46,FALSE),VLOOKUP(A85,Feiertage!$M$3:$AX$21,38,FALSE)),VLOOKUP(A85,Feiertage!$U$3:$AX$21,30,FALSE)),VLOOKUP(A85,Feiertage!$AC$3:$AX$21,22,FALSE)),VLOOKUP(A85,Feiertage!$AK$3:$AX$21,14,FALSE)),VLOOKUP(A85,Feiertage!$AS$3:$AX$21,6,FALSE)),"")</f>
        <v/>
      </c>
    </row>
    <row r="86" spans="1:2" ht="12.75" customHeight="1" x14ac:dyDescent="0.25">
      <c r="A86" s="15" t="str">
        <f t="shared" ca="1" si="5"/>
        <v/>
      </c>
      <c r="B86" s="15" t="str">
        <f ca="1">IFERROR(IFERROR(IFERROR(IFERROR(IFERROR(IFERROR(VLOOKUP(A86,Feiertage!$E$3:$AX$21,46,FALSE),VLOOKUP(A86,Feiertage!$M$3:$AX$21,38,FALSE)),VLOOKUP(A86,Feiertage!$U$3:$AX$21,30,FALSE)),VLOOKUP(A86,Feiertage!$AC$3:$AX$21,22,FALSE)),VLOOKUP(A86,Feiertage!$AK$3:$AX$21,14,FALSE)),VLOOKUP(A86,Feiertage!$AS$3:$AX$21,6,FALSE)),"")</f>
        <v/>
      </c>
    </row>
    <row r="87" spans="1:2" ht="12.75" customHeight="1" x14ac:dyDescent="0.25">
      <c r="A87" s="15" t="str">
        <f t="shared" ca="1" si="5"/>
        <v/>
      </c>
      <c r="B87" s="15" t="str">
        <f ca="1">IFERROR(IFERROR(IFERROR(IFERROR(IFERROR(IFERROR(VLOOKUP(A87,Feiertage!$E$3:$AX$21,46,FALSE),VLOOKUP(A87,Feiertage!$M$3:$AX$21,38,FALSE)),VLOOKUP(A87,Feiertage!$U$3:$AX$21,30,FALSE)),VLOOKUP(A87,Feiertage!$AC$3:$AX$21,22,FALSE)),VLOOKUP(A87,Feiertage!$AK$3:$AX$21,14,FALSE)),VLOOKUP(A87,Feiertage!$AS$3:$AX$21,6,FALSE)),"")</f>
        <v/>
      </c>
    </row>
    <row r="88" spans="1:2" ht="12.75" customHeight="1" x14ac:dyDescent="0.25">
      <c r="A88" s="15" t="str">
        <f t="shared" ca="1" si="5"/>
        <v/>
      </c>
      <c r="B88" s="15" t="str">
        <f ca="1">IFERROR(IFERROR(IFERROR(IFERROR(IFERROR(IFERROR(VLOOKUP(A88,Feiertage!$E$3:$AX$21,46,FALSE),VLOOKUP(A88,Feiertage!$M$3:$AX$21,38,FALSE)),VLOOKUP(A88,Feiertage!$U$3:$AX$21,30,FALSE)),VLOOKUP(A88,Feiertage!$AC$3:$AX$21,22,FALSE)),VLOOKUP(A88,Feiertage!$AK$3:$AX$21,14,FALSE)),VLOOKUP(A88,Feiertage!$AS$3:$AX$21,6,FALSE)),"")</f>
        <v/>
      </c>
    </row>
    <row r="89" spans="1:2" ht="12.75" customHeight="1" x14ac:dyDescent="0.25">
      <c r="A89" s="15" t="str">
        <f t="shared" ca="1" si="5"/>
        <v/>
      </c>
      <c r="B89" s="15" t="str">
        <f ca="1">IFERROR(IFERROR(IFERROR(IFERROR(IFERROR(IFERROR(VLOOKUP(A89,Feiertage!$E$3:$AX$21,46,FALSE),VLOOKUP(A89,Feiertage!$M$3:$AX$21,38,FALSE)),VLOOKUP(A89,Feiertage!$U$3:$AX$21,30,FALSE)),VLOOKUP(A89,Feiertage!$AC$3:$AX$21,22,FALSE)),VLOOKUP(A89,Feiertage!$AK$3:$AX$21,14,FALSE)),VLOOKUP(A89,Feiertage!$AS$3:$AX$21,6,FALSE)),"")</f>
        <v/>
      </c>
    </row>
    <row r="90" spans="1:2" ht="12.75" customHeight="1" x14ac:dyDescent="0.25">
      <c r="A90" s="15" t="str">
        <f t="shared" ca="1" si="5"/>
        <v/>
      </c>
      <c r="B90" s="15" t="str">
        <f ca="1">IFERROR(IFERROR(IFERROR(IFERROR(IFERROR(IFERROR(VLOOKUP(A90,Feiertage!$E$3:$AX$21,46,FALSE),VLOOKUP(A90,Feiertage!$M$3:$AX$21,38,FALSE)),VLOOKUP(A90,Feiertage!$U$3:$AX$21,30,FALSE)),VLOOKUP(A90,Feiertage!$AC$3:$AX$21,22,FALSE)),VLOOKUP(A90,Feiertage!$AK$3:$AX$21,14,FALSE)),VLOOKUP(A90,Feiertage!$AS$3:$AX$21,6,FALSE)),"")</f>
        <v/>
      </c>
    </row>
    <row r="91" spans="1:2" ht="12.75" customHeight="1" x14ac:dyDescent="0.25">
      <c r="A91" s="15" t="str">
        <f t="shared" ca="1" si="5"/>
        <v/>
      </c>
      <c r="B91" s="15" t="str">
        <f ca="1">IFERROR(IFERROR(IFERROR(IFERROR(IFERROR(IFERROR(VLOOKUP(A91,Feiertage!$E$3:$AX$21,46,FALSE),VLOOKUP(A91,Feiertage!$M$3:$AX$21,38,FALSE)),VLOOKUP(A91,Feiertage!$U$3:$AX$21,30,FALSE)),VLOOKUP(A91,Feiertage!$AC$3:$AX$21,22,FALSE)),VLOOKUP(A91,Feiertage!$AK$3:$AX$21,14,FALSE)),VLOOKUP(A91,Feiertage!$AS$3:$AX$21,6,FALSE)),"")</f>
        <v/>
      </c>
    </row>
    <row r="92" spans="1:2" ht="12.75" customHeight="1" x14ac:dyDescent="0.25">
      <c r="A92" s="15" t="str">
        <f t="shared" ca="1" si="5"/>
        <v/>
      </c>
      <c r="B92" s="15" t="str">
        <f ca="1">IFERROR(IFERROR(IFERROR(IFERROR(IFERROR(IFERROR(VLOOKUP(A92,Feiertage!$E$3:$AX$21,46,FALSE),VLOOKUP(A92,Feiertage!$M$3:$AX$21,38,FALSE)),VLOOKUP(A92,Feiertage!$U$3:$AX$21,30,FALSE)),VLOOKUP(A92,Feiertage!$AC$3:$AX$21,22,FALSE)),VLOOKUP(A92,Feiertage!$AK$3:$AX$21,14,FALSE)),VLOOKUP(A92,Feiertage!$AS$3:$AX$21,6,FALSE)),"")</f>
        <v/>
      </c>
    </row>
    <row r="93" spans="1:2" ht="12.75" customHeight="1" x14ac:dyDescent="0.25">
      <c r="A93" s="15" t="str">
        <f t="shared" ca="1" si="5"/>
        <v/>
      </c>
      <c r="B93" s="15" t="str">
        <f ca="1">IFERROR(IFERROR(IFERROR(IFERROR(IFERROR(IFERROR(VLOOKUP(A93,Feiertage!$E$3:$AX$21,46,FALSE),VLOOKUP(A93,Feiertage!$M$3:$AX$21,38,FALSE)),VLOOKUP(A93,Feiertage!$U$3:$AX$21,30,FALSE)),VLOOKUP(A93,Feiertage!$AC$3:$AX$21,22,FALSE)),VLOOKUP(A93,Feiertage!$AK$3:$AX$21,14,FALSE)),VLOOKUP(A93,Feiertage!$AS$3:$AX$21,6,FALSE)),"")</f>
        <v/>
      </c>
    </row>
    <row r="94" spans="1:2" ht="12.75" customHeight="1" x14ac:dyDescent="0.25">
      <c r="A94" s="15" t="str">
        <f t="shared" ca="1" si="5"/>
        <v/>
      </c>
      <c r="B94" s="15" t="str">
        <f ca="1">IFERROR(IFERROR(IFERROR(IFERROR(IFERROR(IFERROR(VLOOKUP(A94,Feiertage!$E$3:$AX$21,46,FALSE),VLOOKUP(A94,Feiertage!$M$3:$AX$21,38,FALSE)),VLOOKUP(A94,Feiertage!$U$3:$AX$21,30,FALSE)),VLOOKUP(A94,Feiertage!$AC$3:$AX$21,22,FALSE)),VLOOKUP(A94,Feiertage!$AK$3:$AX$21,14,FALSE)),VLOOKUP(A94,Feiertage!$AS$3:$AX$21,6,FALSE)),"")</f>
        <v/>
      </c>
    </row>
    <row r="95" spans="1:2" ht="12.75" customHeight="1" x14ac:dyDescent="0.25">
      <c r="A95" s="15" t="str">
        <f t="shared" ca="1" si="5"/>
        <v/>
      </c>
      <c r="B95" s="15" t="str">
        <f ca="1">IFERROR(IFERROR(IFERROR(IFERROR(IFERROR(IFERROR(VLOOKUP(A95,Feiertage!$E$3:$AX$21,46,FALSE),VLOOKUP(A95,Feiertage!$M$3:$AX$21,38,FALSE)),VLOOKUP(A95,Feiertage!$U$3:$AX$21,30,FALSE)),VLOOKUP(A95,Feiertage!$AC$3:$AX$21,22,FALSE)),VLOOKUP(A95,Feiertage!$AK$3:$AX$21,14,FALSE)),VLOOKUP(A95,Feiertage!$AS$3:$AX$21,6,FALSE)),"")</f>
        <v/>
      </c>
    </row>
    <row r="96" spans="1:2" ht="12.75" customHeight="1" x14ac:dyDescent="0.25">
      <c r="A96" s="15" t="str">
        <f t="shared" ca="1" si="5"/>
        <v/>
      </c>
      <c r="B96" s="15" t="str">
        <f ca="1">IFERROR(IFERROR(IFERROR(IFERROR(IFERROR(IFERROR(VLOOKUP(A96,Feiertage!$E$3:$AX$21,46,FALSE),VLOOKUP(A96,Feiertage!$M$3:$AX$21,38,FALSE)),VLOOKUP(A96,Feiertage!$U$3:$AX$21,30,FALSE)),VLOOKUP(A96,Feiertage!$AC$3:$AX$21,22,FALSE)),VLOOKUP(A96,Feiertage!$AK$3:$AX$21,14,FALSE)),VLOOKUP(A96,Feiertage!$AS$3:$AX$21,6,FALSE)),"")</f>
        <v/>
      </c>
    </row>
    <row r="97" spans="1:2" ht="12.75" customHeight="1" x14ac:dyDescent="0.25">
      <c r="A97" s="15" t="str">
        <f t="shared" ca="1" si="5"/>
        <v/>
      </c>
      <c r="B97" s="15" t="str">
        <f ca="1">IFERROR(IFERROR(IFERROR(IFERROR(IFERROR(IFERROR(VLOOKUP(A97,Feiertage!$E$3:$AX$21,46,FALSE),VLOOKUP(A97,Feiertage!$M$3:$AX$21,38,FALSE)),VLOOKUP(A97,Feiertage!$U$3:$AX$21,30,FALSE)),VLOOKUP(A97,Feiertage!$AC$3:$AX$21,22,FALSE)),VLOOKUP(A97,Feiertage!$AK$3:$AX$21,14,FALSE)),VLOOKUP(A97,Feiertage!$AS$3:$AX$21,6,FALSE)),"")</f>
        <v/>
      </c>
    </row>
    <row r="98" spans="1:2" ht="12.75" customHeight="1" x14ac:dyDescent="0.25">
      <c r="A98" s="15" t="str">
        <f t="shared" ca="1" si="5"/>
        <v/>
      </c>
      <c r="B98" s="15" t="str">
        <f ca="1">IFERROR(IFERROR(IFERROR(IFERROR(IFERROR(IFERROR(VLOOKUP(A98,Feiertage!$E$3:$AX$21,46,FALSE),VLOOKUP(A98,Feiertage!$M$3:$AX$21,38,FALSE)),VLOOKUP(A98,Feiertage!$U$3:$AX$21,30,FALSE)),VLOOKUP(A98,Feiertage!$AC$3:$AX$21,22,FALSE)),VLOOKUP(A98,Feiertage!$AK$3:$AX$21,14,FALSE)),VLOOKUP(A98,Feiertage!$AS$3:$AX$21,6,FALSE)),"")</f>
        <v/>
      </c>
    </row>
    <row r="99" spans="1:2" ht="12.75" customHeight="1" x14ac:dyDescent="0.25">
      <c r="A99" s="15" t="str">
        <f t="shared" ca="1" si="5"/>
        <v/>
      </c>
      <c r="B99" s="15" t="str">
        <f ca="1">IFERROR(IFERROR(IFERROR(IFERROR(IFERROR(IFERROR(VLOOKUP(A99,Feiertage!$E$3:$AX$21,46,FALSE),VLOOKUP(A99,Feiertage!$M$3:$AX$21,38,FALSE)),VLOOKUP(A99,Feiertage!$U$3:$AX$21,30,FALSE)),VLOOKUP(A99,Feiertage!$AC$3:$AX$21,22,FALSE)),VLOOKUP(A99,Feiertage!$AK$3:$AX$21,14,FALSE)),VLOOKUP(A99,Feiertage!$AS$3:$AX$21,6,FALSE)),"")</f>
        <v/>
      </c>
    </row>
    <row r="100" spans="1:2" ht="12.75" customHeight="1" x14ac:dyDescent="0.25">
      <c r="A100" s="15" t="str">
        <f t="shared" ca="1" si="5"/>
        <v/>
      </c>
      <c r="B100" s="15" t="str">
        <f ca="1">IFERROR(IFERROR(IFERROR(IFERROR(IFERROR(IFERROR(VLOOKUP(A100,Feiertage!$E$3:$AX$21,46,FALSE),VLOOKUP(A100,Feiertage!$M$3:$AX$21,38,FALSE)),VLOOKUP(A100,Feiertage!$U$3:$AX$21,30,FALSE)),VLOOKUP(A100,Feiertage!$AC$3:$AX$21,22,FALSE)),VLOOKUP(A100,Feiertage!$AK$3:$AX$21,14,FALSE)),VLOOKUP(A100,Feiertage!$AS$3:$AX$21,6,FALSE)),"")</f>
        <v/>
      </c>
    </row>
  </sheetData>
  <sheetProtection password="EBDE" sheet="1" objects="1" scenarios="1" selectLockedCells="1" selectUnlockedCells="1"/>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Start</vt:lpstr>
      <vt:lpstr>Urlaubsantrag</vt:lpstr>
      <vt:lpstr>Monate</vt:lpstr>
      <vt:lpstr>Feiertage</vt:lpstr>
      <vt:lpstr>Frei</vt:lpstr>
      <vt:lpstr>Start!Druckbereich</vt:lpstr>
      <vt:lpstr>Urlaubsantrag!Druckbereich</vt:lpstr>
      <vt:lpstr>FEIERTAG_SN</vt:lpstr>
      <vt:lpstr>FEIERTAGE_BB</vt:lpstr>
      <vt:lpstr>FEIERTAGE_BY</vt:lpstr>
      <vt:lpstr>FeiertageBB</vt:lpstr>
      <vt:lpstr>FeiertageBY</vt:lpstr>
      <vt:lpstr>FeiertageSN</vt:lpstr>
      <vt:lpstr>FREE_SAX</vt:lpstr>
    </vt:vector>
  </TitlesOfParts>
  <Company>QuoData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Urlaubsantrag</dc:title>
  <dc:creator>Sebastian Pohl</dc:creator>
  <cp:lastModifiedBy>Martin Schneider</cp:lastModifiedBy>
  <cp:lastPrinted>2017-12-20T14:31:45Z</cp:lastPrinted>
  <dcterms:created xsi:type="dcterms:W3CDTF">2003-12-10T07:49:22Z</dcterms:created>
  <dcterms:modified xsi:type="dcterms:W3CDTF">2017-12-20T16:00:49Z</dcterms:modified>
</cp:coreProperties>
</file>