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ughton\Desktop\Github\saleos\validation\"/>
    </mc:Choice>
  </mc:AlternateContent>
  <xr:revisionPtr revIDLastSave="0" documentId="13_ncr:1_{BB01E2CD-1698-4E19-8D51-B5FDBFA24D69}" xr6:coauthVersionLast="47" xr6:coauthVersionMax="47" xr10:uidLastSave="{00000000-0000-0000-0000-000000000000}"/>
  <bookViews>
    <workbookView xWindow="-30828" yWindow="-108" windowWidth="30936" windowHeight="16896" xr2:uid="{E074603C-CC93-0C42-932F-FC20DC355EA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G2" i="2"/>
  <c r="F2" i="2"/>
  <c r="D2" i="2"/>
  <c r="C2" i="2"/>
  <c r="B2" i="2"/>
  <c r="F10" i="2"/>
  <c r="F9" i="2"/>
  <c r="F8" i="2"/>
  <c r="F7" i="2"/>
  <c r="F23" i="2"/>
  <c r="F22" i="2" l="1"/>
  <c r="F20" i="2"/>
  <c r="F21" i="2"/>
  <c r="B19" i="2"/>
  <c r="F18" i="2" s="1"/>
  <c r="F16" i="2"/>
  <c r="F13" i="2"/>
  <c r="B12" i="2"/>
  <c r="B11" i="2"/>
  <c r="F11" i="2"/>
  <c r="F12" i="2" l="1"/>
  <c r="F14" i="2" s="1"/>
  <c r="F15" i="2" s="1"/>
  <c r="F17" i="2" s="1"/>
  <c r="F19" i="2" s="1"/>
</calcChain>
</file>

<file path=xl/sharedStrings.xml><?xml version="1.0" encoding="utf-8"?>
<sst xmlns="http://schemas.openxmlformats.org/spreadsheetml/2006/main" count="94" uniqueCount="72">
  <si>
    <t>Percent Traffic in the busiest hour</t>
  </si>
  <si>
    <t>Monthly Traffic (GB)</t>
  </si>
  <si>
    <t>Constellation</t>
  </si>
  <si>
    <t>Starlink</t>
  </si>
  <si>
    <t>Parameter</t>
  </si>
  <si>
    <t>Value</t>
  </si>
  <si>
    <t>Unit</t>
  </si>
  <si>
    <t>Total Earth Area</t>
  </si>
  <si>
    <t>km^2</t>
  </si>
  <si>
    <t>Number of Satellites</t>
  </si>
  <si>
    <t>Network Density</t>
  </si>
  <si>
    <t>km</t>
  </si>
  <si>
    <t>Area of earth that is water</t>
  </si>
  <si>
    <t>%</t>
  </si>
  <si>
    <t>Area of earth for users</t>
  </si>
  <si>
    <t>Satellite Altitude</t>
  </si>
  <si>
    <t>Signal Path</t>
  </si>
  <si>
    <t>Downlink Frequency</t>
  </si>
  <si>
    <t>Hz</t>
  </si>
  <si>
    <t>Free Space Path Loss</t>
  </si>
  <si>
    <t>dB</t>
  </si>
  <si>
    <t>Antenna Gain</t>
  </si>
  <si>
    <t>Speed of Light</t>
  </si>
  <si>
    <t>m/s</t>
  </si>
  <si>
    <t>Antenna Efficiency</t>
  </si>
  <si>
    <t>Antenna Diameter</t>
  </si>
  <si>
    <t>m</t>
  </si>
  <si>
    <t>Downlink Wavelength</t>
  </si>
  <si>
    <t>Antenna Radius</t>
  </si>
  <si>
    <t>Effective Isotropic Radiated Power</t>
  </si>
  <si>
    <t>Satellite Power</t>
  </si>
  <si>
    <t>dBW</t>
  </si>
  <si>
    <t>Earth Atmospheric Losses</t>
  </si>
  <si>
    <t>All Other Losses</t>
  </si>
  <si>
    <t>Total Losses</t>
  </si>
  <si>
    <t>Received power</t>
  </si>
  <si>
    <t>Receiver Gain</t>
  </si>
  <si>
    <t>UE Receiver Noise</t>
  </si>
  <si>
    <t>Boltzman Constant</t>
  </si>
  <si>
    <t>Receiver Temperature</t>
  </si>
  <si>
    <t>K</t>
  </si>
  <si>
    <t>j/K</t>
  </si>
  <si>
    <t>Detection Bandwidth</t>
  </si>
  <si>
    <t>MHz</t>
  </si>
  <si>
    <t>Carrier to noise Ratio</t>
  </si>
  <si>
    <t>Spectral Efficiency</t>
  </si>
  <si>
    <t>b/Hz</t>
  </si>
  <si>
    <t>Number of Channels</t>
  </si>
  <si>
    <t>Polarization</t>
  </si>
  <si>
    <t>Channel Bandwidth</t>
  </si>
  <si>
    <t>Channel Capacity (Mbps)</t>
  </si>
  <si>
    <t>Single Satellite Capacity (Gbps)</t>
  </si>
  <si>
    <t>Usable Constellation Capacity (Tbps)</t>
  </si>
  <si>
    <t>Percentage of Usable Capacity</t>
  </si>
  <si>
    <t>Number of Subscribers Globally</t>
  </si>
  <si>
    <t>Capacity per User (Mbps/User)</t>
  </si>
  <si>
    <t>Satellite Life Span</t>
  </si>
  <si>
    <t>Years</t>
  </si>
  <si>
    <t>Days in a Month</t>
  </si>
  <si>
    <t>Days</t>
  </si>
  <si>
    <t>Hours in a second</t>
  </si>
  <si>
    <t>Hours</t>
  </si>
  <si>
    <t>Months in a Day</t>
  </si>
  <si>
    <t>Months</t>
  </si>
  <si>
    <t>Seconds in an Hour</t>
  </si>
  <si>
    <t>seconds</t>
  </si>
  <si>
    <t>Total months</t>
  </si>
  <si>
    <t>Users per Area (Users/km^2)</t>
  </si>
  <si>
    <t>Satellite Coverage Area</t>
  </si>
  <si>
    <t>Exogenous Variables</t>
  </si>
  <si>
    <t>Endogenous Variables</t>
  </si>
  <si>
    <t>Mean distance between satellites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</si>
</sst>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00000_);_(* \(#,##0.0000000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1" xfId="1" applyNumberFormat="1" applyFont="1" applyBorder="1"/>
    <xf numFmtId="0" fontId="3" fillId="0" borderId="1" xfId="0" applyFont="1" applyBorder="1"/>
    <xf numFmtId="0" fontId="2" fillId="0" borderId="1" xfId="0" applyFont="1" applyBorder="1"/>
    <xf numFmtId="166" fontId="3" fillId="0" borderId="1" xfId="0" applyNumberFormat="1" applyFont="1" applyBorder="1"/>
    <xf numFmtId="43" fontId="3" fillId="0" borderId="1" xfId="0" applyNumberFormat="1" applyFont="1" applyBorder="1"/>
    <xf numFmtId="164" fontId="3" fillId="0" borderId="1" xfId="0" applyNumberFormat="1" applyFont="1" applyBorder="1"/>
    <xf numFmtId="165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77E7-093E-0948-8189-736FE2508EE0}">
  <dimension ref="A1:I30"/>
  <sheetViews>
    <sheetView tabSelected="1" workbookViewId="0">
      <selection activeCell="H3" sqref="H3"/>
    </sheetView>
  </sheetViews>
  <sheetFormatPr defaultColWidth="10.796875" defaultRowHeight="18" x14ac:dyDescent="0.35"/>
  <cols>
    <col min="1" max="1" width="33.296875" style="2" bestFit="1" customWidth="1"/>
    <col min="2" max="2" width="25" style="2" bestFit="1" customWidth="1"/>
    <col min="3" max="3" width="30.296875" style="2" bestFit="1" customWidth="1"/>
    <col min="4" max="4" width="37.796875" style="2" customWidth="1"/>
    <col min="5" max="5" width="33.796875" style="2" bestFit="1" customWidth="1"/>
    <col min="6" max="6" width="33.19921875" style="2" customWidth="1"/>
    <col min="7" max="7" width="20.19921875" style="2" bestFit="1" customWidth="1"/>
    <col min="8" max="8" width="30" style="2" customWidth="1"/>
    <col min="9" max="16384" width="10.796875" style="2"/>
  </cols>
  <sheetData>
    <row r="1" spans="1:9" s="1" customFormat="1" x14ac:dyDescent="0.35">
      <c r="A1" s="1" t="s">
        <v>2</v>
      </c>
      <c r="B1" s="1" t="s">
        <v>50</v>
      </c>
      <c r="C1" s="1" t="s">
        <v>51</v>
      </c>
      <c r="D1" s="1" t="s">
        <v>52</v>
      </c>
      <c r="E1" s="1" t="s">
        <v>54</v>
      </c>
      <c r="F1" s="1" t="s">
        <v>55</v>
      </c>
      <c r="G1" s="1" t="s">
        <v>1</v>
      </c>
      <c r="H1" s="1" t="s">
        <v>67</v>
      </c>
    </row>
    <row r="2" spans="1:9" x14ac:dyDescent="0.35">
      <c r="A2" s="2" t="s">
        <v>3</v>
      </c>
      <c r="B2" s="2">
        <f>B22*B25</f>
        <v>823.60550000000001</v>
      </c>
      <c r="C2" s="2">
        <f>(B2*B23*B24)/1000</f>
        <v>13.177688</v>
      </c>
      <c r="D2" s="2">
        <f>((C2*B8)*(B26/100))/1000</f>
        <v>29.1556347</v>
      </c>
      <c r="E2" s="2">
        <v>2500000</v>
      </c>
      <c r="F2" s="2">
        <f>(D2*1000000)/E2</f>
        <v>11.66225388</v>
      </c>
      <c r="G2" s="2">
        <f>(F2/F22)/((8000*F21)*F20*(B28/100))</f>
        <v>13.120035614999997</v>
      </c>
      <c r="H2" s="9">
        <f>F23/E2</f>
        <v>4.6101694915254239E-2</v>
      </c>
    </row>
    <row r="5" spans="1:9" x14ac:dyDescent="0.35">
      <c r="A5" s="10" t="s">
        <v>69</v>
      </c>
      <c r="B5" s="11"/>
      <c r="C5" s="11"/>
      <c r="E5" s="12" t="s">
        <v>70</v>
      </c>
      <c r="F5" s="13"/>
      <c r="G5" s="13"/>
    </row>
    <row r="6" spans="1:9" x14ac:dyDescent="0.35">
      <c r="A6" s="5" t="s">
        <v>4</v>
      </c>
      <c r="B6" s="5" t="s">
        <v>5</v>
      </c>
      <c r="C6" s="5" t="s">
        <v>6</v>
      </c>
      <c r="D6" s="1"/>
      <c r="E6" s="5" t="s">
        <v>4</v>
      </c>
      <c r="F6" s="5" t="s">
        <v>5</v>
      </c>
      <c r="G6" s="5" t="s">
        <v>6</v>
      </c>
      <c r="H6" s="1"/>
      <c r="I6" s="1"/>
    </row>
    <row r="7" spans="1:9" x14ac:dyDescent="0.35">
      <c r="A7" s="4" t="s">
        <v>7</v>
      </c>
      <c r="B7" s="3">
        <v>510000000</v>
      </c>
      <c r="C7" s="4" t="s">
        <v>8</v>
      </c>
      <c r="E7" s="4" t="s">
        <v>10</v>
      </c>
      <c r="F7" s="6">
        <f>B8/B7</f>
        <v>8.6764705882352934E-6</v>
      </c>
      <c r="G7" s="4"/>
    </row>
    <row r="8" spans="1:9" x14ac:dyDescent="0.35">
      <c r="A8" s="4" t="s">
        <v>9</v>
      </c>
      <c r="B8" s="4">
        <v>4425</v>
      </c>
      <c r="C8" s="4"/>
      <c r="E8" s="4" t="s">
        <v>71</v>
      </c>
      <c r="F8" s="7">
        <f>(SQRT((1/F7)))/2</f>
        <v>169.7455723193801</v>
      </c>
      <c r="G8" s="4" t="s">
        <v>11</v>
      </c>
    </row>
    <row r="9" spans="1:9" x14ac:dyDescent="0.35">
      <c r="A9" s="4" t="s">
        <v>12</v>
      </c>
      <c r="B9" s="4">
        <v>71</v>
      </c>
      <c r="C9" s="4" t="s">
        <v>13</v>
      </c>
      <c r="E9" s="4" t="s">
        <v>14</v>
      </c>
      <c r="F9" s="8">
        <f>B7*(1-(B9/100))</f>
        <v>147900000.00000003</v>
      </c>
      <c r="G9" s="4" t="s">
        <v>8</v>
      </c>
    </row>
    <row r="10" spans="1:9" x14ac:dyDescent="0.35">
      <c r="A10" s="4" t="s">
        <v>15</v>
      </c>
      <c r="B10" s="4">
        <v>545</v>
      </c>
      <c r="C10" s="4" t="s">
        <v>11</v>
      </c>
      <c r="E10" s="4" t="s">
        <v>16</v>
      </c>
      <c r="F10" s="4">
        <f>SQRT(((F8)*(F8))+((B10)*(B10)))</f>
        <v>570.82270393006786</v>
      </c>
      <c r="G10" s="4" t="s">
        <v>11</v>
      </c>
    </row>
    <row r="11" spans="1:9" x14ac:dyDescent="0.35">
      <c r="A11" s="4" t="s">
        <v>17</v>
      </c>
      <c r="B11" s="4">
        <f>13.5*1000000000</f>
        <v>13500000000</v>
      </c>
      <c r="C11" s="4" t="s">
        <v>18</v>
      </c>
      <c r="E11" s="4" t="s">
        <v>19</v>
      </c>
      <c r="F11" s="4">
        <f>LOG10(F10)*20+92.45+LOG10(B11/1000000000)*20</f>
        <v>170.18670013862106</v>
      </c>
      <c r="G11" s="4" t="s">
        <v>20</v>
      </c>
    </row>
    <row r="12" spans="1:9" x14ac:dyDescent="0.35">
      <c r="A12" s="4" t="s">
        <v>22</v>
      </c>
      <c r="B12" s="4">
        <f>3*100000000</f>
        <v>300000000</v>
      </c>
      <c r="C12" s="4" t="s">
        <v>23</v>
      </c>
      <c r="E12" s="4" t="s">
        <v>27</v>
      </c>
      <c r="F12" s="4">
        <f>B12/B11</f>
        <v>2.2222222222222223E-2</v>
      </c>
      <c r="G12" s="4" t="s">
        <v>26</v>
      </c>
    </row>
    <row r="13" spans="1:9" x14ac:dyDescent="0.35">
      <c r="A13" s="4" t="s">
        <v>24</v>
      </c>
      <c r="B13" s="4">
        <v>0.6</v>
      </c>
      <c r="C13" s="4"/>
      <c r="E13" s="4" t="s">
        <v>28</v>
      </c>
      <c r="F13" s="4">
        <f>B14/2</f>
        <v>0.3</v>
      </c>
      <c r="G13" s="4" t="s">
        <v>26</v>
      </c>
    </row>
    <row r="14" spans="1:9" x14ac:dyDescent="0.35">
      <c r="A14" s="4" t="s">
        <v>25</v>
      </c>
      <c r="B14" s="4">
        <v>0.6</v>
      </c>
      <c r="C14" s="4" t="s">
        <v>26</v>
      </c>
      <c r="E14" s="4" t="s">
        <v>21</v>
      </c>
      <c r="F14" s="4">
        <f>LOG((B13*PI()*B14)/(F12*F12))*10</f>
        <v>33.598774010121083</v>
      </c>
      <c r="G14" s="4" t="s">
        <v>20</v>
      </c>
    </row>
    <row r="15" spans="1:9" s="1" customFormat="1" x14ac:dyDescent="0.35">
      <c r="A15" s="4" t="s">
        <v>30</v>
      </c>
      <c r="B15" s="4">
        <v>30</v>
      </c>
      <c r="C15" s="4" t="s">
        <v>31</v>
      </c>
      <c r="D15" s="2"/>
      <c r="E15" s="4" t="s">
        <v>29</v>
      </c>
      <c r="F15" s="4">
        <f>B15+F14</f>
        <v>63.598774010121083</v>
      </c>
      <c r="G15" s="4" t="s">
        <v>20</v>
      </c>
      <c r="H15" s="2"/>
      <c r="I15" s="2"/>
    </row>
    <row r="16" spans="1:9" x14ac:dyDescent="0.35">
      <c r="A16" s="4" t="s">
        <v>32</v>
      </c>
      <c r="B16" s="4">
        <v>10</v>
      </c>
      <c r="C16" s="4" t="s">
        <v>20</v>
      </c>
      <c r="E16" s="4" t="s">
        <v>34</v>
      </c>
      <c r="F16" s="4">
        <f>B16+B17</f>
        <v>10.53</v>
      </c>
      <c r="G16" s="4" t="s">
        <v>20</v>
      </c>
    </row>
    <row r="17" spans="1:7" x14ac:dyDescent="0.35">
      <c r="A17" s="4" t="s">
        <v>33</v>
      </c>
      <c r="B17" s="4">
        <v>0.53</v>
      </c>
      <c r="C17" s="4" t="s">
        <v>20</v>
      </c>
      <c r="E17" s="4" t="s">
        <v>35</v>
      </c>
      <c r="F17" s="4">
        <f>F15+B18-F11-F16</f>
        <v>-87.117926128499988</v>
      </c>
      <c r="G17" s="4" t="s">
        <v>20</v>
      </c>
    </row>
    <row r="18" spans="1:7" x14ac:dyDescent="0.35">
      <c r="A18" s="4" t="s">
        <v>36</v>
      </c>
      <c r="B18" s="4">
        <v>30</v>
      </c>
      <c r="C18" s="4" t="s">
        <v>20</v>
      </c>
      <c r="E18" s="4" t="s">
        <v>37</v>
      </c>
      <c r="F18" s="4">
        <f>10*(LOG10(B19*B20*1000))+10*LOG10(B21*1000000)</f>
        <v>-89.997829070277703</v>
      </c>
      <c r="G18" s="4" t="s">
        <v>20</v>
      </c>
    </row>
    <row r="19" spans="1:7" x14ac:dyDescent="0.35">
      <c r="A19" s="4" t="s">
        <v>38</v>
      </c>
      <c r="B19" s="4">
        <f>1.38*1E-23</f>
        <v>1.3799999999999998E-23</v>
      </c>
      <c r="C19" s="4" t="s">
        <v>41</v>
      </c>
      <c r="E19" s="4" t="s">
        <v>44</v>
      </c>
      <c r="F19" s="4">
        <f>F17-F18</f>
        <v>2.8799029417777149</v>
      </c>
      <c r="G19" s="4" t="s">
        <v>20</v>
      </c>
    </row>
    <row r="20" spans="1:7" x14ac:dyDescent="0.35">
      <c r="A20" s="4" t="s">
        <v>39</v>
      </c>
      <c r="B20" s="4">
        <v>290</v>
      </c>
      <c r="C20" s="4" t="s">
        <v>40</v>
      </c>
      <c r="E20" s="4" t="s">
        <v>60</v>
      </c>
      <c r="F20" s="4">
        <f>1/B30</f>
        <v>2.7777777777777778E-4</v>
      </c>
      <c r="G20" s="4" t="s">
        <v>61</v>
      </c>
    </row>
    <row r="21" spans="1:7" x14ac:dyDescent="0.35">
      <c r="A21" s="4" t="s">
        <v>42</v>
      </c>
      <c r="B21" s="4">
        <v>250</v>
      </c>
      <c r="C21" s="4" t="s">
        <v>43</v>
      </c>
      <c r="E21" s="4" t="s">
        <v>62</v>
      </c>
      <c r="F21" s="4">
        <f>1/B29</f>
        <v>3.3333333333333333E-2</v>
      </c>
      <c r="G21" s="4" t="s">
        <v>63</v>
      </c>
    </row>
    <row r="22" spans="1:7" x14ac:dyDescent="0.35">
      <c r="A22" s="4" t="s">
        <v>45</v>
      </c>
      <c r="B22" s="4">
        <v>1.647211</v>
      </c>
      <c r="C22" s="4" t="s">
        <v>46</v>
      </c>
      <c r="E22" s="4" t="s">
        <v>66</v>
      </c>
      <c r="F22" s="4">
        <f>12*B27</f>
        <v>60</v>
      </c>
      <c r="G22" s="4" t="s">
        <v>63</v>
      </c>
    </row>
    <row r="23" spans="1:7" x14ac:dyDescent="0.35">
      <c r="A23" s="4" t="s">
        <v>47</v>
      </c>
      <c r="B23" s="4">
        <v>8</v>
      </c>
      <c r="C23" s="4"/>
      <c r="E23" s="4" t="s">
        <v>68</v>
      </c>
      <c r="F23" s="7">
        <f>B7/B8</f>
        <v>115254.2372881356</v>
      </c>
      <c r="G23" s="4" t="s">
        <v>8</v>
      </c>
    </row>
    <row r="24" spans="1:7" x14ac:dyDescent="0.35">
      <c r="A24" s="4" t="s">
        <v>48</v>
      </c>
      <c r="B24" s="4">
        <v>2</v>
      </c>
      <c r="C24" s="4"/>
    </row>
    <row r="25" spans="1:7" x14ac:dyDescent="0.35">
      <c r="A25" s="4" t="s">
        <v>49</v>
      </c>
      <c r="B25" s="4">
        <v>500</v>
      </c>
      <c r="C25" s="4" t="s">
        <v>43</v>
      </c>
    </row>
    <row r="26" spans="1:7" x14ac:dyDescent="0.35">
      <c r="A26" s="4" t="s">
        <v>53</v>
      </c>
      <c r="B26" s="4">
        <v>50</v>
      </c>
      <c r="C26" s="4" t="s">
        <v>13</v>
      </c>
    </row>
    <row r="27" spans="1:7" x14ac:dyDescent="0.35">
      <c r="A27" s="4" t="s">
        <v>56</v>
      </c>
      <c r="B27" s="4">
        <v>5</v>
      </c>
      <c r="C27" s="4" t="s">
        <v>57</v>
      </c>
    </row>
    <row r="28" spans="1:7" x14ac:dyDescent="0.35">
      <c r="A28" s="4" t="s">
        <v>0</v>
      </c>
      <c r="B28" s="4">
        <v>20</v>
      </c>
      <c r="C28" s="4" t="s">
        <v>13</v>
      </c>
    </row>
    <row r="29" spans="1:7" x14ac:dyDescent="0.35">
      <c r="A29" s="4" t="s">
        <v>58</v>
      </c>
      <c r="B29" s="4">
        <v>30</v>
      </c>
      <c r="C29" s="4" t="s">
        <v>59</v>
      </c>
    </row>
    <row r="30" spans="1:7" x14ac:dyDescent="0.35">
      <c r="A30" s="4" t="s">
        <v>64</v>
      </c>
      <c r="B30" s="4">
        <v>3600</v>
      </c>
      <c r="C30" s="4" t="s">
        <v>65</v>
      </c>
    </row>
  </sheetData>
  <mergeCells count="2">
    <mergeCell ref="A5:C5"/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Edward John Oughton</cp:lastModifiedBy>
  <dcterms:created xsi:type="dcterms:W3CDTF">2023-07-22T13:43:06Z</dcterms:created>
  <dcterms:modified xsi:type="dcterms:W3CDTF">2023-08-18T14:56:49Z</dcterms:modified>
</cp:coreProperties>
</file>