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95AE77D0-8DFF-904E-A4CC-EC03637431A3}" xr6:coauthVersionLast="47" xr6:coauthVersionMax="47" xr10:uidLastSave="{00000000-0000-0000-0000-000000000000}"/>
  <bookViews>
    <workbookView xWindow="68200" yWindow="740" windowWidth="42060" windowHeight="25680" activeTab="1" xr2:uid="{9509160A-B7FD-9E42-B5D6-15488951CEB4}"/>
  </bookViews>
  <sheets>
    <sheet name="Costs" sheetId="1" r:id="rId1"/>
    <sheet name="TCO Calculation" sheetId="3" r:id="rId2"/>
    <sheet name="UQ Co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6" i="3"/>
  <c r="N21" i="4"/>
  <c r="K21" i="4"/>
  <c r="H21" i="4"/>
  <c r="E21" i="4"/>
  <c r="N19" i="4"/>
  <c r="K19" i="4"/>
  <c r="H19" i="4"/>
  <c r="E19" i="4"/>
  <c r="N18" i="4"/>
  <c r="K18" i="4"/>
  <c r="H18" i="4"/>
  <c r="E18" i="4"/>
  <c r="N17" i="4"/>
  <c r="K17" i="4"/>
  <c r="H17" i="4"/>
  <c r="E17" i="4"/>
  <c r="N14" i="4"/>
  <c r="K14" i="4"/>
  <c r="H14" i="4"/>
  <c r="E14" i="4"/>
  <c r="N13" i="4"/>
  <c r="K13" i="4"/>
  <c r="H13" i="4"/>
  <c r="E13" i="4"/>
  <c r="N10" i="4"/>
  <c r="K10" i="4"/>
  <c r="H10" i="4"/>
  <c r="E10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9" i="1"/>
  <c r="M29" i="1"/>
  <c r="L29" i="1"/>
  <c r="K29" i="1"/>
  <c r="J29" i="1"/>
  <c r="I29" i="1"/>
  <c r="H29" i="1"/>
  <c r="G29" i="1"/>
  <c r="F29" i="1"/>
  <c r="E29" i="1"/>
  <c r="D29" i="1"/>
  <c r="C29" i="1"/>
  <c r="C13" i="3" l="1"/>
  <c r="C20" i="3" s="1"/>
  <c r="F20" i="3" l="1"/>
  <c r="D20" i="3"/>
  <c r="G20" i="3"/>
  <c r="E20" i="3"/>
  <c r="C15" i="3" l="1"/>
  <c r="N11" i="1"/>
  <c r="K11" i="1"/>
  <c r="H11" i="1"/>
  <c r="E11" i="1"/>
  <c r="N6" i="1"/>
  <c r="N8" i="1"/>
  <c r="N10" i="1"/>
  <c r="N5" i="1"/>
  <c r="K6" i="1"/>
  <c r="K8" i="1"/>
  <c r="K10" i="1"/>
  <c r="K5" i="1"/>
  <c r="H6" i="1"/>
  <c r="H8" i="1"/>
  <c r="H10" i="1"/>
  <c r="H5" i="1"/>
  <c r="E6" i="1"/>
  <c r="E8" i="1"/>
  <c r="E10" i="1"/>
  <c r="E5" i="1"/>
  <c r="N4" i="1"/>
  <c r="K4" i="1"/>
  <c r="H4" i="1"/>
  <c r="E4" i="1"/>
  <c r="N3" i="1"/>
  <c r="K3" i="1"/>
  <c r="H3" i="1"/>
  <c r="E3" i="1"/>
  <c r="E7" i="1" l="1"/>
  <c r="N7" i="1"/>
  <c r="H7" i="1"/>
  <c r="K7" i="1"/>
</calcChain>
</file>

<file path=xl/sharedStrings.xml><?xml version="1.0" encoding="utf-8"?>
<sst xmlns="http://schemas.openxmlformats.org/spreadsheetml/2006/main" count="201" uniqueCount="82">
  <si>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</si>
  <si>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</si>
  <si>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</si>
  <si>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</si>
  <si>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</si>
  <si>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</si>
  <si>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</si>
  <si>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</si>
  <si>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</si>
  <si>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</si>
  <si>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</si>
  <si>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</si>
  <si>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</si>
  <si>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</si>
  <si>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</si>
  <si>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</si>
  <si>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</si>
  <si>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</si>
  <si>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</si>
  <si>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</si>
  <si>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</si>
  <si>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</si>
  <si>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</si>
  <si>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</si>
  <si>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%</t>
  </si>
  <si>
    <t>Years</t>
  </si>
  <si>
    <t>Low</t>
  </si>
  <si>
    <t>Regulation Fees Low</t>
  </si>
  <si>
    <t>Regulation Fees High</t>
  </si>
  <si>
    <t>Maintenance Low</t>
  </si>
  <si>
    <t>Maintenance High</t>
  </si>
  <si>
    <t>Staff Low</t>
  </si>
  <si>
    <t>Staff High</t>
  </si>
  <si>
    <t>Subscriber Acquisition Low</t>
  </si>
  <si>
    <t>Subscriber Acquisition High</t>
  </si>
  <si>
    <t>Ground Station Energy Low</t>
  </si>
  <si>
    <t>Ground Station Energy High</t>
  </si>
  <si>
    <t>Fiber Infrastructure Low</t>
  </si>
  <si>
    <t>Fiber Infrastructure High</t>
  </si>
  <si>
    <t>Fiber Length</t>
  </si>
  <si>
    <t>km</t>
  </si>
  <si>
    <t>Fiber Length Low</t>
  </si>
  <si>
    <t>Fiber Length High</t>
  </si>
  <si>
    <t>Satellite Manufacturing Low</t>
  </si>
  <si>
    <t>Satellite Launch Low</t>
  </si>
  <si>
    <t>Satellite Manufacturing High</t>
  </si>
  <si>
    <t>Satellite Launch High</t>
  </si>
  <si>
    <t>Ground Station Low</t>
  </si>
  <si>
    <t>Ground Station High</t>
  </si>
  <si>
    <t>Value</t>
  </si>
  <si>
    <t>Type</t>
  </si>
  <si>
    <t>Ground Station</t>
  </si>
  <si>
    <t>Regulation Fees</t>
  </si>
  <si>
    <t>Staff Costs</t>
  </si>
  <si>
    <t>Year 1</t>
  </si>
  <si>
    <t>Year 2</t>
  </si>
  <si>
    <t>Year 3</t>
  </si>
  <si>
    <t>Year 4</t>
  </si>
  <si>
    <t>Year 5</t>
  </si>
  <si>
    <t>US$</t>
  </si>
  <si>
    <t>Capex</t>
  </si>
  <si>
    <t>Opex</t>
  </si>
  <si>
    <t>Total Opex Cost</t>
  </si>
  <si>
    <t>Total Capex Cost</t>
  </si>
  <si>
    <t>Net Present Value of Opex</t>
  </si>
  <si>
    <t>Baseline</t>
  </si>
  <si>
    <t>High</t>
  </si>
  <si>
    <t>Capacity</t>
  </si>
  <si>
    <t>Altitude</t>
  </si>
  <si>
    <t>Elevation Angle</t>
  </si>
  <si>
    <t>Downlink Frequency</t>
  </si>
  <si>
    <t>Atmospheric Losses</t>
  </si>
  <si>
    <t>Receiver Gain</t>
  </si>
  <si>
    <t>Deg</t>
  </si>
  <si>
    <t>GHz</t>
  </si>
  <si>
    <t>dB</t>
  </si>
  <si>
    <t>Demand</t>
  </si>
  <si>
    <t>Subscribers</t>
  </si>
  <si>
    <t>mn</t>
  </si>
  <si>
    <t>Cost</t>
  </si>
  <si>
    <t>UQ PARAMETERS</t>
  </si>
  <si>
    <t>Total Cost of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</si>
</sst>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66" formatCode="_(* #,##0.0000_);_(* \(#,##0.0000\);_(* &quot;-&quot;??_);_(@_)"/>
    <numFmt numFmtId="167" formatCode="_(* #,##0.0000000_);_(* \(#,##0.0000000\);_(* &quot;-&quot;??_);_(@_)"/>
    <numFmt numFmtId="168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43" fontId="0" fillId="0" borderId="0" xfId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0" fontId="1" fillId="4" borderId="1" xfId="1" applyNumberFormat="1" applyFont="1" applyFill="1" applyBorder="1"/>
    <xf numFmtId="165" fontId="0" fillId="0" borderId="1" xfId="0" applyNumberFormat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43" fontId="1" fillId="0" borderId="1" xfId="1" applyFont="1" applyBorder="1"/>
    <xf numFmtId="164" fontId="1" fillId="0" borderId="1" xfId="1" applyNumberFormat="1" applyFont="1" applyBorder="1"/>
    <xf numFmtId="0" fontId="1" fillId="0" borderId="1" xfId="1" applyNumberFormat="1" applyFont="1" applyBorder="1"/>
    <xf numFmtId="43" fontId="4" fillId="0" borderId="1" xfId="1" applyFont="1" applyBorder="1"/>
    <xf numFmtId="43" fontId="4" fillId="0" borderId="0" xfId="1" applyFont="1"/>
    <xf numFmtId="43" fontId="0" fillId="0" borderId="0" xfId="1" applyFont="1" applyBorder="1"/>
    <xf numFmtId="0" fontId="0" fillId="0" borderId="0" xfId="1" applyNumberFormat="1" applyFont="1" applyBorder="1"/>
    <xf numFmtId="43" fontId="4" fillId="0" borderId="0" xfId="1" applyFont="1" applyBorder="1"/>
    <xf numFmtId="0" fontId="2" fillId="0" borderId="0" xfId="0" applyFont="1"/>
    <xf numFmtId="0" fontId="2" fillId="4" borderId="1" xfId="0" applyFont="1" applyFill="1" applyBorder="1"/>
    <xf numFmtId="43" fontId="2" fillId="4" borderId="1" xfId="1" applyFont="1" applyFill="1" applyBorder="1"/>
    <xf numFmtId="166" fontId="1" fillId="0" borderId="1" xfId="1" applyNumberFormat="1" applyFont="1" applyBorder="1"/>
    <xf numFmtId="167" fontId="1" fillId="0" borderId="1" xfId="1" applyNumberFormat="1" applyFont="1" applyBorder="1"/>
    <xf numFmtId="168" fontId="0" fillId="0" borderId="1" xfId="0" applyNumberFormat="1" applyBorder="1"/>
    <xf numFmtId="2" fontId="0" fillId="0" borderId="0" xfId="1" applyNumberFormat="1" applyFont="1" applyFill="1" applyBorder="1"/>
    <xf numFmtId="2" fontId="0" fillId="0" borderId="0" xfId="1" applyNumberFormat="1" applyFont="1" applyFill="1"/>
    <xf numFmtId="164" fontId="1" fillId="0" borderId="1" xfId="1" applyNumberFormat="1" applyFont="1" applyFill="1" applyBorder="1"/>
    <xf numFmtId="43" fontId="0" fillId="0" borderId="0" xfId="1" applyFont="1" applyFill="1" applyBorder="1"/>
    <xf numFmtId="43" fontId="0" fillId="0" borderId="0" xfId="1" applyFont="1" applyFill="1"/>
    <xf numFmtId="0" fontId="0" fillId="0" borderId="3" xfId="0" applyBorder="1"/>
    <xf numFmtId="0" fontId="0" fillId="5" borderId="1" xfId="0" applyFill="1" applyBorder="1"/>
    <xf numFmtId="0" fontId="0" fillId="3" borderId="1" xfId="0" applyFill="1" applyBorder="1"/>
    <xf numFmtId="43" fontId="2" fillId="3" borderId="1" xfId="1" applyFont="1" applyFill="1" applyBorder="1"/>
    <xf numFmtId="43" fontId="0" fillId="6" borderId="1" xfId="1" applyFont="1" applyFill="1" applyBorder="1"/>
    <xf numFmtId="0" fontId="0" fillId="6" borderId="1" xfId="1" applyNumberFormat="1" applyFont="1" applyFill="1" applyBorder="1"/>
    <xf numFmtId="43" fontId="0" fillId="6" borderId="1" xfId="0" applyNumberFormat="1" applyFill="1" applyBorder="1"/>
    <xf numFmtId="43" fontId="2" fillId="6" borderId="1" xfId="1" applyFont="1" applyFill="1" applyBorder="1"/>
    <xf numFmtId="167" fontId="1" fillId="0" borderId="1" xfId="1" applyNumberFormat="1" applyFont="1" applyFill="1" applyBorder="1"/>
    <xf numFmtId="43" fontId="1" fillId="0" borderId="0" xfId="1" applyFont="1" applyBorder="1"/>
    <xf numFmtId="0" fontId="2" fillId="7" borderId="1" xfId="0" applyFont="1" applyFill="1" applyBorder="1" applyAlignment="1">
      <alignment horizontal="center"/>
    </xf>
    <xf numFmtId="0" fontId="2" fillId="3" borderId="0" xfId="0" applyFont="1" applyFill="1"/>
    <xf numFmtId="43" fontId="2" fillId="3" borderId="0" xfId="1" applyFont="1" applyFill="1" applyBorder="1"/>
    <xf numFmtId="0" fontId="0" fillId="3" borderId="0" xfId="0" applyFill="1"/>
    <xf numFmtId="0" fontId="2" fillId="7" borderId="4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2" fillId="7" borderId="8" xfId="0" applyFont="1" applyFill="1" applyBorder="1" applyAlignment="1">
      <alignment horizontal="center" vertical="top"/>
    </xf>
    <xf numFmtId="43" fontId="2" fillId="4" borderId="6" xfId="1" applyFont="1" applyFill="1" applyBorder="1" applyAlignment="1">
      <alignment horizontal="center"/>
    </xf>
    <xf numFmtId="43" fontId="2" fillId="4" borderId="5" xfId="1" applyFont="1" applyFill="1" applyBorder="1" applyAlignment="1">
      <alignment horizontal="center"/>
    </xf>
    <xf numFmtId="43" fontId="2" fillId="4" borderId="7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1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43" fontId="6" fillId="0" borderId="1" xfId="1" applyFont="1" applyBorder="1"/>
    <xf numFmtId="43" fontId="6" fillId="0" borderId="1" xfId="1" applyFont="1" applyFill="1" applyBorder="1"/>
    <xf numFmtId="0" fontId="6" fillId="0" borderId="0" xfId="0" applyFont="1"/>
    <xf numFmtId="2" fontId="6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O34"/>
  <sheetViews>
    <sheetView zoomScale="136" zoomScaleNormal="136" workbookViewId="0">
      <selection activeCell="A10" sqref="A10:XFD10"/>
    </sheetView>
  </sheetViews>
  <sheetFormatPr baseColWidth="10" defaultRowHeight="16" x14ac:dyDescent="0.2"/>
  <cols>
    <col min="1" max="1" width="23.83203125" bestFit="1" customWidth="1"/>
    <col min="2" max="2" width="20.6640625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37" bestFit="1" customWidth="1"/>
    <col min="9" max="9" width="10.83203125" style="34"/>
    <col min="10" max="10" width="17.1640625" style="2" bestFit="1" customWidth="1"/>
    <col min="11" max="11" width="17.83203125" style="1" bestFit="1" customWidth="1"/>
    <col min="13" max="13" width="17.1640625" bestFit="1" customWidth="1"/>
    <col min="14" max="14" width="17.83203125" style="23" bestFit="1" customWidth="1"/>
  </cols>
  <sheetData>
    <row r="1" spans="1:14" x14ac:dyDescent="0.2">
      <c r="A1" s="6" t="s">
        <v>0</v>
      </c>
      <c r="B1" s="6" t="s">
        <v>1</v>
      </c>
      <c r="C1" s="58" t="s">
        <v>5</v>
      </c>
      <c r="D1" s="58"/>
      <c r="E1" s="58"/>
      <c r="F1" s="58" t="s">
        <v>17</v>
      </c>
      <c r="G1" s="58"/>
      <c r="H1" s="58"/>
      <c r="I1" s="59" t="s">
        <v>18</v>
      </c>
      <c r="J1" s="59"/>
      <c r="K1" s="59"/>
      <c r="L1" s="58" t="s">
        <v>19</v>
      </c>
      <c r="M1" s="58"/>
      <c r="N1" s="58"/>
    </row>
    <row r="2" spans="1:14" x14ac:dyDescent="0.2">
      <c r="A2" s="9"/>
      <c r="B2" s="9"/>
      <c r="C2" s="9" t="s">
        <v>2</v>
      </c>
      <c r="D2" s="9" t="s">
        <v>3</v>
      </c>
      <c r="E2" s="10" t="s">
        <v>4</v>
      </c>
      <c r="F2" s="9" t="s">
        <v>2</v>
      </c>
      <c r="G2" s="3" t="s">
        <v>3</v>
      </c>
      <c r="H2" s="16" t="s">
        <v>4</v>
      </c>
      <c r="I2" s="17" t="s">
        <v>2</v>
      </c>
      <c r="J2" s="11" t="s">
        <v>3</v>
      </c>
      <c r="K2" s="10" t="s">
        <v>4</v>
      </c>
      <c r="L2" s="9" t="s">
        <v>2</v>
      </c>
      <c r="M2" s="9" t="s">
        <v>3</v>
      </c>
      <c r="N2" s="10" t="s">
        <v>4</v>
      </c>
    </row>
    <row r="3" spans="1:14" x14ac:dyDescent="0.2">
      <c r="A3" s="7" t="s">
        <v>6</v>
      </c>
      <c r="B3" s="3" t="s">
        <v>16</v>
      </c>
      <c r="C3" s="3">
        <v>19</v>
      </c>
      <c r="D3" s="4">
        <v>300</v>
      </c>
      <c r="E3" s="4">
        <f>D3*C3</f>
        <v>5700</v>
      </c>
      <c r="F3" s="3">
        <v>3236</v>
      </c>
      <c r="G3" s="3">
        <v>0.4</v>
      </c>
      <c r="H3" s="13">
        <f>F3*G3</f>
        <v>1294.4000000000001</v>
      </c>
      <c r="I3" s="15">
        <v>648</v>
      </c>
      <c r="J3" s="5">
        <v>0.4</v>
      </c>
      <c r="K3" s="4">
        <f>I3*J3</f>
        <v>259.2</v>
      </c>
      <c r="L3" s="3">
        <v>4425</v>
      </c>
      <c r="M3" s="3">
        <v>0.25</v>
      </c>
      <c r="N3" s="19">
        <f>L3*M3</f>
        <v>1106.25</v>
      </c>
    </row>
    <row r="4" spans="1:14" x14ac:dyDescent="0.2">
      <c r="A4" s="7" t="s">
        <v>7</v>
      </c>
      <c r="B4" s="3" t="s">
        <v>16</v>
      </c>
      <c r="C4" s="3">
        <v>19</v>
      </c>
      <c r="D4" s="3">
        <v>105</v>
      </c>
      <c r="E4" s="19">
        <f>C4*D4</f>
        <v>1995</v>
      </c>
      <c r="F4" s="3">
        <v>3236</v>
      </c>
      <c r="G4" s="3">
        <v>0.63</v>
      </c>
      <c r="H4" s="16">
        <f>F4*G4</f>
        <v>2038.68</v>
      </c>
      <c r="I4" s="18">
        <v>648</v>
      </c>
      <c r="J4" s="21">
        <v>0.1575</v>
      </c>
      <c r="K4" s="19">
        <f>I4*J4</f>
        <v>102.06</v>
      </c>
      <c r="L4" s="3">
        <v>4425</v>
      </c>
      <c r="M4" s="3">
        <v>0.27300000000000002</v>
      </c>
      <c r="N4" s="19">
        <f>L4*M4</f>
        <v>1208.0250000000001</v>
      </c>
    </row>
    <row r="5" spans="1:14" x14ac:dyDescent="0.2">
      <c r="A5" s="7" t="s">
        <v>20</v>
      </c>
      <c r="B5" s="3" t="s">
        <v>16</v>
      </c>
      <c r="C5" s="3">
        <v>8</v>
      </c>
      <c r="D5" s="3">
        <v>0.5</v>
      </c>
      <c r="E5" s="19">
        <f>C5*D5</f>
        <v>4</v>
      </c>
      <c r="F5" s="3">
        <v>12</v>
      </c>
      <c r="G5" s="3">
        <v>0.5</v>
      </c>
      <c r="H5" s="16">
        <f>F5*G5</f>
        <v>6</v>
      </c>
      <c r="I5" s="18">
        <v>44</v>
      </c>
      <c r="J5" s="21">
        <v>0.5</v>
      </c>
      <c r="K5" s="19">
        <f>I5*J5</f>
        <v>22</v>
      </c>
      <c r="L5" s="3">
        <v>150</v>
      </c>
      <c r="M5" s="3">
        <v>0.5</v>
      </c>
      <c r="N5" s="19">
        <f>L5*M5</f>
        <v>75</v>
      </c>
    </row>
    <row r="6" spans="1:14" x14ac:dyDescent="0.2">
      <c r="A6" s="7" t="s">
        <v>8</v>
      </c>
      <c r="B6" s="3" t="s">
        <v>21</v>
      </c>
      <c r="C6" s="3">
        <v>4</v>
      </c>
      <c r="D6" s="3">
        <v>0.11758</v>
      </c>
      <c r="E6" s="19">
        <f t="shared" ref="E6:E10" si="0">C6*D6</f>
        <v>0.47032000000000002</v>
      </c>
      <c r="F6" s="3">
        <v>98</v>
      </c>
      <c r="G6" s="3">
        <v>1.2215E-2</v>
      </c>
      <c r="H6" s="35">
        <f t="shared" ref="H6:H10" si="1">F6*G6</f>
        <v>1.1970700000000001</v>
      </c>
      <c r="I6" s="17">
        <v>100</v>
      </c>
      <c r="J6" s="21">
        <v>1.2215E-2</v>
      </c>
      <c r="K6" s="19">
        <f t="shared" ref="K6:K10" si="2">I6*J6</f>
        <v>1.2215</v>
      </c>
      <c r="L6" s="3">
        <v>190</v>
      </c>
      <c r="M6" s="3">
        <v>1.2215E-2</v>
      </c>
      <c r="N6" s="20">
        <f t="shared" ref="N6:N10" si="3">L6*M6</f>
        <v>2.3208500000000001</v>
      </c>
    </row>
    <row r="7" spans="1:14" x14ac:dyDescent="0.2">
      <c r="A7" s="3" t="s">
        <v>9</v>
      </c>
      <c r="B7" s="3" t="s">
        <v>16</v>
      </c>
      <c r="C7" s="3"/>
      <c r="D7" s="3"/>
      <c r="E7" s="16">
        <f>(E11+E5)*0.1</f>
        <v>0.45</v>
      </c>
      <c r="F7" s="3"/>
      <c r="G7" s="3"/>
      <c r="H7" s="16">
        <f>(H11+H5)*0.1</f>
        <v>0.65250000000000008</v>
      </c>
      <c r="I7" s="17"/>
      <c r="J7" s="18"/>
      <c r="K7" s="16">
        <f>(K11+K5)*0.1</f>
        <v>2.4750000000000001</v>
      </c>
      <c r="L7" s="3"/>
      <c r="M7" s="3"/>
      <c r="N7" s="46">
        <f>(N11+N5)*0.1</f>
        <v>8.4375</v>
      </c>
    </row>
    <row r="8" spans="1:14" x14ac:dyDescent="0.2">
      <c r="A8" s="7" t="s">
        <v>10</v>
      </c>
      <c r="B8" s="3" t="s">
        <v>22</v>
      </c>
      <c r="C8" s="3">
        <v>2000</v>
      </c>
      <c r="D8" s="3">
        <v>0.188</v>
      </c>
      <c r="E8" s="19">
        <f t="shared" si="0"/>
        <v>376</v>
      </c>
      <c r="F8" s="3">
        <v>1200</v>
      </c>
      <c r="G8" s="3">
        <v>0.188</v>
      </c>
      <c r="H8" s="16">
        <f t="shared" si="1"/>
        <v>225.6</v>
      </c>
      <c r="I8" s="17">
        <v>548</v>
      </c>
      <c r="J8" s="21">
        <v>0.188</v>
      </c>
      <c r="K8" s="19">
        <f t="shared" si="2"/>
        <v>103.024</v>
      </c>
      <c r="L8" s="3">
        <v>2200</v>
      </c>
      <c r="M8" s="3">
        <v>0.188</v>
      </c>
      <c r="N8" s="19">
        <f t="shared" si="3"/>
        <v>413.6</v>
      </c>
    </row>
    <row r="9" spans="1:14" s="27" customFormat="1" x14ac:dyDescent="0.2">
      <c r="A9" s="7" t="s">
        <v>11</v>
      </c>
      <c r="B9" s="3" t="s">
        <v>16</v>
      </c>
      <c r="C9" s="3"/>
      <c r="D9" s="3"/>
      <c r="E9" s="19">
        <v>3.3</v>
      </c>
      <c r="F9" s="3"/>
      <c r="G9" s="3"/>
      <c r="H9" s="16">
        <v>16</v>
      </c>
      <c r="I9" s="17"/>
      <c r="J9" s="21"/>
      <c r="K9" s="19">
        <v>3.3</v>
      </c>
      <c r="L9" s="3"/>
      <c r="M9" s="3"/>
      <c r="N9" s="19">
        <v>23</v>
      </c>
    </row>
    <row r="10" spans="1:14" s="66" customFormat="1" x14ac:dyDescent="0.2">
      <c r="A10" s="62" t="s">
        <v>12</v>
      </c>
      <c r="B10" s="63" t="s">
        <v>23</v>
      </c>
      <c r="C10" s="63">
        <v>8</v>
      </c>
      <c r="D10" s="63">
        <v>7.6999999999999996E-4</v>
      </c>
      <c r="E10" s="64">
        <f t="shared" si="0"/>
        <v>6.1599999999999997E-3</v>
      </c>
      <c r="F10" s="63">
        <v>12</v>
      </c>
      <c r="G10" s="63">
        <v>7.6999999999999996E-4</v>
      </c>
      <c r="H10" s="65">
        <f t="shared" si="1"/>
        <v>9.2399999999999999E-3</v>
      </c>
      <c r="I10" s="67">
        <v>44</v>
      </c>
      <c r="J10" s="63">
        <v>7.6999999999999996E-4</v>
      </c>
      <c r="K10" s="64">
        <f t="shared" si="2"/>
        <v>3.388E-2</v>
      </c>
      <c r="L10" s="63">
        <v>150</v>
      </c>
      <c r="M10" s="63">
        <v>7.6999999999999996E-4</v>
      </c>
      <c r="N10" s="64">
        <f t="shared" si="3"/>
        <v>0.11549999999999999</v>
      </c>
    </row>
    <row r="11" spans="1:14" x14ac:dyDescent="0.2">
      <c r="A11" s="7" t="s">
        <v>13</v>
      </c>
      <c r="B11" s="3" t="s">
        <v>23</v>
      </c>
      <c r="C11" s="3">
        <v>8</v>
      </c>
      <c r="D11" s="12">
        <v>6.2500000000000003E-3</v>
      </c>
      <c r="E11" s="4">
        <f>D11*C11*C12</f>
        <v>0.5</v>
      </c>
      <c r="F11" s="3">
        <v>12</v>
      </c>
      <c r="G11" s="3">
        <v>6.2500000000000003E-3</v>
      </c>
      <c r="H11" s="13">
        <f>G13*F11*G11</f>
        <v>0.52500000000000002</v>
      </c>
      <c r="I11" s="14">
        <v>44</v>
      </c>
      <c r="J11" s="3">
        <v>6.2500000000000003E-3</v>
      </c>
      <c r="K11" s="4">
        <f>I12*I11*J11</f>
        <v>2.75</v>
      </c>
      <c r="L11" s="3">
        <v>150</v>
      </c>
      <c r="M11" s="3">
        <v>6.2500000000000003E-3</v>
      </c>
      <c r="N11" s="19">
        <f>L12*L11*M11</f>
        <v>9.375</v>
      </c>
    </row>
    <row r="12" spans="1:14" x14ac:dyDescent="0.2">
      <c r="A12" s="7" t="s">
        <v>39</v>
      </c>
      <c r="B12" s="3" t="s">
        <v>40</v>
      </c>
      <c r="C12" s="3">
        <v>10</v>
      </c>
      <c r="D12" s="12"/>
      <c r="E12" s="4"/>
      <c r="F12" s="3">
        <v>10</v>
      </c>
      <c r="G12" s="3"/>
      <c r="H12" s="13"/>
      <c r="I12" s="14">
        <v>10</v>
      </c>
      <c r="J12" s="3"/>
      <c r="K12" s="4"/>
      <c r="L12" s="3">
        <v>10</v>
      </c>
      <c r="M12" s="3"/>
      <c r="N12" s="19"/>
    </row>
    <row r="13" spans="1:14" x14ac:dyDescent="0.2">
      <c r="A13" s="7" t="s">
        <v>14</v>
      </c>
      <c r="B13" s="3" t="s">
        <v>24</v>
      </c>
      <c r="C13" s="3"/>
      <c r="D13" s="3">
        <v>7</v>
      </c>
      <c r="E13" s="4"/>
      <c r="F13" s="3"/>
      <c r="G13" s="3">
        <v>7</v>
      </c>
      <c r="H13" s="13"/>
      <c r="I13" s="14"/>
      <c r="J13" s="5">
        <v>7</v>
      </c>
      <c r="K13" s="4"/>
      <c r="L13" s="3"/>
      <c r="M13" s="3">
        <v>7</v>
      </c>
      <c r="N13" s="19"/>
    </row>
    <row r="14" spans="1:14" x14ac:dyDescent="0.2">
      <c r="A14" s="7" t="s">
        <v>15</v>
      </c>
      <c r="B14" s="3" t="s">
        <v>25</v>
      </c>
      <c r="C14" s="3"/>
      <c r="D14" s="3">
        <v>15</v>
      </c>
      <c r="E14" s="4"/>
      <c r="F14" s="3"/>
      <c r="G14" s="3">
        <v>5</v>
      </c>
      <c r="H14" s="13"/>
      <c r="I14" s="14"/>
      <c r="J14" s="5">
        <v>5</v>
      </c>
      <c r="K14" s="4"/>
      <c r="L14" s="3"/>
      <c r="M14" s="3">
        <v>5</v>
      </c>
      <c r="N14" s="19"/>
    </row>
    <row r="15" spans="1:14" x14ac:dyDescent="0.2">
      <c r="E15" s="24"/>
      <c r="H15" s="36"/>
      <c r="I15" s="33"/>
      <c r="J15" s="25"/>
      <c r="K15" s="24"/>
      <c r="N15" s="47"/>
    </row>
    <row r="16" spans="1:14" x14ac:dyDescent="0.2">
      <c r="E16" s="24"/>
      <c r="H16" s="36"/>
      <c r="I16" s="33"/>
      <c r="J16" s="25"/>
      <c r="K16" s="24"/>
      <c r="N16" s="26"/>
    </row>
    <row r="17" spans="1:15" x14ac:dyDescent="0.2">
      <c r="A17" s="55" t="s">
        <v>80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7"/>
    </row>
    <row r="18" spans="1:15" x14ac:dyDescent="0.2">
      <c r="A18" s="28" t="s">
        <v>50</v>
      </c>
      <c r="B18" s="28"/>
      <c r="C18" s="60" t="s">
        <v>5</v>
      </c>
      <c r="D18" s="60"/>
      <c r="E18" s="60"/>
      <c r="F18" s="60" t="s">
        <v>17</v>
      </c>
      <c r="G18" s="60"/>
      <c r="H18" s="60"/>
      <c r="I18" s="61" t="s">
        <v>18</v>
      </c>
      <c r="J18" s="61"/>
      <c r="K18" s="61"/>
      <c r="L18" s="60" t="s">
        <v>19</v>
      </c>
      <c r="M18" s="60"/>
      <c r="N18" s="60"/>
      <c r="O18" s="28"/>
    </row>
    <row r="19" spans="1:15" x14ac:dyDescent="0.2">
      <c r="A19" s="28"/>
      <c r="B19" s="28" t="s">
        <v>0</v>
      </c>
      <c r="C19" s="28" t="s">
        <v>26</v>
      </c>
      <c r="D19" s="28" t="s">
        <v>65</v>
      </c>
      <c r="E19" s="29" t="s">
        <v>66</v>
      </c>
      <c r="F19" s="28" t="s">
        <v>26</v>
      </c>
      <c r="G19" s="28" t="s">
        <v>65</v>
      </c>
      <c r="H19" s="29" t="s">
        <v>66</v>
      </c>
      <c r="I19" s="28" t="s">
        <v>26</v>
      </c>
      <c r="J19" s="28" t="s">
        <v>65</v>
      </c>
      <c r="K19" s="29" t="s">
        <v>66</v>
      </c>
      <c r="L19" s="28" t="s">
        <v>26</v>
      </c>
      <c r="M19" s="28" t="s">
        <v>65</v>
      </c>
      <c r="N19" s="29" t="s">
        <v>66</v>
      </c>
      <c r="O19" s="28" t="s">
        <v>1</v>
      </c>
    </row>
    <row r="20" spans="1:15" x14ac:dyDescent="0.2">
      <c r="A20" s="52" t="s">
        <v>67</v>
      </c>
      <c r="B20" s="3" t="s">
        <v>68</v>
      </c>
      <c r="C20" s="3"/>
      <c r="D20" s="3">
        <v>35786</v>
      </c>
      <c r="E20" s="13"/>
      <c r="F20" s="3">
        <v>600</v>
      </c>
      <c r="G20" s="3">
        <v>605</v>
      </c>
      <c r="H20" s="15">
        <v>610</v>
      </c>
      <c r="I20" s="14">
        <v>1195</v>
      </c>
      <c r="J20" s="15">
        <v>1200</v>
      </c>
      <c r="K20" s="15">
        <v>1205</v>
      </c>
      <c r="L20" s="15">
        <v>545</v>
      </c>
      <c r="M20" s="15">
        <v>550</v>
      </c>
      <c r="N20" s="18">
        <v>555</v>
      </c>
      <c r="O20" s="3" t="s">
        <v>40</v>
      </c>
    </row>
    <row r="21" spans="1:15" x14ac:dyDescent="0.2">
      <c r="A21" s="53"/>
      <c r="B21" s="3" t="s">
        <v>69</v>
      </c>
      <c r="C21" s="3">
        <v>5</v>
      </c>
      <c r="D21" s="3">
        <v>10</v>
      </c>
      <c r="E21" s="15">
        <v>15</v>
      </c>
      <c r="F21" s="3">
        <v>35</v>
      </c>
      <c r="G21" s="3">
        <v>40</v>
      </c>
      <c r="H21" s="15">
        <v>50</v>
      </c>
      <c r="I21" s="14">
        <v>45</v>
      </c>
      <c r="J21" s="15">
        <v>50</v>
      </c>
      <c r="K21" s="15">
        <v>60</v>
      </c>
      <c r="L21" s="15">
        <v>25</v>
      </c>
      <c r="M21" s="15">
        <v>30</v>
      </c>
      <c r="N21" s="18">
        <v>40</v>
      </c>
      <c r="O21" s="3" t="s">
        <v>73</v>
      </c>
    </row>
    <row r="22" spans="1:15" x14ac:dyDescent="0.2">
      <c r="A22" s="53"/>
      <c r="B22" s="3" t="s">
        <v>70</v>
      </c>
      <c r="C22" s="3">
        <v>17.7</v>
      </c>
      <c r="D22" s="3">
        <v>18.7</v>
      </c>
      <c r="E22" s="15">
        <v>19.7</v>
      </c>
      <c r="F22" s="3">
        <v>10.7</v>
      </c>
      <c r="G22" s="3">
        <v>11.7</v>
      </c>
      <c r="H22" s="13">
        <v>12.7</v>
      </c>
      <c r="I22" s="14">
        <v>10.7</v>
      </c>
      <c r="J22" s="15">
        <v>11.7</v>
      </c>
      <c r="K22" s="13">
        <v>12.7</v>
      </c>
      <c r="L22" s="3">
        <v>10.5</v>
      </c>
      <c r="M22" s="3">
        <v>11.5</v>
      </c>
      <c r="N22" s="16">
        <v>12.5</v>
      </c>
      <c r="O22" s="3" t="s">
        <v>74</v>
      </c>
    </row>
    <row r="23" spans="1:15" x14ac:dyDescent="0.2">
      <c r="A23" s="53"/>
      <c r="B23" s="3" t="s">
        <v>71</v>
      </c>
      <c r="C23" s="3">
        <v>2</v>
      </c>
      <c r="D23" s="3">
        <v>10</v>
      </c>
      <c r="E23" s="15">
        <v>18</v>
      </c>
      <c r="F23" s="3">
        <v>2</v>
      </c>
      <c r="G23" s="3">
        <v>10</v>
      </c>
      <c r="H23" s="15">
        <v>18</v>
      </c>
      <c r="I23" s="3">
        <v>2</v>
      </c>
      <c r="J23" s="3">
        <v>10</v>
      </c>
      <c r="K23" s="15">
        <v>18</v>
      </c>
      <c r="L23" s="3">
        <v>2</v>
      </c>
      <c r="M23" s="3">
        <v>10</v>
      </c>
      <c r="N23" s="15">
        <v>18</v>
      </c>
      <c r="O23" s="3" t="s">
        <v>75</v>
      </c>
    </row>
    <row r="24" spans="1:15" x14ac:dyDescent="0.2">
      <c r="A24" s="54"/>
      <c r="B24" s="3" t="s">
        <v>72</v>
      </c>
      <c r="C24" s="3">
        <v>30.4</v>
      </c>
      <c r="D24" s="3">
        <v>33.4</v>
      </c>
      <c r="E24" s="15">
        <v>36.4</v>
      </c>
      <c r="F24" s="15">
        <v>28</v>
      </c>
      <c r="G24" s="15">
        <v>31</v>
      </c>
      <c r="H24" s="13">
        <v>34</v>
      </c>
      <c r="I24" s="14">
        <v>28</v>
      </c>
      <c r="J24" s="15">
        <v>30</v>
      </c>
      <c r="K24" s="13">
        <v>33</v>
      </c>
      <c r="L24" s="3">
        <v>27</v>
      </c>
      <c r="M24" s="3">
        <v>30</v>
      </c>
      <c r="N24" s="16">
        <v>33</v>
      </c>
      <c r="O24" s="3" t="s">
        <v>75</v>
      </c>
    </row>
    <row r="25" spans="1:15" x14ac:dyDescent="0.2">
      <c r="A25" s="48" t="s">
        <v>76</v>
      </c>
      <c r="B25" s="3" t="s">
        <v>77</v>
      </c>
      <c r="C25" s="3">
        <v>1.5</v>
      </c>
      <c r="D25" s="3">
        <v>2.5</v>
      </c>
      <c r="E25" s="15">
        <v>3.5</v>
      </c>
      <c r="F25" s="15">
        <v>1.5</v>
      </c>
      <c r="G25" s="15">
        <v>2.5</v>
      </c>
      <c r="H25" s="13">
        <v>3.5</v>
      </c>
      <c r="I25" s="14">
        <v>0.5</v>
      </c>
      <c r="J25" s="15">
        <v>0.8</v>
      </c>
      <c r="K25" s="13">
        <v>1</v>
      </c>
      <c r="L25" s="3">
        <v>2.5</v>
      </c>
      <c r="M25" s="3">
        <v>3.5</v>
      </c>
      <c r="N25" s="16">
        <v>4.5</v>
      </c>
      <c r="O25" s="3" t="s">
        <v>78</v>
      </c>
    </row>
    <row r="26" spans="1:15" x14ac:dyDescent="0.2">
      <c r="A26" s="52" t="s">
        <v>79</v>
      </c>
      <c r="B26" s="3" t="s">
        <v>6</v>
      </c>
      <c r="C26" s="3">
        <v>200</v>
      </c>
      <c r="D26" s="3">
        <v>300</v>
      </c>
      <c r="E26" s="15">
        <v>400</v>
      </c>
      <c r="F26" s="15">
        <v>0.3</v>
      </c>
      <c r="G26" s="15">
        <v>0.4</v>
      </c>
      <c r="H26" s="13">
        <v>0.5</v>
      </c>
      <c r="I26" s="15">
        <v>0.3</v>
      </c>
      <c r="J26" s="15">
        <v>0.4</v>
      </c>
      <c r="K26" s="13">
        <v>0.5</v>
      </c>
      <c r="L26" s="15">
        <v>0.2</v>
      </c>
      <c r="M26" s="15">
        <v>0.25</v>
      </c>
      <c r="N26" s="16">
        <v>0.3</v>
      </c>
      <c r="O26" s="3" t="s">
        <v>78</v>
      </c>
    </row>
    <row r="27" spans="1:15" x14ac:dyDescent="0.2">
      <c r="A27" s="53"/>
      <c r="B27" s="3" t="s">
        <v>7</v>
      </c>
      <c r="C27" s="3">
        <v>80</v>
      </c>
      <c r="D27" s="3">
        <v>105</v>
      </c>
      <c r="E27" s="15">
        <v>130</v>
      </c>
      <c r="F27" s="15">
        <v>0.6</v>
      </c>
      <c r="G27" s="15">
        <v>0.63</v>
      </c>
      <c r="H27" s="13">
        <v>0.65</v>
      </c>
      <c r="I27" s="3">
        <v>0.14749999999999999</v>
      </c>
      <c r="J27" s="21">
        <v>0.1575</v>
      </c>
      <c r="K27" s="3">
        <v>0.16750000000000001</v>
      </c>
      <c r="L27" s="3">
        <v>0.26300000000000001</v>
      </c>
      <c r="M27" s="3">
        <v>0.27300000000000002</v>
      </c>
      <c r="N27" s="3">
        <v>0.28299999999999997</v>
      </c>
      <c r="O27" s="3" t="s">
        <v>78</v>
      </c>
    </row>
    <row r="28" spans="1:15" x14ac:dyDescent="0.2">
      <c r="A28" s="53"/>
      <c r="B28" s="3" t="s">
        <v>51</v>
      </c>
      <c r="C28" s="3">
        <v>0.45</v>
      </c>
      <c r="D28" s="3">
        <v>0.5</v>
      </c>
      <c r="E28" s="15">
        <v>0.6</v>
      </c>
      <c r="F28" s="3">
        <v>0.45</v>
      </c>
      <c r="G28" s="3">
        <v>0.5</v>
      </c>
      <c r="H28" s="15">
        <v>0.6</v>
      </c>
      <c r="I28" s="3">
        <v>0.45</v>
      </c>
      <c r="J28" s="3">
        <v>0.5</v>
      </c>
      <c r="K28" s="15">
        <v>0.6</v>
      </c>
      <c r="L28" s="3">
        <v>0.45</v>
      </c>
      <c r="M28" s="3">
        <v>0.5</v>
      </c>
      <c r="N28" s="15">
        <v>0.6</v>
      </c>
      <c r="O28" s="3" t="s">
        <v>78</v>
      </c>
    </row>
    <row r="29" spans="1:15" x14ac:dyDescent="0.2">
      <c r="A29" s="53"/>
      <c r="B29" s="3" t="s">
        <v>13</v>
      </c>
      <c r="C29" s="3">
        <f>31250/1000000</f>
        <v>3.125E-2</v>
      </c>
      <c r="D29" s="3">
        <f>46875/1000000</f>
        <v>4.6875E-2</v>
      </c>
      <c r="E29" s="13">
        <f>62500/1000000</f>
        <v>6.25E-2</v>
      </c>
      <c r="F29" s="3">
        <f>31250/1000000</f>
        <v>3.125E-2</v>
      </c>
      <c r="G29" s="3">
        <f>46875/1000000</f>
        <v>4.6875E-2</v>
      </c>
      <c r="H29" s="13">
        <f>62500/1000000</f>
        <v>6.25E-2</v>
      </c>
      <c r="I29" s="3">
        <f>31250/1000000</f>
        <v>3.125E-2</v>
      </c>
      <c r="J29" s="3">
        <f>46875/1000000</f>
        <v>4.6875E-2</v>
      </c>
      <c r="K29" s="13">
        <f>62500/1000000</f>
        <v>6.25E-2</v>
      </c>
      <c r="L29" s="3">
        <f>31250/1000000</f>
        <v>3.125E-2</v>
      </c>
      <c r="M29" s="3">
        <f>46875/1000000</f>
        <v>4.6875E-2</v>
      </c>
      <c r="N29" s="13">
        <f>62500/1000000</f>
        <v>6.25E-2</v>
      </c>
      <c r="O29" s="3" t="s">
        <v>78</v>
      </c>
    </row>
    <row r="30" spans="1:15" x14ac:dyDescent="0.2">
      <c r="A30" s="53"/>
      <c r="B30" s="3" t="s">
        <v>52</v>
      </c>
      <c r="C30" s="3">
        <v>0.10758</v>
      </c>
      <c r="D30" s="3">
        <v>0.11758</v>
      </c>
      <c r="E30" s="3">
        <v>0.12758</v>
      </c>
      <c r="F30" s="3">
        <v>1.1214999999999999E-2</v>
      </c>
      <c r="G30" s="3">
        <v>1.2215E-2</v>
      </c>
      <c r="H30" s="3">
        <v>1.3214999999999999E-2</v>
      </c>
      <c r="I30" s="3">
        <v>1.1214999999999999E-2</v>
      </c>
      <c r="J30" s="21">
        <v>1.2215E-2</v>
      </c>
      <c r="K30" s="3">
        <v>1.3214999999999999E-2</v>
      </c>
      <c r="L30" s="3">
        <v>1.1214999999999999E-2</v>
      </c>
      <c r="M30" s="3">
        <v>1.2215E-2</v>
      </c>
      <c r="N30" s="3">
        <v>1.3214999999999999E-2</v>
      </c>
      <c r="O30" s="3" t="s">
        <v>78</v>
      </c>
    </row>
    <row r="31" spans="1:15" x14ac:dyDescent="0.2">
      <c r="A31" s="53"/>
      <c r="B31" s="3" t="s">
        <v>12</v>
      </c>
      <c r="C31" s="8">
        <v>5.9999999999999995E-4</v>
      </c>
      <c r="D31" s="3">
        <v>7.6999999999999996E-4</v>
      </c>
      <c r="E31" s="8">
        <v>8.0000000000000004E-4</v>
      </c>
      <c r="F31" s="8">
        <v>5.9999999999999995E-4</v>
      </c>
      <c r="G31" s="3">
        <v>7.6999999999999996E-4</v>
      </c>
      <c r="H31" s="8">
        <v>8.0000000000000004E-4</v>
      </c>
      <c r="I31" s="8">
        <v>5.9999999999999995E-4</v>
      </c>
      <c r="J31" s="3">
        <v>7.6999999999999996E-4</v>
      </c>
      <c r="K31" s="8">
        <v>8.0000000000000004E-4</v>
      </c>
      <c r="L31" s="8">
        <v>5.9999999999999995E-4</v>
      </c>
      <c r="M31" s="3">
        <v>7.6999999999999996E-4</v>
      </c>
      <c r="N31" s="8">
        <v>8.0000000000000004E-4</v>
      </c>
      <c r="O31" s="3" t="s">
        <v>78</v>
      </c>
    </row>
    <row r="32" spans="1:15" x14ac:dyDescent="0.2">
      <c r="A32" s="53"/>
      <c r="B32" s="3" t="s">
        <v>10</v>
      </c>
      <c r="C32" s="3">
        <v>0.1</v>
      </c>
      <c r="D32" s="3">
        <v>0.188</v>
      </c>
      <c r="E32" s="8">
        <v>0.25</v>
      </c>
      <c r="F32" s="3">
        <v>0.1</v>
      </c>
      <c r="G32" s="3">
        <v>0.188</v>
      </c>
      <c r="H32" s="8">
        <v>0.25</v>
      </c>
      <c r="I32" s="3">
        <v>0.1</v>
      </c>
      <c r="J32" s="3">
        <v>0.188</v>
      </c>
      <c r="K32" s="8">
        <v>0.25</v>
      </c>
      <c r="L32" s="3">
        <v>0.1</v>
      </c>
      <c r="M32" s="3">
        <v>0.188</v>
      </c>
      <c r="N32" s="8">
        <v>0.25</v>
      </c>
      <c r="O32" s="3" t="s">
        <v>78</v>
      </c>
    </row>
    <row r="33" spans="1:15" x14ac:dyDescent="0.2">
      <c r="A33" s="53"/>
      <c r="B33" s="3" t="s">
        <v>11</v>
      </c>
      <c r="C33" s="3">
        <v>3.2</v>
      </c>
      <c r="D33" s="3">
        <v>3.3</v>
      </c>
      <c r="E33" s="13">
        <v>3.4</v>
      </c>
      <c r="F33" s="3">
        <v>15.9</v>
      </c>
      <c r="G33" s="3">
        <v>16</v>
      </c>
      <c r="H33" s="13">
        <v>16.100000000000001</v>
      </c>
      <c r="I33" s="3">
        <v>3.2</v>
      </c>
      <c r="J33" s="3">
        <v>3.3</v>
      </c>
      <c r="K33" s="13">
        <v>3.4</v>
      </c>
      <c r="L33" s="3">
        <v>22.9</v>
      </c>
      <c r="M33" s="3">
        <v>23</v>
      </c>
      <c r="N33" s="16">
        <v>23.1</v>
      </c>
      <c r="O33" s="3" t="s">
        <v>78</v>
      </c>
    </row>
    <row r="34" spans="1:15" x14ac:dyDescent="0.2">
      <c r="A34" s="54"/>
      <c r="B34" s="3" t="s">
        <v>9</v>
      </c>
      <c r="C34" s="3">
        <v>0.35</v>
      </c>
      <c r="D34" s="3">
        <v>0.45</v>
      </c>
      <c r="E34" s="4">
        <v>0.55000000000000004</v>
      </c>
      <c r="F34" s="3">
        <v>0.57999999999999996</v>
      </c>
      <c r="G34" s="3">
        <v>0.65</v>
      </c>
      <c r="H34" s="13">
        <v>0.78</v>
      </c>
      <c r="I34" s="14">
        <v>2.38</v>
      </c>
      <c r="J34" s="5">
        <v>2.48</v>
      </c>
      <c r="K34" s="4">
        <v>2.58</v>
      </c>
      <c r="L34" s="46">
        <v>8.44</v>
      </c>
      <c r="M34" s="46">
        <v>8.4375</v>
      </c>
      <c r="N34" s="19">
        <v>8.5399999999999991</v>
      </c>
      <c r="O34" s="3" t="s">
        <v>78</v>
      </c>
    </row>
  </sheetData>
  <mergeCells count="11">
    <mergeCell ref="A26:A34"/>
    <mergeCell ref="A20:A24"/>
    <mergeCell ref="A17:O17"/>
    <mergeCell ref="C1:E1"/>
    <mergeCell ref="F1:H1"/>
    <mergeCell ref="I1:K1"/>
    <mergeCell ref="L1:N1"/>
    <mergeCell ref="C18:E18"/>
    <mergeCell ref="F18:H18"/>
    <mergeCell ref="I18:K18"/>
    <mergeCell ref="L18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27EC-53F7-6F49-82F9-1B1C8E226004}">
  <dimension ref="A1:AL21"/>
  <sheetViews>
    <sheetView tabSelected="1" zoomScale="129" zoomScaleNormal="129" workbookViewId="0">
      <selection activeCell="C15" sqref="C15"/>
    </sheetView>
  </sheetViews>
  <sheetFormatPr baseColWidth="10" defaultRowHeight="16" x14ac:dyDescent="0.2"/>
  <cols>
    <col min="1" max="1" width="23.1640625" bestFit="1" customWidth="1"/>
    <col min="2" max="2" width="6.1640625" customWidth="1"/>
    <col min="3" max="3" width="16.6640625" style="1" bestFit="1" customWidth="1"/>
    <col min="4" max="7" width="15" bestFit="1" customWidth="1"/>
  </cols>
  <sheetData>
    <row r="1" spans="1:4" x14ac:dyDescent="0.2">
      <c r="A1" s="28" t="s">
        <v>0</v>
      </c>
      <c r="B1" s="28" t="s">
        <v>1</v>
      </c>
      <c r="C1" s="29" t="s">
        <v>49</v>
      </c>
      <c r="D1" s="28" t="s">
        <v>50</v>
      </c>
    </row>
    <row r="2" spans="1:4" x14ac:dyDescent="0.2">
      <c r="A2" s="39" t="s">
        <v>6</v>
      </c>
      <c r="B2" s="3" t="s">
        <v>59</v>
      </c>
      <c r="C2">
        <v>1158261450</v>
      </c>
      <c r="D2" s="3" t="s">
        <v>60</v>
      </c>
    </row>
    <row r="3" spans="1:4" x14ac:dyDescent="0.2">
      <c r="A3" s="39" t="s">
        <v>7</v>
      </c>
      <c r="B3" s="3" t="s">
        <v>59</v>
      </c>
      <c r="C3">
        <v>1162274925</v>
      </c>
      <c r="D3" s="3" t="s">
        <v>60</v>
      </c>
    </row>
    <row r="4" spans="1:4" x14ac:dyDescent="0.2">
      <c r="A4" s="39" t="s">
        <v>51</v>
      </c>
      <c r="B4" s="3" t="s">
        <v>59</v>
      </c>
      <c r="C4">
        <v>79318500</v>
      </c>
      <c r="D4" s="3" t="s">
        <v>60</v>
      </c>
    </row>
    <row r="5" spans="1:4" x14ac:dyDescent="0.2">
      <c r="A5" s="39" t="s">
        <v>13</v>
      </c>
      <c r="B5" s="3" t="s">
        <v>59</v>
      </c>
      <c r="C5">
        <v>9001500</v>
      </c>
      <c r="D5" s="3" t="s">
        <v>60</v>
      </c>
    </row>
    <row r="6" spans="1:4" x14ac:dyDescent="0.2">
      <c r="A6" s="39" t="s">
        <v>52</v>
      </c>
      <c r="B6" s="3" t="s">
        <v>59</v>
      </c>
      <c r="C6">
        <v>2459930</v>
      </c>
      <c r="D6" s="3" t="s">
        <v>61</v>
      </c>
    </row>
    <row r="7" spans="1:4" x14ac:dyDescent="0.2">
      <c r="A7" s="39" t="s">
        <v>12</v>
      </c>
      <c r="B7" s="3" t="s">
        <v>59</v>
      </c>
      <c r="C7">
        <v>90000</v>
      </c>
      <c r="D7" s="3" t="s">
        <v>61</v>
      </c>
    </row>
    <row r="8" spans="1:4" x14ac:dyDescent="0.2">
      <c r="A8" s="39" t="s">
        <v>53</v>
      </c>
      <c r="B8" s="3" t="s">
        <v>59</v>
      </c>
      <c r="C8">
        <v>329650200</v>
      </c>
      <c r="D8" s="3" t="s">
        <v>61</v>
      </c>
    </row>
    <row r="9" spans="1:4" x14ac:dyDescent="0.2">
      <c r="A9" s="39" t="s">
        <v>11</v>
      </c>
      <c r="B9" s="3" t="s">
        <v>59</v>
      </c>
      <c r="C9">
        <v>22931482</v>
      </c>
      <c r="D9" s="3" t="s">
        <v>61</v>
      </c>
    </row>
    <row r="10" spans="1:4" x14ac:dyDescent="0.2">
      <c r="A10" s="39" t="s">
        <v>9</v>
      </c>
      <c r="B10" s="3" t="s">
        <v>59</v>
      </c>
      <c r="C10">
        <v>8440038</v>
      </c>
      <c r="D10" s="3" t="s">
        <v>61</v>
      </c>
    </row>
    <row r="11" spans="1:4" x14ac:dyDescent="0.2">
      <c r="A11" s="39" t="s">
        <v>14</v>
      </c>
      <c r="B11" s="3" t="s">
        <v>24</v>
      </c>
      <c r="C11" s="5">
        <v>7</v>
      </c>
      <c r="D11" s="3"/>
    </row>
    <row r="12" spans="1:4" x14ac:dyDescent="0.2">
      <c r="A12" s="39" t="s">
        <v>15</v>
      </c>
      <c r="B12" s="3" t="s">
        <v>25</v>
      </c>
      <c r="C12" s="5">
        <v>5</v>
      </c>
      <c r="D12" s="3"/>
    </row>
    <row r="13" spans="1:4" x14ac:dyDescent="0.2">
      <c r="A13" s="6" t="s">
        <v>62</v>
      </c>
      <c r="B13" s="6" t="s">
        <v>59</v>
      </c>
      <c r="C13" s="41">
        <f>SUM(C6:C10)</f>
        <v>363571650</v>
      </c>
      <c r="D13" s="40"/>
    </row>
    <row r="14" spans="1:4" x14ac:dyDescent="0.2">
      <c r="A14" s="6" t="s">
        <v>63</v>
      </c>
      <c r="B14" s="6" t="s">
        <v>59</v>
      </c>
      <c r="C14" s="41">
        <f>SUM(C2:C5)</f>
        <v>2408856375</v>
      </c>
      <c r="D14" s="40"/>
    </row>
    <row r="15" spans="1:4" x14ac:dyDescent="0.2">
      <c r="A15" s="6" t="s">
        <v>64</v>
      </c>
      <c r="B15" s="6" t="s">
        <v>59</v>
      </c>
      <c r="C15" s="41">
        <f>SUM(C20:G20)</f>
        <v>1595065635.4111624</v>
      </c>
      <c r="D15" s="40"/>
    </row>
    <row r="16" spans="1:4" x14ac:dyDescent="0.2">
      <c r="A16" s="49" t="s">
        <v>81</v>
      </c>
      <c r="B16" s="6" t="s">
        <v>59</v>
      </c>
      <c r="C16" s="50">
        <f>C14+C15</f>
        <v>4003922010.4111624</v>
      </c>
      <c r="D16" s="51"/>
    </row>
    <row r="17" spans="1:38" s="38" customFormat="1" x14ac:dyDescent="0.2">
      <c r="A17"/>
      <c r="B17"/>
      <c r="C17" s="2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">
      <c r="C18" s="45" t="s">
        <v>54</v>
      </c>
      <c r="D18" s="45" t="s">
        <v>55</v>
      </c>
      <c r="E18" s="45" t="s">
        <v>56</v>
      </c>
      <c r="F18" s="45" t="s">
        <v>57</v>
      </c>
      <c r="G18" s="45" t="s">
        <v>58</v>
      </c>
    </row>
    <row r="19" spans="1:38" x14ac:dyDescent="0.2">
      <c r="C19" s="42">
        <v>0</v>
      </c>
      <c r="D19" s="43">
        <v>1</v>
      </c>
      <c r="E19" s="43">
        <v>2</v>
      </c>
      <c r="F19" s="43">
        <v>3</v>
      </c>
      <c r="G19" s="43">
        <v>4</v>
      </c>
    </row>
    <row r="20" spans="1:38" x14ac:dyDescent="0.2">
      <c r="C20" s="42">
        <f>C13</f>
        <v>363571650</v>
      </c>
      <c r="D20" s="44">
        <f>$C$20/POWER(($C$11/100)+1,D19)</f>
        <v>339786588.7850467</v>
      </c>
      <c r="E20" s="44">
        <f t="shared" ref="E20:G20" si="0">$C$20/POWER(($C$11/100)+1,E19)</f>
        <v>317557559.61219317</v>
      </c>
      <c r="F20" s="44">
        <f t="shared" si="0"/>
        <v>296782765.99270391</v>
      </c>
      <c r="G20" s="44">
        <f t="shared" si="0"/>
        <v>277367071.0212186</v>
      </c>
    </row>
    <row r="21" spans="1:38" x14ac:dyDescent="0.2">
      <c r="C21" s="2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D9A5-C892-654A-BD8E-898BF3D33130}">
  <dimension ref="A1:N22"/>
  <sheetViews>
    <sheetView workbookViewId="0">
      <selection activeCell="E32" sqref="E32"/>
    </sheetView>
  </sheetViews>
  <sheetFormatPr baseColWidth="10" defaultRowHeight="16" x14ac:dyDescent="0.2"/>
  <cols>
    <col min="1" max="1" width="25" bestFit="1" customWidth="1"/>
    <col min="4" max="4" width="17.1640625" bestFit="1" customWidth="1"/>
    <col min="5" max="5" width="19.1640625" bestFit="1" customWidth="1"/>
    <col min="7" max="7" width="17.1640625" bestFit="1" customWidth="1"/>
    <col min="8" max="8" width="19.1640625" bestFit="1" customWidth="1"/>
    <col min="9" max="9" width="8.1640625" bestFit="1" customWidth="1"/>
    <col min="10" max="10" width="17.1640625" bestFit="1" customWidth="1"/>
    <col min="11" max="11" width="19.1640625" bestFit="1" customWidth="1"/>
    <col min="12" max="12" width="8.1640625" bestFit="1" customWidth="1"/>
    <col min="13" max="13" width="17.1640625" bestFit="1" customWidth="1"/>
    <col min="14" max="14" width="19.1640625" bestFit="1" customWidth="1"/>
  </cols>
  <sheetData>
    <row r="1" spans="1:14" x14ac:dyDescent="0.2">
      <c r="A1" s="28" t="s">
        <v>0</v>
      </c>
      <c r="B1" s="28" t="s">
        <v>1</v>
      </c>
      <c r="C1" s="60" t="s">
        <v>5</v>
      </c>
      <c r="D1" s="60"/>
      <c r="E1" s="60"/>
      <c r="F1" s="60" t="s">
        <v>17</v>
      </c>
      <c r="G1" s="60"/>
      <c r="H1" s="60"/>
      <c r="I1" s="61" t="s">
        <v>18</v>
      </c>
      <c r="J1" s="61"/>
      <c r="K1" s="61"/>
      <c r="L1" s="60" t="s">
        <v>19</v>
      </c>
      <c r="M1" s="60"/>
      <c r="N1" s="60"/>
    </row>
    <row r="2" spans="1:14" x14ac:dyDescent="0.2">
      <c r="A2" s="28"/>
      <c r="B2" s="28"/>
      <c r="C2" s="28" t="s">
        <v>2</v>
      </c>
      <c r="D2" s="28" t="s">
        <v>3</v>
      </c>
      <c r="E2" s="29" t="s">
        <v>4</v>
      </c>
      <c r="F2" s="28" t="s">
        <v>2</v>
      </c>
      <c r="G2" s="28" t="s">
        <v>3</v>
      </c>
      <c r="H2" s="29" t="s">
        <v>4</v>
      </c>
      <c r="I2" s="28" t="s">
        <v>2</v>
      </c>
      <c r="J2" s="28" t="s">
        <v>3</v>
      </c>
      <c r="K2" s="29" t="s">
        <v>4</v>
      </c>
      <c r="L2" s="28" t="s">
        <v>2</v>
      </c>
      <c r="M2" s="28" t="s">
        <v>3</v>
      </c>
      <c r="N2" s="29" t="s">
        <v>4</v>
      </c>
    </row>
    <row r="3" spans="1:14" x14ac:dyDescent="0.2">
      <c r="A3" s="7" t="s">
        <v>43</v>
      </c>
      <c r="B3" s="3" t="s">
        <v>59</v>
      </c>
      <c r="C3" s="3">
        <v>19</v>
      </c>
      <c r="D3" s="3">
        <v>200</v>
      </c>
      <c r="E3" s="16">
        <f>D3*C3</f>
        <v>3800</v>
      </c>
      <c r="F3" s="3">
        <v>3236</v>
      </c>
      <c r="G3" s="3">
        <v>0.3</v>
      </c>
      <c r="H3" s="16">
        <f>G3*F3</f>
        <v>970.8</v>
      </c>
      <c r="I3" s="3">
        <v>648</v>
      </c>
      <c r="J3" s="3">
        <v>0.3</v>
      </c>
      <c r="K3" s="16">
        <f>J3*I3</f>
        <v>194.4</v>
      </c>
      <c r="L3" s="3">
        <v>4425</v>
      </c>
      <c r="M3" s="3">
        <v>0.2</v>
      </c>
      <c r="N3" s="16">
        <f>M3*L3</f>
        <v>885</v>
      </c>
    </row>
    <row r="4" spans="1:14" x14ac:dyDescent="0.2">
      <c r="A4" s="7" t="s">
        <v>45</v>
      </c>
      <c r="B4" s="3" t="s">
        <v>59</v>
      </c>
      <c r="C4" s="3">
        <v>19</v>
      </c>
      <c r="D4" s="3">
        <v>400</v>
      </c>
      <c r="E4" s="16">
        <f t="shared" ref="E4:E6" si="0">D4*C4</f>
        <v>7600</v>
      </c>
      <c r="F4" s="3">
        <v>3236</v>
      </c>
      <c r="G4" s="3">
        <v>0.5</v>
      </c>
      <c r="H4" s="16">
        <f t="shared" ref="H4:H6" si="1">G4*F4</f>
        <v>1618</v>
      </c>
      <c r="I4" s="3">
        <v>648</v>
      </c>
      <c r="J4" s="15">
        <v>0.5</v>
      </c>
      <c r="K4" s="16">
        <f t="shared" ref="K4:K6" si="2">J4*I4</f>
        <v>324</v>
      </c>
      <c r="L4" s="3">
        <v>4425</v>
      </c>
      <c r="M4" s="3">
        <v>0.3</v>
      </c>
      <c r="N4" s="16">
        <f>M4*L4</f>
        <v>1327.5</v>
      </c>
    </row>
    <row r="5" spans="1:14" x14ac:dyDescent="0.2">
      <c r="A5" s="7" t="s">
        <v>44</v>
      </c>
      <c r="B5" s="3" t="s">
        <v>59</v>
      </c>
      <c r="C5" s="3">
        <v>19</v>
      </c>
      <c r="D5" s="3">
        <v>80</v>
      </c>
      <c r="E5" s="16">
        <f t="shared" si="0"/>
        <v>1520</v>
      </c>
      <c r="F5" s="3">
        <v>3236</v>
      </c>
      <c r="G5" s="3">
        <v>0.6</v>
      </c>
      <c r="H5" s="16">
        <f t="shared" si="1"/>
        <v>1941.6</v>
      </c>
      <c r="I5" s="3">
        <v>648</v>
      </c>
      <c r="J5" s="3">
        <v>0.14749999999999999</v>
      </c>
      <c r="K5" s="16">
        <f t="shared" si="2"/>
        <v>95.58</v>
      </c>
      <c r="L5" s="3">
        <v>4425</v>
      </c>
      <c r="M5" s="3">
        <v>0.26300000000000001</v>
      </c>
      <c r="N5" s="16">
        <f t="shared" ref="N5:N6" si="3">M5*L5</f>
        <v>1163.7750000000001</v>
      </c>
    </row>
    <row r="6" spans="1:14" x14ac:dyDescent="0.2">
      <c r="A6" s="7" t="s">
        <v>46</v>
      </c>
      <c r="B6" s="3" t="s">
        <v>59</v>
      </c>
      <c r="C6" s="3">
        <v>19</v>
      </c>
      <c r="D6" s="3">
        <v>130</v>
      </c>
      <c r="E6" s="16">
        <f t="shared" si="0"/>
        <v>2470</v>
      </c>
      <c r="F6" s="3">
        <v>3236</v>
      </c>
      <c r="G6" s="3">
        <v>0.65</v>
      </c>
      <c r="H6" s="16">
        <f t="shared" si="1"/>
        <v>2103.4</v>
      </c>
      <c r="I6" s="3">
        <v>648</v>
      </c>
      <c r="J6" s="3">
        <v>0.16750000000000001</v>
      </c>
      <c r="K6" s="16">
        <f t="shared" si="2"/>
        <v>108.54</v>
      </c>
      <c r="L6" s="3">
        <v>4425</v>
      </c>
      <c r="M6" s="3">
        <v>0.28299999999999997</v>
      </c>
      <c r="N6" s="16">
        <f t="shared" si="3"/>
        <v>1252.2749999999999</v>
      </c>
    </row>
    <row r="7" spans="1:14" x14ac:dyDescent="0.2">
      <c r="A7" s="7" t="s">
        <v>47</v>
      </c>
      <c r="B7" s="3" t="s">
        <v>59</v>
      </c>
      <c r="C7" s="3">
        <v>8</v>
      </c>
      <c r="D7" s="3">
        <v>0.45</v>
      </c>
      <c r="E7" s="16">
        <f>C7*D7</f>
        <v>3.6</v>
      </c>
      <c r="F7" s="3">
        <v>12</v>
      </c>
      <c r="G7" s="16">
        <v>0.45</v>
      </c>
      <c r="H7" s="16">
        <f>F7*G7</f>
        <v>5.4</v>
      </c>
      <c r="I7" s="3">
        <v>44</v>
      </c>
      <c r="J7" s="16">
        <v>0.45</v>
      </c>
      <c r="K7" s="16">
        <f>I7*J7</f>
        <v>19.8</v>
      </c>
      <c r="L7" s="3">
        <v>150</v>
      </c>
      <c r="M7" s="16">
        <v>0.45</v>
      </c>
      <c r="N7" s="16">
        <f>L7*M7</f>
        <v>67.5</v>
      </c>
    </row>
    <row r="8" spans="1:14" x14ac:dyDescent="0.2">
      <c r="A8" s="7" t="s">
        <v>48</v>
      </c>
      <c r="B8" s="3" t="s">
        <v>59</v>
      </c>
      <c r="C8" s="3">
        <v>8</v>
      </c>
      <c r="D8" s="3">
        <v>0.6</v>
      </c>
      <c r="E8" s="16">
        <f>C8*D8</f>
        <v>4.8</v>
      </c>
      <c r="F8" s="3">
        <v>12</v>
      </c>
      <c r="G8" s="16">
        <v>0.6</v>
      </c>
      <c r="H8" s="16">
        <f>F8*G8</f>
        <v>7.1999999999999993</v>
      </c>
      <c r="I8" s="3">
        <v>44</v>
      </c>
      <c r="J8" s="16">
        <v>0.6</v>
      </c>
      <c r="K8" s="16">
        <f>I8*J8</f>
        <v>26.4</v>
      </c>
      <c r="L8" s="3">
        <v>150</v>
      </c>
      <c r="M8" s="16">
        <v>0.6</v>
      </c>
      <c r="N8" s="16">
        <f>L8*M8</f>
        <v>90</v>
      </c>
    </row>
    <row r="9" spans="1:14" x14ac:dyDescent="0.2">
      <c r="A9" s="7" t="s">
        <v>27</v>
      </c>
      <c r="B9" s="3" t="s">
        <v>59</v>
      </c>
      <c r="C9" s="3">
        <v>4</v>
      </c>
      <c r="D9" s="3">
        <v>0.10758</v>
      </c>
      <c r="E9" s="19">
        <f>C9*D9</f>
        <v>0.43031999999999998</v>
      </c>
      <c r="F9" s="3">
        <v>98</v>
      </c>
      <c r="G9" s="3">
        <v>1.1214999999999999E-2</v>
      </c>
      <c r="H9" s="16">
        <f>F9*G9</f>
        <v>1.09907</v>
      </c>
      <c r="I9" s="18">
        <v>100</v>
      </c>
      <c r="J9" s="3">
        <v>1.1214999999999999E-2</v>
      </c>
      <c r="K9" s="19">
        <f>I9*J9</f>
        <v>1.1214999999999999</v>
      </c>
      <c r="L9" s="3">
        <v>190</v>
      </c>
      <c r="M9" s="3">
        <v>1.1214999999999999E-2</v>
      </c>
      <c r="N9" s="19">
        <f>L9*M9</f>
        <v>2.1308499999999997</v>
      </c>
    </row>
    <row r="10" spans="1:14" x14ac:dyDescent="0.2">
      <c r="A10" s="7" t="s">
        <v>28</v>
      </c>
      <c r="B10" s="3" t="s">
        <v>59</v>
      </c>
      <c r="C10" s="3">
        <v>4</v>
      </c>
      <c r="D10" s="3">
        <v>0.12758</v>
      </c>
      <c r="E10" s="19">
        <f t="shared" ref="E10:E18" si="4">C10*D10</f>
        <v>0.51032</v>
      </c>
      <c r="F10" s="3">
        <v>98</v>
      </c>
      <c r="G10" s="3">
        <v>1.3214999999999999E-2</v>
      </c>
      <c r="H10" s="16">
        <f t="shared" ref="H10:H18" si="5">F10*G10</f>
        <v>1.2950699999999999</v>
      </c>
      <c r="I10" s="18">
        <v>100</v>
      </c>
      <c r="J10" s="3">
        <v>1.3214999999999999E-2</v>
      </c>
      <c r="K10" s="19">
        <f t="shared" ref="K10:K18" si="6">I10*J10</f>
        <v>1.3214999999999999</v>
      </c>
      <c r="L10" s="3">
        <v>190</v>
      </c>
      <c r="M10" s="3">
        <v>1.3214999999999999E-2</v>
      </c>
      <c r="N10" s="19">
        <f t="shared" ref="N10:N18" si="7">L10*M10</f>
        <v>2.51085</v>
      </c>
    </row>
    <row r="11" spans="1:14" x14ac:dyDescent="0.2">
      <c r="A11" s="7" t="s">
        <v>29</v>
      </c>
      <c r="B11" s="3" t="s">
        <v>59</v>
      </c>
      <c r="C11" s="3"/>
      <c r="D11" s="3"/>
      <c r="E11" s="19">
        <v>0.35</v>
      </c>
      <c r="F11" s="3"/>
      <c r="G11" s="3"/>
      <c r="H11" s="16">
        <v>0.57999999999999996</v>
      </c>
      <c r="I11" s="18"/>
      <c r="J11" s="21"/>
      <c r="K11" s="19">
        <v>2.38</v>
      </c>
      <c r="L11" s="3"/>
      <c r="M11" s="3"/>
      <c r="N11" s="19">
        <v>8.44</v>
      </c>
    </row>
    <row r="12" spans="1:14" x14ac:dyDescent="0.2">
      <c r="A12" s="7" t="s">
        <v>30</v>
      </c>
      <c r="B12" s="3" t="s">
        <v>59</v>
      </c>
      <c r="C12" s="3"/>
      <c r="D12" s="3"/>
      <c r="E12" s="19">
        <v>0.55000000000000004</v>
      </c>
      <c r="F12" s="3"/>
      <c r="G12" s="3"/>
      <c r="H12" s="16">
        <v>0.78</v>
      </c>
      <c r="I12" s="18"/>
      <c r="J12" s="21"/>
      <c r="K12" s="19">
        <v>2.58</v>
      </c>
      <c r="L12" s="3"/>
      <c r="M12" s="3"/>
      <c r="N12" s="19">
        <v>8.5399999999999991</v>
      </c>
    </row>
    <row r="13" spans="1:14" x14ac:dyDescent="0.2">
      <c r="A13" s="7" t="s">
        <v>31</v>
      </c>
      <c r="B13" s="3" t="s">
        <v>59</v>
      </c>
      <c r="C13" s="3">
        <v>2000</v>
      </c>
      <c r="D13" s="3">
        <v>0.1</v>
      </c>
      <c r="E13" s="19">
        <f t="shared" si="4"/>
        <v>200</v>
      </c>
      <c r="F13" s="3">
        <v>1200</v>
      </c>
      <c r="G13" s="3">
        <v>0.1</v>
      </c>
      <c r="H13" s="16">
        <f t="shared" si="5"/>
        <v>120</v>
      </c>
      <c r="I13" s="18">
        <v>548</v>
      </c>
      <c r="J13" s="3">
        <v>0.1</v>
      </c>
      <c r="K13" s="19">
        <f t="shared" si="6"/>
        <v>54.800000000000004</v>
      </c>
      <c r="L13" s="3">
        <v>2200</v>
      </c>
      <c r="M13" s="3">
        <v>0.1</v>
      </c>
      <c r="N13" s="19">
        <f t="shared" si="7"/>
        <v>220</v>
      </c>
    </row>
    <row r="14" spans="1:14" x14ac:dyDescent="0.2">
      <c r="A14" s="7" t="s">
        <v>32</v>
      </c>
      <c r="B14" s="3" t="s">
        <v>59</v>
      </c>
      <c r="C14" s="3">
        <v>2000</v>
      </c>
      <c r="D14" s="8">
        <v>0.25</v>
      </c>
      <c r="E14" s="19">
        <f t="shared" si="4"/>
        <v>500</v>
      </c>
      <c r="F14" s="3">
        <v>1200</v>
      </c>
      <c r="G14" s="8">
        <v>0.25</v>
      </c>
      <c r="H14" s="16">
        <f t="shared" si="5"/>
        <v>300</v>
      </c>
      <c r="I14" s="18">
        <v>548</v>
      </c>
      <c r="J14" s="8">
        <v>0.25</v>
      </c>
      <c r="K14" s="19">
        <f t="shared" si="6"/>
        <v>137</v>
      </c>
      <c r="L14" s="3">
        <v>2200</v>
      </c>
      <c r="M14" s="8">
        <v>0.25</v>
      </c>
      <c r="N14" s="19">
        <f t="shared" si="7"/>
        <v>550</v>
      </c>
    </row>
    <row r="15" spans="1:14" x14ac:dyDescent="0.2">
      <c r="A15" s="7" t="s">
        <v>33</v>
      </c>
      <c r="B15" s="3" t="s">
        <v>59</v>
      </c>
      <c r="C15" s="3"/>
      <c r="D15" s="3"/>
      <c r="E15" s="19">
        <v>3.2</v>
      </c>
      <c r="F15" s="3"/>
      <c r="G15" s="3"/>
      <c r="H15" s="16">
        <v>15.9</v>
      </c>
      <c r="I15" s="18"/>
      <c r="J15" s="21"/>
      <c r="K15" s="19">
        <v>3.2</v>
      </c>
      <c r="L15" s="3"/>
      <c r="M15" s="3"/>
      <c r="N15" s="19">
        <v>22.9</v>
      </c>
    </row>
    <row r="16" spans="1:14" x14ac:dyDescent="0.2">
      <c r="A16" s="7" t="s">
        <v>34</v>
      </c>
      <c r="B16" s="3" t="s">
        <v>59</v>
      </c>
      <c r="C16" s="3"/>
      <c r="D16" s="3"/>
      <c r="E16" s="19">
        <v>3.4</v>
      </c>
      <c r="F16" s="3"/>
      <c r="G16" s="3"/>
      <c r="H16" s="16">
        <v>16.100000000000001</v>
      </c>
      <c r="I16" s="18"/>
      <c r="J16" s="21"/>
      <c r="K16" s="19">
        <v>3.4</v>
      </c>
      <c r="L16" s="3"/>
      <c r="M16" s="3"/>
      <c r="N16" s="19">
        <v>23.1</v>
      </c>
    </row>
    <row r="17" spans="1:14" x14ac:dyDescent="0.2">
      <c r="A17" s="7" t="s">
        <v>35</v>
      </c>
      <c r="B17" s="3" t="s">
        <v>59</v>
      </c>
      <c r="C17" s="3">
        <v>8</v>
      </c>
      <c r="D17" s="8">
        <v>5.9999999999999995E-4</v>
      </c>
      <c r="E17" s="19">
        <f t="shared" si="4"/>
        <v>4.7999999999999996E-3</v>
      </c>
      <c r="F17" s="3">
        <v>12</v>
      </c>
      <c r="G17" s="8">
        <v>5.9999999999999995E-4</v>
      </c>
      <c r="H17" s="16">
        <f t="shared" si="5"/>
        <v>7.1999999999999998E-3</v>
      </c>
      <c r="I17" s="18">
        <v>44</v>
      </c>
      <c r="J17" s="8">
        <v>5.9999999999999995E-4</v>
      </c>
      <c r="K17" s="19">
        <f t="shared" si="6"/>
        <v>2.6399999999999996E-2</v>
      </c>
      <c r="L17" s="3">
        <v>150</v>
      </c>
      <c r="M17" s="8">
        <v>5.9999999999999995E-4</v>
      </c>
      <c r="N17" s="19">
        <f t="shared" si="7"/>
        <v>0.09</v>
      </c>
    </row>
    <row r="18" spans="1:14" x14ac:dyDescent="0.2">
      <c r="A18" s="7" t="s">
        <v>36</v>
      </c>
      <c r="B18" s="3" t="s">
        <v>59</v>
      </c>
      <c r="C18" s="3">
        <v>8</v>
      </c>
      <c r="D18" s="8">
        <v>8.0000000000000004E-4</v>
      </c>
      <c r="E18" s="19">
        <f t="shared" si="4"/>
        <v>6.4000000000000003E-3</v>
      </c>
      <c r="F18" s="3">
        <v>12</v>
      </c>
      <c r="G18" s="8">
        <v>8.0000000000000004E-4</v>
      </c>
      <c r="H18" s="16">
        <f t="shared" si="5"/>
        <v>9.6000000000000009E-3</v>
      </c>
      <c r="I18" s="18">
        <v>44</v>
      </c>
      <c r="J18" s="8">
        <v>8.0000000000000004E-4</v>
      </c>
      <c r="K18" s="19">
        <f t="shared" si="6"/>
        <v>3.5200000000000002E-2</v>
      </c>
      <c r="L18" s="3">
        <v>150</v>
      </c>
      <c r="M18" s="8">
        <v>8.0000000000000004E-4</v>
      </c>
      <c r="N18" s="19">
        <f t="shared" si="7"/>
        <v>0.12000000000000001</v>
      </c>
    </row>
    <row r="19" spans="1:14" x14ac:dyDescent="0.2">
      <c r="A19" s="7" t="s">
        <v>37</v>
      </c>
      <c r="B19" s="3" t="s">
        <v>59</v>
      </c>
      <c r="C19" s="3">
        <v>8</v>
      </c>
      <c r="D19" s="32">
        <v>6.2500000000000003E-3</v>
      </c>
      <c r="E19" s="19">
        <f>C20*C19*D19</f>
        <v>0.25</v>
      </c>
      <c r="F19" s="3">
        <v>12</v>
      </c>
      <c r="G19" s="12">
        <v>6.2500000000000003E-3</v>
      </c>
      <c r="H19" s="16">
        <f>F20*F19*G19</f>
        <v>0.375</v>
      </c>
      <c r="I19" s="18">
        <v>44</v>
      </c>
      <c r="J19" s="12">
        <v>6.2500000000000003E-3</v>
      </c>
      <c r="K19" s="19">
        <f>I20*I19*J19</f>
        <v>1.375</v>
      </c>
      <c r="L19" s="3">
        <v>150</v>
      </c>
      <c r="M19" s="12">
        <v>6.2500000000000003E-3</v>
      </c>
      <c r="N19" s="30">
        <f>L20*L19*M19</f>
        <v>4.6875</v>
      </c>
    </row>
    <row r="20" spans="1:14" x14ac:dyDescent="0.2">
      <c r="A20" s="7" t="s">
        <v>41</v>
      </c>
      <c r="B20" s="3" t="s">
        <v>40</v>
      </c>
      <c r="C20" s="3">
        <v>5</v>
      </c>
      <c r="D20" s="12"/>
      <c r="E20" s="19"/>
      <c r="F20" s="3">
        <v>5</v>
      </c>
      <c r="G20" s="12"/>
      <c r="H20" s="16"/>
      <c r="I20" s="18">
        <v>5</v>
      </c>
      <c r="J20" s="12"/>
      <c r="K20" s="19"/>
      <c r="L20" s="3">
        <v>5</v>
      </c>
      <c r="M20" s="12"/>
      <c r="N20" s="31"/>
    </row>
    <row r="21" spans="1:14" x14ac:dyDescent="0.2">
      <c r="A21" s="7" t="s">
        <v>38</v>
      </c>
      <c r="B21" s="3" t="s">
        <v>59</v>
      </c>
      <c r="C21" s="3">
        <v>8</v>
      </c>
      <c r="D21" s="32">
        <v>6.2500000000000003E-3</v>
      </c>
      <c r="E21" s="19">
        <f>C22*C21*D21</f>
        <v>0.5</v>
      </c>
      <c r="F21" s="3">
        <v>12</v>
      </c>
      <c r="G21" s="12">
        <v>6.2500000000000003E-3</v>
      </c>
      <c r="H21" s="16">
        <f>F22*F21*G21</f>
        <v>0.75</v>
      </c>
      <c r="I21" s="18">
        <v>44</v>
      </c>
      <c r="J21" s="12">
        <v>6.2500000000000003E-3</v>
      </c>
      <c r="K21" s="19">
        <f>I22*I21*J21</f>
        <v>2.75</v>
      </c>
      <c r="L21" s="3">
        <v>150</v>
      </c>
      <c r="M21" s="12">
        <v>6.2500000000000003E-3</v>
      </c>
      <c r="N21" s="20">
        <f>L22*L21*M21</f>
        <v>9.375</v>
      </c>
    </row>
    <row r="22" spans="1:14" x14ac:dyDescent="0.2">
      <c r="A22" s="7" t="s">
        <v>42</v>
      </c>
      <c r="B22" s="3" t="s">
        <v>40</v>
      </c>
      <c r="C22" s="3">
        <v>10</v>
      </c>
      <c r="D22" s="3"/>
      <c r="E22" s="4"/>
      <c r="F22" s="3">
        <v>10</v>
      </c>
      <c r="G22" s="3"/>
      <c r="H22" s="13"/>
      <c r="I22" s="15">
        <v>10</v>
      </c>
      <c r="J22" s="5"/>
      <c r="K22" s="4"/>
      <c r="L22" s="3">
        <v>10</v>
      </c>
      <c r="M22" s="3"/>
      <c r="N22" s="22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TCO Calculation</vt:lpstr>
      <vt:lpstr>UQ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2024-12-20T17:40:24Z</dcterms:modified>
</cp:coreProperties>
</file>