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D6753E7D-36FE-B44A-9269-E24591DBF75C}" xr6:coauthVersionLast="47" xr6:coauthVersionMax="47" xr10:uidLastSave="{00000000-0000-0000-0000-000000000000}"/>
  <bookViews>
    <workbookView xWindow="39940" yWindow="3180" windowWidth="37840" windowHeight="24180" xr2:uid="{F106EAC8-F8DF-D34D-A945-DB96D06E5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14" i="1"/>
  <c r="S12" i="1"/>
  <c r="S13" i="1"/>
  <c r="S11" i="1"/>
  <c r="S4" i="1"/>
  <c r="S5" i="1"/>
  <c r="S3" i="1"/>
  <c r="E49" i="1"/>
  <c r="P12" i="1" s="1"/>
  <c r="B49" i="1"/>
  <c r="P6" i="1" s="1"/>
  <c r="E36" i="1"/>
  <c r="O14" i="1" s="1"/>
  <c r="B36" i="1"/>
  <c r="B38" i="1" s="1"/>
  <c r="E23" i="1"/>
  <c r="N12" i="1" s="1"/>
  <c r="B23" i="1"/>
  <c r="N4" i="1" s="1"/>
  <c r="E10" i="1"/>
  <c r="M11" i="1" s="1"/>
  <c r="B10" i="1"/>
  <c r="M3" i="1" s="1"/>
  <c r="O3" i="1" l="1"/>
  <c r="Q3" i="1" s="1"/>
  <c r="R3" i="1" s="1"/>
  <c r="O11" i="1"/>
  <c r="Q11" i="1" s="1"/>
  <c r="R11" i="1" s="1"/>
  <c r="P14" i="1"/>
  <c r="Q14" i="1" s="1"/>
  <c r="R14" i="1" s="1"/>
  <c r="P3" i="1"/>
  <c r="P11" i="1"/>
  <c r="M12" i="1"/>
  <c r="Q12" i="1" s="1"/>
  <c r="R12" i="1" s="1"/>
  <c r="P4" i="1"/>
  <c r="M13" i="1"/>
  <c r="Q13" i="1" s="1"/>
  <c r="R13" i="1" s="1"/>
  <c r="O6" i="1"/>
  <c r="Q6" i="1" s="1"/>
  <c r="R6" i="1" s="1"/>
  <c r="M5" i="1"/>
  <c r="Q5" i="1" s="1"/>
  <c r="R5" i="1" s="1"/>
  <c r="M4" i="1"/>
  <c r="Q4" i="1" l="1"/>
  <c r="R4" i="1" s="1"/>
</calcChain>
</file>

<file path=xl/sharedStrings.xml><?xml version="1.0" encoding="utf-8"?>
<sst xmlns="http://schemas.openxmlformats.org/spreadsheetml/2006/main" count="126" uniqueCount="35">
  <si>
    <t>Category</t>
  </si>
  <si>
    <t>Value</t>
  </si>
  <si>
    <t>Launch Event</t>
  </si>
  <si>
    <t>Launcher Production</t>
  </si>
  <si>
    <t>Launcher AIT</t>
  </si>
  <si>
    <t>Propellant Scheduling</t>
  </si>
  <si>
    <t>Launcher Transportation</t>
  </si>
  <si>
    <t>Launch Campaign</t>
  </si>
  <si>
    <t>Propellant Production</t>
  </si>
  <si>
    <t xml:space="preserve">Total </t>
  </si>
  <si>
    <t>Falcon-9 Carbon Baseline Emissions</t>
  </si>
  <si>
    <t>Falcon-9 Carbon Worst Case Emissions</t>
  </si>
  <si>
    <t>Soyuz-FG Carbon Baseline Emissions</t>
  </si>
  <si>
    <t>Soyuz-FG Worst Case Baseline Emissions</t>
  </si>
  <si>
    <t>Unknown HYC Carbon Baseline Emissions</t>
  </si>
  <si>
    <t>Unknown HYC Carbon Worst Case Emissions</t>
  </si>
  <si>
    <t>Unknown HYD Carbon Baseline Emissions</t>
  </si>
  <si>
    <t>Unknown HYD Carbon Worst Case Emissions</t>
  </si>
  <si>
    <t>Constellation</t>
  </si>
  <si>
    <t>Number of Launches</t>
  </si>
  <si>
    <t>Falcon-9</t>
  </si>
  <si>
    <t>Soyuz-FG</t>
  </si>
  <si>
    <t>HYC</t>
  </si>
  <si>
    <t>HYD</t>
  </si>
  <si>
    <t>Kuiper</t>
  </si>
  <si>
    <t>Grand Total</t>
  </si>
  <si>
    <t>OneWeb</t>
  </si>
  <si>
    <t>Starlink</t>
  </si>
  <si>
    <t>Baseline Total Carbon Emissions</t>
  </si>
  <si>
    <t>Worst Case Total Carbon Emissions</t>
  </si>
  <si>
    <t xml:space="preserve">GEO </t>
  </si>
  <si>
    <t>GEO</t>
  </si>
  <si>
    <t>Social Carbon Cost</t>
  </si>
  <si>
    <t>Subscribers</t>
  </si>
  <si>
    <t>Annual per Subscriber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</si>
</sst>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1" fontId="1" fillId="0" borderId="1" xfId="0" applyNumberFormat="1" applyFont="1" applyBorder="1"/>
    <xf numFmtId="0" fontId="1" fillId="4" borderId="1" xfId="0" applyFont="1" applyFill="1" applyBorder="1"/>
    <xf numFmtId="0" fontId="1" fillId="5" borderId="1" xfId="0" applyFont="1" applyFill="1" applyBorder="1"/>
    <xf numFmtId="164" fontId="1" fillId="0" borderId="1" xfId="1" applyNumberFormat="1" applyFont="1" applyBorder="1"/>
    <xf numFmtId="164" fontId="0" fillId="0" borderId="0" xfId="1" applyNumberFormat="1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" fillId="5" borderId="4" xfId="1" applyNumberFormat="1" applyFont="1" applyFill="1" applyBorder="1" applyAlignment="1">
      <alignment horizontal="center"/>
    </xf>
    <xf numFmtId="164" fontId="1" fillId="5" borderId="5" xfId="1" applyNumberFormat="1" applyFont="1" applyFill="1" applyBorder="1" applyAlignment="1">
      <alignment horizontal="center"/>
    </xf>
    <xf numFmtId="164" fontId="1" fillId="4" borderId="1" xfId="1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0" borderId="1" xfId="0" applyFont="1" applyBorder="1" applyAlignment="1">
      <alignment horizontal="center"/>
    </xf>
    <xf numFmtId="43" fontId="1" fillId="0" borderId="1" xfId="0" applyNumberFormat="1" applyFont="1" applyBorder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F6F2-9C9B-1B42-B2C8-1D2D657E43F0}">
  <dimension ref="A1:S49"/>
  <sheetViews>
    <sheetView tabSelected="1" workbookViewId="0">
      <selection activeCell="S19" sqref="S19"/>
    </sheetView>
  </sheetViews>
  <sheetFormatPr baseColWidth="10" defaultRowHeight="16" x14ac:dyDescent="0.2"/>
  <cols>
    <col min="1" max="1" width="21.1640625" bestFit="1" customWidth="1"/>
    <col min="2" max="2" width="19.83203125" bestFit="1" customWidth="1"/>
    <col min="4" max="4" width="21.1640625" bestFit="1" customWidth="1"/>
    <col min="5" max="5" width="18.83203125" bestFit="1" customWidth="1"/>
    <col min="7" max="7" width="11.1640625" bestFit="1" customWidth="1"/>
    <col min="8" max="8" width="11.1640625" customWidth="1"/>
    <col min="13" max="13" width="11.1640625" bestFit="1" customWidth="1"/>
    <col min="15" max="16" width="11.1640625" bestFit="1" customWidth="1"/>
    <col min="17" max="17" width="16.6640625" style="9" bestFit="1" customWidth="1"/>
    <col min="18" max="18" width="16.6640625" bestFit="1" customWidth="1"/>
    <col min="19" max="19" width="24.1640625" bestFit="1" customWidth="1"/>
  </cols>
  <sheetData>
    <row r="1" spans="1:19" x14ac:dyDescent="0.2">
      <c r="A1" s="12" t="s">
        <v>10</v>
      </c>
      <c r="B1" s="12"/>
      <c r="D1" s="14" t="s">
        <v>11</v>
      </c>
      <c r="E1" s="15"/>
      <c r="G1" s="10" t="s">
        <v>18</v>
      </c>
      <c r="H1" s="19" t="s">
        <v>33</v>
      </c>
      <c r="I1" s="10" t="s">
        <v>19</v>
      </c>
      <c r="J1" s="10"/>
      <c r="K1" s="10"/>
      <c r="L1" s="10"/>
      <c r="M1" s="10" t="s">
        <v>28</v>
      </c>
      <c r="N1" s="10"/>
      <c r="O1" s="10"/>
      <c r="P1" s="10"/>
      <c r="Q1" s="18" t="s">
        <v>25</v>
      </c>
      <c r="R1" s="20" t="s">
        <v>32</v>
      </c>
      <c r="S1" s="4"/>
    </row>
    <row r="2" spans="1:19" x14ac:dyDescent="0.2">
      <c r="A2" s="4" t="s">
        <v>0</v>
      </c>
      <c r="B2" s="4" t="s">
        <v>1</v>
      </c>
      <c r="D2" s="4" t="s">
        <v>0</v>
      </c>
      <c r="E2" s="4" t="s">
        <v>1</v>
      </c>
      <c r="G2" s="10"/>
      <c r="H2" s="19"/>
      <c r="I2" s="6" t="s">
        <v>20</v>
      </c>
      <c r="J2" s="6" t="s">
        <v>21</v>
      </c>
      <c r="K2" s="6" t="s">
        <v>22</v>
      </c>
      <c r="L2" s="6" t="s">
        <v>23</v>
      </c>
      <c r="M2" s="6" t="s">
        <v>20</v>
      </c>
      <c r="N2" s="6" t="s">
        <v>21</v>
      </c>
      <c r="O2" s="6" t="s">
        <v>22</v>
      </c>
      <c r="P2" s="6" t="s">
        <v>23</v>
      </c>
      <c r="Q2" s="18"/>
      <c r="R2" s="20"/>
      <c r="S2" s="6" t="s">
        <v>34</v>
      </c>
    </row>
    <row r="3" spans="1:19" x14ac:dyDescent="0.2">
      <c r="A3" s="1" t="s">
        <v>2</v>
      </c>
      <c r="B3" s="3">
        <v>4113533.9070000001</v>
      </c>
      <c r="D3" s="1" t="s">
        <v>2</v>
      </c>
      <c r="E3" s="2">
        <v>26728958.940000001</v>
      </c>
      <c r="G3" s="1" t="s">
        <v>24</v>
      </c>
      <c r="H3">
        <v>2500000</v>
      </c>
      <c r="I3" s="1">
        <v>3</v>
      </c>
      <c r="J3" s="1"/>
      <c r="K3" s="1">
        <v>67</v>
      </c>
      <c r="L3" s="1">
        <v>20</v>
      </c>
      <c r="M3" s="1">
        <f>I3*B10</f>
        <v>77600559.281729996</v>
      </c>
      <c r="N3" s="1"/>
      <c r="O3" s="1">
        <f>K3*B36</f>
        <v>2757562910.4841204</v>
      </c>
      <c r="P3" s="1">
        <f>B49*L3</f>
        <v>651159571.63639998</v>
      </c>
      <c r="Q3" s="8">
        <f>M3+O3+P3</f>
        <v>3486323041.4022503</v>
      </c>
      <c r="R3" s="21">
        <f>(Q3/1000)*185</f>
        <v>644969762.65941632</v>
      </c>
      <c r="S3" s="21">
        <f>(R3/H3)/5</f>
        <v>51.597581012753302</v>
      </c>
    </row>
    <row r="4" spans="1:19" x14ac:dyDescent="0.2">
      <c r="A4" s="1" t="s">
        <v>3</v>
      </c>
      <c r="B4" s="3">
        <v>4113533.9070000001</v>
      </c>
      <c r="D4" s="1" t="s">
        <v>3</v>
      </c>
      <c r="E4" s="2">
        <v>4113533.9070000001</v>
      </c>
      <c r="G4" s="1" t="s">
        <v>26</v>
      </c>
      <c r="H4" s="1">
        <v>800000</v>
      </c>
      <c r="I4" s="1">
        <v>5</v>
      </c>
      <c r="J4" s="1">
        <v>14</v>
      </c>
      <c r="K4" s="1"/>
      <c r="L4" s="1">
        <v>2</v>
      </c>
      <c r="M4" s="1">
        <f>B10*I4</f>
        <v>129334265.46954998</v>
      </c>
      <c r="N4" s="1">
        <f>B23*J4</f>
        <v>790278407.44731188</v>
      </c>
      <c r="O4" s="1"/>
      <c r="P4" s="1">
        <f>B49*L4</f>
        <v>65115957.16364</v>
      </c>
      <c r="Q4" s="8">
        <f>M4+N4+P4</f>
        <v>984728630.08050191</v>
      </c>
      <c r="R4" s="21">
        <f t="shared" ref="R4:R6" si="0">(Q4/1000)*185</f>
        <v>182174796.56489286</v>
      </c>
      <c r="S4" s="21">
        <f t="shared" ref="S4:S5" si="1">(R4/H4)/5</f>
        <v>45.543699141223215</v>
      </c>
    </row>
    <row r="5" spans="1:19" x14ac:dyDescent="0.2">
      <c r="A5" s="1" t="s">
        <v>4</v>
      </c>
      <c r="B5" s="3">
        <v>1616263.557</v>
      </c>
      <c r="D5" s="1" t="s">
        <v>4</v>
      </c>
      <c r="E5" s="2">
        <v>1616263.557</v>
      </c>
      <c r="G5" s="1" t="s">
        <v>27</v>
      </c>
      <c r="H5" s="1">
        <v>3500000</v>
      </c>
      <c r="I5" s="1">
        <v>127</v>
      </c>
      <c r="J5" s="1"/>
      <c r="K5" s="1"/>
      <c r="L5" s="1"/>
      <c r="M5" s="1">
        <f>B10*I5</f>
        <v>3285090342.9265695</v>
      </c>
      <c r="N5" s="1"/>
      <c r="O5" s="1"/>
      <c r="P5" s="1"/>
      <c r="Q5" s="8">
        <f>M5</f>
        <v>3285090342.9265695</v>
      </c>
      <c r="R5" s="21">
        <f t="shared" si="0"/>
        <v>607741713.44141531</v>
      </c>
      <c r="S5" s="21">
        <f t="shared" si="1"/>
        <v>34.728097910938018</v>
      </c>
    </row>
    <row r="6" spans="1:19" x14ac:dyDescent="0.2">
      <c r="A6" s="1" t="s">
        <v>8</v>
      </c>
      <c r="B6" s="3">
        <v>4744753.3389999997</v>
      </c>
      <c r="D6" s="1" t="s">
        <v>8</v>
      </c>
      <c r="E6" s="2">
        <v>4744753.3389999997</v>
      </c>
      <c r="G6" s="1" t="s">
        <v>30</v>
      </c>
      <c r="H6" s="1">
        <v>2500000</v>
      </c>
      <c r="I6" s="1"/>
      <c r="J6" s="1"/>
      <c r="K6" s="1">
        <v>10</v>
      </c>
      <c r="L6" s="1">
        <v>9</v>
      </c>
      <c r="M6" s="1"/>
      <c r="N6" s="1"/>
      <c r="O6" s="1">
        <f>B36*K6</f>
        <v>411576553.80360007</v>
      </c>
      <c r="P6" s="1">
        <f>B49*L6</f>
        <v>293021807.23637998</v>
      </c>
      <c r="Q6" s="8">
        <f>O6+P6</f>
        <v>704598361.03998005</v>
      </c>
      <c r="R6" s="21">
        <f t="shared" si="0"/>
        <v>130350696.79239632</v>
      </c>
      <c r="S6" s="21">
        <f>(R6/H6)/15</f>
        <v>3.4760185811305684</v>
      </c>
    </row>
    <row r="7" spans="1:19" x14ac:dyDescent="0.2">
      <c r="A7" s="1" t="s">
        <v>5</v>
      </c>
      <c r="B7" s="3">
        <v>5594990.9170000004</v>
      </c>
      <c r="D7" s="1" t="s">
        <v>5</v>
      </c>
      <c r="E7" s="2">
        <v>5594990.9170000004</v>
      </c>
      <c r="S7" s="22"/>
    </row>
    <row r="8" spans="1:19" x14ac:dyDescent="0.2">
      <c r="A8" s="1" t="s">
        <v>6</v>
      </c>
      <c r="B8" s="3">
        <v>17220.724910000001</v>
      </c>
      <c r="D8" s="1" t="s">
        <v>6</v>
      </c>
      <c r="E8" s="2">
        <v>17220.724910000001</v>
      </c>
      <c r="S8" s="22"/>
    </row>
    <row r="9" spans="1:19" x14ac:dyDescent="0.2">
      <c r="A9" s="1" t="s">
        <v>7</v>
      </c>
      <c r="B9" s="3">
        <v>5666556.7419999996</v>
      </c>
      <c r="D9" s="1" t="s">
        <v>7</v>
      </c>
      <c r="E9" s="2">
        <v>5666556.7419999996</v>
      </c>
      <c r="G9" s="7" t="s">
        <v>18</v>
      </c>
      <c r="H9" s="19" t="s">
        <v>33</v>
      </c>
      <c r="I9" s="11" t="s">
        <v>19</v>
      </c>
      <c r="J9" s="11"/>
      <c r="K9" s="11"/>
      <c r="L9" s="11"/>
      <c r="M9" s="11" t="s">
        <v>29</v>
      </c>
      <c r="N9" s="11"/>
      <c r="O9" s="11"/>
      <c r="P9" s="11"/>
      <c r="Q9" s="16" t="s">
        <v>25</v>
      </c>
      <c r="R9" s="20" t="s">
        <v>32</v>
      </c>
      <c r="S9" s="10" t="s">
        <v>34</v>
      </c>
    </row>
    <row r="10" spans="1:19" x14ac:dyDescent="0.2">
      <c r="A10" s="4" t="s">
        <v>9</v>
      </c>
      <c r="B10" s="5">
        <f>SUM(B3:B9)</f>
        <v>25866853.093909997</v>
      </c>
      <c r="D10" s="4" t="s">
        <v>9</v>
      </c>
      <c r="E10" s="5">
        <f>SUM(E3:E9)</f>
        <v>48482278.126910001</v>
      </c>
      <c r="G10" s="7"/>
      <c r="H10" s="19"/>
      <c r="I10" s="7" t="s">
        <v>20</v>
      </c>
      <c r="J10" s="7" t="s">
        <v>21</v>
      </c>
      <c r="K10" s="7" t="s">
        <v>22</v>
      </c>
      <c r="L10" s="7" t="s">
        <v>23</v>
      </c>
      <c r="M10" s="7" t="s">
        <v>20</v>
      </c>
      <c r="N10" s="7" t="s">
        <v>21</v>
      </c>
      <c r="O10" s="7" t="s">
        <v>22</v>
      </c>
      <c r="P10" s="7" t="s">
        <v>23</v>
      </c>
      <c r="Q10" s="17"/>
      <c r="R10" s="20"/>
      <c r="S10" s="10"/>
    </row>
    <row r="11" spans="1:19" x14ac:dyDescent="0.2">
      <c r="G11" s="1" t="s">
        <v>24</v>
      </c>
      <c r="H11">
        <v>2500000</v>
      </c>
      <c r="I11" s="1">
        <v>3</v>
      </c>
      <c r="J11" s="1"/>
      <c r="K11" s="1">
        <v>67</v>
      </c>
      <c r="L11" s="1">
        <v>20</v>
      </c>
      <c r="M11" s="1">
        <f>E10*I11</f>
        <v>145446834.38073</v>
      </c>
      <c r="N11" s="1"/>
      <c r="O11" s="1">
        <f>E36*K11</f>
        <v>3908562848.4681201</v>
      </c>
      <c r="P11" s="1">
        <f>E49*L11</f>
        <v>2794670099.6364002</v>
      </c>
      <c r="Q11" s="8">
        <f>M11+O11+P11</f>
        <v>6848679782.4852505</v>
      </c>
      <c r="R11" s="21">
        <f>(Q11/1000)*185</f>
        <v>1267005759.7597713</v>
      </c>
      <c r="S11" s="21">
        <f>(R11/H11)/5</f>
        <v>101.36046078078171</v>
      </c>
    </row>
    <row r="12" spans="1:19" x14ac:dyDescent="0.2">
      <c r="G12" s="1" t="s">
        <v>26</v>
      </c>
      <c r="H12" s="1">
        <v>800000</v>
      </c>
      <c r="I12" s="1">
        <v>5</v>
      </c>
      <c r="J12" s="1">
        <v>14</v>
      </c>
      <c r="K12" s="1"/>
      <c r="L12" s="1">
        <v>2</v>
      </c>
      <c r="M12" s="1">
        <f>E10*I12</f>
        <v>242411390.63455001</v>
      </c>
      <c r="N12" s="1">
        <f>E23*J12</f>
        <v>954677356.57291198</v>
      </c>
      <c r="O12" s="1"/>
      <c r="P12" s="1">
        <f>E49*L12</f>
        <v>279467009.96364003</v>
      </c>
      <c r="Q12" s="8">
        <f>M12+N12+P12</f>
        <v>1476555757.171102</v>
      </c>
      <c r="R12" s="21">
        <f t="shared" ref="R12:R14" si="2">(Q12/1000)*185</f>
        <v>273162815.0766539</v>
      </c>
      <c r="S12" s="21">
        <f t="shared" ref="S12:S14" si="3">(R12/H12)/5</f>
        <v>68.290703769163471</v>
      </c>
    </row>
    <row r="13" spans="1:19" x14ac:dyDescent="0.2">
      <c r="G13" s="1" t="s">
        <v>27</v>
      </c>
      <c r="H13" s="1">
        <v>3500000</v>
      </c>
      <c r="I13" s="1">
        <v>127</v>
      </c>
      <c r="J13" s="1"/>
      <c r="K13" s="1"/>
      <c r="L13" s="1"/>
      <c r="M13" s="1">
        <f>E10*I13</f>
        <v>6157249322.1175699</v>
      </c>
      <c r="N13" s="1"/>
      <c r="O13" s="1"/>
      <c r="P13" s="1"/>
      <c r="Q13" s="8">
        <f>M13</f>
        <v>6157249322.1175699</v>
      </c>
      <c r="R13" s="21">
        <f t="shared" si="2"/>
        <v>1139091124.5917504</v>
      </c>
      <c r="S13" s="21">
        <f t="shared" si="3"/>
        <v>65.090921405242881</v>
      </c>
    </row>
    <row r="14" spans="1:19" x14ac:dyDescent="0.2">
      <c r="A14" s="12" t="s">
        <v>12</v>
      </c>
      <c r="B14" s="12"/>
      <c r="D14" s="13" t="s">
        <v>13</v>
      </c>
      <c r="E14" s="13"/>
      <c r="G14" s="1" t="s">
        <v>31</v>
      </c>
      <c r="H14" s="1">
        <v>2500000</v>
      </c>
      <c r="I14" s="1"/>
      <c r="J14" s="1"/>
      <c r="K14" s="1">
        <v>10</v>
      </c>
      <c r="L14" s="1">
        <v>9</v>
      </c>
      <c r="M14" s="1"/>
      <c r="N14" s="1"/>
      <c r="O14" s="1">
        <f>E36*K14</f>
        <v>583367589.32360005</v>
      </c>
      <c r="P14" s="1">
        <f>E49*L14</f>
        <v>1257601544.8363802</v>
      </c>
      <c r="Q14" s="8">
        <f>O14+P14</f>
        <v>1840969134.1599803</v>
      </c>
      <c r="R14" s="21">
        <f t="shared" si="2"/>
        <v>340579289.81959635</v>
      </c>
      <c r="S14" s="21">
        <f>(R14/H14)/15</f>
        <v>9.0821143951892349</v>
      </c>
    </row>
    <row r="15" spans="1:19" x14ac:dyDescent="0.2">
      <c r="A15" s="4" t="s">
        <v>0</v>
      </c>
      <c r="B15" s="4" t="s">
        <v>1</v>
      </c>
      <c r="D15" s="4" t="s">
        <v>0</v>
      </c>
      <c r="E15" s="4" t="s">
        <v>1</v>
      </c>
    </row>
    <row r="16" spans="1:19" x14ac:dyDescent="0.2">
      <c r="A16" s="1" t="s">
        <v>2</v>
      </c>
      <c r="B16" s="2">
        <v>288655.10960000003</v>
      </c>
      <c r="D16" s="1" t="s">
        <v>2</v>
      </c>
      <c r="E16" s="2">
        <v>12031437.189999999</v>
      </c>
    </row>
    <row r="17" spans="1:5" x14ac:dyDescent="0.2">
      <c r="A17" s="1" t="s">
        <v>3</v>
      </c>
      <c r="B17" s="2">
        <v>44680412.979999997</v>
      </c>
      <c r="D17" s="1" t="s">
        <v>3</v>
      </c>
      <c r="E17" s="2">
        <v>44680412.979999997</v>
      </c>
    </row>
    <row r="18" spans="1:5" x14ac:dyDescent="0.2">
      <c r="A18" s="1" t="s">
        <v>4</v>
      </c>
      <c r="B18" s="2">
        <v>1616263.557</v>
      </c>
      <c r="D18" s="1" t="s">
        <v>4</v>
      </c>
      <c r="E18" s="2">
        <v>1616263.557</v>
      </c>
    </row>
    <row r="19" spans="1:5" x14ac:dyDescent="0.2">
      <c r="A19" s="1" t="s">
        <v>8</v>
      </c>
      <c r="B19" s="2">
        <v>968910.19940000004</v>
      </c>
      <c r="D19" s="1" t="s">
        <v>8</v>
      </c>
      <c r="E19" s="2">
        <v>968910.19940000004</v>
      </c>
    </row>
    <row r="20" spans="1:5" x14ac:dyDescent="0.2">
      <c r="A20" s="1" t="s">
        <v>5</v>
      </c>
      <c r="B20" s="2">
        <v>3223330.483</v>
      </c>
      <c r="D20" s="1" t="s">
        <v>5</v>
      </c>
      <c r="E20" s="2">
        <v>3223330.483</v>
      </c>
    </row>
    <row r="21" spans="1:5" x14ac:dyDescent="0.2">
      <c r="A21" s="1" t="s">
        <v>6</v>
      </c>
      <c r="B21" s="2">
        <v>4328.6038079999998</v>
      </c>
      <c r="D21" s="1" t="s">
        <v>6</v>
      </c>
      <c r="E21" s="2">
        <v>4328.6038079999998</v>
      </c>
    </row>
    <row r="22" spans="1:5" x14ac:dyDescent="0.2">
      <c r="A22" s="1" t="s">
        <v>7</v>
      </c>
      <c r="B22" s="2">
        <v>5666556.7419999996</v>
      </c>
      <c r="D22" s="1" t="s">
        <v>7</v>
      </c>
      <c r="E22" s="2">
        <v>5666556.7419999996</v>
      </c>
    </row>
    <row r="23" spans="1:5" x14ac:dyDescent="0.2">
      <c r="A23" s="4" t="s">
        <v>9</v>
      </c>
      <c r="B23" s="5">
        <f>SUM(B16:B22)</f>
        <v>56448457.674807996</v>
      </c>
      <c r="D23" s="4" t="s">
        <v>9</v>
      </c>
      <c r="E23" s="5">
        <f>SUM(E16:E22)</f>
        <v>68191239.755208001</v>
      </c>
    </row>
    <row r="27" spans="1:5" x14ac:dyDescent="0.2">
      <c r="A27" s="12" t="s">
        <v>14</v>
      </c>
      <c r="B27" s="12"/>
      <c r="D27" s="13" t="s">
        <v>15</v>
      </c>
      <c r="E27" s="13"/>
    </row>
    <row r="28" spans="1:5" x14ac:dyDescent="0.2">
      <c r="A28" s="4" t="s">
        <v>0</v>
      </c>
      <c r="B28" s="4" t="s">
        <v>1</v>
      </c>
      <c r="D28" s="4" t="s">
        <v>0</v>
      </c>
      <c r="E28" s="4" t="s">
        <v>1</v>
      </c>
    </row>
    <row r="29" spans="1:5" x14ac:dyDescent="0.2">
      <c r="A29" s="1" t="s">
        <v>2</v>
      </c>
      <c r="B29" s="2">
        <v>2201094.5079999999</v>
      </c>
      <c r="D29" s="1" t="s">
        <v>2</v>
      </c>
      <c r="E29" s="2">
        <v>19380198.059999999</v>
      </c>
    </row>
    <row r="30" spans="1:5" x14ac:dyDescent="0.2">
      <c r="A30" s="1" t="s">
        <v>3</v>
      </c>
      <c r="B30" s="2">
        <v>24396973.440000001</v>
      </c>
      <c r="D30" s="1" t="s">
        <v>3</v>
      </c>
      <c r="E30" s="2">
        <v>24396973.440000001</v>
      </c>
    </row>
    <row r="31" spans="1:5" x14ac:dyDescent="0.2">
      <c r="A31" s="1" t="s">
        <v>4</v>
      </c>
      <c r="B31" s="2">
        <v>1616263.557</v>
      </c>
      <c r="D31" s="1" t="s">
        <v>4</v>
      </c>
      <c r="E31" s="2">
        <v>1616263.557</v>
      </c>
    </row>
    <row r="32" spans="1:5" x14ac:dyDescent="0.2">
      <c r="A32" s="1" t="s">
        <v>8</v>
      </c>
      <c r="B32" s="2">
        <v>2856831.7689999999</v>
      </c>
      <c r="D32" s="1" t="s">
        <v>8</v>
      </c>
      <c r="E32" s="2">
        <v>2856831.7689999999</v>
      </c>
    </row>
    <row r="33" spans="1:5" x14ac:dyDescent="0.2">
      <c r="A33" s="1" t="s">
        <v>5</v>
      </c>
      <c r="B33" s="2">
        <v>4409160.7</v>
      </c>
      <c r="D33" s="1" t="s">
        <v>5</v>
      </c>
      <c r="E33" s="2">
        <v>4409160.7</v>
      </c>
    </row>
    <row r="34" spans="1:5" x14ac:dyDescent="0.2">
      <c r="A34" s="1" t="s">
        <v>6</v>
      </c>
      <c r="B34" s="2">
        <v>10774.664360000001</v>
      </c>
      <c r="D34" s="1" t="s">
        <v>6</v>
      </c>
      <c r="E34" s="2">
        <v>10774.664360000001</v>
      </c>
    </row>
    <row r="35" spans="1:5" x14ac:dyDescent="0.2">
      <c r="A35" s="1" t="s">
        <v>7</v>
      </c>
      <c r="B35" s="2">
        <v>5666556.7419999996</v>
      </c>
      <c r="D35" s="1" t="s">
        <v>7</v>
      </c>
      <c r="E35" s="2">
        <v>5666556.7419999996</v>
      </c>
    </row>
    <row r="36" spans="1:5" x14ac:dyDescent="0.2">
      <c r="A36" s="4" t="s">
        <v>9</v>
      </c>
      <c r="B36" s="5">
        <f>SUM(B29:B35)</f>
        <v>41157655.380360007</v>
      </c>
      <c r="D36" s="4" t="s">
        <v>9</v>
      </c>
      <c r="E36" s="5">
        <f>SUM(E29:E35)</f>
        <v>58336758.932360001</v>
      </c>
    </row>
    <row r="38" spans="1:5" x14ac:dyDescent="0.2">
      <c r="B38">
        <f>B36*67</f>
        <v>2757562910.4841204</v>
      </c>
    </row>
    <row r="40" spans="1:5" x14ac:dyDescent="0.2">
      <c r="A40" s="12" t="s">
        <v>16</v>
      </c>
      <c r="B40" s="12"/>
      <c r="D40" s="13" t="s">
        <v>17</v>
      </c>
      <c r="E40" s="13"/>
    </row>
    <row r="41" spans="1:5" x14ac:dyDescent="0.2">
      <c r="A41" s="4" t="s">
        <v>0</v>
      </c>
      <c r="B41" s="4" t="s">
        <v>1</v>
      </c>
      <c r="D41" s="4" t="s">
        <v>0</v>
      </c>
      <c r="E41" s="4" t="s">
        <v>1</v>
      </c>
    </row>
    <row r="42" spans="1:5" x14ac:dyDescent="0.2">
      <c r="A42" s="1" t="s">
        <v>2</v>
      </c>
      <c r="B42" s="2">
        <v>467816.8</v>
      </c>
      <c r="D42" s="1" t="s">
        <v>2</v>
      </c>
      <c r="E42" s="2">
        <v>107643343.2</v>
      </c>
    </row>
    <row r="43" spans="1:5" x14ac:dyDescent="0.2">
      <c r="A43" s="1" t="s">
        <v>3</v>
      </c>
      <c r="B43" s="2">
        <v>11018755.48</v>
      </c>
      <c r="D43" s="1" t="s">
        <v>3</v>
      </c>
      <c r="E43" s="2">
        <v>11018755.48</v>
      </c>
    </row>
    <row r="44" spans="1:5" x14ac:dyDescent="0.2">
      <c r="A44" s="1" t="s">
        <v>4</v>
      </c>
      <c r="B44" s="2">
        <v>1616263.557</v>
      </c>
      <c r="D44" s="1" t="s">
        <v>4</v>
      </c>
      <c r="E44" s="2">
        <v>1616263.557</v>
      </c>
    </row>
    <row r="45" spans="1:5" x14ac:dyDescent="0.2">
      <c r="A45" s="1" t="s">
        <v>8</v>
      </c>
      <c r="B45" s="2">
        <v>4793267.4800000004</v>
      </c>
      <c r="D45" s="1" t="s">
        <v>8</v>
      </c>
      <c r="E45" s="2">
        <v>4793267.4800000004</v>
      </c>
    </row>
    <row r="46" spans="1:5" x14ac:dyDescent="0.2">
      <c r="A46" s="1" t="s">
        <v>5</v>
      </c>
      <c r="B46" s="2">
        <v>8984275.3359999992</v>
      </c>
      <c r="D46" s="1" t="s">
        <v>5</v>
      </c>
      <c r="E46" s="2">
        <v>8984275.3359999992</v>
      </c>
    </row>
    <row r="47" spans="1:5" x14ac:dyDescent="0.2">
      <c r="A47" s="1" t="s">
        <v>6</v>
      </c>
      <c r="B47" s="2">
        <v>11043.186820000001</v>
      </c>
      <c r="D47" s="1" t="s">
        <v>6</v>
      </c>
      <c r="E47" s="2">
        <v>11043.186820000001</v>
      </c>
    </row>
    <row r="48" spans="1:5" x14ac:dyDescent="0.2">
      <c r="A48" s="1" t="s">
        <v>7</v>
      </c>
      <c r="B48" s="2">
        <v>5666556.7419999996</v>
      </c>
      <c r="D48" s="1" t="s">
        <v>7</v>
      </c>
      <c r="E48" s="2">
        <v>5666556.7419999996</v>
      </c>
    </row>
    <row r="49" spans="1:5" x14ac:dyDescent="0.2">
      <c r="A49" s="4" t="s">
        <v>9</v>
      </c>
      <c r="B49" s="5">
        <f>SUM(B42:B48)</f>
        <v>32557978.58182</v>
      </c>
      <c r="D49" s="4" t="s">
        <v>9</v>
      </c>
      <c r="E49" s="5">
        <f>SUM(E42:E48)</f>
        <v>139733504.98182002</v>
      </c>
    </row>
  </sheetData>
  <mergeCells count="20">
    <mergeCell ref="S9:S10"/>
    <mergeCell ref="H9:H10"/>
    <mergeCell ref="Q9:Q10"/>
    <mergeCell ref="Q1:Q2"/>
    <mergeCell ref="R1:R2"/>
    <mergeCell ref="R9:R10"/>
    <mergeCell ref="H1:H2"/>
    <mergeCell ref="I1:L1"/>
    <mergeCell ref="M1:P1"/>
    <mergeCell ref="I9:L9"/>
    <mergeCell ref="M9:P9"/>
    <mergeCell ref="A40:B40"/>
    <mergeCell ref="D40:E40"/>
    <mergeCell ref="A1:B1"/>
    <mergeCell ref="D1:E1"/>
    <mergeCell ref="A14:B14"/>
    <mergeCell ref="D14:E14"/>
    <mergeCell ref="A27:B27"/>
    <mergeCell ref="D27:E27"/>
    <mergeCell ref="G1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2024-03-01T16:36:40Z</dcterms:created>
  <dcterms:modified xsi:type="dcterms:W3CDTF">2024-03-01T23:16:51Z</dcterms:modified>
</cp:coreProperties>
</file>