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177DA6EF-33D7-4492-8251-3F9D2D1FB197}" xr6:coauthVersionLast="47" xr6:coauthVersionMax="47" xr10:uidLastSave="{00000000-0000-0000-0000-000000000000}"/>
  <bookViews>
    <workbookView xWindow="-108" yWindow="-108" windowWidth="30936" windowHeight="16896" xr2:uid="{F106EAC8-F8DF-D34D-A945-DB96D06E5A47}"/>
  </bookViews>
  <sheets>
    <sheet name="Climate change" sheetId="1" r:id="rId1"/>
    <sheet name="Ozone depletion" sheetId="2" r:id="rId2"/>
    <sheet name="Resource Depletion" sheetId="3" r:id="rId3"/>
    <sheet name="Freshwater Toxicity" sheetId="4" r:id="rId4"/>
    <sheet name="Human Toxic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14" i="1"/>
  <c r="R13" i="1"/>
  <c r="R12" i="1"/>
  <c r="R11" i="1"/>
  <c r="R4" i="1"/>
  <c r="R5" i="1"/>
  <c r="R6" i="1"/>
  <c r="R3" i="1"/>
  <c r="T4" i="2"/>
  <c r="T5" i="2"/>
  <c r="T6" i="2"/>
  <c r="T3" i="2"/>
  <c r="O6" i="2"/>
  <c r="B49" i="5"/>
  <c r="N6" i="5" s="1"/>
  <c r="B36" i="5"/>
  <c r="M3" i="5" s="1"/>
  <c r="B23" i="5"/>
  <c r="L4" i="5" s="1"/>
  <c r="B10" i="5"/>
  <c r="K4" i="5" s="1"/>
  <c r="B49" i="4"/>
  <c r="N4" i="4" s="1"/>
  <c r="B36" i="4"/>
  <c r="M6" i="4" s="1"/>
  <c r="B23" i="4"/>
  <c r="L4" i="4" s="1"/>
  <c r="B10" i="4"/>
  <c r="K3" i="4" s="1"/>
  <c r="B49" i="3"/>
  <c r="N4" i="3" s="1"/>
  <c r="B36" i="3"/>
  <c r="B23" i="3"/>
  <c r="L4" i="3" s="1"/>
  <c r="B10" i="3"/>
  <c r="K3" i="3" s="1"/>
  <c r="E49" i="2"/>
  <c r="P14" i="2" s="1"/>
  <c r="B49" i="2"/>
  <c r="P6" i="2" s="1"/>
  <c r="E36" i="2"/>
  <c r="O11" i="2" s="1"/>
  <c r="B36" i="2"/>
  <c r="E23" i="2"/>
  <c r="N12" i="2" s="1"/>
  <c r="B23" i="2"/>
  <c r="N4" i="2" s="1"/>
  <c r="E10" i="2"/>
  <c r="M12" i="2" s="1"/>
  <c r="B10" i="2"/>
  <c r="M3" i="2" s="1"/>
  <c r="E49" i="1"/>
  <c r="P12" i="1" s="1"/>
  <c r="B49" i="1"/>
  <c r="P6" i="1" s="1"/>
  <c r="E36" i="1"/>
  <c r="O14" i="1" s="1"/>
  <c r="B36" i="1"/>
  <c r="E23" i="1"/>
  <c r="N12" i="1" s="1"/>
  <c r="B23" i="1"/>
  <c r="N4" i="1" s="1"/>
  <c r="E10" i="1"/>
  <c r="M11" i="1" s="1"/>
  <c r="B10" i="1"/>
  <c r="M3" i="1" s="1"/>
  <c r="M5" i="1" l="1"/>
  <c r="N3" i="5"/>
  <c r="N4" i="5"/>
  <c r="O4" i="5" s="1"/>
  <c r="M6" i="5"/>
  <c r="O6" i="5" s="1"/>
  <c r="K5" i="5"/>
  <c r="O5" i="5" s="1"/>
  <c r="K3" i="5"/>
  <c r="N3" i="4"/>
  <c r="N6" i="4"/>
  <c r="O6" i="4" s="1"/>
  <c r="M3" i="4"/>
  <c r="K4" i="4"/>
  <c r="O4" i="4" s="1"/>
  <c r="K5" i="4"/>
  <c r="O5" i="4" s="1"/>
  <c r="N3" i="3"/>
  <c r="N6" i="3"/>
  <c r="K4" i="3"/>
  <c r="K5" i="3"/>
  <c r="O5" i="3" s="1"/>
  <c r="O4" i="3"/>
  <c r="M3" i="3"/>
  <c r="M6" i="3"/>
  <c r="P11" i="2"/>
  <c r="P12" i="2"/>
  <c r="Q12" i="2" s="1"/>
  <c r="P3" i="2"/>
  <c r="Q6" i="2"/>
  <c r="P4" i="2"/>
  <c r="O14" i="2"/>
  <c r="Q14" i="2" s="1"/>
  <c r="O3" i="2"/>
  <c r="M5" i="2"/>
  <c r="Q5" i="2" s="1"/>
  <c r="M11" i="2"/>
  <c r="M13" i="2"/>
  <c r="Q13" i="2" s="1"/>
  <c r="M4" i="2"/>
  <c r="O3" i="1"/>
  <c r="O11" i="1"/>
  <c r="P14" i="1"/>
  <c r="Q14" i="1" s="1"/>
  <c r="S14" i="1" s="1"/>
  <c r="T14" i="1" s="1"/>
  <c r="P3" i="1"/>
  <c r="P11" i="1"/>
  <c r="M12" i="1"/>
  <c r="Q12" i="1" s="1"/>
  <c r="S12" i="1" s="1"/>
  <c r="T12" i="1" s="1"/>
  <c r="P4" i="1"/>
  <c r="M13" i="1"/>
  <c r="Q13" i="1" s="1"/>
  <c r="S13" i="1" s="1"/>
  <c r="T13" i="1" s="1"/>
  <c r="O6" i="1"/>
  <c r="Q6" i="1" s="1"/>
  <c r="S6" i="1" s="1"/>
  <c r="T6" i="1" s="1"/>
  <c r="Q5" i="1"/>
  <c r="S5" i="1" s="1"/>
  <c r="T5" i="1" s="1"/>
  <c r="M4" i="1"/>
  <c r="S3" i="1" l="1"/>
  <c r="T3" i="1" s="1"/>
  <c r="Q11" i="1"/>
  <c r="S11" i="1" s="1"/>
  <c r="T11" i="1" s="1"/>
  <c r="O3" i="5"/>
  <c r="Q3" i="2"/>
  <c r="O3" i="4"/>
  <c r="O6" i="3"/>
  <c r="O3" i="3"/>
  <c r="Q11" i="2"/>
  <c r="Q4" i="2"/>
  <c r="Q4" i="1"/>
  <c r="S4" i="1" s="1"/>
  <c r="T4" i="1" s="1"/>
</calcChain>
</file>

<file path=xl/sharedStrings.xml><?xml version="1.0" encoding="utf-8"?>
<sst xmlns="http://schemas.openxmlformats.org/spreadsheetml/2006/main" count="434" uniqueCount="65">
  <si>
    <t>Category</t>
  </si>
  <si>
    <t>Launch Event</t>
  </si>
  <si>
    <t>Launcher Production</t>
  </si>
  <si>
    <t>Launcher AIT</t>
  </si>
  <si>
    <t>Propellant Scheduling</t>
  </si>
  <si>
    <t>Launcher Transportation</t>
  </si>
  <si>
    <t>Launch Campaign</t>
  </si>
  <si>
    <t>Propellant Production</t>
  </si>
  <si>
    <t xml:space="preserve">Total </t>
  </si>
  <si>
    <t>Falcon-9 Carbon Baseline Emissions</t>
  </si>
  <si>
    <t>Falcon-9 Carbon Worst Case Emissions</t>
  </si>
  <si>
    <t>Soyuz-FG Carbon Baseline Emissions</t>
  </si>
  <si>
    <t>Soyuz-FG Worst Case Baseline Emissions</t>
  </si>
  <si>
    <t>Unknown HYC Carbon Baseline Emissions</t>
  </si>
  <si>
    <t>Unknown HYC Carbon Worst Case Emissions</t>
  </si>
  <si>
    <t>Unknown HYD Carbon Baseline Emissions</t>
  </si>
  <si>
    <t>Unknown HYD Carbon Worst Case Emissions</t>
  </si>
  <si>
    <t>Constellation</t>
  </si>
  <si>
    <t>Number of Launches</t>
  </si>
  <si>
    <t>Falcon-9</t>
  </si>
  <si>
    <t>Soyuz-FG</t>
  </si>
  <si>
    <t>HYC</t>
  </si>
  <si>
    <t>HYD</t>
  </si>
  <si>
    <t>Kuiper</t>
  </si>
  <si>
    <t>OneWeb</t>
  </si>
  <si>
    <t>Starlink</t>
  </si>
  <si>
    <t>Baseline Total Carbon Emissions</t>
  </si>
  <si>
    <t>Worst Case Total Carbon Emissions</t>
  </si>
  <si>
    <t xml:space="preserve">GEO </t>
  </si>
  <si>
    <t>GEO</t>
  </si>
  <si>
    <t>Subscribers</t>
  </si>
  <si>
    <t>Falcon-9 Ozone Baseline Emissions</t>
  </si>
  <si>
    <t>Falcon-9 Ozone Worst Case Emissions</t>
  </si>
  <si>
    <t>Baseline Total Ozone Emissions</t>
  </si>
  <si>
    <t>Soyuz-FG Ozone Baseline Emissions</t>
  </si>
  <si>
    <t>Soyuz-FG Ozone Worst Case Baseline Emissions</t>
  </si>
  <si>
    <t>Unknown HYC Ozone Baseline Emissions</t>
  </si>
  <si>
    <t>Unknown HYC Ozone Worst Case Emissions</t>
  </si>
  <si>
    <t>Unknown HYD Ozone Baseline Emissions</t>
  </si>
  <si>
    <t>Unknown HYD Ozone Worst Case Emissions</t>
  </si>
  <si>
    <t xml:space="preserve">Falcon-9 Resource Depletion </t>
  </si>
  <si>
    <t xml:space="preserve">Soyuz-FG Ozone Resource Depletion </t>
  </si>
  <si>
    <t xml:space="preserve">Unknown HYC Resource Depletion </t>
  </si>
  <si>
    <t xml:space="preserve">Unknown HYD Resource Depletion </t>
  </si>
  <si>
    <t>Total Resource Depletion</t>
  </si>
  <si>
    <t>Falcon-9 Freshwater Toxicity</t>
  </si>
  <si>
    <t>Soyuz-FG Freshwater Toxicity</t>
  </si>
  <si>
    <t>Unknown HYC Freshwater Toxicity</t>
  </si>
  <si>
    <t>Unknown HYD Freshwater Toxicity</t>
  </si>
  <si>
    <t>Total Freshwater Toxicity</t>
  </si>
  <si>
    <t>Falcon-9 Human Toxicity</t>
  </si>
  <si>
    <t>Soyuz-FG Human Toxicity</t>
  </si>
  <si>
    <t>Unknown HYC Human Toxicity</t>
  </si>
  <si>
    <t>Unknown HYD Human Toxicity</t>
  </si>
  <si>
    <t>Total Human Toxicity</t>
  </si>
  <si>
    <t>Value (kg)</t>
  </si>
  <si>
    <t>Value (m3)</t>
  </si>
  <si>
    <t>Value (cases)</t>
  </si>
  <si>
    <t>Grand Total (cases)</t>
  </si>
  <si>
    <t>Grand Total (m3)</t>
  </si>
  <si>
    <t>Grand Total (kg)</t>
  </si>
  <si>
    <t>Social Carbon Cost ($USD millions)</t>
  </si>
  <si>
    <t>Annual per Subscriber Costs (USD$)</t>
  </si>
  <si>
    <t>NF Global</t>
  </si>
  <si>
    <t>Annual kg/subscriber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</si>
</sst>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C55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2" fillId="8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2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Fill="1" applyBorder="1"/>
    <xf numFmtId="0" fontId="2" fillId="0" borderId="0" xfId="0" applyFont="1"/>
    <xf numFmtId="164" fontId="2" fillId="0" borderId="0" xfId="1" applyNumberFormat="1" applyFont="1" applyBorder="1"/>
    <xf numFmtId="164" fontId="3" fillId="0" borderId="0" xfId="1" applyNumberFormat="1" applyFont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5" borderId="1" xfId="0" applyFont="1" applyFill="1" applyBorder="1"/>
    <xf numFmtId="43" fontId="2" fillId="0" borderId="1" xfId="0" applyNumberFormat="1" applyFont="1" applyBorder="1"/>
    <xf numFmtId="164" fontId="0" fillId="0" borderId="0" xfId="1" applyNumberFormat="1" applyFont="1"/>
    <xf numFmtId="165" fontId="3" fillId="0" borderId="0" xfId="2" applyNumberFormat="1" applyFont="1"/>
    <xf numFmtId="164" fontId="3" fillId="0" borderId="1" xfId="1" applyNumberFormat="1" applyFont="1" applyBorder="1"/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6" fontId="2" fillId="0" borderId="1" xfId="1" applyNumberFormat="1" applyFont="1" applyBorder="1"/>
    <xf numFmtId="166" fontId="3" fillId="0" borderId="1" xfId="1" applyNumberFormat="1" applyFont="1" applyBorder="1"/>
    <xf numFmtId="166" fontId="3" fillId="0" borderId="0" xfId="1" applyNumberFormat="1" applyFont="1"/>
    <xf numFmtId="166" fontId="0" fillId="0" borderId="1" xfId="1" applyNumberFormat="1" applyFont="1" applyBorder="1"/>
    <xf numFmtId="164" fontId="0" fillId="0" borderId="1" xfId="1" applyNumberFormat="1" applyFont="1" applyBorder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164" fontId="2" fillId="5" borderId="4" xfId="1" applyNumberFormat="1" applyFont="1" applyFill="1" applyBorder="1" applyAlignment="1">
      <alignment horizontal="center" wrapText="1"/>
    </xf>
    <xf numFmtId="164" fontId="2" fillId="5" borderId="5" xfId="1" applyNumberFormat="1" applyFont="1" applyFill="1" applyBorder="1" applyAlignment="1">
      <alignment horizontal="center" wrapText="1"/>
    </xf>
    <xf numFmtId="164" fontId="2" fillId="4" borderId="4" xfId="1" applyNumberFormat="1" applyFont="1" applyFill="1" applyBorder="1" applyAlignment="1">
      <alignment horizontal="center" wrapText="1"/>
    </xf>
    <xf numFmtId="164" fontId="2" fillId="4" borderId="5" xfId="1" applyNumberFormat="1" applyFont="1" applyFill="1" applyBorder="1" applyAlignment="1">
      <alignment horizontal="center"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64" fontId="2" fillId="9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7" borderId="1" xfId="0" applyFont="1" applyFill="1" applyBorder="1"/>
    <xf numFmtId="164" fontId="2" fillId="6" borderId="1" xfId="1" applyNumberFormat="1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center"/>
    </xf>
    <xf numFmtId="166" fontId="2" fillId="8" borderId="1" xfId="1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C5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F6F2-9C9B-1B42-B2C8-1D2D657E43F0}">
  <dimension ref="A1:U49"/>
  <sheetViews>
    <sheetView tabSelected="1" topLeftCell="B1" zoomScale="85" zoomScaleNormal="85" workbookViewId="0">
      <selection activeCell="U6" sqref="U1:U6"/>
    </sheetView>
  </sheetViews>
  <sheetFormatPr defaultColWidth="10.796875" defaultRowHeight="15.6" x14ac:dyDescent="0.3"/>
  <cols>
    <col min="1" max="1" width="21.19921875" style="1" bestFit="1" customWidth="1"/>
    <col min="2" max="2" width="18.19921875" style="1" bestFit="1" customWidth="1"/>
    <col min="3" max="3" width="10.796875" style="1"/>
    <col min="4" max="4" width="21.19921875" style="1" bestFit="1" customWidth="1"/>
    <col min="5" max="5" width="18.796875" style="1" bestFit="1" customWidth="1"/>
    <col min="6" max="6" width="10.796875" style="1"/>
    <col min="7" max="7" width="11.19921875" style="1" bestFit="1" customWidth="1"/>
    <col min="8" max="8" width="11.19921875" style="1" customWidth="1"/>
    <col min="9" max="12" width="10.796875" style="1"/>
    <col min="13" max="13" width="11.19921875" style="1" bestFit="1" customWidth="1"/>
    <col min="14" max="14" width="10.796875" style="1"/>
    <col min="15" max="16" width="11.19921875" style="1" bestFit="1" customWidth="1"/>
    <col min="17" max="17" width="16.69921875" style="6" bestFit="1" customWidth="1"/>
    <col min="18" max="18" width="16.69921875" style="6" customWidth="1"/>
    <col min="19" max="19" width="16.69921875" style="1" bestFit="1" customWidth="1"/>
    <col min="20" max="20" width="24.19921875" style="1" bestFit="1" customWidth="1"/>
    <col min="21" max="21" width="15.3984375" style="1" bestFit="1" customWidth="1"/>
    <col min="22" max="16384" width="10.796875" style="1"/>
  </cols>
  <sheetData>
    <row r="1" spans="1:21" ht="15.6" customHeight="1" x14ac:dyDescent="0.3">
      <c r="A1" s="27" t="s">
        <v>9</v>
      </c>
      <c r="B1" s="27"/>
      <c r="D1" s="29" t="s">
        <v>10</v>
      </c>
      <c r="E1" s="30"/>
      <c r="G1" s="25" t="s">
        <v>17</v>
      </c>
      <c r="H1" s="37" t="s">
        <v>30</v>
      </c>
      <c r="I1" s="39" t="s">
        <v>18</v>
      </c>
      <c r="J1" s="40"/>
      <c r="K1" s="40"/>
      <c r="L1" s="41"/>
      <c r="M1" s="39" t="s">
        <v>26</v>
      </c>
      <c r="N1" s="40"/>
      <c r="O1" s="40"/>
      <c r="P1" s="41"/>
      <c r="Q1" s="35" t="s">
        <v>60</v>
      </c>
      <c r="R1" s="35" t="s">
        <v>64</v>
      </c>
      <c r="S1" s="25" t="s">
        <v>61</v>
      </c>
      <c r="T1" s="25" t="s">
        <v>62</v>
      </c>
    </row>
    <row r="2" spans="1:21" x14ac:dyDescent="0.3">
      <c r="A2" s="3" t="s">
        <v>0</v>
      </c>
      <c r="B2" s="3" t="s">
        <v>55</v>
      </c>
      <c r="D2" s="3" t="s">
        <v>0</v>
      </c>
      <c r="E2" s="3" t="s">
        <v>55</v>
      </c>
      <c r="G2" s="26"/>
      <c r="H2" s="38"/>
      <c r="I2" s="18" t="s">
        <v>19</v>
      </c>
      <c r="J2" s="18" t="s">
        <v>20</v>
      </c>
      <c r="K2" s="18" t="s">
        <v>21</v>
      </c>
      <c r="L2" s="18" t="s">
        <v>22</v>
      </c>
      <c r="M2" s="18" t="s">
        <v>19</v>
      </c>
      <c r="N2" s="18" t="s">
        <v>20</v>
      </c>
      <c r="O2" s="18" t="s">
        <v>21</v>
      </c>
      <c r="P2" s="18" t="s">
        <v>22</v>
      </c>
      <c r="Q2" s="36"/>
      <c r="R2" s="36"/>
      <c r="S2" s="26"/>
      <c r="T2" s="26"/>
    </row>
    <row r="3" spans="1:21" x14ac:dyDescent="0.3">
      <c r="A3" s="4" t="s">
        <v>1</v>
      </c>
      <c r="B3" s="17">
        <v>630466.13520000002</v>
      </c>
      <c r="D3" s="4" t="s">
        <v>1</v>
      </c>
      <c r="E3" s="17">
        <v>26728958.940000001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67151355.966330007</v>
      </c>
      <c r="N3" s="4"/>
      <c r="O3" s="4">
        <f>K3*B36</f>
        <v>2640880140.1489205</v>
      </c>
      <c r="P3" s="4">
        <f>B49*L3</f>
        <v>651159571.63639998</v>
      </c>
      <c r="Q3" s="5">
        <f>M3+O3+P3</f>
        <v>3359191067.7516508</v>
      </c>
      <c r="R3" s="5">
        <f>Q3/H3/5</f>
        <v>268.73528542013207</v>
      </c>
      <c r="S3" s="14">
        <f>((Q3/1000)*185)/1000000</f>
        <v>621.45034753405537</v>
      </c>
      <c r="T3" s="14">
        <f>((S3/H3)/5)*1000000</f>
        <v>49.716027802724433</v>
      </c>
      <c r="U3" s="22"/>
    </row>
    <row r="4" spans="1:21" x14ac:dyDescent="0.3">
      <c r="A4" s="4" t="s">
        <v>2</v>
      </c>
      <c r="B4" s="17">
        <v>4113533.9070000001</v>
      </c>
      <c r="D4" s="4" t="s">
        <v>2</v>
      </c>
      <c r="E4" s="17">
        <v>4113533.9070000001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111918926.61055</v>
      </c>
      <c r="N4" s="4">
        <f>B23*J4</f>
        <v>790278407.44731188</v>
      </c>
      <c r="O4" s="4"/>
      <c r="P4" s="4">
        <f>B49*L4</f>
        <v>65115957.16364</v>
      </c>
      <c r="Q4" s="5">
        <f>M4+N4+P4</f>
        <v>967313291.22150195</v>
      </c>
      <c r="R4" s="5">
        <f t="shared" ref="R4:R6" si="0">Q4/H4/5</f>
        <v>241.82832280537551</v>
      </c>
      <c r="S4" s="14">
        <f t="shared" ref="S4:S6" si="1">((Q4/1000)*185)/1000000</f>
        <v>178.95295887597788</v>
      </c>
      <c r="T4" s="14">
        <f>((S4/H4)/5)*1000000</f>
        <v>44.738239718994471</v>
      </c>
      <c r="U4" s="22"/>
    </row>
    <row r="5" spans="1:21" x14ac:dyDescent="0.3">
      <c r="A5" s="4" t="s">
        <v>3</v>
      </c>
      <c r="B5" s="17">
        <v>1616263.557</v>
      </c>
      <c r="D5" s="4" t="s">
        <v>3</v>
      </c>
      <c r="E5" s="17">
        <v>1616263.557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2842740735.90797</v>
      </c>
      <c r="N5" s="4"/>
      <c r="O5" s="4"/>
      <c r="P5" s="4"/>
      <c r="Q5" s="5">
        <f>M5</f>
        <v>2842740735.90797</v>
      </c>
      <c r="R5" s="5">
        <f t="shared" si="0"/>
        <v>162.44232776616971</v>
      </c>
      <c r="S5" s="14">
        <f t="shared" si="1"/>
        <v>525.90703614297445</v>
      </c>
      <c r="T5" s="14">
        <f>((S5/H5)/5)*1000000</f>
        <v>30.051830636741396</v>
      </c>
      <c r="U5" s="22"/>
    </row>
    <row r="6" spans="1:21" x14ac:dyDescent="0.3">
      <c r="A6" s="4" t="s">
        <v>7</v>
      </c>
      <c r="B6" s="17">
        <v>4744753.3389999997</v>
      </c>
      <c r="D6" s="4" t="s">
        <v>7</v>
      </c>
      <c r="E6" s="17">
        <v>4744753.3389999997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394161214.94760007</v>
      </c>
      <c r="P6" s="4">
        <f>B49*L6</f>
        <v>293021807.23637998</v>
      </c>
      <c r="Q6" s="5">
        <f>O6+P6</f>
        <v>687183022.18397999</v>
      </c>
      <c r="R6" s="5">
        <f t="shared" si="0"/>
        <v>54.974641774718393</v>
      </c>
      <c r="S6" s="14">
        <f t="shared" si="1"/>
        <v>127.12885910403629</v>
      </c>
      <c r="T6" s="14">
        <f>((S6/H6)/15)*1000000</f>
        <v>3.3901029094409676</v>
      </c>
      <c r="U6" s="22"/>
    </row>
    <row r="7" spans="1:21" x14ac:dyDescent="0.3">
      <c r="A7" s="4" t="s">
        <v>4</v>
      </c>
      <c r="B7" s="17">
        <v>5594990.9170000004</v>
      </c>
      <c r="D7" s="4" t="s">
        <v>4</v>
      </c>
      <c r="E7" s="17">
        <v>5594990.9170000004</v>
      </c>
      <c r="T7" s="8"/>
    </row>
    <row r="8" spans="1:21" x14ac:dyDescent="0.3">
      <c r="A8" s="4" t="s">
        <v>5</v>
      </c>
      <c r="B8" s="17">
        <v>17220.724910000001</v>
      </c>
      <c r="D8" s="4" t="s">
        <v>5</v>
      </c>
      <c r="E8" s="17">
        <v>17220.724910000001</v>
      </c>
      <c r="T8" s="8"/>
    </row>
    <row r="9" spans="1:21" x14ac:dyDescent="0.3">
      <c r="A9" s="4" t="s">
        <v>6</v>
      </c>
      <c r="B9" s="17">
        <v>5666556.7419999996</v>
      </c>
      <c r="D9" s="4" t="s">
        <v>6</v>
      </c>
      <c r="E9" s="17">
        <v>5666556.7419999996</v>
      </c>
      <c r="G9" s="31" t="s">
        <v>17</v>
      </c>
      <c r="H9" s="31" t="s">
        <v>30</v>
      </c>
      <c r="I9" s="42" t="s">
        <v>18</v>
      </c>
      <c r="J9" s="42"/>
      <c r="K9" s="42"/>
      <c r="L9" s="42"/>
      <c r="M9" s="42" t="s">
        <v>27</v>
      </c>
      <c r="N9" s="42"/>
      <c r="O9" s="42"/>
      <c r="P9" s="42"/>
      <c r="Q9" s="33" t="s">
        <v>60</v>
      </c>
      <c r="R9" s="33" t="s">
        <v>64</v>
      </c>
      <c r="S9" s="33" t="s">
        <v>61</v>
      </c>
      <c r="T9" s="33" t="s">
        <v>62</v>
      </c>
    </row>
    <row r="10" spans="1:21" x14ac:dyDescent="0.3">
      <c r="A10" s="3" t="s">
        <v>8</v>
      </c>
      <c r="B10" s="5">
        <f>SUM(B3:B9)</f>
        <v>22383785.322110001</v>
      </c>
      <c r="D10" s="3" t="s">
        <v>8</v>
      </c>
      <c r="E10" s="5">
        <f>SUM(E3:E9)</f>
        <v>48482278.126910001</v>
      </c>
      <c r="G10" s="32"/>
      <c r="H10" s="32"/>
      <c r="I10" s="19" t="s">
        <v>19</v>
      </c>
      <c r="J10" s="19" t="s">
        <v>20</v>
      </c>
      <c r="K10" s="19" t="s">
        <v>21</v>
      </c>
      <c r="L10" s="19" t="s">
        <v>22</v>
      </c>
      <c r="M10" s="19" t="s">
        <v>19</v>
      </c>
      <c r="N10" s="19" t="s">
        <v>20</v>
      </c>
      <c r="O10" s="19" t="s">
        <v>21</v>
      </c>
      <c r="P10" s="19" t="s">
        <v>22</v>
      </c>
      <c r="Q10" s="34"/>
      <c r="R10" s="34"/>
      <c r="S10" s="34"/>
      <c r="T10" s="34"/>
    </row>
    <row r="11" spans="1:21" x14ac:dyDescent="0.3"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145446834.38073</v>
      </c>
      <c r="N11" s="4"/>
      <c r="O11" s="4">
        <f>E36*K11</f>
        <v>3908562848.4681201</v>
      </c>
      <c r="P11" s="4">
        <f>E49*L11</f>
        <v>2794670099.6364002</v>
      </c>
      <c r="Q11" s="5">
        <f>M11+O11+P11</f>
        <v>6848679782.4852505</v>
      </c>
      <c r="R11" s="5">
        <f>Q11/H11/5</f>
        <v>547.89438259882002</v>
      </c>
      <c r="S11" s="14">
        <f>((Q11/1000)*185)/1000000</f>
        <v>1267.0057597597713</v>
      </c>
      <c r="T11" s="14">
        <f>((S11/H11)/5)*1000000</f>
        <v>101.36046078078171</v>
      </c>
    </row>
    <row r="12" spans="1:21" x14ac:dyDescent="0.3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242411390.63455001</v>
      </c>
      <c r="N12" s="4">
        <f>E23*J12</f>
        <v>954677356.57291198</v>
      </c>
      <c r="O12" s="4"/>
      <c r="P12" s="4">
        <f>E49*L12</f>
        <v>279467009.96364003</v>
      </c>
      <c r="Q12" s="5">
        <f>M12+N12+P12</f>
        <v>1476555757.171102</v>
      </c>
      <c r="R12" s="5">
        <f t="shared" ref="R12:R14" si="2">Q12/H12/5</f>
        <v>369.13893929277549</v>
      </c>
      <c r="S12" s="14">
        <f t="shared" ref="S12:S14" si="3">((Q12/1000)*185)/1000000</f>
        <v>273.16281507665389</v>
      </c>
      <c r="T12" s="14">
        <f t="shared" ref="T12:T13" si="4">((S12/H12)/5)*1000000</f>
        <v>68.290703769163471</v>
      </c>
    </row>
    <row r="13" spans="1:21" x14ac:dyDescent="0.3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6157249322.1175699</v>
      </c>
      <c r="N13" s="4"/>
      <c r="O13" s="4"/>
      <c r="P13" s="4"/>
      <c r="Q13" s="5">
        <f>M13</f>
        <v>6157249322.1175699</v>
      </c>
      <c r="R13" s="5">
        <f t="shared" si="2"/>
        <v>351.84281840671827</v>
      </c>
      <c r="S13" s="14">
        <f t="shared" si="3"/>
        <v>1139.0911245917505</v>
      </c>
      <c r="T13" s="14">
        <f t="shared" si="4"/>
        <v>65.090921405242895</v>
      </c>
    </row>
    <row r="14" spans="1:21" x14ac:dyDescent="0.3">
      <c r="A14" s="27" t="s">
        <v>11</v>
      </c>
      <c r="B14" s="27"/>
      <c r="D14" s="28" t="s">
        <v>12</v>
      </c>
      <c r="E14" s="28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583367589.32360005</v>
      </c>
      <c r="P14" s="4">
        <f>E49*L14</f>
        <v>1257601544.8363802</v>
      </c>
      <c r="Q14" s="5">
        <f>O14+P14</f>
        <v>1840969134.1599803</v>
      </c>
      <c r="R14" s="5">
        <f t="shared" si="2"/>
        <v>147.27753073279843</v>
      </c>
      <c r="S14" s="14">
        <f t="shared" si="3"/>
        <v>340.57928981959634</v>
      </c>
      <c r="T14" s="14">
        <f>((S14/H14)/15)*1000000</f>
        <v>9.0821143951892349</v>
      </c>
    </row>
    <row r="15" spans="1:21" x14ac:dyDescent="0.3">
      <c r="A15" s="3" t="s">
        <v>0</v>
      </c>
      <c r="B15" s="3" t="s">
        <v>55</v>
      </c>
      <c r="D15" s="3" t="s">
        <v>0</v>
      </c>
      <c r="E15" s="3" t="s">
        <v>55</v>
      </c>
    </row>
    <row r="16" spans="1:21" x14ac:dyDescent="0.3">
      <c r="A16" s="4" t="s">
        <v>1</v>
      </c>
      <c r="B16" s="17">
        <v>288655.10960000003</v>
      </c>
      <c r="D16" s="4" t="s">
        <v>1</v>
      </c>
      <c r="E16" s="17">
        <v>12031437.189999999</v>
      </c>
    </row>
    <row r="17" spans="1:5" x14ac:dyDescent="0.3">
      <c r="A17" s="4" t="s">
        <v>2</v>
      </c>
      <c r="B17" s="17">
        <v>44680412.979999997</v>
      </c>
      <c r="D17" s="4" t="s">
        <v>2</v>
      </c>
      <c r="E17" s="17">
        <v>44680412.979999997</v>
      </c>
    </row>
    <row r="18" spans="1:5" x14ac:dyDescent="0.3">
      <c r="A18" s="4" t="s">
        <v>3</v>
      </c>
      <c r="B18" s="17">
        <v>1616263.557</v>
      </c>
      <c r="D18" s="4" t="s">
        <v>3</v>
      </c>
      <c r="E18" s="17">
        <v>1616263.557</v>
      </c>
    </row>
    <row r="19" spans="1:5" x14ac:dyDescent="0.3">
      <c r="A19" s="4" t="s">
        <v>7</v>
      </c>
      <c r="B19" s="17">
        <v>968910.19940000004</v>
      </c>
      <c r="D19" s="4" t="s">
        <v>7</v>
      </c>
      <c r="E19" s="17">
        <v>968910.19940000004</v>
      </c>
    </row>
    <row r="20" spans="1:5" x14ac:dyDescent="0.3">
      <c r="A20" s="4" t="s">
        <v>4</v>
      </c>
      <c r="B20" s="17">
        <v>3223330.483</v>
      </c>
      <c r="D20" s="4" t="s">
        <v>4</v>
      </c>
      <c r="E20" s="17">
        <v>3223330.483</v>
      </c>
    </row>
    <row r="21" spans="1:5" x14ac:dyDescent="0.3">
      <c r="A21" s="4" t="s">
        <v>5</v>
      </c>
      <c r="B21" s="17">
        <v>4328.6038079999998</v>
      </c>
      <c r="D21" s="4" t="s">
        <v>5</v>
      </c>
      <c r="E21" s="17">
        <v>4328.6038079999998</v>
      </c>
    </row>
    <row r="22" spans="1:5" x14ac:dyDescent="0.3">
      <c r="A22" s="4" t="s">
        <v>6</v>
      </c>
      <c r="B22" s="17">
        <v>5666556.7419999996</v>
      </c>
      <c r="D22" s="4" t="s">
        <v>6</v>
      </c>
      <c r="E22" s="17">
        <v>5666556.7419999996</v>
      </c>
    </row>
    <row r="23" spans="1:5" x14ac:dyDescent="0.3">
      <c r="A23" s="3" t="s">
        <v>8</v>
      </c>
      <c r="B23" s="5">
        <f>SUM(B16:B22)</f>
        <v>56448457.674807996</v>
      </c>
      <c r="D23" s="3" t="s">
        <v>8</v>
      </c>
      <c r="E23" s="5">
        <f>SUM(E16:E22)</f>
        <v>68191239.755208001</v>
      </c>
    </row>
    <row r="27" spans="1:5" x14ac:dyDescent="0.3">
      <c r="A27" s="27" t="s">
        <v>13</v>
      </c>
      <c r="B27" s="27"/>
      <c r="D27" s="28" t="s">
        <v>14</v>
      </c>
      <c r="E27" s="28"/>
    </row>
    <row r="28" spans="1:5" x14ac:dyDescent="0.3">
      <c r="A28" s="3" t="s">
        <v>0</v>
      </c>
      <c r="B28" s="3" t="s">
        <v>55</v>
      </c>
      <c r="D28" s="3" t="s">
        <v>0</v>
      </c>
      <c r="E28" s="3" t="s">
        <v>55</v>
      </c>
    </row>
    <row r="29" spans="1:5" x14ac:dyDescent="0.3">
      <c r="A29" s="4" t="s">
        <v>1</v>
      </c>
      <c r="B29" s="17">
        <v>459560.62240000005</v>
      </c>
      <c r="D29" s="4" t="s">
        <v>1</v>
      </c>
      <c r="E29" s="17">
        <v>19380198.059999999</v>
      </c>
    </row>
    <row r="30" spans="1:5" x14ac:dyDescent="0.3">
      <c r="A30" s="4" t="s">
        <v>2</v>
      </c>
      <c r="B30" s="17">
        <v>24396973.440000001</v>
      </c>
      <c r="D30" s="4" t="s">
        <v>2</v>
      </c>
      <c r="E30" s="17">
        <v>24396973.440000001</v>
      </c>
    </row>
    <row r="31" spans="1:5" x14ac:dyDescent="0.3">
      <c r="A31" s="4" t="s">
        <v>3</v>
      </c>
      <c r="B31" s="17">
        <v>1616263.557</v>
      </c>
      <c r="D31" s="4" t="s">
        <v>3</v>
      </c>
      <c r="E31" s="17">
        <v>1616263.557</v>
      </c>
    </row>
    <row r="32" spans="1:5" x14ac:dyDescent="0.3">
      <c r="A32" s="4" t="s">
        <v>7</v>
      </c>
      <c r="B32" s="17">
        <v>2856831.7689999999</v>
      </c>
      <c r="D32" s="4" t="s">
        <v>7</v>
      </c>
      <c r="E32" s="17">
        <v>2856831.7689999999</v>
      </c>
    </row>
    <row r="33" spans="1:5" x14ac:dyDescent="0.3">
      <c r="A33" s="4" t="s">
        <v>4</v>
      </c>
      <c r="B33" s="17">
        <v>4409160.7</v>
      </c>
      <c r="D33" s="4" t="s">
        <v>4</v>
      </c>
      <c r="E33" s="17">
        <v>4409160.7</v>
      </c>
    </row>
    <row r="34" spans="1:5" x14ac:dyDescent="0.3">
      <c r="A34" s="4" t="s">
        <v>5</v>
      </c>
      <c r="B34" s="17">
        <v>10774.664360000001</v>
      </c>
      <c r="D34" s="4" t="s">
        <v>5</v>
      </c>
      <c r="E34" s="17">
        <v>10774.664360000001</v>
      </c>
    </row>
    <row r="35" spans="1:5" x14ac:dyDescent="0.3">
      <c r="A35" s="4" t="s">
        <v>6</v>
      </c>
      <c r="B35" s="17">
        <v>5666556.7419999996</v>
      </c>
      <c r="D35" s="4" t="s">
        <v>6</v>
      </c>
      <c r="E35" s="17">
        <v>5666556.7419999996</v>
      </c>
    </row>
    <row r="36" spans="1:5" x14ac:dyDescent="0.3">
      <c r="A36" s="3" t="s">
        <v>8</v>
      </c>
      <c r="B36" s="5">
        <f>SUM(B29:B35)</f>
        <v>39416121.494760007</v>
      </c>
      <c r="D36" s="3" t="s">
        <v>8</v>
      </c>
      <c r="E36" s="5">
        <f>SUM(E29:E35)</f>
        <v>58336758.932360001</v>
      </c>
    </row>
    <row r="40" spans="1:5" x14ac:dyDescent="0.3">
      <c r="A40" s="27" t="s">
        <v>15</v>
      </c>
      <c r="B40" s="27"/>
      <c r="D40" s="28" t="s">
        <v>16</v>
      </c>
      <c r="E40" s="28"/>
    </row>
    <row r="41" spans="1:5" x14ac:dyDescent="0.3">
      <c r="A41" s="3" t="s">
        <v>0</v>
      </c>
      <c r="B41" s="3" t="s">
        <v>55</v>
      </c>
      <c r="D41" s="3" t="s">
        <v>0</v>
      </c>
      <c r="E41" s="3" t="s">
        <v>55</v>
      </c>
    </row>
    <row r="42" spans="1:5" x14ac:dyDescent="0.3">
      <c r="A42" s="4" t="s">
        <v>1</v>
      </c>
      <c r="B42" s="17">
        <v>467816.8</v>
      </c>
      <c r="D42" s="4" t="s">
        <v>1</v>
      </c>
      <c r="E42" s="17">
        <v>107643343.2</v>
      </c>
    </row>
    <row r="43" spans="1:5" x14ac:dyDescent="0.3">
      <c r="A43" s="4" t="s">
        <v>2</v>
      </c>
      <c r="B43" s="17">
        <v>11018755.48</v>
      </c>
      <c r="D43" s="4" t="s">
        <v>2</v>
      </c>
      <c r="E43" s="17">
        <v>11018755.48</v>
      </c>
    </row>
    <row r="44" spans="1:5" x14ac:dyDescent="0.3">
      <c r="A44" s="4" t="s">
        <v>3</v>
      </c>
      <c r="B44" s="17">
        <v>1616263.557</v>
      </c>
      <c r="D44" s="4" t="s">
        <v>3</v>
      </c>
      <c r="E44" s="17">
        <v>1616263.557</v>
      </c>
    </row>
    <row r="45" spans="1:5" x14ac:dyDescent="0.3">
      <c r="A45" s="4" t="s">
        <v>7</v>
      </c>
      <c r="B45" s="17">
        <v>4793267.4800000004</v>
      </c>
      <c r="D45" s="4" t="s">
        <v>7</v>
      </c>
      <c r="E45" s="17">
        <v>4793267.4800000004</v>
      </c>
    </row>
    <row r="46" spans="1:5" x14ac:dyDescent="0.3">
      <c r="A46" s="4" t="s">
        <v>4</v>
      </c>
      <c r="B46" s="17">
        <v>8984275.3359999992</v>
      </c>
      <c r="D46" s="4" t="s">
        <v>4</v>
      </c>
      <c r="E46" s="17">
        <v>8984275.3359999992</v>
      </c>
    </row>
    <row r="47" spans="1:5" x14ac:dyDescent="0.3">
      <c r="A47" s="4" t="s">
        <v>5</v>
      </c>
      <c r="B47" s="17">
        <v>11043.186820000001</v>
      </c>
      <c r="D47" s="4" t="s">
        <v>5</v>
      </c>
      <c r="E47" s="17">
        <v>11043.186820000001</v>
      </c>
    </row>
    <row r="48" spans="1:5" x14ac:dyDescent="0.3">
      <c r="A48" s="4" t="s">
        <v>6</v>
      </c>
      <c r="B48" s="17">
        <v>5666556.7419999996</v>
      </c>
      <c r="D48" s="4" t="s">
        <v>6</v>
      </c>
      <c r="E48" s="17">
        <v>5666556.7419999996</v>
      </c>
    </row>
    <row r="49" spans="1:5" x14ac:dyDescent="0.3">
      <c r="A49" s="3" t="s">
        <v>8</v>
      </c>
      <c r="B49" s="5">
        <f>SUM(B42:B48)</f>
        <v>32557978.58182</v>
      </c>
      <c r="D49" s="3" t="s">
        <v>8</v>
      </c>
      <c r="E49" s="5">
        <f>SUM(E42:E48)</f>
        <v>139733504.98182002</v>
      </c>
    </row>
  </sheetData>
  <mergeCells count="24">
    <mergeCell ref="T9:T10"/>
    <mergeCell ref="H9:H10"/>
    <mergeCell ref="Q9:Q10"/>
    <mergeCell ref="Q1:Q2"/>
    <mergeCell ref="S1:S2"/>
    <mergeCell ref="S9:S10"/>
    <mergeCell ref="H1:H2"/>
    <mergeCell ref="I1:L1"/>
    <mergeCell ref="M1:P1"/>
    <mergeCell ref="I9:L9"/>
    <mergeCell ref="M9:P9"/>
    <mergeCell ref="T1:T2"/>
    <mergeCell ref="R1:R2"/>
    <mergeCell ref="R9:R10"/>
    <mergeCell ref="G1:G2"/>
    <mergeCell ref="A40:B40"/>
    <mergeCell ref="D40:E40"/>
    <mergeCell ref="A1:B1"/>
    <mergeCell ref="D1:E1"/>
    <mergeCell ref="A14:B14"/>
    <mergeCell ref="D14:E14"/>
    <mergeCell ref="A27:B27"/>
    <mergeCell ref="D27:E27"/>
    <mergeCell ref="G9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E036-65B0-4E46-95DA-9D9F88511943}">
  <dimension ref="A1:T49"/>
  <sheetViews>
    <sheetView zoomScale="70" zoomScaleNormal="70" workbookViewId="0">
      <selection activeCell="E10" sqref="E10"/>
    </sheetView>
  </sheetViews>
  <sheetFormatPr defaultColWidth="10.796875" defaultRowHeight="15.6" x14ac:dyDescent="0.3"/>
  <cols>
    <col min="1" max="1" width="21.19921875" style="1" bestFit="1" customWidth="1"/>
    <col min="2" max="2" width="18.5" style="1" bestFit="1" customWidth="1"/>
    <col min="3" max="3" width="10.796875" style="1"/>
    <col min="4" max="4" width="21.19921875" style="1" bestFit="1" customWidth="1"/>
    <col min="5" max="5" width="19.5" style="1" bestFit="1" customWidth="1"/>
    <col min="6" max="6" width="10.796875" style="1"/>
    <col min="7" max="7" width="11.19921875" style="1" bestFit="1" customWidth="1"/>
    <col min="8" max="8" width="11.19921875" style="1" customWidth="1"/>
    <col min="9" max="12" width="10.796875" style="1"/>
    <col min="13" max="13" width="11.19921875" style="1" bestFit="1" customWidth="1"/>
    <col min="14" max="14" width="10.796875" style="1"/>
    <col min="15" max="16" width="11.19921875" style="1" bestFit="1" customWidth="1"/>
    <col min="17" max="17" width="16.69921875" style="6" bestFit="1" customWidth="1"/>
    <col min="18" max="18" width="10.796875" style="1"/>
    <col min="19" max="19" width="12.69921875" style="1" bestFit="1" customWidth="1"/>
    <col min="20" max="16384" width="10.796875" style="1"/>
  </cols>
  <sheetData>
    <row r="1" spans="1:20" x14ac:dyDescent="0.3">
      <c r="A1" s="43" t="s">
        <v>31</v>
      </c>
      <c r="B1" s="43"/>
      <c r="D1" s="28" t="s">
        <v>32</v>
      </c>
      <c r="E1" s="28"/>
      <c r="G1" s="44" t="s">
        <v>17</v>
      </c>
      <c r="H1" s="45" t="s">
        <v>30</v>
      </c>
      <c r="I1" s="44" t="s">
        <v>18</v>
      </c>
      <c r="J1" s="44"/>
      <c r="K1" s="44"/>
      <c r="L1" s="44"/>
      <c r="M1" s="44" t="s">
        <v>33</v>
      </c>
      <c r="N1" s="44"/>
      <c r="O1" s="44"/>
      <c r="P1" s="44"/>
      <c r="Q1" s="46" t="s">
        <v>60</v>
      </c>
    </row>
    <row r="2" spans="1:20" x14ac:dyDescent="0.3">
      <c r="A2" s="5" t="s">
        <v>0</v>
      </c>
      <c r="B2" s="5" t="s">
        <v>55</v>
      </c>
      <c r="D2" s="3" t="s">
        <v>0</v>
      </c>
      <c r="E2" s="3" t="s">
        <v>55</v>
      </c>
      <c r="G2" s="44"/>
      <c r="H2" s="45"/>
      <c r="I2" s="11" t="s">
        <v>19</v>
      </c>
      <c r="J2" s="11" t="s">
        <v>20</v>
      </c>
      <c r="K2" s="11" t="s">
        <v>21</v>
      </c>
      <c r="L2" s="11" t="s">
        <v>22</v>
      </c>
      <c r="M2" s="11" t="s">
        <v>19</v>
      </c>
      <c r="N2" s="11" t="s">
        <v>20</v>
      </c>
      <c r="O2" s="11" t="s">
        <v>21</v>
      </c>
      <c r="P2" s="11" t="s">
        <v>22</v>
      </c>
      <c r="Q2" s="46"/>
      <c r="S2" s="1" t="s">
        <v>63</v>
      </c>
    </row>
    <row r="3" spans="1:20" x14ac:dyDescent="0.3">
      <c r="A3" s="17" t="s">
        <v>1</v>
      </c>
      <c r="B3" s="17">
        <v>6837.18</v>
      </c>
      <c r="D3" s="4" t="s">
        <v>1</v>
      </c>
      <c r="E3" s="17">
        <v>30767.31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20518.325370500996</v>
      </c>
      <c r="N3" s="4"/>
      <c r="O3" s="4">
        <f>K3*B36</f>
        <v>335034.41255922744</v>
      </c>
      <c r="P3" s="4">
        <f>B49*L3</f>
        <v>1734625.1858779639</v>
      </c>
      <c r="Q3" s="5">
        <f>M3+O3+P3</f>
        <v>2090177.9238076922</v>
      </c>
      <c r="S3" s="15">
        <v>161000000</v>
      </c>
      <c r="T3" s="16">
        <f>Q3/S3</f>
        <v>1.2982471576445293E-2</v>
      </c>
    </row>
    <row r="4" spans="1:20" x14ac:dyDescent="0.3">
      <c r="A4" s="17" t="s">
        <v>2</v>
      </c>
      <c r="B4" s="17">
        <v>0.27747851400000001</v>
      </c>
      <c r="D4" s="4" t="s">
        <v>2</v>
      </c>
      <c r="E4" s="17">
        <v>0.27747851400000001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34197.208950834989</v>
      </c>
      <c r="N4" s="4">
        <f>B23*J4</f>
        <v>44262.196305683996</v>
      </c>
      <c r="O4" s="4"/>
      <c r="P4" s="4">
        <f>B49*L4</f>
        <v>173462.5185877964</v>
      </c>
      <c r="Q4" s="5">
        <f>M4+N4+P4</f>
        <v>251921.92384431537</v>
      </c>
      <c r="S4" s="15">
        <v>161000000</v>
      </c>
      <c r="T4" s="16">
        <f t="shared" ref="T4:T6" si="0">Q4/S4</f>
        <v>1.5647324462379837E-3</v>
      </c>
    </row>
    <row r="5" spans="1:20" x14ac:dyDescent="0.3">
      <c r="A5" s="17" t="s">
        <v>3</v>
      </c>
      <c r="B5" s="17">
        <v>0.156575296</v>
      </c>
      <c r="D5" s="4" t="s">
        <v>3</v>
      </c>
      <c r="E5" s="17">
        <v>0.156575296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868609.1073512088</v>
      </c>
      <c r="N5" s="4"/>
      <c r="O5" s="4"/>
      <c r="P5" s="4"/>
      <c r="Q5" s="5">
        <f>M5</f>
        <v>868609.1073512088</v>
      </c>
      <c r="S5" s="15">
        <v>161000000</v>
      </c>
      <c r="T5" s="16">
        <f t="shared" si="0"/>
        <v>5.3950876232994336E-3</v>
      </c>
    </row>
    <row r="6" spans="1:20" x14ac:dyDescent="0.3">
      <c r="A6" s="17" t="s">
        <v>7</v>
      </c>
      <c r="B6" s="17">
        <v>0.54687465300000004</v>
      </c>
      <c r="D6" s="4" t="s">
        <v>7</v>
      </c>
      <c r="E6" s="17">
        <v>0.54687465300000004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50005.136202869762</v>
      </c>
      <c r="P6" s="4">
        <f>B49*L6</f>
        <v>780581.33364508383</v>
      </c>
      <c r="Q6" s="5">
        <f>O6+P6</f>
        <v>830586.46984795365</v>
      </c>
      <c r="S6" s="15">
        <v>161000000</v>
      </c>
      <c r="T6" s="16">
        <f t="shared" si="0"/>
        <v>5.1589221729686566E-3</v>
      </c>
    </row>
    <row r="7" spans="1:20" x14ac:dyDescent="0.3">
      <c r="A7" s="17" t="s">
        <v>4</v>
      </c>
      <c r="B7" s="17">
        <v>0.49942301500000003</v>
      </c>
      <c r="D7" s="4" t="s">
        <v>4</v>
      </c>
      <c r="E7" s="17">
        <v>0.49942301500000003</v>
      </c>
    </row>
    <row r="8" spans="1:20" x14ac:dyDescent="0.3">
      <c r="A8" s="17" t="s">
        <v>5</v>
      </c>
      <c r="B8" s="17">
        <v>3.5682840000000001E-3</v>
      </c>
      <c r="D8" s="4" t="s">
        <v>5</v>
      </c>
      <c r="E8" s="17">
        <v>3.5682840000000001E-3</v>
      </c>
    </row>
    <row r="9" spans="1:20" x14ac:dyDescent="0.3">
      <c r="A9" s="17" t="s">
        <v>6</v>
      </c>
      <c r="B9" s="17">
        <v>0.77787040500000004</v>
      </c>
      <c r="D9" s="4" t="s">
        <v>6</v>
      </c>
      <c r="E9" s="17">
        <v>0.77787040500000004</v>
      </c>
      <c r="G9" s="31" t="s">
        <v>17</v>
      </c>
      <c r="H9" s="31" t="s">
        <v>30</v>
      </c>
      <c r="I9" s="47" t="s">
        <v>18</v>
      </c>
      <c r="J9" s="47"/>
      <c r="K9" s="47"/>
      <c r="L9" s="47"/>
      <c r="M9" s="47" t="s">
        <v>27</v>
      </c>
      <c r="N9" s="47"/>
      <c r="O9" s="47"/>
      <c r="P9" s="47"/>
      <c r="Q9" s="48" t="s">
        <v>60</v>
      </c>
    </row>
    <row r="10" spans="1:20" x14ac:dyDescent="0.3">
      <c r="A10" s="5" t="s">
        <v>8</v>
      </c>
      <c r="B10" s="5">
        <f>SUM(B3:B9)</f>
        <v>6839.4417901669985</v>
      </c>
      <c r="D10" s="3" t="s">
        <v>8</v>
      </c>
      <c r="E10" s="5">
        <f>SUM(E3:E9)</f>
        <v>30769.571790167</v>
      </c>
      <c r="G10" s="32"/>
      <c r="H10" s="32"/>
      <c r="I10" s="13" t="s">
        <v>19</v>
      </c>
      <c r="J10" s="13" t="s">
        <v>20</v>
      </c>
      <c r="K10" s="13" t="s">
        <v>21</v>
      </c>
      <c r="L10" s="13" t="s">
        <v>22</v>
      </c>
      <c r="M10" s="13" t="s">
        <v>19</v>
      </c>
      <c r="N10" s="13" t="s">
        <v>20</v>
      </c>
      <c r="O10" s="13" t="s">
        <v>21</v>
      </c>
      <c r="P10" s="13" t="s">
        <v>22</v>
      </c>
      <c r="Q10" s="49"/>
    </row>
    <row r="11" spans="1:20" x14ac:dyDescent="0.3">
      <c r="A11" s="6"/>
      <c r="B11" s="6"/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92308.715370500999</v>
      </c>
      <c r="N11" s="4"/>
      <c r="O11" s="4">
        <f>E36*K11</f>
        <v>1495649.952559229</v>
      </c>
      <c r="P11" s="4">
        <f>E49*L11</f>
        <v>4221725.1858779639</v>
      </c>
      <c r="Q11" s="5">
        <f>M11+O11+P11</f>
        <v>5809683.8538076933</v>
      </c>
    </row>
    <row r="12" spans="1:20" x14ac:dyDescent="0.3">
      <c r="A12" s="6"/>
      <c r="B12" s="6"/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153847.85895083501</v>
      </c>
      <c r="N12" s="4">
        <f>E23*J12</f>
        <v>194273.73630568397</v>
      </c>
      <c r="O12" s="4"/>
      <c r="P12" s="4">
        <f>E49*L12</f>
        <v>422172.51858779642</v>
      </c>
      <c r="Q12" s="5">
        <f>M12+N12+P12</f>
        <v>770294.11384431541</v>
      </c>
    </row>
    <row r="13" spans="1:20" x14ac:dyDescent="0.3">
      <c r="A13" s="6"/>
      <c r="B13" s="6"/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3907735.6173512088</v>
      </c>
      <c r="N13" s="4"/>
      <c r="O13" s="4"/>
      <c r="P13" s="4"/>
      <c r="Q13" s="5">
        <f>M13</f>
        <v>3907735.6173512088</v>
      </c>
    </row>
    <row r="14" spans="1:20" x14ac:dyDescent="0.3">
      <c r="A14" s="43" t="s">
        <v>34</v>
      </c>
      <c r="B14" s="43"/>
      <c r="D14" s="28" t="s">
        <v>35</v>
      </c>
      <c r="E14" s="28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223231.33620287001</v>
      </c>
      <c r="P14" s="4">
        <f>E49*L14</f>
        <v>1899776.3336450839</v>
      </c>
      <c r="Q14" s="5">
        <f>O14+P14</f>
        <v>2123007.6698479541</v>
      </c>
    </row>
    <row r="15" spans="1:20" x14ac:dyDescent="0.3">
      <c r="A15" s="5" t="s">
        <v>0</v>
      </c>
      <c r="B15" s="5" t="s">
        <v>55</v>
      </c>
      <c r="D15" s="3" t="s">
        <v>0</v>
      </c>
      <c r="E15" s="3" t="s">
        <v>55</v>
      </c>
    </row>
    <row r="16" spans="1:20" x14ac:dyDescent="0.3">
      <c r="A16" s="17" t="s">
        <v>1</v>
      </c>
      <c r="B16" s="17">
        <v>3157.14</v>
      </c>
      <c r="D16" s="4" t="s">
        <v>1</v>
      </c>
      <c r="E16" s="17">
        <v>13872.25</v>
      </c>
    </row>
    <row r="17" spans="1:5" x14ac:dyDescent="0.3">
      <c r="A17" s="17" t="s">
        <v>2</v>
      </c>
      <c r="B17" s="17">
        <v>3.1118177299999998</v>
      </c>
      <c r="D17" s="4" t="s">
        <v>2</v>
      </c>
      <c r="E17" s="17">
        <v>3.1118177299999998</v>
      </c>
    </row>
    <row r="18" spans="1:5" x14ac:dyDescent="0.3">
      <c r="A18" s="17" t="s">
        <v>3</v>
      </c>
      <c r="B18" s="17">
        <v>0.156575296</v>
      </c>
      <c r="D18" s="4" t="s">
        <v>3</v>
      </c>
      <c r="E18" s="17">
        <v>0.156575296</v>
      </c>
    </row>
    <row r="19" spans="1:5" x14ac:dyDescent="0.3">
      <c r="A19" s="17" t="s">
        <v>7</v>
      </c>
      <c r="B19" s="17">
        <v>0.109998823</v>
      </c>
      <c r="D19" s="4" t="s">
        <v>7</v>
      </c>
      <c r="E19" s="17">
        <v>0.109998823</v>
      </c>
    </row>
    <row r="20" spans="1:5" x14ac:dyDescent="0.3">
      <c r="A20" s="17" t="s">
        <v>4</v>
      </c>
      <c r="B20" s="17">
        <v>0.28784860099999998</v>
      </c>
      <c r="D20" s="4" t="s">
        <v>4</v>
      </c>
      <c r="E20" s="17">
        <v>0.28784860099999998</v>
      </c>
    </row>
    <row r="21" spans="1:5" x14ac:dyDescent="0.3">
      <c r="A21" s="17" t="s">
        <v>5</v>
      </c>
      <c r="B21" s="17">
        <v>1.339551E-3</v>
      </c>
      <c r="D21" s="4" t="s">
        <v>5</v>
      </c>
      <c r="E21" s="17">
        <v>1.339551E-3</v>
      </c>
    </row>
    <row r="22" spans="1:5" x14ac:dyDescent="0.3">
      <c r="A22" s="17" t="s">
        <v>6</v>
      </c>
      <c r="B22" s="17">
        <v>0.77787040500000004</v>
      </c>
      <c r="D22" s="4" t="s">
        <v>6</v>
      </c>
      <c r="E22" s="17">
        <v>0.77787040500000004</v>
      </c>
    </row>
    <row r="23" spans="1:5" x14ac:dyDescent="0.3">
      <c r="A23" s="5" t="s">
        <v>8</v>
      </c>
      <c r="B23" s="5">
        <f>SUM(B16:B22)</f>
        <v>3161.5854504059998</v>
      </c>
      <c r="D23" s="3" t="s">
        <v>8</v>
      </c>
      <c r="E23" s="5">
        <f>SUM(E16:E22)</f>
        <v>13876.695450405998</v>
      </c>
    </row>
    <row r="24" spans="1:5" x14ac:dyDescent="0.3">
      <c r="A24" s="6"/>
      <c r="B24" s="6"/>
    </row>
    <row r="25" spans="1:5" x14ac:dyDescent="0.3">
      <c r="A25" s="6"/>
      <c r="B25" s="6"/>
    </row>
    <row r="26" spans="1:5" x14ac:dyDescent="0.3">
      <c r="A26" s="6"/>
      <c r="B26" s="6"/>
    </row>
    <row r="27" spans="1:5" x14ac:dyDescent="0.3">
      <c r="A27" s="43" t="s">
        <v>36</v>
      </c>
      <c r="B27" s="43"/>
      <c r="D27" s="28" t="s">
        <v>37</v>
      </c>
      <c r="E27" s="28"/>
    </row>
    <row r="28" spans="1:5" x14ac:dyDescent="0.3">
      <c r="A28" s="5" t="s">
        <v>0</v>
      </c>
      <c r="B28" s="5" t="s">
        <v>55</v>
      </c>
      <c r="D28" s="3" t="s">
        <v>0</v>
      </c>
      <c r="E28" s="3" t="s">
        <v>55</v>
      </c>
    </row>
    <row r="29" spans="1:5" x14ac:dyDescent="0.3">
      <c r="A29" s="17" t="s">
        <v>1</v>
      </c>
      <c r="B29" s="17">
        <v>4997.16</v>
      </c>
      <c r="D29" s="4" t="s">
        <v>1</v>
      </c>
      <c r="E29" s="17">
        <v>22319.78</v>
      </c>
    </row>
    <row r="30" spans="1:5" x14ac:dyDescent="0.3">
      <c r="A30" s="17" t="s">
        <v>2</v>
      </c>
      <c r="B30" s="17">
        <v>1.694648122</v>
      </c>
      <c r="D30" s="4" t="s">
        <v>2</v>
      </c>
      <c r="E30" s="17">
        <v>1.694648122</v>
      </c>
    </row>
    <row r="31" spans="1:5" x14ac:dyDescent="0.3">
      <c r="A31" s="17" t="s">
        <v>3</v>
      </c>
      <c r="B31" s="17">
        <v>0.156575296</v>
      </c>
      <c r="D31" s="4" t="s">
        <v>3</v>
      </c>
      <c r="E31" s="17">
        <v>0.156575296</v>
      </c>
    </row>
    <row r="32" spans="1:5" x14ac:dyDescent="0.3">
      <c r="A32" s="17" t="s">
        <v>7</v>
      </c>
      <c r="B32" s="17">
        <v>0.32843673797657136</v>
      </c>
      <c r="D32" s="4" t="s">
        <v>7</v>
      </c>
      <c r="E32" s="17">
        <v>0.32843673800000001</v>
      </c>
    </row>
    <row r="33" spans="1:5" x14ac:dyDescent="0.3">
      <c r="A33" s="17" t="s">
        <v>4</v>
      </c>
      <c r="B33" s="17">
        <v>0.39363580799999998</v>
      </c>
      <c r="D33" s="4" t="s">
        <v>4</v>
      </c>
      <c r="E33" s="17">
        <v>0.39363580799999998</v>
      </c>
    </row>
    <row r="34" spans="1:5" x14ac:dyDescent="0.3">
      <c r="A34" s="17" t="s">
        <v>5</v>
      </c>
      <c r="B34" s="17">
        <v>2.4539179999999998E-3</v>
      </c>
      <c r="D34" s="4" t="s">
        <v>5</v>
      </c>
      <c r="E34" s="17">
        <v>2.4539179999999998E-3</v>
      </c>
    </row>
    <row r="35" spans="1:5" x14ac:dyDescent="0.3">
      <c r="A35" s="17" t="s">
        <v>6</v>
      </c>
      <c r="B35" s="17">
        <v>0.77787040500000004</v>
      </c>
      <c r="D35" s="4" t="s">
        <v>6</v>
      </c>
      <c r="E35" s="17">
        <v>0.77787040500000004</v>
      </c>
    </row>
    <row r="36" spans="1:5" x14ac:dyDescent="0.3">
      <c r="A36" s="5" t="s">
        <v>8</v>
      </c>
      <c r="B36" s="5">
        <f>SUM(B29:B35)</f>
        <v>5000.5136202869762</v>
      </c>
      <c r="D36" s="3" t="s">
        <v>8</v>
      </c>
      <c r="E36" s="5">
        <f>SUM(E29:E35)</f>
        <v>22323.133620287001</v>
      </c>
    </row>
    <row r="37" spans="1:5" x14ac:dyDescent="0.3">
      <c r="A37" s="6"/>
      <c r="B37" s="6"/>
    </row>
    <row r="38" spans="1:5" x14ac:dyDescent="0.3">
      <c r="A38" s="6"/>
      <c r="B38" s="6"/>
    </row>
    <row r="39" spans="1:5" x14ac:dyDescent="0.3">
      <c r="A39" s="6"/>
      <c r="B39" s="6"/>
    </row>
    <row r="40" spans="1:5" x14ac:dyDescent="0.3">
      <c r="A40" s="43" t="s">
        <v>38</v>
      </c>
      <c r="B40" s="43"/>
      <c r="D40" s="28" t="s">
        <v>39</v>
      </c>
      <c r="E40" s="28"/>
    </row>
    <row r="41" spans="1:5" x14ac:dyDescent="0.3">
      <c r="A41" s="5" t="s">
        <v>0</v>
      </c>
      <c r="B41" s="5" t="s">
        <v>55</v>
      </c>
      <c r="D41" s="3" t="s">
        <v>0</v>
      </c>
      <c r="E41" s="3" t="s">
        <v>55</v>
      </c>
    </row>
    <row r="42" spans="1:5" x14ac:dyDescent="0.3">
      <c r="A42" s="17" t="s">
        <v>1</v>
      </c>
      <c r="B42" s="17">
        <v>86728.6</v>
      </c>
      <c r="D42" s="4" t="s">
        <v>1</v>
      </c>
      <c r="E42" s="17">
        <v>211083.6</v>
      </c>
    </row>
    <row r="43" spans="1:5" x14ac:dyDescent="0.3">
      <c r="A43" s="17" t="s">
        <v>2</v>
      </c>
      <c r="B43" s="17">
        <v>0.74573505127734652</v>
      </c>
      <c r="D43" s="4" t="s">
        <v>2</v>
      </c>
      <c r="E43" s="17">
        <v>0.74573505127734696</v>
      </c>
    </row>
    <row r="44" spans="1:5" x14ac:dyDescent="0.3">
      <c r="A44" s="17" t="s">
        <v>3</v>
      </c>
      <c r="B44" s="17">
        <v>0.15657529619262275</v>
      </c>
      <c r="D44" s="4" t="s">
        <v>3</v>
      </c>
      <c r="E44" s="17">
        <v>0.15657529619262275</v>
      </c>
    </row>
    <row r="45" spans="1:5" x14ac:dyDescent="0.3">
      <c r="A45" s="17" t="s">
        <v>7</v>
      </c>
      <c r="B45" s="17">
        <v>0.22329274937454158</v>
      </c>
      <c r="D45" s="4" t="s">
        <v>7</v>
      </c>
      <c r="E45" s="17">
        <v>0.22329274937454158</v>
      </c>
    </row>
    <row r="46" spans="1:5" x14ac:dyDescent="0.3">
      <c r="A46" s="17" t="s">
        <v>4</v>
      </c>
      <c r="B46" s="17">
        <v>0.75392759599629455</v>
      </c>
      <c r="D46" s="4" t="s">
        <v>4</v>
      </c>
      <c r="E46" s="17">
        <v>0.75392759599629455</v>
      </c>
    </row>
    <row r="47" spans="1:5" x14ac:dyDescent="0.3">
      <c r="A47" s="17" t="s">
        <v>5</v>
      </c>
      <c r="B47" s="17">
        <v>1.8928006407470293E-3</v>
      </c>
      <c r="D47" s="4" t="s">
        <v>5</v>
      </c>
      <c r="E47" s="17">
        <v>1.8928006407470293E-3</v>
      </c>
    </row>
    <row r="48" spans="1:5" x14ac:dyDescent="0.3">
      <c r="A48" s="17" t="s">
        <v>6</v>
      </c>
      <c r="B48" s="17">
        <v>0.7778704047126872</v>
      </c>
      <c r="D48" s="4" t="s">
        <v>6</v>
      </c>
      <c r="E48" s="17">
        <v>0.7778704047126872</v>
      </c>
    </row>
    <row r="49" spans="1:5" x14ac:dyDescent="0.3">
      <c r="A49" s="5" t="s">
        <v>8</v>
      </c>
      <c r="B49" s="5">
        <f>SUM(B42:B48)</f>
        <v>86731.259293898198</v>
      </c>
      <c r="D49" s="3" t="s">
        <v>8</v>
      </c>
      <c r="E49" s="5">
        <f>SUM(E42:E48)</f>
        <v>211086.25929389821</v>
      </c>
    </row>
  </sheetData>
  <mergeCells count="18">
    <mergeCell ref="A14:B14"/>
    <mergeCell ref="D14:E14"/>
    <mergeCell ref="A27:B27"/>
    <mergeCell ref="D27:E27"/>
    <mergeCell ref="A40:B40"/>
    <mergeCell ref="D40:E40"/>
    <mergeCell ref="I1:L1"/>
    <mergeCell ref="Q1:Q2"/>
    <mergeCell ref="H9:H10"/>
    <mergeCell ref="I9:L9"/>
    <mergeCell ref="M9:P9"/>
    <mergeCell ref="Q9:Q10"/>
    <mergeCell ref="M1:P1"/>
    <mergeCell ref="G9:G10"/>
    <mergeCell ref="A1:B1"/>
    <mergeCell ref="D1:E1"/>
    <mergeCell ref="G1:G2"/>
    <mergeCell ref="H1:H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65F1-702F-2B4B-BF58-F41D5B429507}">
  <dimension ref="A1:O49"/>
  <sheetViews>
    <sheetView zoomScale="70" zoomScaleNormal="70" workbookViewId="0">
      <selection activeCell="D45" sqref="D45"/>
    </sheetView>
  </sheetViews>
  <sheetFormatPr defaultColWidth="10.796875" defaultRowHeight="15.6" x14ac:dyDescent="0.3"/>
  <cols>
    <col min="1" max="1" width="21.19921875" style="1" bestFit="1" customWidth="1"/>
    <col min="2" max="2" width="19.796875" style="1" bestFit="1" customWidth="1"/>
    <col min="3" max="4" width="10.796875" style="1"/>
    <col min="5" max="5" width="11.19921875" style="1" bestFit="1" customWidth="1"/>
    <col min="6" max="6" width="11.19921875" style="1" customWidth="1"/>
    <col min="7" max="10" width="10.796875" style="1"/>
    <col min="11" max="11" width="11.19921875" style="1" bestFit="1" customWidth="1"/>
    <col min="12" max="12" width="10.796875" style="1"/>
    <col min="13" max="14" width="11.19921875" style="1" bestFit="1" customWidth="1"/>
    <col min="15" max="15" width="16.69921875" style="6" bestFit="1" customWidth="1"/>
    <col min="16" max="16384" width="10.796875" style="1"/>
  </cols>
  <sheetData>
    <row r="1" spans="1:15" x14ac:dyDescent="0.3">
      <c r="A1" s="50" t="s">
        <v>40</v>
      </c>
      <c r="B1" s="50"/>
      <c r="E1" s="50" t="s">
        <v>17</v>
      </c>
      <c r="F1" s="55" t="s">
        <v>30</v>
      </c>
      <c r="G1" s="50" t="s">
        <v>18</v>
      </c>
      <c r="H1" s="50"/>
      <c r="I1" s="50"/>
      <c r="J1" s="50"/>
      <c r="K1" s="50" t="s">
        <v>44</v>
      </c>
      <c r="L1" s="50"/>
      <c r="M1" s="50"/>
      <c r="N1" s="50"/>
      <c r="O1" s="51" t="s">
        <v>60</v>
      </c>
    </row>
    <row r="2" spans="1:15" x14ac:dyDescent="0.3">
      <c r="A2" s="3" t="s">
        <v>0</v>
      </c>
      <c r="B2" s="3" t="s">
        <v>55</v>
      </c>
      <c r="E2" s="50"/>
      <c r="F2" s="55"/>
      <c r="G2" s="12" t="s">
        <v>19</v>
      </c>
      <c r="H2" s="12" t="s">
        <v>20</v>
      </c>
      <c r="I2" s="12" t="s">
        <v>21</v>
      </c>
      <c r="J2" s="12" t="s">
        <v>22</v>
      </c>
      <c r="K2" s="12" t="s">
        <v>19</v>
      </c>
      <c r="L2" s="12" t="s">
        <v>20</v>
      </c>
      <c r="M2" s="12" t="s">
        <v>21</v>
      </c>
      <c r="N2" s="12" t="s">
        <v>22</v>
      </c>
      <c r="O2" s="51"/>
    </row>
    <row r="3" spans="1:15" x14ac:dyDescent="0.3">
      <c r="A3" s="4" t="s">
        <v>1</v>
      </c>
      <c r="B3" s="17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6431.2147830900003</v>
      </c>
      <c r="L3" s="4"/>
      <c r="M3" s="4">
        <f>I3*B36</f>
        <v>496894.71230768895</v>
      </c>
      <c r="N3" s="4">
        <f>B49*J3</f>
        <v>66271.993884857482</v>
      </c>
      <c r="O3" s="5">
        <f>K3+M3+N3</f>
        <v>569597.92097563646</v>
      </c>
    </row>
    <row r="4" spans="1:15" x14ac:dyDescent="0.3">
      <c r="A4" s="4" t="s">
        <v>2</v>
      </c>
      <c r="B4" s="17">
        <v>1783.3371179999999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10718.691305150001</v>
      </c>
      <c r="L4" s="4">
        <f>B23*H4</f>
        <v>177645.15602951602</v>
      </c>
      <c r="M4" s="4"/>
      <c r="N4" s="4">
        <f>B49*J4</f>
        <v>6627.1993884857484</v>
      </c>
      <c r="O4" s="5">
        <f>K4+L4+N4</f>
        <v>194991.04672315175</v>
      </c>
    </row>
    <row r="5" spans="1:15" x14ac:dyDescent="0.3">
      <c r="A5" s="4" t="s">
        <v>3</v>
      </c>
      <c r="B5" s="17">
        <v>15.654664349999999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272254.75915081002</v>
      </c>
      <c r="L5" s="4"/>
      <c r="M5" s="4"/>
      <c r="N5" s="4"/>
      <c r="O5" s="5">
        <f>K5</f>
        <v>272254.75915081002</v>
      </c>
    </row>
    <row r="6" spans="1:15" x14ac:dyDescent="0.3">
      <c r="A6" s="4" t="s">
        <v>7</v>
      </c>
      <c r="B6" s="17">
        <v>32.926631960000002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74163.389896669993</v>
      </c>
      <c r="N6" s="4">
        <f>B49*J6</f>
        <v>29822.397248185869</v>
      </c>
      <c r="O6" s="5">
        <f>M6+N6</f>
        <v>103985.78714485586</v>
      </c>
    </row>
    <row r="7" spans="1:15" x14ac:dyDescent="0.3">
      <c r="A7" s="4" t="s">
        <v>4</v>
      </c>
      <c r="B7" s="17">
        <v>277.7569651</v>
      </c>
    </row>
    <row r="8" spans="1:15" x14ac:dyDescent="0.3">
      <c r="A8" s="4" t="s">
        <v>5</v>
      </c>
      <c r="B8" s="17">
        <v>0.83687164000000003</v>
      </c>
      <c r="O8" s="7"/>
    </row>
    <row r="9" spans="1:15" x14ac:dyDescent="0.3">
      <c r="A9" s="4" t="s">
        <v>6</v>
      </c>
      <c r="B9" s="17">
        <v>33.226009980000001</v>
      </c>
      <c r="E9" s="8"/>
      <c r="F9" s="52"/>
      <c r="G9" s="53"/>
      <c r="H9" s="53"/>
      <c r="I9" s="53"/>
      <c r="J9" s="53"/>
      <c r="K9" s="53"/>
      <c r="L9" s="53"/>
      <c r="M9" s="53"/>
      <c r="N9" s="53"/>
      <c r="O9" s="54"/>
    </row>
    <row r="10" spans="1:15" x14ac:dyDescent="0.3">
      <c r="A10" s="3" t="s">
        <v>8</v>
      </c>
      <c r="B10" s="5">
        <f>SUM(B3:B9)</f>
        <v>2143.7382610300001</v>
      </c>
      <c r="E10" s="8"/>
      <c r="F10" s="52"/>
      <c r="G10" s="8"/>
      <c r="H10" s="8"/>
      <c r="I10" s="8"/>
      <c r="J10" s="8"/>
      <c r="K10" s="8"/>
      <c r="L10" s="8"/>
      <c r="M10" s="8"/>
      <c r="N10" s="8"/>
      <c r="O10" s="54"/>
    </row>
    <row r="11" spans="1:15" x14ac:dyDescent="0.3">
      <c r="O11" s="9"/>
    </row>
    <row r="12" spans="1:15" x14ac:dyDescent="0.3">
      <c r="O12" s="9"/>
    </row>
    <row r="13" spans="1:15" x14ac:dyDescent="0.3">
      <c r="O13" s="9"/>
    </row>
    <row r="14" spans="1:15" x14ac:dyDescent="0.3">
      <c r="A14" s="50" t="s">
        <v>41</v>
      </c>
      <c r="B14" s="50"/>
      <c r="O14" s="9"/>
    </row>
    <row r="15" spans="1:15" x14ac:dyDescent="0.3">
      <c r="A15" s="3" t="s">
        <v>0</v>
      </c>
      <c r="B15" s="3" t="s">
        <v>55</v>
      </c>
      <c r="O15" s="10"/>
    </row>
    <row r="16" spans="1:15" x14ac:dyDescent="0.3">
      <c r="A16" s="4" t="s">
        <v>1</v>
      </c>
      <c r="B16" s="17">
        <v>0</v>
      </c>
      <c r="O16" s="10"/>
    </row>
    <row r="17" spans="1:15" x14ac:dyDescent="0.3">
      <c r="A17" s="4" t="s">
        <v>2</v>
      </c>
      <c r="B17" s="17">
        <v>12473.408600000001</v>
      </c>
      <c r="O17" s="10"/>
    </row>
    <row r="18" spans="1:15" x14ac:dyDescent="0.3">
      <c r="A18" s="4" t="s">
        <v>3</v>
      </c>
      <c r="B18" s="17">
        <v>15.654664349999999</v>
      </c>
      <c r="O18" s="10"/>
    </row>
    <row r="19" spans="1:15" x14ac:dyDescent="0.3">
      <c r="A19" s="4" t="s">
        <v>7</v>
      </c>
      <c r="B19" s="17">
        <v>6.7162504900000002</v>
      </c>
      <c r="O19" s="10"/>
    </row>
    <row r="20" spans="1:15" x14ac:dyDescent="0.3">
      <c r="A20" s="4" t="s">
        <v>4</v>
      </c>
      <c r="B20" s="17">
        <v>159.77569800000001</v>
      </c>
    </row>
    <row r="21" spans="1:15" x14ac:dyDescent="0.3">
      <c r="A21" s="4" t="s">
        <v>5</v>
      </c>
      <c r="B21" s="17">
        <v>0.158493574</v>
      </c>
    </row>
    <row r="22" spans="1:15" x14ac:dyDescent="0.3">
      <c r="A22" s="4" t="s">
        <v>6</v>
      </c>
      <c r="B22" s="17">
        <v>33.226009980000001</v>
      </c>
    </row>
    <row r="23" spans="1:15" x14ac:dyDescent="0.3">
      <c r="A23" s="3" t="s">
        <v>8</v>
      </c>
      <c r="B23" s="5">
        <f>SUM(B16:B22)</f>
        <v>12688.939716394001</v>
      </c>
    </row>
    <row r="27" spans="1:15" x14ac:dyDescent="0.3">
      <c r="A27" s="50" t="s">
        <v>42</v>
      </c>
      <c r="B27" s="50"/>
    </row>
    <row r="28" spans="1:15" x14ac:dyDescent="0.3">
      <c r="A28" s="3" t="s">
        <v>0</v>
      </c>
      <c r="B28" s="3" t="s">
        <v>55</v>
      </c>
    </row>
    <row r="29" spans="1:15" x14ac:dyDescent="0.3">
      <c r="A29" s="4" t="s">
        <v>1</v>
      </c>
      <c r="B29" s="17">
        <v>0</v>
      </c>
    </row>
    <row r="30" spans="1:15" x14ac:dyDescent="0.3">
      <c r="A30" s="4" t="s">
        <v>2</v>
      </c>
      <c r="B30" s="17">
        <v>7128.3728600000004</v>
      </c>
    </row>
    <row r="31" spans="1:15" x14ac:dyDescent="0.3">
      <c r="A31" s="4" t="s">
        <v>3</v>
      </c>
      <c r="B31" s="17">
        <v>15.654664349999999</v>
      </c>
    </row>
    <row r="32" spans="1:15" x14ac:dyDescent="0.3">
      <c r="A32" s="4" t="s">
        <v>7</v>
      </c>
      <c r="B32" s="17">
        <v>19.821441230000001</v>
      </c>
    </row>
    <row r="33" spans="1:2" x14ac:dyDescent="0.3">
      <c r="A33" s="4" t="s">
        <v>4</v>
      </c>
      <c r="B33" s="17">
        <v>218.76633150000001</v>
      </c>
    </row>
    <row r="34" spans="1:2" x14ac:dyDescent="0.3">
      <c r="A34" s="4" t="s">
        <v>5</v>
      </c>
      <c r="B34" s="17">
        <v>0.497682607</v>
      </c>
    </row>
    <row r="35" spans="1:2" x14ac:dyDescent="0.3">
      <c r="A35" s="4" t="s">
        <v>6</v>
      </c>
      <c r="B35" s="17">
        <v>33.226009980000001</v>
      </c>
    </row>
    <row r="36" spans="1:2" x14ac:dyDescent="0.3">
      <c r="A36" s="3" t="s">
        <v>8</v>
      </c>
      <c r="B36" s="5">
        <f>SUM(B29:B35)</f>
        <v>7416.3389896669996</v>
      </c>
    </row>
    <row r="40" spans="1:2" x14ac:dyDescent="0.3">
      <c r="A40" s="50" t="s">
        <v>43</v>
      </c>
      <c r="B40" s="50"/>
    </row>
    <row r="41" spans="1:2" x14ac:dyDescent="0.3">
      <c r="A41" s="3" t="s">
        <v>0</v>
      </c>
      <c r="B41" s="3" t="s">
        <v>55</v>
      </c>
    </row>
    <row r="42" spans="1:2" x14ac:dyDescent="0.3">
      <c r="A42" s="4" t="s">
        <v>1</v>
      </c>
      <c r="B42" s="17">
        <v>0</v>
      </c>
    </row>
    <row r="43" spans="1:2" x14ac:dyDescent="0.3">
      <c r="A43" s="4" t="s">
        <v>2</v>
      </c>
      <c r="B43" s="17">
        <v>2719.7256868327318</v>
      </c>
    </row>
    <row r="44" spans="1:2" x14ac:dyDescent="0.3">
      <c r="A44" s="4" t="s">
        <v>3</v>
      </c>
      <c r="B44" s="17">
        <v>15.65466434602483</v>
      </c>
    </row>
    <row r="45" spans="1:2" x14ac:dyDescent="0.3">
      <c r="A45" s="4" t="s">
        <v>7</v>
      </c>
      <c r="B45" s="17">
        <v>34.596428111635966</v>
      </c>
    </row>
    <row r="46" spans="1:2" x14ac:dyDescent="0.3">
      <c r="A46" s="4" t="s">
        <v>4</v>
      </c>
      <c r="B46" s="17">
        <v>510.20211806069682</v>
      </c>
    </row>
    <row r="47" spans="1:2" x14ac:dyDescent="0.3">
      <c r="A47" s="4" t="s">
        <v>5</v>
      </c>
      <c r="B47" s="17">
        <v>0.19478691182100277</v>
      </c>
    </row>
    <row r="48" spans="1:2" x14ac:dyDescent="0.3">
      <c r="A48" s="4" t="s">
        <v>6</v>
      </c>
      <c r="B48" s="17">
        <v>33.22600997996404</v>
      </c>
    </row>
    <row r="49" spans="1:2" x14ac:dyDescent="0.3">
      <c r="A49" s="3" t="s">
        <v>8</v>
      </c>
      <c r="B49" s="5">
        <f>SUM(B42:B48)</f>
        <v>3313.5996942428742</v>
      </c>
    </row>
  </sheetData>
  <mergeCells count="13">
    <mergeCell ref="A14:B14"/>
    <mergeCell ref="A27:B27"/>
    <mergeCell ref="A40:B40"/>
    <mergeCell ref="O1:O2"/>
    <mergeCell ref="F9:F10"/>
    <mergeCell ref="G9:J9"/>
    <mergeCell ref="K9:N9"/>
    <mergeCell ref="O9:O10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017-C293-6A41-A602-235B528EE5B4}">
  <dimension ref="A1:O49"/>
  <sheetViews>
    <sheetView zoomScale="70" zoomScaleNormal="70" workbookViewId="0">
      <selection activeCell="D16" sqref="D16"/>
    </sheetView>
  </sheetViews>
  <sheetFormatPr defaultColWidth="10.796875" defaultRowHeight="15.6" x14ac:dyDescent="0.3"/>
  <cols>
    <col min="1" max="1" width="21.19921875" style="6" bestFit="1" customWidth="1"/>
    <col min="2" max="2" width="24.19921875" style="6" customWidth="1"/>
    <col min="3" max="4" width="10.796875" style="1"/>
    <col min="5" max="5" width="11.19921875" style="1" bestFit="1" customWidth="1"/>
    <col min="6" max="6" width="11.19921875" style="1" customWidth="1"/>
    <col min="7" max="10" width="11" style="1" bestFit="1" customWidth="1"/>
    <col min="11" max="11" width="12.296875" style="1" bestFit="1" customWidth="1"/>
    <col min="12" max="12" width="11.296875" style="1" bestFit="1" customWidth="1"/>
    <col min="13" max="13" width="12.296875" style="1" bestFit="1" customWidth="1"/>
    <col min="14" max="14" width="11.296875" style="1" bestFit="1" customWidth="1"/>
    <col min="15" max="15" width="16.796875" style="6" bestFit="1" customWidth="1"/>
    <col min="16" max="16384" width="10.796875" style="1"/>
  </cols>
  <sheetData>
    <row r="1" spans="1:15" x14ac:dyDescent="0.3">
      <c r="A1" s="56" t="s">
        <v>45</v>
      </c>
      <c r="B1" s="56"/>
      <c r="E1" s="44" t="s">
        <v>17</v>
      </c>
      <c r="F1" s="45" t="s">
        <v>30</v>
      </c>
      <c r="G1" s="44" t="s">
        <v>18</v>
      </c>
      <c r="H1" s="44"/>
      <c r="I1" s="44"/>
      <c r="J1" s="44"/>
      <c r="K1" s="44" t="s">
        <v>49</v>
      </c>
      <c r="L1" s="44"/>
      <c r="M1" s="44"/>
      <c r="N1" s="44"/>
      <c r="O1" s="46" t="s">
        <v>59</v>
      </c>
    </row>
    <row r="2" spans="1:15" x14ac:dyDescent="0.3">
      <c r="A2" s="5" t="s">
        <v>0</v>
      </c>
      <c r="B2" s="5" t="s">
        <v>56</v>
      </c>
      <c r="E2" s="44"/>
      <c r="F2" s="45"/>
      <c r="G2" s="11" t="s">
        <v>19</v>
      </c>
      <c r="H2" s="11" t="s">
        <v>20</v>
      </c>
      <c r="I2" s="11" t="s">
        <v>21</v>
      </c>
      <c r="J2" s="11" t="s">
        <v>22</v>
      </c>
      <c r="K2" s="11" t="s">
        <v>19</v>
      </c>
      <c r="L2" s="11" t="s">
        <v>20</v>
      </c>
      <c r="M2" s="11" t="s">
        <v>21</v>
      </c>
      <c r="N2" s="11" t="s">
        <v>22</v>
      </c>
      <c r="O2" s="46"/>
    </row>
    <row r="3" spans="1:15" x14ac:dyDescent="0.3">
      <c r="A3" s="17" t="s">
        <v>1</v>
      </c>
      <c r="B3" s="17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296782888.63926005</v>
      </c>
      <c r="L3" s="4"/>
      <c r="M3" s="4">
        <f>I3*B36</f>
        <v>11738359366.240864</v>
      </c>
      <c r="N3" s="4">
        <f>B49*J3</f>
        <v>3503987870.6179676</v>
      </c>
      <c r="O3" s="5">
        <f>K3+M3+N3</f>
        <v>15539130125.498091</v>
      </c>
    </row>
    <row r="4" spans="1:15" x14ac:dyDescent="0.3">
      <c r="A4" s="17" t="s">
        <v>2</v>
      </c>
      <c r="B4" s="17">
        <v>20253601.640000001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494638147.73210001</v>
      </c>
      <c r="L4" s="4">
        <f>B23*H4</f>
        <v>4640931923.4553795</v>
      </c>
      <c r="M4" s="4"/>
      <c r="N4" s="4">
        <f>B49*J4</f>
        <v>350398787.06179678</v>
      </c>
      <c r="O4" s="5">
        <f>K4+L4+N4</f>
        <v>5485968858.2492762</v>
      </c>
    </row>
    <row r="5" spans="1:15" x14ac:dyDescent="0.3">
      <c r="A5" s="17" t="s">
        <v>3</v>
      </c>
      <c r="B5" s="17">
        <v>7701094.9929999998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12563808952.395342</v>
      </c>
      <c r="L5" s="4"/>
      <c r="M5" s="4"/>
      <c r="N5" s="4"/>
      <c r="O5" s="5">
        <f>K5</f>
        <v>12563808952.395342</v>
      </c>
    </row>
    <row r="6" spans="1:15" x14ac:dyDescent="0.3">
      <c r="A6" s="17" t="s">
        <v>7</v>
      </c>
      <c r="B6" s="17">
        <v>15292951.199999999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1751993935.2598305</v>
      </c>
      <c r="N6" s="4">
        <f>B49*J6</f>
        <v>1576794541.7780855</v>
      </c>
      <c r="O6" s="5">
        <f>M6+N6</f>
        <v>3328788477.0379162</v>
      </c>
    </row>
    <row r="7" spans="1:15" x14ac:dyDescent="0.3">
      <c r="A7" s="17" t="s">
        <v>4</v>
      </c>
      <c r="B7" s="17">
        <v>36949013.689999998</v>
      </c>
    </row>
    <row r="8" spans="1:15" x14ac:dyDescent="0.3">
      <c r="A8" s="17" t="s">
        <v>5</v>
      </c>
      <c r="B8" s="17">
        <v>47571.203419999998</v>
      </c>
      <c r="O8" s="7"/>
    </row>
    <row r="9" spans="1:15" x14ac:dyDescent="0.3">
      <c r="A9" s="17" t="s">
        <v>6</v>
      </c>
      <c r="B9" s="17">
        <v>18683396.82</v>
      </c>
      <c r="E9" s="8"/>
      <c r="F9" s="52"/>
      <c r="G9" s="53"/>
      <c r="H9" s="53"/>
      <c r="I9" s="53"/>
      <c r="J9" s="53"/>
      <c r="K9" s="53"/>
      <c r="L9" s="53"/>
      <c r="M9" s="53"/>
      <c r="N9" s="53"/>
      <c r="O9" s="54"/>
    </row>
    <row r="10" spans="1:15" x14ac:dyDescent="0.3">
      <c r="A10" s="5" t="s">
        <v>8</v>
      </c>
      <c r="B10" s="5">
        <f>SUM(B3:B9)</f>
        <v>98927629.546420008</v>
      </c>
      <c r="E10" s="8"/>
      <c r="F10" s="52"/>
      <c r="G10" s="8"/>
      <c r="H10" s="8"/>
      <c r="I10" s="8"/>
      <c r="J10" s="8"/>
      <c r="K10" s="8"/>
      <c r="L10" s="8"/>
      <c r="M10" s="8"/>
      <c r="N10" s="8"/>
      <c r="O10" s="54"/>
    </row>
    <row r="11" spans="1:15" x14ac:dyDescent="0.3">
      <c r="O11" s="9"/>
    </row>
    <row r="12" spans="1:15" x14ac:dyDescent="0.3">
      <c r="O12" s="9"/>
    </row>
    <row r="13" spans="1:15" x14ac:dyDescent="0.3">
      <c r="O13" s="9"/>
    </row>
    <row r="14" spans="1:15" x14ac:dyDescent="0.3">
      <c r="A14" s="56" t="s">
        <v>46</v>
      </c>
      <c r="B14" s="56"/>
      <c r="O14" s="9"/>
    </row>
    <row r="15" spans="1:15" x14ac:dyDescent="0.3">
      <c r="A15" s="5" t="s">
        <v>0</v>
      </c>
      <c r="B15" s="5" t="s">
        <v>56</v>
      </c>
      <c r="O15" s="10"/>
    </row>
    <row r="16" spans="1:15" x14ac:dyDescent="0.3">
      <c r="A16" s="17" t="s">
        <v>1</v>
      </c>
      <c r="B16" s="17">
        <v>0</v>
      </c>
      <c r="O16" s="10"/>
    </row>
    <row r="17" spans="1:15" x14ac:dyDescent="0.3">
      <c r="A17" s="17" t="s">
        <v>2</v>
      </c>
      <c r="B17" s="17">
        <v>280703930.5</v>
      </c>
      <c r="O17" s="10"/>
    </row>
    <row r="18" spans="1:15" x14ac:dyDescent="0.3">
      <c r="A18" s="17" t="s">
        <v>3</v>
      </c>
      <c r="B18" s="17">
        <v>7701094.9929999998</v>
      </c>
      <c r="O18" s="10"/>
    </row>
    <row r="19" spans="1:15" x14ac:dyDescent="0.3">
      <c r="A19" s="17" t="s">
        <v>7</v>
      </c>
      <c r="B19" s="17">
        <v>3114043.0980000002</v>
      </c>
      <c r="O19" s="10"/>
    </row>
    <row r="20" spans="1:15" x14ac:dyDescent="0.3">
      <c r="A20" s="17" t="s">
        <v>4</v>
      </c>
      <c r="B20" s="17">
        <v>21269740.34</v>
      </c>
    </row>
    <row r="21" spans="1:15" x14ac:dyDescent="0.3">
      <c r="A21" s="17" t="s">
        <v>5</v>
      </c>
      <c r="B21" s="17">
        <v>22931.63867</v>
      </c>
    </row>
    <row r="22" spans="1:15" x14ac:dyDescent="0.3">
      <c r="A22" s="17" t="s">
        <v>6</v>
      </c>
      <c r="B22" s="17">
        <v>18683396.82</v>
      </c>
    </row>
    <row r="23" spans="1:15" x14ac:dyDescent="0.3">
      <c r="A23" s="5" t="s">
        <v>8</v>
      </c>
      <c r="B23" s="5">
        <f>SUM(B16:B22)</f>
        <v>331495137.38966995</v>
      </c>
    </row>
    <row r="27" spans="1:15" x14ac:dyDescent="0.3">
      <c r="A27" s="56" t="s">
        <v>47</v>
      </c>
      <c r="B27" s="56"/>
    </row>
    <row r="28" spans="1:15" x14ac:dyDescent="0.3">
      <c r="A28" s="5" t="s">
        <v>0</v>
      </c>
      <c r="B28" s="5" t="s">
        <v>56</v>
      </c>
    </row>
    <row r="29" spans="1:15" x14ac:dyDescent="0.3">
      <c r="A29" s="17" t="s">
        <v>1</v>
      </c>
      <c r="B29" s="17">
        <v>0</v>
      </c>
    </row>
    <row r="30" spans="1:15" x14ac:dyDescent="0.3">
      <c r="A30" s="17" t="s">
        <v>2</v>
      </c>
      <c r="B30" s="24">
        <v>69735037.475485206</v>
      </c>
    </row>
    <row r="31" spans="1:15" x14ac:dyDescent="0.3">
      <c r="A31" s="17" t="s">
        <v>3</v>
      </c>
      <c r="B31" s="24">
        <v>7701094.9926574994</v>
      </c>
    </row>
    <row r="32" spans="1:15" x14ac:dyDescent="0.3">
      <c r="A32" s="17" t="s">
        <v>7</v>
      </c>
      <c r="B32" s="24">
        <v>17124098.336521085</v>
      </c>
    </row>
    <row r="33" spans="1:2" x14ac:dyDescent="0.3">
      <c r="A33" s="17" t="s">
        <v>4</v>
      </c>
      <c r="B33" s="24">
        <v>61938424.028104655</v>
      </c>
    </row>
    <row r="34" spans="1:2" x14ac:dyDescent="0.3">
      <c r="A34" s="17" t="s">
        <v>5</v>
      </c>
      <c r="B34" s="24">
        <v>17341.877787438436</v>
      </c>
    </row>
    <row r="35" spans="1:2" x14ac:dyDescent="0.3">
      <c r="A35" s="17" t="s">
        <v>6</v>
      </c>
      <c r="B35" s="24">
        <v>18683396.815427154</v>
      </c>
    </row>
    <row r="36" spans="1:2" x14ac:dyDescent="0.3">
      <c r="A36" s="5" t="s">
        <v>8</v>
      </c>
      <c r="B36" s="5">
        <f>SUM(B29:B35)</f>
        <v>175199393.52598304</v>
      </c>
    </row>
    <row r="40" spans="1:2" x14ac:dyDescent="0.3">
      <c r="A40" s="56" t="s">
        <v>48</v>
      </c>
      <c r="B40" s="56"/>
    </row>
    <row r="41" spans="1:2" x14ac:dyDescent="0.3">
      <c r="A41" s="5" t="s">
        <v>0</v>
      </c>
      <c r="B41" s="5" t="s">
        <v>56</v>
      </c>
    </row>
    <row r="42" spans="1:2" x14ac:dyDescent="0.3">
      <c r="A42" s="17" t="s">
        <v>1</v>
      </c>
      <c r="B42" s="17">
        <v>0</v>
      </c>
    </row>
    <row r="43" spans="1:2" x14ac:dyDescent="0.3">
      <c r="A43" s="17" t="s">
        <v>2</v>
      </c>
      <c r="B43" s="17">
        <v>69735037.475485206</v>
      </c>
    </row>
    <row r="44" spans="1:2" x14ac:dyDescent="0.3">
      <c r="A44" s="17" t="s">
        <v>3</v>
      </c>
      <c r="B44" s="17">
        <v>7701094.9929999998</v>
      </c>
    </row>
    <row r="45" spans="1:2" x14ac:dyDescent="0.3">
      <c r="A45" s="17" t="s">
        <v>7</v>
      </c>
      <c r="B45" s="15">
        <v>17124098.336521085</v>
      </c>
    </row>
    <row r="46" spans="1:2" x14ac:dyDescent="0.3">
      <c r="A46" s="17" t="s">
        <v>4</v>
      </c>
      <c r="B46" s="24">
        <v>61938424.028104655</v>
      </c>
    </row>
    <row r="47" spans="1:2" x14ac:dyDescent="0.3">
      <c r="A47" s="17" t="s">
        <v>5</v>
      </c>
      <c r="B47" s="17">
        <v>17341.877787438436</v>
      </c>
    </row>
    <row r="48" spans="1:2" x14ac:dyDescent="0.3">
      <c r="A48" s="17" t="s">
        <v>6</v>
      </c>
      <c r="B48" s="17">
        <v>18683396.82</v>
      </c>
    </row>
    <row r="49" spans="1:2" x14ac:dyDescent="0.3">
      <c r="A49" s="5" t="s">
        <v>8</v>
      </c>
      <c r="B49" s="5">
        <f>SUM(B42:B48)</f>
        <v>175199393.53089839</v>
      </c>
    </row>
  </sheetData>
  <mergeCells count="13">
    <mergeCell ref="A40:B40"/>
    <mergeCell ref="F9:F10"/>
    <mergeCell ref="G9:J9"/>
    <mergeCell ref="K9:N9"/>
    <mergeCell ref="O9:O10"/>
    <mergeCell ref="A14:B14"/>
    <mergeCell ref="A27:B27"/>
    <mergeCell ref="O1:O2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3A6C-6937-CF4F-86E2-086E04CF37A1}">
  <dimension ref="A1:O49"/>
  <sheetViews>
    <sheetView zoomScale="70" zoomScaleNormal="70" workbookViewId="0">
      <selection activeCell="F39" sqref="F39"/>
    </sheetView>
  </sheetViews>
  <sheetFormatPr defaultColWidth="10.796875" defaultRowHeight="15.6" x14ac:dyDescent="0.3"/>
  <cols>
    <col min="1" max="1" width="21.19921875" style="22" bestFit="1" customWidth="1"/>
    <col min="2" max="2" width="24.19921875" style="22" customWidth="1"/>
    <col min="3" max="4" width="10.796875" style="1"/>
    <col min="5" max="5" width="11.19921875" style="1" bestFit="1" customWidth="1"/>
    <col min="6" max="6" width="11.19921875" style="1" customWidth="1"/>
    <col min="7" max="10" width="11" style="1" bestFit="1" customWidth="1"/>
    <col min="11" max="11" width="12.796875" style="1" bestFit="1" customWidth="1"/>
    <col min="12" max="12" width="11.69921875" style="1" bestFit="1" customWidth="1"/>
    <col min="13" max="13" width="12.796875" style="1" bestFit="1" customWidth="1"/>
    <col min="14" max="14" width="11.69921875" style="1" bestFit="1" customWidth="1"/>
    <col min="15" max="15" width="16.796875" style="6" bestFit="1" customWidth="1"/>
    <col min="16" max="16384" width="10.796875" style="1"/>
  </cols>
  <sheetData>
    <row r="1" spans="1:15" x14ac:dyDescent="0.3">
      <c r="A1" s="58" t="s">
        <v>50</v>
      </c>
      <c r="B1" s="58"/>
      <c r="E1" s="59" t="s">
        <v>17</v>
      </c>
      <c r="F1" s="60" t="s">
        <v>30</v>
      </c>
      <c r="G1" s="59" t="s">
        <v>18</v>
      </c>
      <c r="H1" s="59"/>
      <c r="I1" s="59"/>
      <c r="J1" s="59"/>
      <c r="K1" s="59" t="s">
        <v>54</v>
      </c>
      <c r="L1" s="59"/>
      <c r="M1" s="59"/>
      <c r="N1" s="59"/>
      <c r="O1" s="57" t="s">
        <v>58</v>
      </c>
    </row>
    <row r="2" spans="1:15" x14ac:dyDescent="0.3">
      <c r="A2" s="20" t="s">
        <v>0</v>
      </c>
      <c r="B2" s="20" t="s">
        <v>57</v>
      </c>
      <c r="E2" s="59"/>
      <c r="F2" s="60"/>
      <c r="G2" s="2" t="s">
        <v>19</v>
      </c>
      <c r="H2" s="2" t="s">
        <v>20</v>
      </c>
      <c r="I2" s="2" t="s">
        <v>21</v>
      </c>
      <c r="J2" s="2" t="s">
        <v>22</v>
      </c>
      <c r="K2" s="2" t="s">
        <v>19</v>
      </c>
      <c r="L2" s="2" t="s">
        <v>20</v>
      </c>
      <c r="M2" s="2" t="s">
        <v>21</v>
      </c>
      <c r="N2" s="2" t="s">
        <v>22</v>
      </c>
      <c r="O2" s="57"/>
    </row>
    <row r="3" spans="1:15" x14ac:dyDescent="0.3">
      <c r="A3" s="21" t="s">
        <v>1</v>
      </c>
      <c r="B3" s="21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22.538475633000001</v>
      </c>
      <c r="L3" s="4"/>
      <c r="M3" s="4">
        <f>I3*B36</f>
        <v>1022.2387851669999</v>
      </c>
      <c r="N3" s="4">
        <f>B49*J3</f>
        <v>249.40993996090901</v>
      </c>
      <c r="O3" s="5">
        <f>K3+M3+N3</f>
        <v>1294.187200760909</v>
      </c>
    </row>
    <row r="4" spans="1:15" x14ac:dyDescent="0.3">
      <c r="A4" s="21" t="s">
        <v>2</v>
      </c>
      <c r="B4" s="21">
        <v>1.51530806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37.564126055000003</v>
      </c>
      <c r="L4" s="4">
        <f>B23*H4</f>
        <v>322.02471547400006</v>
      </c>
      <c r="M4" s="4"/>
      <c r="N4" s="4">
        <f>B49*J4</f>
        <v>24.940993996090903</v>
      </c>
      <c r="O4" s="5">
        <f>K4+L4+N4</f>
        <v>384.52983552509102</v>
      </c>
    </row>
    <row r="5" spans="1:15" x14ac:dyDescent="0.3">
      <c r="A5" s="21" t="s">
        <v>3</v>
      </c>
      <c r="B5" s="21">
        <v>0.486234151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954.12880179700005</v>
      </c>
      <c r="L5" s="4"/>
      <c r="M5" s="4"/>
      <c r="N5" s="4"/>
      <c r="O5" s="5">
        <f>K5</f>
        <v>954.12880179700005</v>
      </c>
    </row>
    <row r="6" spans="1:15" x14ac:dyDescent="0.3">
      <c r="A6" s="21" t="s">
        <v>7</v>
      </c>
      <c r="B6" s="21">
        <v>1.3787279640000001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152.57295300999999</v>
      </c>
      <c r="N6" s="4">
        <f>B49*J6</f>
        <v>112.23447298240906</v>
      </c>
      <c r="O6" s="5">
        <f>M6+N6</f>
        <v>264.80742599240904</v>
      </c>
    </row>
    <row r="7" spans="1:15" x14ac:dyDescent="0.3">
      <c r="A7" s="21" t="s">
        <v>4</v>
      </c>
      <c r="B7" s="21">
        <v>2.431926984</v>
      </c>
    </row>
    <row r="8" spans="1:15" x14ac:dyDescent="0.3">
      <c r="A8" s="21" t="s">
        <v>5</v>
      </c>
      <c r="B8" s="21">
        <v>4.7666840000000002E-3</v>
      </c>
      <c r="O8" s="7"/>
    </row>
    <row r="9" spans="1:15" x14ac:dyDescent="0.3">
      <c r="A9" s="21" t="s">
        <v>6</v>
      </c>
      <c r="B9" s="21">
        <v>1.6958613680000001</v>
      </c>
      <c r="E9" s="8"/>
      <c r="F9" s="52"/>
      <c r="G9" s="53"/>
      <c r="H9" s="53"/>
      <c r="I9" s="53"/>
      <c r="J9" s="53"/>
      <c r="K9" s="53"/>
      <c r="L9" s="53"/>
      <c r="M9" s="53"/>
      <c r="N9" s="53"/>
      <c r="O9" s="54"/>
    </row>
    <row r="10" spans="1:15" x14ac:dyDescent="0.3">
      <c r="A10" s="20" t="s">
        <v>8</v>
      </c>
      <c r="B10" s="20">
        <f>SUM(B3:B9)</f>
        <v>7.512825211</v>
      </c>
      <c r="E10" s="8"/>
      <c r="F10" s="52"/>
      <c r="G10" s="8"/>
      <c r="H10" s="8"/>
      <c r="I10" s="8"/>
      <c r="J10" s="8"/>
      <c r="K10" s="8"/>
      <c r="L10" s="8"/>
      <c r="M10" s="8"/>
      <c r="N10" s="8"/>
      <c r="O10" s="54"/>
    </row>
    <row r="11" spans="1:15" x14ac:dyDescent="0.3">
      <c r="O11" s="9"/>
    </row>
    <row r="12" spans="1:15" x14ac:dyDescent="0.3">
      <c r="O12" s="9"/>
    </row>
    <row r="13" spans="1:15" x14ac:dyDescent="0.3">
      <c r="O13" s="9"/>
    </row>
    <row r="14" spans="1:15" x14ac:dyDescent="0.3">
      <c r="A14" s="58" t="s">
        <v>51</v>
      </c>
      <c r="B14" s="58"/>
      <c r="O14" s="9"/>
    </row>
    <row r="15" spans="1:15" x14ac:dyDescent="0.3">
      <c r="A15" s="20" t="s">
        <v>0</v>
      </c>
      <c r="B15" s="20" t="s">
        <v>57</v>
      </c>
      <c r="O15" s="10"/>
    </row>
    <row r="16" spans="1:15" x14ac:dyDescent="0.3">
      <c r="A16" s="21" t="s">
        <v>1</v>
      </c>
      <c r="B16" s="21">
        <v>0</v>
      </c>
      <c r="O16" s="10"/>
    </row>
    <row r="17" spans="1:15" x14ac:dyDescent="0.3">
      <c r="A17" s="21" t="s">
        <v>2</v>
      </c>
      <c r="B17" s="21">
        <v>19.136126900000001</v>
      </c>
      <c r="O17" s="10"/>
    </row>
    <row r="18" spans="1:15" x14ac:dyDescent="0.3">
      <c r="A18" s="21" t="s">
        <v>3</v>
      </c>
      <c r="B18" s="21">
        <v>0.486234151</v>
      </c>
      <c r="O18" s="10"/>
    </row>
    <row r="19" spans="1:15" x14ac:dyDescent="0.3">
      <c r="A19" s="21" t="s">
        <v>7</v>
      </c>
      <c r="B19" s="21">
        <v>0.28140976000000001</v>
      </c>
      <c r="O19" s="10"/>
    </row>
    <row r="20" spans="1:15" x14ac:dyDescent="0.3">
      <c r="A20" s="21" t="s">
        <v>4</v>
      </c>
      <c r="B20" s="21">
        <v>1.399552839</v>
      </c>
    </row>
    <row r="21" spans="1:15" x14ac:dyDescent="0.3">
      <c r="A21" s="21" t="s">
        <v>5</v>
      </c>
      <c r="B21" s="21">
        <v>2.580373E-3</v>
      </c>
    </row>
    <row r="22" spans="1:15" x14ac:dyDescent="0.3">
      <c r="A22" s="21" t="s">
        <v>6</v>
      </c>
      <c r="B22" s="21">
        <v>1.6958613680000001</v>
      </c>
    </row>
    <row r="23" spans="1:15" x14ac:dyDescent="0.3">
      <c r="A23" s="20" t="s">
        <v>8</v>
      </c>
      <c r="B23" s="20">
        <f>SUM(B16:B22)</f>
        <v>23.001765391000003</v>
      </c>
    </row>
    <row r="27" spans="1:15" x14ac:dyDescent="0.3">
      <c r="A27" s="58" t="s">
        <v>52</v>
      </c>
      <c r="B27" s="58"/>
    </row>
    <row r="28" spans="1:15" x14ac:dyDescent="0.3">
      <c r="A28" s="20" t="s">
        <v>0</v>
      </c>
      <c r="B28" s="20" t="s">
        <v>57</v>
      </c>
    </row>
    <row r="29" spans="1:15" x14ac:dyDescent="0.3">
      <c r="A29" s="21" t="s">
        <v>1</v>
      </c>
      <c r="B29" s="21">
        <v>0</v>
      </c>
    </row>
    <row r="30" spans="1:15" x14ac:dyDescent="0.3">
      <c r="A30" s="21" t="s">
        <v>2</v>
      </c>
      <c r="B30" s="21">
        <v>10.32571748</v>
      </c>
    </row>
    <row r="31" spans="1:15" x14ac:dyDescent="0.3">
      <c r="A31" s="21" t="s">
        <v>3</v>
      </c>
      <c r="B31" s="21">
        <v>0.486234151</v>
      </c>
    </row>
    <row r="32" spans="1:15" x14ac:dyDescent="0.3">
      <c r="A32" s="21" t="s">
        <v>7</v>
      </c>
      <c r="B32" s="21">
        <v>0.83006886199999996</v>
      </c>
    </row>
    <row r="33" spans="1:2" x14ac:dyDescent="0.3">
      <c r="A33" s="21" t="s">
        <v>4</v>
      </c>
      <c r="B33" s="21">
        <v>1.915739911</v>
      </c>
    </row>
    <row r="34" spans="1:2" x14ac:dyDescent="0.3">
      <c r="A34" s="21" t="s">
        <v>5</v>
      </c>
      <c r="B34" s="21">
        <v>3.673529E-3</v>
      </c>
    </row>
    <row r="35" spans="1:2" x14ac:dyDescent="0.3">
      <c r="A35" s="21" t="s">
        <v>6</v>
      </c>
      <c r="B35" s="21">
        <v>1.6958613680000001</v>
      </c>
    </row>
    <row r="36" spans="1:2" x14ac:dyDescent="0.3">
      <c r="A36" s="20" t="s">
        <v>8</v>
      </c>
      <c r="B36" s="20">
        <f>SUM(B29:B35)</f>
        <v>15.257295300999999</v>
      </c>
    </row>
    <row r="40" spans="1:2" x14ac:dyDescent="0.3">
      <c r="A40" s="58" t="s">
        <v>53</v>
      </c>
      <c r="B40" s="58"/>
    </row>
    <row r="41" spans="1:2" x14ac:dyDescent="0.3">
      <c r="A41" s="20" t="s">
        <v>0</v>
      </c>
      <c r="B41" s="20" t="s">
        <v>57</v>
      </c>
    </row>
    <row r="42" spans="1:2" x14ac:dyDescent="0.3">
      <c r="A42" s="21" t="s">
        <v>1</v>
      </c>
      <c r="B42" s="21">
        <v>0</v>
      </c>
    </row>
    <row r="43" spans="1:2" x14ac:dyDescent="0.3">
      <c r="A43" s="21" t="s">
        <v>2</v>
      </c>
      <c r="B43" s="23">
        <v>4.5853853789451549</v>
      </c>
    </row>
    <row r="44" spans="1:2" x14ac:dyDescent="0.3">
      <c r="A44" s="21" t="s">
        <v>3</v>
      </c>
      <c r="B44" s="23">
        <v>0.48623415113583118</v>
      </c>
    </row>
    <row r="45" spans="1:2" x14ac:dyDescent="0.3">
      <c r="A45" s="21" t="s">
        <v>7</v>
      </c>
      <c r="B45" s="23">
        <v>1.520253794218255</v>
      </c>
    </row>
    <row r="46" spans="1:2" x14ac:dyDescent="0.3">
      <c r="A46" s="21" t="s">
        <v>4</v>
      </c>
      <c r="B46" s="23">
        <v>4.1811083796708388</v>
      </c>
    </row>
    <row r="47" spans="1:2" x14ac:dyDescent="0.3">
      <c r="A47" s="21" t="s">
        <v>5</v>
      </c>
      <c r="B47" s="23">
        <v>1.6539262753034992E-3</v>
      </c>
    </row>
    <row r="48" spans="1:2" x14ac:dyDescent="0.3">
      <c r="A48" s="21" t="s">
        <v>6</v>
      </c>
      <c r="B48" s="23">
        <v>1.6958613678000689</v>
      </c>
    </row>
    <row r="49" spans="1:2" x14ac:dyDescent="0.3">
      <c r="A49" s="20" t="s">
        <v>8</v>
      </c>
      <c r="B49" s="20">
        <f>SUM(B42:B48)</f>
        <v>12.470496998045451</v>
      </c>
    </row>
  </sheetData>
  <mergeCells count="13">
    <mergeCell ref="A40:B40"/>
    <mergeCell ref="F9:F10"/>
    <mergeCell ref="G9:J9"/>
    <mergeCell ref="K9:N9"/>
    <mergeCell ref="O9:O10"/>
    <mergeCell ref="A14:B14"/>
    <mergeCell ref="A27:B27"/>
    <mergeCell ref="O1:O2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 change</vt:lpstr>
      <vt:lpstr>Ozone depletion</vt:lpstr>
      <vt:lpstr>Resource Depletion</vt:lpstr>
      <vt:lpstr>Freshwater Toxicity</vt:lpstr>
      <vt:lpstr>Human Toxicity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Edward John Oughton</cp:lastModifiedBy>
  <dcterms:created xsi:type="dcterms:W3CDTF">2024-03-01T16:36:40Z</dcterms:created>
  <dcterms:modified xsi:type="dcterms:W3CDTF">2024-03-06T21:34:46Z</dcterms:modified>
</cp:coreProperties>
</file>