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"/>
    </mc:Choice>
  </mc:AlternateContent>
  <xr:revisionPtr revIDLastSave="0" documentId="13_ncr:1_{DBE4A92A-087A-4F1B-A4F1-97EF73E069DD}" xr6:coauthVersionLast="47" xr6:coauthVersionMax="47" xr10:uidLastSave="{00000000-0000-0000-0000-000000000000}"/>
  <bookViews>
    <workbookView xWindow="-120" yWindow="-120" windowWidth="29040" windowHeight="15840" tabRatio="993" activeTab="3" xr2:uid="{00000000-000D-0000-FFFF-FFFF00000000}"/>
  </bookViews>
  <sheets>
    <sheet name="Cr-18°C" sheetId="7" r:id="rId1"/>
    <sheet name="Cr-28°C" sheetId="3" r:id="rId2"/>
    <sheet name="Cr-32°C" sheetId="5" r:id="rId3"/>
    <sheet name="Fos-18°C" sheetId="9" r:id="rId4"/>
    <sheet name="Fos-28ºC" sheetId="10" r:id="rId5"/>
    <sheet name="Fos-32ºC" sheetId="11" r:id="rId6"/>
    <sheet name="Longevity mean with stdev" sheetId="13" r:id="rId7"/>
    <sheet name="Wing Length" sheetId="1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4" l="1"/>
  <c r="Q3" i="14"/>
  <c r="N4" i="14"/>
  <c r="N34" i="14" s="1"/>
  <c r="Q4" i="14"/>
  <c r="Q34" i="14" s="1"/>
  <c r="Q5" i="14"/>
  <c r="Q6" i="14"/>
  <c r="N7" i="14"/>
  <c r="Q7" i="14"/>
  <c r="Q8" i="14"/>
  <c r="Q9" i="14"/>
  <c r="Q10" i="14"/>
  <c r="N11" i="14"/>
  <c r="N33" i="14" s="1"/>
  <c r="Q11" i="14"/>
  <c r="Q12" i="14"/>
  <c r="N13" i="14"/>
  <c r="Q13" i="14"/>
  <c r="Q14" i="14"/>
  <c r="N15" i="14"/>
  <c r="Q15" i="14"/>
  <c r="N16" i="14"/>
  <c r="Q16" i="14"/>
  <c r="Q17" i="14"/>
  <c r="Q18" i="14"/>
  <c r="Q19" i="14"/>
  <c r="Q20" i="14"/>
  <c r="N21" i="14"/>
  <c r="Q21" i="14"/>
  <c r="N22" i="14"/>
  <c r="Q22" i="14"/>
  <c r="N23" i="14"/>
  <c r="Q23" i="14"/>
  <c r="N24" i="14"/>
  <c r="Q24" i="14"/>
  <c r="Q25" i="14"/>
  <c r="N26" i="14"/>
  <c r="Q26" i="14"/>
  <c r="Q27" i="14"/>
  <c r="N28" i="14"/>
  <c r="Q28" i="14"/>
  <c r="N29" i="14"/>
  <c r="Q29" i="14"/>
  <c r="Q30" i="14"/>
  <c r="N31" i="14"/>
  <c r="Q31" i="14"/>
  <c r="N32" i="14"/>
  <c r="Q32" i="14"/>
  <c r="B33" i="14"/>
  <c r="E33" i="14"/>
  <c r="H33" i="14"/>
  <c r="K33" i="14"/>
  <c r="Q33" i="14"/>
  <c r="B34" i="14"/>
  <c r="E34" i="14"/>
  <c r="H34" i="14"/>
  <c r="K34" i="14"/>
  <c r="C2" i="13"/>
  <c r="E2" i="13"/>
  <c r="G2" i="13"/>
  <c r="I2" i="13"/>
  <c r="K2" i="13"/>
  <c r="M2" i="13"/>
  <c r="O2" i="13"/>
  <c r="Q2" i="13"/>
  <c r="S2" i="13"/>
  <c r="U2" i="13"/>
  <c r="W2" i="13"/>
  <c r="Y2" i="13"/>
  <c r="C3" i="13"/>
  <c r="E3" i="13"/>
  <c r="G3" i="13"/>
  <c r="I3" i="13"/>
  <c r="K3" i="13"/>
  <c r="M3" i="13"/>
  <c r="O3" i="13"/>
  <c r="Q3" i="13"/>
  <c r="S3" i="13"/>
  <c r="U3" i="13"/>
  <c r="W3" i="13"/>
  <c r="Y3" i="13"/>
  <c r="R9" i="11"/>
  <c r="U10" i="11"/>
  <c r="O11" i="11"/>
  <c r="X11" i="11"/>
  <c r="AC12" i="11"/>
  <c r="AC13" i="11"/>
  <c r="C15" i="11"/>
  <c r="I16" i="11"/>
  <c r="L16" i="11"/>
  <c r="AC16" i="11"/>
  <c r="Y17" i="11"/>
  <c r="AC17" i="11"/>
  <c r="P18" i="11"/>
  <c r="S18" i="11"/>
  <c r="T18" i="11"/>
  <c r="AC18" i="11"/>
  <c r="G19" i="11"/>
  <c r="Q19" i="11"/>
  <c r="Z19" i="11"/>
  <c r="AC19" i="11"/>
  <c r="M20" i="11"/>
  <c r="N20" i="11"/>
  <c r="AC20" i="11"/>
  <c r="AC24" i="11" s="1"/>
  <c r="F21" i="11"/>
  <c r="J21" i="11"/>
  <c r="AC21" i="11"/>
  <c r="H22" i="11"/>
  <c r="K22" i="11"/>
  <c r="AC22" i="11"/>
  <c r="D23" i="11"/>
  <c r="E23" i="11"/>
  <c r="V23" i="11"/>
  <c r="W23" i="11"/>
  <c r="AC23" i="11"/>
  <c r="AF24" i="11"/>
  <c r="AF25" i="11"/>
  <c r="L61" i="11"/>
  <c r="M61" i="11" s="1"/>
  <c r="N61" i="11"/>
  <c r="O61" i="11"/>
  <c r="P61" i="11"/>
  <c r="Q61" i="11" s="1"/>
  <c r="R61" i="11"/>
  <c r="S61" i="11" s="1"/>
  <c r="T61" i="11"/>
  <c r="U61" i="11"/>
  <c r="V61" i="11"/>
  <c r="W61" i="11"/>
  <c r="X61" i="11"/>
  <c r="Y61" i="11" s="1"/>
  <c r="Z61" i="11"/>
  <c r="AA61" i="11"/>
  <c r="L62" i="11"/>
  <c r="M62" i="11"/>
  <c r="N62" i="11"/>
  <c r="O62" i="11"/>
  <c r="P62" i="11"/>
  <c r="Q62" i="11" s="1"/>
  <c r="R62" i="11"/>
  <c r="S62" i="11"/>
  <c r="T62" i="11"/>
  <c r="U62" i="11"/>
  <c r="V62" i="11"/>
  <c r="W62" i="11"/>
  <c r="X62" i="11"/>
  <c r="Y62" i="11" s="1"/>
  <c r="Z62" i="11"/>
  <c r="AA62" i="11"/>
  <c r="L63" i="11"/>
  <c r="M63" i="11"/>
  <c r="N63" i="11"/>
  <c r="O63" i="11"/>
  <c r="P63" i="11"/>
  <c r="Q63" i="11" s="1"/>
  <c r="R63" i="11"/>
  <c r="S63" i="11"/>
  <c r="T63" i="11"/>
  <c r="U63" i="11"/>
  <c r="V63" i="11"/>
  <c r="W63" i="11"/>
  <c r="X63" i="11"/>
  <c r="Y63" i="11" s="1"/>
  <c r="Z63" i="11"/>
  <c r="AA63" i="11"/>
  <c r="L64" i="11"/>
  <c r="M64" i="11"/>
  <c r="N64" i="11"/>
  <c r="O64" i="11"/>
  <c r="P64" i="11"/>
  <c r="Q64" i="11" s="1"/>
  <c r="R64" i="11"/>
  <c r="S64" i="11"/>
  <c r="T64" i="11"/>
  <c r="U64" i="11"/>
  <c r="V64" i="11"/>
  <c r="W64" i="11"/>
  <c r="X64" i="11"/>
  <c r="Y64" i="11" s="1"/>
  <c r="Z64" i="11"/>
  <c r="AA64" i="11"/>
  <c r="L65" i="11"/>
  <c r="M65" i="11"/>
  <c r="N65" i="11"/>
  <c r="O65" i="11"/>
  <c r="P65" i="11"/>
  <c r="Q65" i="11" s="1"/>
  <c r="R65" i="11"/>
  <c r="S65" i="11"/>
  <c r="T65" i="11"/>
  <c r="U65" i="11"/>
  <c r="V65" i="11"/>
  <c r="W65" i="11"/>
  <c r="X65" i="11"/>
  <c r="Y65" i="11" s="1"/>
  <c r="Z65" i="11"/>
  <c r="AA65" i="11"/>
  <c r="L66" i="11"/>
  <c r="M66" i="11"/>
  <c r="N66" i="11"/>
  <c r="O66" i="11"/>
  <c r="P66" i="11"/>
  <c r="Q66" i="11" s="1"/>
  <c r="R66" i="11"/>
  <c r="S66" i="11"/>
  <c r="T66" i="11"/>
  <c r="U66" i="11"/>
  <c r="V66" i="11"/>
  <c r="W66" i="11"/>
  <c r="X66" i="11"/>
  <c r="Y66" i="11" s="1"/>
  <c r="Z66" i="11"/>
  <c r="AA66" i="11"/>
  <c r="L67" i="11"/>
  <c r="M67" i="11"/>
  <c r="N67" i="11"/>
  <c r="O67" i="11"/>
  <c r="P67" i="11"/>
  <c r="Q67" i="11" s="1"/>
  <c r="R67" i="11"/>
  <c r="S67" i="11"/>
  <c r="T67" i="11"/>
  <c r="U67" i="11"/>
  <c r="V67" i="11"/>
  <c r="W67" i="11"/>
  <c r="X67" i="11"/>
  <c r="Y67" i="11" s="1"/>
  <c r="Z67" i="11"/>
  <c r="AA67" i="11"/>
  <c r="L68" i="11"/>
  <c r="M68" i="11"/>
  <c r="N68" i="11"/>
  <c r="O68" i="11"/>
  <c r="P68" i="11"/>
  <c r="Q68" i="11" s="1"/>
  <c r="R68" i="11"/>
  <c r="S68" i="11"/>
  <c r="T68" i="11"/>
  <c r="U68" i="11"/>
  <c r="V68" i="11"/>
  <c r="W68" i="11"/>
  <c r="X68" i="11"/>
  <c r="Y68" i="11" s="1"/>
  <c r="Z68" i="11"/>
  <c r="AA68" i="11"/>
  <c r="L69" i="11"/>
  <c r="M69" i="11"/>
  <c r="N69" i="11"/>
  <c r="O69" i="11"/>
  <c r="P69" i="11"/>
  <c r="Q69" i="11" s="1"/>
  <c r="R69" i="11"/>
  <c r="S69" i="11"/>
  <c r="T69" i="11"/>
  <c r="U69" i="11"/>
  <c r="V69" i="11"/>
  <c r="W69" i="11"/>
  <c r="X69" i="11"/>
  <c r="Y69" i="11" s="1"/>
  <c r="Z69" i="11"/>
  <c r="AA69" i="11"/>
  <c r="L70" i="11"/>
  <c r="M70" i="11"/>
  <c r="N70" i="11"/>
  <c r="O70" i="11"/>
  <c r="P70" i="11"/>
  <c r="Q70" i="11" s="1"/>
  <c r="R70" i="11"/>
  <c r="S70" i="11"/>
  <c r="T70" i="11"/>
  <c r="U70" i="11"/>
  <c r="V70" i="11"/>
  <c r="W70" i="11"/>
  <c r="X70" i="11"/>
  <c r="Y70" i="11" s="1"/>
  <c r="Z70" i="11"/>
  <c r="AA70" i="11"/>
  <c r="L71" i="11"/>
  <c r="M71" i="11"/>
  <c r="N71" i="11"/>
  <c r="O71" i="11"/>
  <c r="P71" i="11"/>
  <c r="Q71" i="11" s="1"/>
  <c r="R71" i="11"/>
  <c r="S71" i="11"/>
  <c r="T71" i="11"/>
  <c r="U71" i="11"/>
  <c r="V71" i="11"/>
  <c r="W71" i="11"/>
  <c r="X71" i="11"/>
  <c r="Y71" i="11" s="1"/>
  <c r="Z71" i="11"/>
  <c r="AA71" i="11"/>
  <c r="L72" i="11"/>
  <c r="M72" i="11"/>
  <c r="N72" i="11"/>
  <c r="O72" i="11"/>
  <c r="P72" i="11"/>
  <c r="Q72" i="11" s="1"/>
  <c r="R72" i="11"/>
  <c r="S72" i="11"/>
  <c r="T72" i="11"/>
  <c r="U72" i="11"/>
  <c r="V72" i="11"/>
  <c r="W72" i="11"/>
  <c r="X72" i="11"/>
  <c r="Y72" i="11" s="1"/>
  <c r="Z72" i="11"/>
  <c r="AA72" i="11"/>
  <c r="L73" i="11"/>
  <c r="M73" i="11"/>
  <c r="N73" i="11"/>
  <c r="O73" i="11"/>
  <c r="P73" i="11"/>
  <c r="Q73" i="11" s="1"/>
  <c r="R73" i="11"/>
  <c r="S73" i="11"/>
  <c r="T73" i="11"/>
  <c r="U73" i="11"/>
  <c r="V73" i="11"/>
  <c r="W73" i="11"/>
  <c r="X73" i="11"/>
  <c r="Y73" i="11" s="1"/>
  <c r="Z73" i="11"/>
  <c r="AA73" i="11"/>
  <c r="L74" i="11"/>
  <c r="M74" i="11"/>
  <c r="N74" i="11"/>
  <c r="O74" i="11"/>
  <c r="P74" i="11"/>
  <c r="Q74" i="11" s="1"/>
  <c r="R74" i="11"/>
  <c r="S74" i="11"/>
  <c r="T74" i="11"/>
  <c r="U74" i="11"/>
  <c r="V74" i="11"/>
  <c r="W74" i="11"/>
  <c r="X74" i="11"/>
  <c r="Y74" i="11" s="1"/>
  <c r="AA74" i="11"/>
  <c r="L75" i="11"/>
  <c r="M75" i="11" s="1"/>
  <c r="N75" i="11"/>
  <c r="O75" i="11" s="1"/>
  <c r="P75" i="11"/>
  <c r="Q75" i="11"/>
  <c r="R75" i="11"/>
  <c r="S75" i="11"/>
  <c r="U75" i="11"/>
  <c r="W75" i="11"/>
  <c r="X75" i="11"/>
  <c r="Y75" i="11" s="1"/>
  <c r="Z75" i="11"/>
  <c r="AA75" i="11"/>
  <c r="L76" i="11"/>
  <c r="M76" i="11"/>
  <c r="O76" i="11"/>
  <c r="P76" i="11"/>
  <c r="P81" i="11" s="1"/>
  <c r="P82" i="11" s="1"/>
  <c r="R76" i="11"/>
  <c r="S76" i="11"/>
  <c r="T76" i="11"/>
  <c r="U76" i="11" s="1"/>
  <c r="V76" i="11"/>
  <c r="V81" i="11" s="1"/>
  <c r="V82" i="11" s="1"/>
  <c r="W76" i="11"/>
  <c r="X76" i="11"/>
  <c r="X81" i="11" s="1"/>
  <c r="X82" i="11" s="1"/>
  <c r="Z76" i="11"/>
  <c r="AA76" i="11"/>
  <c r="L77" i="11"/>
  <c r="M77" i="11" s="1"/>
  <c r="N77" i="11"/>
  <c r="N81" i="11" s="1"/>
  <c r="N82" i="11" s="1"/>
  <c r="O77" i="11"/>
  <c r="P77" i="11"/>
  <c r="Q77" i="11" s="1"/>
  <c r="S77" i="11"/>
  <c r="T77" i="11"/>
  <c r="U77" i="11"/>
  <c r="V77" i="11"/>
  <c r="W77" i="11"/>
  <c r="X77" i="11"/>
  <c r="Y77" i="11"/>
  <c r="Z77" i="11"/>
  <c r="AA77" i="11" s="1"/>
  <c r="L78" i="11"/>
  <c r="M78" i="11"/>
  <c r="N78" i="11"/>
  <c r="O78" i="11"/>
  <c r="Q78" i="11"/>
  <c r="R78" i="11"/>
  <c r="S78" i="11" s="1"/>
  <c r="T78" i="11"/>
  <c r="U78" i="11"/>
  <c r="V78" i="11"/>
  <c r="W78" i="11" s="1"/>
  <c r="X78" i="11"/>
  <c r="Y78" i="11"/>
  <c r="Z78" i="11"/>
  <c r="Z81" i="11" s="1"/>
  <c r="L79" i="11"/>
  <c r="M79" i="11"/>
  <c r="N79" i="11"/>
  <c r="O79" i="11" s="1"/>
  <c r="P79" i="11"/>
  <c r="Q79" i="11"/>
  <c r="R79" i="11"/>
  <c r="S79" i="11" s="1"/>
  <c r="T79" i="11"/>
  <c r="U79" i="11"/>
  <c r="V79" i="11"/>
  <c r="W79" i="11" s="1"/>
  <c r="X79" i="11"/>
  <c r="Y79" i="11"/>
  <c r="Z79" i="11"/>
  <c r="AA79" i="11" s="1"/>
  <c r="L80" i="11"/>
  <c r="M80" i="11"/>
  <c r="N80" i="11"/>
  <c r="O80" i="11" s="1"/>
  <c r="P80" i="11"/>
  <c r="Q80" i="11"/>
  <c r="R80" i="11"/>
  <c r="S80" i="11" s="1"/>
  <c r="T80" i="11"/>
  <c r="U80" i="11"/>
  <c r="V80" i="11"/>
  <c r="W80" i="11" s="1"/>
  <c r="Y80" i="11"/>
  <c r="Z80" i="11"/>
  <c r="AA80" i="11"/>
  <c r="T81" i="11"/>
  <c r="T82" i="11"/>
  <c r="Z82" i="11"/>
  <c r="W11" i="10"/>
  <c r="W12" i="10"/>
  <c r="W17" i="10"/>
  <c r="W24" i="10" s="1"/>
  <c r="Z17" i="10"/>
  <c r="Z24" i="10" s="1"/>
  <c r="W18" i="10"/>
  <c r="Z18" i="10"/>
  <c r="W19" i="10"/>
  <c r="Z19" i="10"/>
  <c r="W20" i="10"/>
  <c r="W21" i="10"/>
  <c r="W22" i="10"/>
  <c r="W23" i="10"/>
  <c r="G33" i="10"/>
  <c r="H33" i="10"/>
  <c r="I33" i="10"/>
  <c r="I54" i="10" s="1"/>
  <c r="J33" i="10"/>
  <c r="K33" i="10"/>
  <c r="K54" i="10" s="1"/>
  <c r="K55" i="10" s="1"/>
  <c r="M33" i="10"/>
  <c r="N33" i="10"/>
  <c r="O33" i="10"/>
  <c r="P33" i="10"/>
  <c r="Q33" i="10"/>
  <c r="Q54" i="10" s="1"/>
  <c r="R33" i="10"/>
  <c r="R54" i="10" s="1"/>
  <c r="R56" i="10" s="1"/>
  <c r="G34" i="10"/>
  <c r="H34" i="10" s="1"/>
  <c r="I34" i="10"/>
  <c r="J34" i="10"/>
  <c r="K34" i="10"/>
  <c r="L34" i="10"/>
  <c r="M34" i="10"/>
  <c r="N34" i="10"/>
  <c r="O34" i="10"/>
  <c r="P34" i="10" s="1"/>
  <c r="P54" i="10" s="1"/>
  <c r="Q34" i="10"/>
  <c r="R34" i="10"/>
  <c r="G35" i="10"/>
  <c r="H35" i="10"/>
  <c r="I35" i="10"/>
  <c r="J35" i="10"/>
  <c r="K35" i="10"/>
  <c r="L35" i="10" s="1"/>
  <c r="M35" i="10"/>
  <c r="N35" i="10"/>
  <c r="O35" i="10"/>
  <c r="P35" i="10"/>
  <c r="Q35" i="10"/>
  <c r="R35" i="10"/>
  <c r="G36" i="10"/>
  <c r="H36" i="10" s="1"/>
  <c r="I36" i="10"/>
  <c r="J36" i="10"/>
  <c r="K36" i="10"/>
  <c r="L36" i="10"/>
  <c r="M36" i="10"/>
  <c r="N36" i="10"/>
  <c r="O36" i="10"/>
  <c r="P36" i="10" s="1"/>
  <c r="Q36" i="10"/>
  <c r="R36" i="10"/>
  <c r="G37" i="10"/>
  <c r="H37" i="10"/>
  <c r="I37" i="10"/>
  <c r="J37" i="10"/>
  <c r="K37" i="10"/>
  <c r="L37" i="10" s="1"/>
  <c r="M37" i="10"/>
  <c r="N37" i="10"/>
  <c r="O37" i="10"/>
  <c r="P37" i="10"/>
  <c r="Q37" i="10"/>
  <c r="R37" i="10"/>
  <c r="G38" i="10"/>
  <c r="H38" i="10" s="1"/>
  <c r="I38" i="10"/>
  <c r="J38" i="10"/>
  <c r="K38" i="10"/>
  <c r="L38" i="10"/>
  <c r="M38" i="10"/>
  <c r="N38" i="10"/>
  <c r="O38" i="10"/>
  <c r="P38" i="10" s="1"/>
  <c r="Q38" i="10"/>
  <c r="R38" i="10"/>
  <c r="G39" i="10"/>
  <c r="H39" i="10"/>
  <c r="I39" i="10"/>
  <c r="J39" i="10"/>
  <c r="K39" i="10"/>
  <c r="L39" i="10" s="1"/>
  <c r="M39" i="10"/>
  <c r="N39" i="10"/>
  <c r="O39" i="10"/>
  <c r="P39" i="10"/>
  <c r="Q39" i="10"/>
  <c r="R39" i="10"/>
  <c r="H40" i="10"/>
  <c r="I40" i="10"/>
  <c r="J40" i="10" s="1"/>
  <c r="L40" i="10"/>
  <c r="N40" i="10"/>
  <c r="P40" i="10"/>
  <c r="R40" i="10"/>
  <c r="H41" i="10"/>
  <c r="J41" i="10"/>
  <c r="L41" i="10"/>
  <c r="N41" i="10"/>
  <c r="P41" i="10"/>
  <c r="R41" i="10"/>
  <c r="H42" i="10"/>
  <c r="J42" i="10"/>
  <c r="L42" i="10"/>
  <c r="N42" i="10"/>
  <c r="P42" i="10"/>
  <c r="R42" i="10"/>
  <c r="H43" i="10"/>
  <c r="J43" i="10"/>
  <c r="L43" i="10"/>
  <c r="N43" i="10"/>
  <c r="P43" i="10"/>
  <c r="R43" i="10"/>
  <c r="H44" i="10"/>
  <c r="J44" i="10"/>
  <c r="L44" i="10"/>
  <c r="N44" i="10"/>
  <c r="P44" i="10"/>
  <c r="R44" i="10"/>
  <c r="H45" i="10"/>
  <c r="J45" i="10"/>
  <c r="L45" i="10"/>
  <c r="M45" i="10"/>
  <c r="N45" i="10"/>
  <c r="P45" i="10"/>
  <c r="R45" i="10"/>
  <c r="H46" i="10"/>
  <c r="J46" i="10"/>
  <c r="L46" i="10"/>
  <c r="M46" i="10"/>
  <c r="N46" i="10" s="1"/>
  <c r="P46" i="10"/>
  <c r="R46" i="10"/>
  <c r="H47" i="10"/>
  <c r="J47" i="10"/>
  <c r="L47" i="10"/>
  <c r="M47" i="10"/>
  <c r="M54" i="10" s="1"/>
  <c r="O47" i="10"/>
  <c r="P47" i="10"/>
  <c r="R47" i="10"/>
  <c r="H48" i="10"/>
  <c r="J48" i="10"/>
  <c r="L48" i="10"/>
  <c r="M48" i="10"/>
  <c r="N48" i="10" s="1"/>
  <c r="O48" i="10"/>
  <c r="P48" i="10"/>
  <c r="R48" i="10"/>
  <c r="H49" i="10"/>
  <c r="J49" i="10"/>
  <c r="L49" i="10"/>
  <c r="M49" i="10"/>
  <c r="N49" i="10" s="1"/>
  <c r="O49" i="10"/>
  <c r="P49" i="10"/>
  <c r="Q49" i="10"/>
  <c r="R49" i="10"/>
  <c r="G50" i="10"/>
  <c r="H50" i="10"/>
  <c r="J50" i="10"/>
  <c r="L50" i="10"/>
  <c r="M50" i="10"/>
  <c r="N50" i="10"/>
  <c r="O50" i="10"/>
  <c r="P50" i="10"/>
  <c r="Q50" i="10"/>
  <c r="R50" i="10"/>
  <c r="G51" i="10"/>
  <c r="H51" i="10" s="1"/>
  <c r="J51" i="10"/>
  <c r="L51" i="10"/>
  <c r="M51" i="10"/>
  <c r="N51" i="10"/>
  <c r="O51" i="10"/>
  <c r="P51" i="10"/>
  <c r="Q51" i="10"/>
  <c r="R51" i="10" s="1"/>
  <c r="G52" i="10"/>
  <c r="H52" i="10"/>
  <c r="J52" i="10"/>
  <c r="K52" i="10"/>
  <c r="L52" i="10"/>
  <c r="M52" i="10"/>
  <c r="N52" i="10"/>
  <c r="O52" i="10"/>
  <c r="P52" i="10" s="1"/>
  <c r="Q52" i="10"/>
  <c r="R52" i="10" s="1"/>
  <c r="G53" i="10"/>
  <c r="H53" i="10"/>
  <c r="J53" i="10"/>
  <c r="K53" i="10"/>
  <c r="L53" i="10" s="1"/>
  <c r="M53" i="10"/>
  <c r="N53" i="10"/>
  <c r="O53" i="10"/>
  <c r="P53" i="10"/>
  <c r="Q53" i="10"/>
  <c r="R53" i="10"/>
  <c r="G54" i="10"/>
  <c r="G55" i="10" s="1"/>
  <c r="O54" i="10"/>
  <c r="O55" i="10" s="1"/>
  <c r="I55" i="10"/>
  <c r="M55" i="10"/>
  <c r="Q55" i="10"/>
  <c r="J56" i="10"/>
  <c r="L56" i="10"/>
  <c r="N56" i="10"/>
  <c r="P56" i="10"/>
  <c r="AA11" i="9"/>
  <c r="AA12" i="9"/>
  <c r="AA17" i="9"/>
  <c r="AA25" i="9" s="1"/>
  <c r="AD17" i="9"/>
  <c r="AD25" i="9" s="1"/>
  <c r="AA18" i="9"/>
  <c r="AA24" i="9" s="1"/>
  <c r="AD18" i="9"/>
  <c r="AA19" i="9"/>
  <c r="AA20" i="9"/>
  <c r="AA21" i="9"/>
  <c r="AA22" i="9"/>
  <c r="AD22" i="9"/>
  <c r="AA23" i="9"/>
  <c r="J72" i="9"/>
  <c r="K72" i="9"/>
  <c r="M72" i="9"/>
  <c r="N72" i="9"/>
  <c r="P149" i="9" s="1"/>
  <c r="P72" i="9"/>
  <c r="R149" i="9" s="1"/>
  <c r="Q72" i="9"/>
  <c r="S72" i="9"/>
  <c r="T72" i="9"/>
  <c r="V72" i="9"/>
  <c r="W72" i="9"/>
  <c r="J77" i="9"/>
  <c r="J148" i="9" s="1"/>
  <c r="K77" i="9"/>
  <c r="L77" i="9"/>
  <c r="L148" i="9" s="1"/>
  <c r="N77" i="9"/>
  <c r="O77" i="9"/>
  <c r="P77" i="9"/>
  <c r="Q77" i="9" s="1"/>
  <c r="R77" i="9"/>
  <c r="R148" i="9" s="1"/>
  <c r="S77" i="9"/>
  <c r="T77" i="9"/>
  <c r="T148" i="9" s="1"/>
  <c r="V77" i="9"/>
  <c r="W77" i="9"/>
  <c r="J78" i="9"/>
  <c r="K78" i="9" s="1"/>
  <c r="L78" i="9"/>
  <c r="M78" i="9"/>
  <c r="N78" i="9"/>
  <c r="O78" i="9" s="1"/>
  <c r="P78" i="9"/>
  <c r="Q78" i="9"/>
  <c r="R78" i="9"/>
  <c r="S78" i="9" s="1"/>
  <c r="T78" i="9"/>
  <c r="U78" i="9"/>
  <c r="V78" i="9"/>
  <c r="W78" i="9" s="1"/>
  <c r="J79" i="9"/>
  <c r="K79" i="9"/>
  <c r="L79" i="9"/>
  <c r="M79" i="9" s="1"/>
  <c r="N79" i="9"/>
  <c r="O79" i="9"/>
  <c r="P79" i="9"/>
  <c r="P148" i="9" s="1"/>
  <c r="R79" i="9"/>
  <c r="S79" i="9"/>
  <c r="T79" i="9"/>
  <c r="U79" i="9" s="1"/>
  <c r="V79" i="9"/>
  <c r="W79" i="9"/>
  <c r="J80" i="9"/>
  <c r="K80" i="9" s="1"/>
  <c r="L80" i="9"/>
  <c r="M80" i="9"/>
  <c r="N80" i="9"/>
  <c r="O80" i="9"/>
  <c r="P80" i="9"/>
  <c r="Q80" i="9"/>
  <c r="R80" i="9"/>
  <c r="S80" i="9" s="1"/>
  <c r="T80" i="9"/>
  <c r="U80" i="9"/>
  <c r="V80" i="9"/>
  <c r="W80" i="9"/>
  <c r="J81" i="9"/>
  <c r="K81" i="9"/>
  <c r="L81" i="9"/>
  <c r="M81" i="9" s="1"/>
  <c r="N81" i="9"/>
  <c r="O81" i="9"/>
  <c r="P81" i="9"/>
  <c r="Q81" i="9"/>
  <c r="R81" i="9"/>
  <c r="S81" i="9"/>
  <c r="T81" i="9"/>
  <c r="U81" i="9" s="1"/>
  <c r="V81" i="9"/>
  <c r="W81" i="9"/>
  <c r="J82" i="9"/>
  <c r="K82" i="9"/>
  <c r="L82" i="9"/>
  <c r="M82" i="9"/>
  <c r="N82" i="9"/>
  <c r="O82" i="9" s="1"/>
  <c r="P82" i="9"/>
  <c r="Q82" i="9"/>
  <c r="R82" i="9"/>
  <c r="S82" i="9"/>
  <c r="T82" i="9"/>
  <c r="U82" i="9"/>
  <c r="V82" i="9"/>
  <c r="W82" i="9" s="1"/>
  <c r="J83" i="9"/>
  <c r="K83" i="9"/>
  <c r="L83" i="9"/>
  <c r="M83" i="9"/>
  <c r="N83" i="9"/>
  <c r="O83" i="9"/>
  <c r="P83" i="9"/>
  <c r="Q83" i="9" s="1"/>
  <c r="R83" i="9"/>
  <c r="S83" i="9"/>
  <c r="T83" i="9"/>
  <c r="U83" i="9"/>
  <c r="V83" i="9"/>
  <c r="W83" i="9"/>
  <c r="J84" i="9"/>
  <c r="K84" i="9" s="1"/>
  <c r="L84" i="9"/>
  <c r="M84" i="9"/>
  <c r="N84" i="9"/>
  <c r="O84" i="9"/>
  <c r="P84" i="9"/>
  <c r="Q84" i="9"/>
  <c r="R84" i="9"/>
  <c r="S84" i="9" s="1"/>
  <c r="T84" i="9"/>
  <c r="U84" i="9"/>
  <c r="V84" i="9"/>
  <c r="W84" i="9"/>
  <c r="J85" i="9"/>
  <c r="K85" i="9"/>
  <c r="L85" i="9"/>
  <c r="M85" i="9" s="1"/>
  <c r="N85" i="9"/>
  <c r="O85" i="9"/>
  <c r="P85" i="9"/>
  <c r="Q85" i="9"/>
  <c r="R85" i="9"/>
  <c r="S85" i="9"/>
  <c r="T85" i="9"/>
  <c r="U85" i="9" s="1"/>
  <c r="V85" i="9"/>
  <c r="W85" i="9"/>
  <c r="J86" i="9"/>
  <c r="K86" i="9"/>
  <c r="L86" i="9"/>
  <c r="M86" i="9"/>
  <c r="N86" i="9"/>
  <c r="O86" i="9" s="1"/>
  <c r="P86" i="9"/>
  <c r="Q86" i="9"/>
  <c r="R86" i="9"/>
  <c r="S86" i="9"/>
  <c r="T86" i="9"/>
  <c r="U86" i="9"/>
  <c r="V86" i="9"/>
  <c r="W86" i="9" s="1"/>
  <c r="J87" i="9"/>
  <c r="K87" i="9"/>
  <c r="L87" i="9"/>
  <c r="M87" i="9"/>
  <c r="N87" i="9"/>
  <c r="O87" i="9"/>
  <c r="P87" i="9"/>
  <c r="Q87" i="9" s="1"/>
  <c r="R87" i="9"/>
  <c r="S87" i="9"/>
  <c r="T87" i="9"/>
  <c r="U87" i="9"/>
  <c r="V87" i="9"/>
  <c r="W87" i="9"/>
  <c r="J88" i="9"/>
  <c r="K88" i="9" s="1"/>
  <c r="L88" i="9"/>
  <c r="M88" i="9"/>
  <c r="N88" i="9"/>
  <c r="O88" i="9"/>
  <c r="P88" i="9"/>
  <c r="Q88" i="9"/>
  <c r="R88" i="9"/>
  <c r="S88" i="9" s="1"/>
  <c r="T88" i="9"/>
  <c r="U88" i="9"/>
  <c r="V88" i="9"/>
  <c r="W88" i="9"/>
  <c r="J89" i="9"/>
  <c r="K89" i="9"/>
  <c r="L89" i="9"/>
  <c r="M89" i="9" s="1"/>
  <c r="N89" i="9"/>
  <c r="O89" i="9"/>
  <c r="P89" i="9"/>
  <c r="Q89" i="9"/>
  <c r="R89" i="9"/>
  <c r="S89" i="9"/>
  <c r="T89" i="9"/>
  <c r="U89" i="9" s="1"/>
  <c r="V89" i="9"/>
  <c r="W89" i="9"/>
  <c r="J90" i="9"/>
  <c r="K90" i="9"/>
  <c r="L90" i="9"/>
  <c r="M90" i="9"/>
  <c r="N90" i="9"/>
  <c r="O90" i="9" s="1"/>
  <c r="P90" i="9"/>
  <c r="Q90" i="9"/>
  <c r="R90" i="9"/>
  <c r="S90" i="9"/>
  <c r="T90" i="9"/>
  <c r="U90" i="9"/>
  <c r="V90" i="9"/>
  <c r="W90" i="9" s="1"/>
  <c r="J91" i="9"/>
  <c r="K91" i="9"/>
  <c r="L91" i="9"/>
  <c r="M91" i="9"/>
  <c r="N91" i="9"/>
  <c r="O91" i="9"/>
  <c r="P91" i="9"/>
  <c r="Q91" i="9" s="1"/>
  <c r="R91" i="9"/>
  <c r="S91" i="9"/>
  <c r="T91" i="9"/>
  <c r="U91" i="9"/>
  <c r="V91" i="9"/>
  <c r="W91" i="9"/>
  <c r="J92" i="9"/>
  <c r="K92" i="9" s="1"/>
  <c r="L92" i="9"/>
  <c r="M92" i="9"/>
  <c r="N92" i="9"/>
  <c r="O92" i="9"/>
  <c r="P92" i="9"/>
  <c r="Q92" i="9"/>
  <c r="R92" i="9"/>
  <c r="S92" i="9" s="1"/>
  <c r="T92" i="9"/>
  <c r="U92" i="9"/>
  <c r="V92" i="9"/>
  <c r="W92" i="9"/>
  <c r="J93" i="9"/>
  <c r="K93" i="9"/>
  <c r="L93" i="9"/>
  <c r="M93" i="9" s="1"/>
  <c r="N93" i="9"/>
  <c r="O93" i="9"/>
  <c r="P93" i="9"/>
  <c r="Q93" i="9"/>
  <c r="R93" i="9"/>
  <c r="S93" i="9"/>
  <c r="T93" i="9"/>
  <c r="U93" i="9" s="1"/>
  <c r="V93" i="9"/>
  <c r="W93" i="9"/>
  <c r="J94" i="9"/>
  <c r="K94" i="9"/>
  <c r="M94" i="9"/>
  <c r="N94" i="9"/>
  <c r="O94" i="9"/>
  <c r="P94" i="9"/>
  <c r="Q94" i="9"/>
  <c r="R94" i="9"/>
  <c r="S94" i="9" s="1"/>
  <c r="T94" i="9"/>
  <c r="U94" i="9"/>
  <c r="V94" i="9"/>
  <c r="W94" i="9"/>
  <c r="J95" i="9"/>
  <c r="K95" i="9"/>
  <c r="M95" i="9"/>
  <c r="N95" i="9"/>
  <c r="O95" i="9"/>
  <c r="P95" i="9"/>
  <c r="Q95" i="9"/>
  <c r="R95" i="9"/>
  <c r="S95" i="9" s="1"/>
  <c r="T95" i="9"/>
  <c r="U95" i="9"/>
  <c r="V95" i="9"/>
  <c r="W95" i="9"/>
  <c r="J96" i="9"/>
  <c r="K96" i="9"/>
  <c r="M96" i="9"/>
  <c r="N96" i="9"/>
  <c r="O96" i="9"/>
  <c r="P96" i="9"/>
  <c r="Q96" i="9" s="1"/>
  <c r="R96" i="9"/>
  <c r="S96" i="9"/>
  <c r="T96" i="9"/>
  <c r="U96" i="9"/>
  <c r="V96" i="9"/>
  <c r="W96" i="9"/>
  <c r="K97" i="9"/>
  <c r="M97" i="9"/>
  <c r="N97" i="9"/>
  <c r="O97" i="9"/>
  <c r="P97" i="9"/>
  <c r="Q97" i="9"/>
  <c r="R97" i="9"/>
  <c r="S97" i="9"/>
  <c r="T97" i="9"/>
  <c r="U97" i="9" s="1"/>
  <c r="V97" i="9"/>
  <c r="W97" i="9"/>
  <c r="K98" i="9"/>
  <c r="M98" i="9"/>
  <c r="N98" i="9"/>
  <c r="O98" i="9"/>
  <c r="P98" i="9"/>
  <c r="Q98" i="9" s="1"/>
  <c r="R98" i="9"/>
  <c r="S98" i="9"/>
  <c r="T98" i="9"/>
  <c r="U98" i="9"/>
  <c r="V98" i="9"/>
  <c r="W98" i="9"/>
  <c r="K99" i="9"/>
  <c r="M99" i="9"/>
  <c r="N99" i="9"/>
  <c r="O99" i="9"/>
  <c r="P99" i="9"/>
  <c r="Q99" i="9"/>
  <c r="R99" i="9"/>
  <c r="S99" i="9"/>
  <c r="T99" i="9"/>
  <c r="U99" i="9" s="1"/>
  <c r="V99" i="9"/>
  <c r="W99" i="9"/>
  <c r="K100" i="9"/>
  <c r="M100" i="9"/>
  <c r="N100" i="9"/>
  <c r="O100" i="9"/>
  <c r="P100" i="9"/>
  <c r="Q100" i="9" s="1"/>
  <c r="R100" i="9"/>
  <c r="S100" i="9"/>
  <c r="T100" i="9"/>
  <c r="U100" i="9"/>
  <c r="V100" i="9"/>
  <c r="W100" i="9"/>
  <c r="K101" i="9"/>
  <c r="M101" i="9"/>
  <c r="N101" i="9"/>
  <c r="O101" i="9"/>
  <c r="P101" i="9"/>
  <c r="Q101" i="9"/>
  <c r="R101" i="9"/>
  <c r="S101" i="9"/>
  <c r="T101" i="9"/>
  <c r="U101" i="9" s="1"/>
  <c r="V101" i="9"/>
  <c r="W101" i="9"/>
  <c r="K102" i="9"/>
  <c r="M102" i="9"/>
  <c r="N102" i="9"/>
  <c r="O102" i="9"/>
  <c r="P102" i="9"/>
  <c r="Q102" i="9" s="1"/>
  <c r="R102" i="9"/>
  <c r="S102" i="9"/>
  <c r="T102" i="9"/>
  <c r="U102" i="9"/>
  <c r="V102" i="9"/>
  <c r="W102" i="9"/>
  <c r="K103" i="9"/>
  <c r="M103" i="9"/>
  <c r="N103" i="9"/>
  <c r="O103" i="9"/>
  <c r="P103" i="9"/>
  <c r="Q103" i="9"/>
  <c r="R103" i="9"/>
  <c r="S103" i="9"/>
  <c r="T103" i="9"/>
  <c r="U103" i="9" s="1"/>
  <c r="V103" i="9"/>
  <c r="W103" i="9"/>
  <c r="K104" i="9"/>
  <c r="M104" i="9"/>
  <c r="N104" i="9"/>
  <c r="O104" i="9"/>
  <c r="P104" i="9"/>
  <c r="Q104" i="9" s="1"/>
  <c r="R104" i="9"/>
  <c r="S104" i="9"/>
  <c r="T104" i="9"/>
  <c r="U104" i="9"/>
  <c r="V104" i="9"/>
  <c r="W104" i="9"/>
  <c r="K105" i="9"/>
  <c r="M105" i="9"/>
  <c r="N105" i="9"/>
  <c r="O105" i="9"/>
  <c r="P105" i="9"/>
  <c r="Q105" i="9"/>
  <c r="R105" i="9"/>
  <c r="S105" i="9"/>
  <c r="T105" i="9"/>
  <c r="U105" i="9" s="1"/>
  <c r="V105" i="9"/>
  <c r="W105" i="9"/>
  <c r="K106" i="9"/>
  <c r="M106" i="9"/>
  <c r="N106" i="9"/>
  <c r="O106" i="9"/>
  <c r="P106" i="9"/>
  <c r="Q106" i="9" s="1"/>
  <c r="R106" i="9"/>
  <c r="S106" i="9"/>
  <c r="T106" i="9"/>
  <c r="U106" i="9"/>
  <c r="V106" i="9"/>
  <c r="W106" i="9"/>
  <c r="K107" i="9"/>
  <c r="M107" i="9"/>
  <c r="N107" i="9"/>
  <c r="O107" i="9"/>
  <c r="P107" i="9"/>
  <c r="Q107" i="9"/>
  <c r="R107" i="9"/>
  <c r="S107" i="9"/>
  <c r="T107" i="9"/>
  <c r="U107" i="9" s="1"/>
  <c r="V107" i="9"/>
  <c r="W107" i="9"/>
  <c r="K108" i="9"/>
  <c r="M108" i="9"/>
  <c r="N108" i="9"/>
  <c r="O108" i="9"/>
  <c r="P108" i="9"/>
  <c r="Q108" i="9" s="1"/>
  <c r="R108" i="9"/>
  <c r="S108" i="9"/>
  <c r="T108" i="9"/>
  <c r="U108" i="9"/>
  <c r="V108" i="9"/>
  <c r="W108" i="9"/>
  <c r="K109" i="9"/>
  <c r="M109" i="9"/>
  <c r="N109" i="9"/>
  <c r="O109" i="9"/>
  <c r="P109" i="9"/>
  <c r="Q109" i="9"/>
  <c r="R109" i="9"/>
  <c r="S109" i="9"/>
  <c r="T109" i="9"/>
  <c r="U109" i="9" s="1"/>
  <c r="V109" i="9"/>
  <c r="W109" i="9"/>
  <c r="K110" i="9"/>
  <c r="M110" i="9"/>
  <c r="N110" i="9"/>
  <c r="O110" i="9"/>
  <c r="P110" i="9"/>
  <c r="Q110" i="9" s="1"/>
  <c r="R110" i="9"/>
  <c r="S110" i="9"/>
  <c r="T110" i="9"/>
  <c r="U110" i="9"/>
  <c r="V110" i="9"/>
  <c r="W110" i="9"/>
  <c r="K111" i="9"/>
  <c r="M111" i="9"/>
  <c r="N111" i="9"/>
  <c r="O111" i="9"/>
  <c r="P111" i="9"/>
  <c r="Q111" i="9"/>
  <c r="R111" i="9"/>
  <c r="S111" i="9"/>
  <c r="T111" i="9"/>
  <c r="U111" i="9" s="1"/>
  <c r="V111" i="9"/>
  <c r="W111" i="9"/>
  <c r="K112" i="9"/>
  <c r="M112" i="9"/>
  <c r="N112" i="9"/>
  <c r="O112" i="9"/>
  <c r="P112" i="9"/>
  <c r="Q112" i="9" s="1"/>
  <c r="R112" i="9"/>
  <c r="S112" i="9"/>
  <c r="T112" i="9"/>
  <c r="U112" i="9"/>
  <c r="V112" i="9"/>
  <c r="W112" i="9"/>
  <c r="K113" i="9"/>
  <c r="M113" i="9"/>
  <c r="N113" i="9"/>
  <c r="O113" i="9"/>
  <c r="P113" i="9"/>
  <c r="Q113" i="9"/>
  <c r="R113" i="9"/>
  <c r="S113" i="9"/>
  <c r="T113" i="9"/>
  <c r="U113" i="9" s="1"/>
  <c r="V113" i="9"/>
  <c r="W113" i="9"/>
  <c r="K114" i="9"/>
  <c r="M114" i="9"/>
  <c r="N114" i="9"/>
  <c r="O114" i="9"/>
  <c r="P114" i="9"/>
  <c r="Q114" i="9" s="1"/>
  <c r="R114" i="9"/>
  <c r="S114" i="9"/>
  <c r="T114" i="9"/>
  <c r="U114" i="9"/>
  <c r="V114" i="9"/>
  <c r="W114" i="9"/>
  <c r="K115" i="9"/>
  <c r="L115" i="9"/>
  <c r="M115" i="9"/>
  <c r="N115" i="9"/>
  <c r="O115" i="9"/>
  <c r="P115" i="9"/>
  <c r="Q115" i="9" s="1"/>
  <c r="R115" i="9"/>
  <c r="S115" i="9" s="1"/>
  <c r="T115" i="9"/>
  <c r="U115" i="9"/>
  <c r="V115" i="9"/>
  <c r="W115" i="9"/>
  <c r="K116" i="9"/>
  <c r="L116" i="9"/>
  <c r="M116" i="9"/>
  <c r="N116" i="9"/>
  <c r="O116" i="9" s="1"/>
  <c r="P116" i="9"/>
  <c r="Q116" i="9"/>
  <c r="R116" i="9"/>
  <c r="S116" i="9"/>
  <c r="T116" i="9"/>
  <c r="U116" i="9"/>
  <c r="V116" i="9"/>
  <c r="W116" i="9" s="1"/>
  <c r="K117" i="9"/>
  <c r="L117" i="9"/>
  <c r="M117" i="9"/>
  <c r="N117" i="9"/>
  <c r="O117" i="9" s="1"/>
  <c r="P117" i="9"/>
  <c r="Q117" i="9" s="1"/>
  <c r="R117" i="9"/>
  <c r="S117" i="9"/>
  <c r="T117" i="9"/>
  <c r="U117" i="9"/>
  <c r="V117" i="9"/>
  <c r="W117" i="9" s="1"/>
  <c r="K118" i="9"/>
  <c r="L118" i="9"/>
  <c r="M118" i="9" s="1"/>
  <c r="N118" i="9"/>
  <c r="O118" i="9"/>
  <c r="P118" i="9"/>
  <c r="Q118" i="9"/>
  <c r="R118" i="9"/>
  <c r="S118" i="9"/>
  <c r="T118" i="9"/>
  <c r="U118" i="9" s="1"/>
  <c r="V118" i="9"/>
  <c r="W118" i="9"/>
  <c r="K119" i="9"/>
  <c r="L119" i="9"/>
  <c r="M119" i="9" s="1"/>
  <c r="N119" i="9"/>
  <c r="O119" i="9" s="1"/>
  <c r="P119" i="9"/>
  <c r="Q119" i="9"/>
  <c r="R119" i="9"/>
  <c r="S119" i="9"/>
  <c r="T119" i="9"/>
  <c r="U119" i="9" s="1"/>
  <c r="V119" i="9"/>
  <c r="W119" i="9" s="1"/>
  <c r="K120" i="9"/>
  <c r="L120" i="9"/>
  <c r="M120" i="9"/>
  <c r="N120" i="9"/>
  <c r="O120" i="9"/>
  <c r="P120" i="9"/>
  <c r="Q120" i="9"/>
  <c r="R120" i="9"/>
  <c r="S120" i="9" s="1"/>
  <c r="T120" i="9"/>
  <c r="U120" i="9"/>
  <c r="V120" i="9"/>
  <c r="W120" i="9"/>
  <c r="K121" i="9"/>
  <c r="L121" i="9"/>
  <c r="M121" i="9" s="1"/>
  <c r="N121" i="9"/>
  <c r="O121" i="9"/>
  <c r="P121" i="9"/>
  <c r="Q121" i="9"/>
  <c r="R121" i="9"/>
  <c r="S121" i="9" s="1"/>
  <c r="T121" i="9"/>
  <c r="U121" i="9" s="1"/>
  <c r="V121" i="9"/>
  <c r="W121" i="9"/>
  <c r="K122" i="9"/>
  <c r="L122" i="9"/>
  <c r="M122" i="9"/>
  <c r="N122" i="9"/>
  <c r="O122" i="9"/>
  <c r="P122" i="9"/>
  <c r="Q122" i="9" s="1"/>
  <c r="R122" i="9"/>
  <c r="S122" i="9"/>
  <c r="T122" i="9"/>
  <c r="U122" i="9"/>
  <c r="V122" i="9"/>
  <c r="W122" i="9"/>
  <c r="J123" i="9"/>
  <c r="K123" i="9" s="1"/>
  <c r="L123" i="9"/>
  <c r="M123" i="9"/>
  <c r="N123" i="9"/>
  <c r="O123" i="9"/>
  <c r="P123" i="9"/>
  <c r="Q123" i="9"/>
  <c r="R123" i="9"/>
  <c r="S123" i="9" s="1"/>
  <c r="T123" i="9"/>
  <c r="U123" i="9"/>
  <c r="V123" i="9"/>
  <c r="W123" i="9"/>
  <c r="J124" i="9"/>
  <c r="K124" i="9"/>
  <c r="L124" i="9"/>
  <c r="M124" i="9" s="1"/>
  <c r="N124" i="9"/>
  <c r="O124" i="9"/>
  <c r="P124" i="9"/>
  <c r="Q124" i="9"/>
  <c r="R124" i="9"/>
  <c r="S124" i="9"/>
  <c r="T124" i="9"/>
  <c r="U124" i="9" s="1"/>
  <c r="V124" i="9"/>
  <c r="W124" i="9"/>
  <c r="J125" i="9"/>
  <c r="K125" i="9"/>
  <c r="L125" i="9"/>
  <c r="M125" i="9"/>
  <c r="N125" i="9"/>
  <c r="O125" i="9" s="1"/>
  <c r="P125" i="9"/>
  <c r="Q125" i="9"/>
  <c r="R125" i="9"/>
  <c r="S125" i="9"/>
  <c r="T125" i="9"/>
  <c r="U125" i="9"/>
  <c r="V125" i="9"/>
  <c r="W125" i="9" s="1"/>
  <c r="J126" i="9"/>
  <c r="K126" i="9"/>
  <c r="L126" i="9"/>
  <c r="M126" i="9"/>
  <c r="N126" i="9"/>
  <c r="O126" i="9"/>
  <c r="P126" i="9"/>
  <c r="Q126" i="9" s="1"/>
  <c r="R126" i="9"/>
  <c r="S126" i="9"/>
  <c r="T126" i="9"/>
  <c r="U126" i="9"/>
  <c r="V126" i="9"/>
  <c r="W126" i="9"/>
  <c r="J127" i="9"/>
  <c r="K127" i="9" s="1"/>
  <c r="L127" i="9"/>
  <c r="M127" i="9"/>
  <c r="N127" i="9"/>
  <c r="O127" i="9"/>
  <c r="P127" i="9"/>
  <c r="Q127" i="9"/>
  <c r="R127" i="9"/>
  <c r="S127" i="9" s="1"/>
  <c r="T127" i="9"/>
  <c r="U127" i="9"/>
  <c r="V127" i="9"/>
  <c r="W127" i="9"/>
  <c r="N128" i="9"/>
  <c r="O128" i="9"/>
  <c r="P128" i="9"/>
  <c r="Q128" i="9" s="1"/>
  <c r="R128" i="9"/>
  <c r="S128" i="9"/>
  <c r="T128" i="9"/>
  <c r="U128" i="9"/>
  <c r="V128" i="9"/>
  <c r="W128" i="9"/>
  <c r="N129" i="9"/>
  <c r="O129" i="9" s="1"/>
  <c r="P129" i="9"/>
  <c r="Q129" i="9"/>
  <c r="R129" i="9"/>
  <c r="S129" i="9"/>
  <c r="T129" i="9"/>
  <c r="U129" i="9"/>
  <c r="V129" i="9"/>
  <c r="W129" i="9" s="1"/>
  <c r="N130" i="9"/>
  <c r="O130" i="9"/>
  <c r="P130" i="9"/>
  <c r="Q130" i="9"/>
  <c r="R130" i="9"/>
  <c r="S130" i="9"/>
  <c r="T130" i="9"/>
  <c r="U130" i="9" s="1"/>
  <c r="V130" i="9"/>
  <c r="W130" i="9"/>
  <c r="N131" i="9"/>
  <c r="O131" i="9"/>
  <c r="P131" i="9"/>
  <c r="Q131" i="9"/>
  <c r="R131" i="9"/>
  <c r="S131" i="9" s="1"/>
  <c r="T131" i="9"/>
  <c r="U131" i="9"/>
  <c r="V131" i="9"/>
  <c r="W131" i="9"/>
  <c r="N132" i="9"/>
  <c r="O132" i="9"/>
  <c r="P132" i="9"/>
  <c r="Q132" i="9" s="1"/>
  <c r="R132" i="9"/>
  <c r="S132" i="9"/>
  <c r="T132" i="9"/>
  <c r="U132" i="9"/>
  <c r="V132" i="9"/>
  <c r="W132" i="9"/>
  <c r="N133" i="9"/>
  <c r="O133" i="9" s="1"/>
  <c r="P133" i="9"/>
  <c r="Q133" i="9"/>
  <c r="R133" i="9"/>
  <c r="S133" i="9"/>
  <c r="T133" i="9"/>
  <c r="U133" i="9"/>
  <c r="V133" i="9"/>
  <c r="W133" i="9" s="1"/>
  <c r="N134" i="9"/>
  <c r="O134" i="9"/>
  <c r="P134" i="9"/>
  <c r="Q134" i="9"/>
  <c r="R134" i="9"/>
  <c r="S134" i="9"/>
  <c r="T134" i="9"/>
  <c r="U134" i="9" s="1"/>
  <c r="V134" i="9"/>
  <c r="W134" i="9"/>
  <c r="N135" i="9"/>
  <c r="O135" i="9"/>
  <c r="P135" i="9"/>
  <c r="Q135" i="9"/>
  <c r="R135" i="9"/>
  <c r="S135" i="9" s="1"/>
  <c r="T135" i="9"/>
  <c r="U135" i="9"/>
  <c r="V135" i="9"/>
  <c r="W135" i="9"/>
  <c r="N136" i="9"/>
  <c r="O136" i="9"/>
  <c r="P136" i="9"/>
  <c r="Q136" i="9" s="1"/>
  <c r="R136" i="9"/>
  <c r="S136" i="9"/>
  <c r="T136" i="9"/>
  <c r="U136" i="9"/>
  <c r="V136" i="9"/>
  <c r="W136" i="9"/>
  <c r="N137" i="9"/>
  <c r="O137" i="9" s="1"/>
  <c r="P137" i="9"/>
  <c r="Q137" i="9"/>
  <c r="R137" i="9"/>
  <c r="S137" i="9"/>
  <c r="T137" i="9"/>
  <c r="U137" i="9"/>
  <c r="V137" i="9"/>
  <c r="W137" i="9" s="1"/>
  <c r="N138" i="9"/>
  <c r="O138" i="9"/>
  <c r="P138" i="9"/>
  <c r="Q138" i="9"/>
  <c r="R138" i="9"/>
  <c r="S138" i="9"/>
  <c r="T138" i="9"/>
  <c r="U138" i="9" s="1"/>
  <c r="V138" i="9"/>
  <c r="W138" i="9"/>
  <c r="N139" i="9"/>
  <c r="O139" i="9"/>
  <c r="P139" i="9"/>
  <c r="Q139" i="9"/>
  <c r="R139" i="9"/>
  <c r="S139" i="9" s="1"/>
  <c r="T139" i="9"/>
  <c r="U139" i="9"/>
  <c r="V139" i="9"/>
  <c r="W139" i="9"/>
  <c r="N140" i="9"/>
  <c r="O140" i="9"/>
  <c r="P140" i="9"/>
  <c r="Q140" i="9" s="1"/>
  <c r="R140" i="9"/>
  <c r="S140" i="9"/>
  <c r="T140" i="9"/>
  <c r="U140" i="9"/>
  <c r="V140" i="9"/>
  <c r="W140" i="9"/>
  <c r="N141" i="9"/>
  <c r="O141" i="9" s="1"/>
  <c r="P141" i="9"/>
  <c r="Q141" i="9"/>
  <c r="R141" i="9"/>
  <c r="S141" i="9"/>
  <c r="T141" i="9"/>
  <c r="U141" i="9"/>
  <c r="V141" i="9"/>
  <c r="W141" i="9" s="1"/>
  <c r="J149" i="9"/>
  <c r="L149" i="9"/>
  <c r="N149" i="9"/>
  <c r="T149" i="9"/>
  <c r="V149" i="9"/>
  <c r="W81" i="11" l="1"/>
  <c r="W83" i="11" s="1"/>
  <c r="K148" i="9"/>
  <c r="K150" i="9" s="1"/>
  <c r="Q81" i="11"/>
  <c r="Q83" i="11" s="1"/>
  <c r="M81" i="11"/>
  <c r="X149" i="9"/>
  <c r="Y149" i="9"/>
  <c r="W148" i="9"/>
  <c r="H54" i="10"/>
  <c r="H56" i="10" s="1"/>
  <c r="J54" i="10"/>
  <c r="O81" i="11"/>
  <c r="O83" i="11" s="1"/>
  <c r="Y81" i="11"/>
  <c r="Y83" i="11" s="1"/>
  <c r="S55" i="10"/>
  <c r="T55" i="10"/>
  <c r="S148" i="9"/>
  <c r="S150" i="9" s="1"/>
  <c r="O148" i="9"/>
  <c r="U81" i="11"/>
  <c r="U83" i="11" s="1"/>
  <c r="S81" i="11"/>
  <c r="R81" i="11"/>
  <c r="R82" i="11" s="1"/>
  <c r="V148" i="9"/>
  <c r="N148" i="9"/>
  <c r="Q79" i="9"/>
  <c r="Q148" i="9" s="1"/>
  <c r="Q150" i="9" s="1"/>
  <c r="U77" i="9"/>
  <c r="U148" i="9" s="1"/>
  <c r="U150" i="9" s="1"/>
  <c r="M77" i="9"/>
  <c r="M148" i="9" s="1"/>
  <c r="M150" i="9" s="1"/>
  <c r="AD24" i="9"/>
  <c r="N47" i="10"/>
  <c r="N54" i="10" s="1"/>
  <c r="L33" i="10"/>
  <c r="L54" i="10" s="1"/>
  <c r="Z23" i="10"/>
  <c r="L81" i="11"/>
  <c r="L82" i="11" s="1"/>
  <c r="AA78" i="11"/>
  <c r="AA81" i="11" s="1"/>
  <c r="AA83" i="11" s="1"/>
  <c r="Y76" i="11"/>
  <c r="Q76" i="11"/>
  <c r="AC25" i="11"/>
  <c r="Z40" i="5"/>
  <c r="C98" i="7"/>
  <c r="C93" i="7"/>
  <c r="C96" i="7"/>
  <c r="C99" i="7"/>
  <c r="C94" i="7"/>
  <c r="C92" i="7"/>
  <c r="C97" i="7"/>
  <c r="C95" i="7"/>
  <c r="C114" i="7"/>
  <c r="M83" i="11" l="1"/>
  <c r="S83" i="11"/>
  <c r="AC82" i="11"/>
  <c r="AB82" i="11"/>
  <c r="O150" i="9"/>
  <c r="Y150" i="9" s="1"/>
  <c r="S56" i="10"/>
  <c r="T56" i="10"/>
  <c r="W150" i="9"/>
  <c r="C101" i="7"/>
  <c r="C100" i="7"/>
  <c r="T148" i="7"/>
  <c r="N153" i="7"/>
  <c r="L148" i="7"/>
  <c r="R80" i="7"/>
  <c r="H96" i="7"/>
  <c r="H134" i="7"/>
  <c r="U81" i="7"/>
  <c r="V81" i="7" s="1"/>
  <c r="U82" i="7"/>
  <c r="V82" i="7" s="1"/>
  <c r="U83" i="7"/>
  <c r="V83" i="7" s="1"/>
  <c r="U84" i="7"/>
  <c r="V84" i="7" s="1"/>
  <c r="U85" i="7"/>
  <c r="V85" i="7" s="1"/>
  <c r="U86" i="7"/>
  <c r="V86" i="7" s="1"/>
  <c r="U87" i="7"/>
  <c r="V87" i="7" s="1"/>
  <c r="U88" i="7"/>
  <c r="V88" i="7" s="1"/>
  <c r="U89" i="7"/>
  <c r="V89" i="7" s="1"/>
  <c r="U90" i="7"/>
  <c r="V90" i="7" s="1"/>
  <c r="U91" i="7"/>
  <c r="V91" i="7" s="1"/>
  <c r="U92" i="7"/>
  <c r="V92" i="7" s="1"/>
  <c r="U93" i="7"/>
  <c r="V93" i="7" s="1"/>
  <c r="U94" i="7"/>
  <c r="V94" i="7" s="1"/>
  <c r="U95" i="7"/>
  <c r="V95" i="7" s="1"/>
  <c r="U96" i="7"/>
  <c r="V96" i="7" s="1"/>
  <c r="U97" i="7"/>
  <c r="V97" i="7" s="1"/>
  <c r="U98" i="7"/>
  <c r="V98" i="7" s="1"/>
  <c r="U99" i="7"/>
  <c r="V99" i="7" s="1"/>
  <c r="U100" i="7"/>
  <c r="V100" i="7" s="1"/>
  <c r="U101" i="7"/>
  <c r="V101" i="7" s="1"/>
  <c r="U102" i="7"/>
  <c r="V102" i="7" s="1"/>
  <c r="U103" i="7"/>
  <c r="V103" i="7" s="1"/>
  <c r="U104" i="7"/>
  <c r="V104" i="7" s="1"/>
  <c r="U105" i="7"/>
  <c r="V105" i="7" s="1"/>
  <c r="U106" i="7"/>
  <c r="V106" i="7" s="1"/>
  <c r="U107" i="7"/>
  <c r="V107" i="7" s="1"/>
  <c r="U108" i="7"/>
  <c r="V108" i="7" s="1"/>
  <c r="U109" i="7"/>
  <c r="V109" i="7" s="1"/>
  <c r="U110" i="7"/>
  <c r="V110" i="7" s="1"/>
  <c r="U111" i="7"/>
  <c r="V111" i="7" s="1"/>
  <c r="U112" i="7"/>
  <c r="V112" i="7" s="1"/>
  <c r="U113" i="7"/>
  <c r="V113" i="7" s="1"/>
  <c r="U114" i="7"/>
  <c r="V114" i="7" s="1"/>
  <c r="U115" i="7"/>
  <c r="V115" i="7" s="1"/>
  <c r="U116" i="7"/>
  <c r="V116" i="7" s="1"/>
  <c r="U117" i="7"/>
  <c r="V117" i="7" s="1"/>
  <c r="U118" i="7"/>
  <c r="V118" i="7" s="1"/>
  <c r="U119" i="7"/>
  <c r="V119" i="7" s="1"/>
  <c r="U120" i="7"/>
  <c r="V120" i="7" s="1"/>
  <c r="U121" i="7"/>
  <c r="V121" i="7" s="1"/>
  <c r="U122" i="7"/>
  <c r="V122" i="7" s="1"/>
  <c r="U123" i="7"/>
  <c r="V123" i="7" s="1"/>
  <c r="U124" i="7"/>
  <c r="V124" i="7" s="1"/>
  <c r="U125" i="7"/>
  <c r="V125" i="7" s="1"/>
  <c r="U126" i="7"/>
  <c r="V126" i="7" s="1"/>
  <c r="U127" i="7"/>
  <c r="V127" i="7" s="1"/>
  <c r="U128" i="7"/>
  <c r="V128" i="7" s="1"/>
  <c r="U129" i="7"/>
  <c r="V129" i="7" s="1"/>
  <c r="U130" i="7"/>
  <c r="V130" i="7" s="1"/>
  <c r="U131" i="7"/>
  <c r="V131" i="7" s="1"/>
  <c r="U132" i="7"/>
  <c r="V132" i="7" s="1"/>
  <c r="U133" i="7"/>
  <c r="V133" i="7" s="1"/>
  <c r="U134" i="7"/>
  <c r="V134" i="7" s="1"/>
  <c r="U135" i="7"/>
  <c r="V135" i="7" s="1"/>
  <c r="U136" i="7"/>
  <c r="V136" i="7" s="1"/>
  <c r="U137" i="7"/>
  <c r="V137" i="7" s="1"/>
  <c r="U138" i="7"/>
  <c r="V138" i="7" s="1"/>
  <c r="U139" i="7"/>
  <c r="V139" i="7" s="1"/>
  <c r="U140" i="7"/>
  <c r="V140" i="7" s="1"/>
  <c r="U141" i="7"/>
  <c r="V141" i="7" s="1"/>
  <c r="U142" i="7"/>
  <c r="V142" i="7" s="1"/>
  <c r="U143" i="7"/>
  <c r="V143" i="7" s="1"/>
  <c r="U144" i="7"/>
  <c r="V144" i="7" s="1"/>
  <c r="U145" i="7"/>
  <c r="V145" i="7" s="1"/>
  <c r="U146" i="7"/>
  <c r="V146" i="7" s="1"/>
  <c r="U147" i="7"/>
  <c r="V147" i="7" s="1"/>
  <c r="U148" i="7"/>
  <c r="V148" i="7" s="1"/>
  <c r="U149" i="7"/>
  <c r="V149" i="7" s="1"/>
  <c r="U150" i="7"/>
  <c r="V150" i="7" s="1"/>
  <c r="U151" i="7"/>
  <c r="V151" i="7" s="1"/>
  <c r="U152" i="7"/>
  <c r="V152" i="7" s="1"/>
  <c r="U153" i="7"/>
  <c r="V153" i="7" s="1"/>
  <c r="S81" i="7"/>
  <c r="T81" i="7" s="1"/>
  <c r="S82" i="7"/>
  <c r="T82" i="7" s="1"/>
  <c r="S83" i="7"/>
  <c r="T83" i="7" s="1"/>
  <c r="S84" i="7"/>
  <c r="T84" i="7" s="1"/>
  <c r="S85" i="7"/>
  <c r="T85" i="7" s="1"/>
  <c r="S86" i="7"/>
  <c r="T86" i="7" s="1"/>
  <c r="S87" i="7"/>
  <c r="T87" i="7" s="1"/>
  <c r="S88" i="7"/>
  <c r="T88" i="7" s="1"/>
  <c r="S89" i="7"/>
  <c r="T89" i="7" s="1"/>
  <c r="S90" i="7"/>
  <c r="T90" i="7" s="1"/>
  <c r="S91" i="7"/>
  <c r="T91" i="7" s="1"/>
  <c r="S92" i="7"/>
  <c r="T92" i="7" s="1"/>
  <c r="S93" i="7"/>
  <c r="T93" i="7" s="1"/>
  <c r="S94" i="7"/>
  <c r="T94" i="7" s="1"/>
  <c r="S95" i="7"/>
  <c r="T95" i="7" s="1"/>
  <c r="S96" i="7"/>
  <c r="T96" i="7" s="1"/>
  <c r="S97" i="7"/>
  <c r="T97" i="7" s="1"/>
  <c r="S98" i="7"/>
  <c r="T98" i="7" s="1"/>
  <c r="S99" i="7"/>
  <c r="T99" i="7" s="1"/>
  <c r="S100" i="7"/>
  <c r="T100" i="7" s="1"/>
  <c r="S101" i="7"/>
  <c r="T101" i="7" s="1"/>
  <c r="S102" i="7"/>
  <c r="T102" i="7" s="1"/>
  <c r="S103" i="7"/>
  <c r="T103" i="7" s="1"/>
  <c r="S104" i="7"/>
  <c r="T104" i="7" s="1"/>
  <c r="S105" i="7"/>
  <c r="T105" i="7" s="1"/>
  <c r="S106" i="7"/>
  <c r="T106" i="7" s="1"/>
  <c r="S107" i="7"/>
  <c r="T107" i="7" s="1"/>
  <c r="S108" i="7"/>
  <c r="T108" i="7" s="1"/>
  <c r="S109" i="7"/>
  <c r="T109" i="7" s="1"/>
  <c r="S110" i="7"/>
  <c r="T110" i="7" s="1"/>
  <c r="S111" i="7"/>
  <c r="T111" i="7" s="1"/>
  <c r="S112" i="7"/>
  <c r="T112" i="7" s="1"/>
  <c r="S113" i="7"/>
  <c r="T113" i="7" s="1"/>
  <c r="S114" i="7"/>
  <c r="T114" i="7" s="1"/>
  <c r="S115" i="7"/>
  <c r="T115" i="7" s="1"/>
  <c r="S116" i="7"/>
  <c r="T116" i="7" s="1"/>
  <c r="S117" i="7"/>
  <c r="T117" i="7" s="1"/>
  <c r="S118" i="7"/>
  <c r="T118" i="7" s="1"/>
  <c r="S119" i="7"/>
  <c r="T119" i="7" s="1"/>
  <c r="S120" i="7"/>
  <c r="T120" i="7" s="1"/>
  <c r="S121" i="7"/>
  <c r="T121" i="7" s="1"/>
  <c r="S122" i="7"/>
  <c r="T122" i="7" s="1"/>
  <c r="S123" i="7"/>
  <c r="T123" i="7" s="1"/>
  <c r="S124" i="7"/>
  <c r="T124" i="7" s="1"/>
  <c r="S125" i="7"/>
  <c r="T125" i="7" s="1"/>
  <c r="S126" i="7"/>
  <c r="T126" i="7" s="1"/>
  <c r="S127" i="7"/>
  <c r="T127" i="7" s="1"/>
  <c r="S128" i="7"/>
  <c r="T128" i="7" s="1"/>
  <c r="S129" i="7"/>
  <c r="T129" i="7" s="1"/>
  <c r="S130" i="7"/>
  <c r="T130" i="7" s="1"/>
  <c r="S131" i="7"/>
  <c r="T131" i="7" s="1"/>
  <c r="S132" i="7"/>
  <c r="T132" i="7" s="1"/>
  <c r="S133" i="7"/>
  <c r="T133" i="7" s="1"/>
  <c r="S134" i="7"/>
  <c r="T134" i="7" s="1"/>
  <c r="S135" i="7"/>
  <c r="T135" i="7" s="1"/>
  <c r="S136" i="7"/>
  <c r="T136" i="7" s="1"/>
  <c r="S137" i="7"/>
  <c r="T137" i="7" s="1"/>
  <c r="S138" i="7"/>
  <c r="T138" i="7" s="1"/>
  <c r="S139" i="7"/>
  <c r="T139" i="7" s="1"/>
  <c r="S140" i="7"/>
  <c r="T140" i="7" s="1"/>
  <c r="S141" i="7"/>
  <c r="T141" i="7" s="1"/>
  <c r="S142" i="7"/>
  <c r="T142" i="7" s="1"/>
  <c r="S143" i="7"/>
  <c r="T143" i="7" s="1"/>
  <c r="S144" i="7"/>
  <c r="T144" i="7" s="1"/>
  <c r="S145" i="7"/>
  <c r="T145" i="7" s="1"/>
  <c r="S146" i="7"/>
  <c r="T146" i="7" s="1"/>
  <c r="S147" i="7"/>
  <c r="T147" i="7" s="1"/>
  <c r="S148" i="7"/>
  <c r="S149" i="7"/>
  <c r="T149" i="7" s="1"/>
  <c r="S150" i="7"/>
  <c r="T150" i="7" s="1"/>
  <c r="S151" i="7"/>
  <c r="T151" i="7" s="1"/>
  <c r="S152" i="7"/>
  <c r="T152" i="7" s="1"/>
  <c r="S153" i="7"/>
  <c r="T153" i="7" s="1"/>
  <c r="Q81" i="7"/>
  <c r="R81" i="7" s="1"/>
  <c r="Q82" i="7"/>
  <c r="R82" i="7" s="1"/>
  <c r="Q83" i="7"/>
  <c r="R83" i="7" s="1"/>
  <c r="Q84" i="7"/>
  <c r="R84" i="7" s="1"/>
  <c r="Q85" i="7"/>
  <c r="R85" i="7" s="1"/>
  <c r="Q86" i="7"/>
  <c r="R86" i="7" s="1"/>
  <c r="Q87" i="7"/>
  <c r="R87" i="7" s="1"/>
  <c r="Q88" i="7"/>
  <c r="R88" i="7" s="1"/>
  <c r="Q89" i="7"/>
  <c r="R89" i="7" s="1"/>
  <c r="Q90" i="7"/>
  <c r="R90" i="7" s="1"/>
  <c r="Q91" i="7"/>
  <c r="R91" i="7" s="1"/>
  <c r="Q92" i="7"/>
  <c r="R92" i="7" s="1"/>
  <c r="Q93" i="7"/>
  <c r="R93" i="7" s="1"/>
  <c r="Q94" i="7"/>
  <c r="R94" i="7" s="1"/>
  <c r="Q95" i="7"/>
  <c r="R95" i="7" s="1"/>
  <c r="Q96" i="7"/>
  <c r="R96" i="7" s="1"/>
  <c r="Q97" i="7"/>
  <c r="R97" i="7" s="1"/>
  <c r="Q98" i="7"/>
  <c r="R98" i="7" s="1"/>
  <c r="Q99" i="7"/>
  <c r="R99" i="7" s="1"/>
  <c r="Q100" i="7"/>
  <c r="R100" i="7" s="1"/>
  <c r="Q101" i="7"/>
  <c r="R101" i="7" s="1"/>
  <c r="Q102" i="7"/>
  <c r="R102" i="7" s="1"/>
  <c r="Q103" i="7"/>
  <c r="R103" i="7" s="1"/>
  <c r="Q104" i="7"/>
  <c r="R104" i="7" s="1"/>
  <c r="Q105" i="7"/>
  <c r="R105" i="7" s="1"/>
  <c r="Q106" i="7"/>
  <c r="R106" i="7" s="1"/>
  <c r="Q107" i="7"/>
  <c r="R107" i="7" s="1"/>
  <c r="Q108" i="7"/>
  <c r="R108" i="7" s="1"/>
  <c r="Q109" i="7"/>
  <c r="R109" i="7" s="1"/>
  <c r="Q110" i="7"/>
  <c r="R110" i="7" s="1"/>
  <c r="Q111" i="7"/>
  <c r="R111" i="7" s="1"/>
  <c r="Q112" i="7"/>
  <c r="R112" i="7" s="1"/>
  <c r="Q113" i="7"/>
  <c r="R113" i="7" s="1"/>
  <c r="Q114" i="7"/>
  <c r="R114" i="7" s="1"/>
  <c r="Q115" i="7"/>
  <c r="R115" i="7" s="1"/>
  <c r="Q116" i="7"/>
  <c r="R116" i="7" s="1"/>
  <c r="Q117" i="7"/>
  <c r="R117" i="7" s="1"/>
  <c r="Q118" i="7"/>
  <c r="R118" i="7" s="1"/>
  <c r="Q119" i="7"/>
  <c r="R119" i="7" s="1"/>
  <c r="Q120" i="7"/>
  <c r="R120" i="7" s="1"/>
  <c r="Q121" i="7"/>
  <c r="R121" i="7" s="1"/>
  <c r="Q122" i="7"/>
  <c r="R122" i="7" s="1"/>
  <c r="Q123" i="7"/>
  <c r="R123" i="7" s="1"/>
  <c r="Q124" i="7"/>
  <c r="R124" i="7" s="1"/>
  <c r="Q125" i="7"/>
  <c r="R125" i="7" s="1"/>
  <c r="Q126" i="7"/>
  <c r="R126" i="7" s="1"/>
  <c r="Q127" i="7"/>
  <c r="R127" i="7" s="1"/>
  <c r="Q128" i="7"/>
  <c r="R128" i="7" s="1"/>
  <c r="Q129" i="7"/>
  <c r="R129" i="7" s="1"/>
  <c r="Q130" i="7"/>
  <c r="R130" i="7" s="1"/>
  <c r="Q131" i="7"/>
  <c r="R131" i="7" s="1"/>
  <c r="Q132" i="7"/>
  <c r="R132" i="7" s="1"/>
  <c r="Q133" i="7"/>
  <c r="R133" i="7" s="1"/>
  <c r="Q134" i="7"/>
  <c r="R134" i="7" s="1"/>
  <c r="Q135" i="7"/>
  <c r="R135" i="7" s="1"/>
  <c r="Q136" i="7"/>
  <c r="R136" i="7" s="1"/>
  <c r="Q137" i="7"/>
  <c r="R137" i="7" s="1"/>
  <c r="Q138" i="7"/>
  <c r="R138" i="7" s="1"/>
  <c r="Q139" i="7"/>
  <c r="R139" i="7" s="1"/>
  <c r="Q140" i="7"/>
  <c r="R140" i="7" s="1"/>
  <c r="Q141" i="7"/>
  <c r="R141" i="7" s="1"/>
  <c r="Q142" i="7"/>
  <c r="R142" i="7" s="1"/>
  <c r="Q143" i="7"/>
  <c r="R143" i="7" s="1"/>
  <c r="Q144" i="7"/>
  <c r="R144" i="7" s="1"/>
  <c r="Q145" i="7"/>
  <c r="R145" i="7" s="1"/>
  <c r="Q146" i="7"/>
  <c r="R146" i="7" s="1"/>
  <c r="Q147" i="7"/>
  <c r="R147" i="7" s="1"/>
  <c r="Q148" i="7"/>
  <c r="R148" i="7" s="1"/>
  <c r="Q149" i="7"/>
  <c r="R149" i="7" s="1"/>
  <c r="Q150" i="7"/>
  <c r="R150" i="7" s="1"/>
  <c r="Q151" i="7"/>
  <c r="R151" i="7" s="1"/>
  <c r="Q152" i="7"/>
  <c r="R152" i="7" s="1"/>
  <c r="Q153" i="7"/>
  <c r="R153" i="7" s="1"/>
  <c r="O81" i="7"/>
  <c r="P81" i="7" s="1"/>
  <c r="O82" i="7"/>
  <c r="P82" i="7" s="1"/>
  <c r="O83" i="7"/>
  <c r="P83" i="7" s="1"/>
  <c r="O84" i="7"/>
  <c r="P84" i="7" s="1"/>
  <c r="O85" i="7"/>
  <c r="P85" i="7" s="1"/>
  <c r="O86" i="7"/>
  <c r="P86" i="7" s="1"/>
  <c r="O87" i="7"/>
  <c r="P87" i="7" s="1"/>
  <c r="O88" i="7"/>
  <c r="P88" i="7" s="1"/>
  <c r="O89" i="7"/>
  <c r="P89" i="7" s="1"/>
  <c r="O90" i="7"/>
  <c r="P90" i="7" s="1"/>
  <c r="O91" i="7"/>
  <c r="P91" i="7" s="1"/>
  <c r="O92" i="7"/>
  <c r="P92" i="7" s="1"/>
  <c r="O93" i="7"/>
  <c r="P93" i="7" s="1"/>
  <c r="O94" i="7"/>
  <c r="P94" i="7" s="1"/>
  <c r="O95" i="7"/>
  <c r="P95" i="7" s="1"/>
  <c r="O96" i="7"/>
  <c r="P96" i="7" s="1"/>
  <c r="O97" i="7"/>
  <c r="O98" i="7"/>
  <c r="P98" i="7" s="1"/>
  <c r="O99" i="7"/>
  <c r="P99" i="7" s="1"/>
  <c r="O100" i="7"/>
  <c r="P100" i="7" s="1"/>
  <c r="O101" i="7"/>
  <c r="P101" i="7" s="1"/>
  <c r="O102" i="7"/>
  <c r="P102" i="7" s="1"/>
  <c r="O103" i="7"/>
  <c r="P103" i="7" s="1"/>
  <c r="O104" i="7"/>
  <c r="P104" i="7" s="1"/>
  <c r="O105" i="7"/>
  <c r="P105" i="7" s="1"/>
  <c r="O106" i="7"/>
  <c r="P106" i="7" s="1"/>
  <c r="O107" i="7"/>
  <c r="P107" i="7" s="1"/>
  <c r="O108" i="7"/>
  <c r="P108" i="7" s="1"/>
  <c r="O109" i="7"/>
  <c r="P109" i="7" s="1"/>
  <c r="O110" i="7"/>
  <c r="P110" i="7" s="1"/>
  <c r="O111" i="7"/>
  <c r="P111" i="7" s="1"/>
  <c r="O112" i="7"/>
  <c r="P112" i="7" s="1"/>
  <c r="O113" i="7"/>
  <c r="P113" i="7" s="1"/>
  <c r="O114" i="7"/>
  <c r="P114" i="7" s="1"/>
  <c r="O115" i="7"/>
  <c r="P115" i="7" s="1"/>
  <c r="O116" i="7"/>
  <c r="P116" i="7" s="1"/>
  <c r="O117" i="7"/>
  <c r="P117" i="7" s="1"/>
  <c r="O118" i="7"/>
  <c r="P118" i="7" s="1"/>
  <c r="O119" i="7"/>
  <c r="P119" i="7" s="1"/>
  <c r="O120" i="7"/>
  <c r="P120" i="7" s="1"/>
  <c r="O121" i="7"/>
  <c r="P121" i="7" s="1"/>
  <c r="O122" i="7"/>
  <c r="P122" i="7" s="1"/>
  <c r="O123" i="7"/>
  <c r="P123" i="7" s="1"/>
  <c r="O124" i="7"/>
  <c r="P124" i="7" s="1"/>
  <c r="O125" i="7"/>
  <c r="P125" i="7" s="1"/>
  <c r="O126" i="7"/>
  <c r="P126" i="7" s="1"/>
  <c r="O127" i="7"/>
  <c r="P127" i="7" s="1"/>
  <c r="O128" i="7"/>
  <c r="P128" i="7" s="1"/>
  <c r="O129" i="7"/>
  <c r="P129" i="7" s="1"/>
  <c r="O130" i="7"/>
  <c r="P130" i="7" s="1"/>
  <c r="O131" i="7"/>
  <c r="P131" i="7" s="1"/>
  <c r="O132" i="7"/>
  <c r="P132" i="7" s="1"/>
  <c r="O133" i="7"/>
  <c r="P133" i="7" s="1"/>
  <c r="O134" i="7"/>
  <c r="P134" i="7" s="1"/>
  <c r="O135" i="7"/>
  <c r="P135" i="7" s="1"/>
  <c r="O136" i="7"/>
  <c r="P136" i="7" s="1"/>
  <c r="O137" i="7"/>
  <c r="P137" i="7" s="1"/>
  <c r="O138" i="7"/>
  <c r="P138" i="7" s="1"/>
  <c r="O139" i="7"/>
  <c r="P139" i="7" s="1"/>
  <c r="O140" i="7"/>
  <c r="P140" i="7" s="1"/>
  <c r="O141" i="7"/>
  <c r="P141" i="7" s="1"/>
  <c r="O142" i="7"/>
  <c r="P142" i="7" s="1"/>
  <c r="O143" i="7"/>
  <c r="P143" i="7" s="1"/>
  <c r="O144" i="7"/>
  <c r="P144" i="7" s="1"/>
  <c r="O145" i="7"/>
  <c r="P145" i="7" s="1"/>
  <c r="O146" i="7"/>
  <c r="P146" i="7" s="1"/>
  <c r="O147" i="7"/>
  <c r="P147" i="7" s="1"/>
  <c r="O148" i="7"/>
  <c r="P148" i="7" s="1"/>
  <c r="O149" i="7"/>
  <c r="P149" i="7" s="1"/>
  <c r="O150" i="7"/>
  <c r="P150" i="7" s="1"/>
  <c r="O151" i="7"/>
  <c r="P151" i="7" s="1"/>
  <c r="O152" i="7"/>
  <c r="P152" i="7" s="1"/>
  <c r="O153" i="7"/>
  <c r="P153" i="7" s="1"/>
  <c r="M81" i="7"/>
  <c r="N81" i="7" s="1"/>
  <c r="M82" i="7"/>
  <c r="N82" i="7" s="1"/>
  <c r="M83" i="7"/>
  <c r="N83" i="7" s="1"/>
  <c r="M84" i="7"/>
  <c r="N84" i="7" s="1"/>
  <c r="M85" i="7"/>
  <c r="N85" i="7" s="1"/>
  <c r="M86" i="7"/>
  <c r="N86" i="7" s="1"/>
  <c r="M87" i="7"/>
  <c r="N87" i="7" s="1"/>
  <c r="M88" i="7"/>
  <c r="N88" i="7" s="1"/>
  <c r="M89" i="7"/>
  <c r="N89" i="7" s="1"/>
  <c r="M90" i="7"/>
  <c r="N90" i="7" s="1"/>
  <c r="M91" i="7"/>
  <c r="N91" i="7" s="1"/>
  <c r="M92" i="7"/>
  <c r="N92" i="7" s="1"/>
  <c r="M93" i="7"/>
  <c r="N93" i="7" s="1"/>
  <c r="M94" i="7"/>
  <c r="N94" i="7" s="1"/>
  <c r="M95" i="7"/>
  <c r="N95" i="7" s="1"/>
  <c r="M96" i="7"/>
  <c r="N96" i="7" s="1"/>
  <c r="M97" i="7"/>
  <c r="N97" i="7" s="1"/>
  <c r="M98" i="7"/>
  <c r="N98" i="7" s="1"/>
  <c r="M99" i="7"/>
  <c r="N99" i="7" s="1"/>
  <c r="M100" i="7"/>
  <c r="N100" i="7" s="1"/>
  <c r="M101" i="7"/>
  <c r="N101" i="7" s="1"/>
  <c r="M102" i="7"/>
  <c r="N102" i="7" s="1"/>
  <c r="M103" i="7"/>
  <c r="N103" i="7" s="1"/>
  <c r="M104" i="7"/>
  <c r="N104" i="7" s="1"/>
  <c r="M105" i="7"/>
  <c r="N105" i="7" s="1"/>
  <c r="M106" i="7"/>
  <c r="N106" i="7" s="1"/>
  <c r="M107" i="7"/>
  <c r="N107" i="7" s="1"/>
  <c r="M108" i="7"/>
  <c r="N108" i="7" s="1"/>
  <c r="M109" i="7"/>
  <c r="N109" i="7" s="1"/>
  <c r="M110" i="7"/>
  <c r="N110" i="7" s="1"/>
  <c r="M111" i="7"/>
  <c r="N111" i="7" s="1"/>
  <c r="M112" i="7"/>
  <c r="N112" i="7" s="1"/>
  <c r="M113" i="7"/>
  <c r="N113" i="7" s="1"/>
  <c r="M114" i="7"/>
  <c r="N114" i="7" s="1"/>
  <c r="M115" i="7"/>
  <c r="N115" i="7" s="1"/>
  <c r="M116" i="7"/>
  <c r="N116" i="7" s="1"/>
  <c r="M117" i="7"/>
  <c r="N117" i="7" s="1"/>
  <c r="M118" i="7"/>
  <c r="N118" i="7" s="1"/>
  <c r="M119" i="7"/>
  <c r="N119" i="7" s="1"/>
  <c r="M120" i="7"/>
  <c r="N120" i="7" s="1"/>
  <c r="M121" i="7"/>
  <c r="N121" i="7" s="1"/>
  <c r="M122" i="7"/>
  <c r="N122" i="7" s="1"/>
  <c r="M123" i="7"/>
  <c r="N123" i="7" s="1"/>
  <c r="M124" i="7"/>
  <c r="N124" i="7" s="1"/>
  <c r="M125" i="7"/>
  <c r="N125" i="7" s="1"/>
  <c r="M126" i="7"/>
  <c r="N126" i="7" s="1"/>
  <c r="M127" i="7"/>
  <c r="N127" i="7" s="1"/>
  <c r="M128" i="7"/>
  <c r="N128" i="7" s="1"/>
  <c r="M129" i="7"/>
  <c r="N129" i="7" s="1"/>
  <c r="M130" i="7"/>
  <c r="N130" i="7" s="1"/>
  <c r="M131" i="7"/>
  <c r="N131" i="7" s="1"/>
  <c r="M132" i="7"/>
  <c r="N132" i="7" s="1"/>
  <c r="M133" i="7"/>
  <c r="N133" i="7" s="1"/>
  <c r="M134" i="7"/>
  <c r="N134" i="7" s="1"/>
  <c r="M135" i="7"/>
  <c r="N135" i="7" s="1"/>
  <c r="M136" i="7"/>
  <c r="N136" i="7" s="1"/>
  <c r="M137" i="7"/>
  <c r="N137" i="7" s="1"/>
  <c r="M138" i="7"/>
  <c r="N138" i="7" s="1"/>
  <c r="M139" i="7"/>
  <c r="N139" i="7" s="1"/>
  <c r="M140" i="7"/>
  <c r="N140" i="7" s="1"/>
  <c r="M141" i="7"/>
  <c r="N141" i="7" s="1"/>
  <c r="M142" i="7"/>
  <c r="N142" i="7" s="1"/>
  <c r="M143" i="7"/>
  <c r="N143" i="7" s="1"/>
  <c r="M144" i="7"/>
  <c r="N144" i="7" s="1"/>
  <c r="M145" i="7"/>
  <c r="N145" i="7" s="1"/>
  <c r="M146" i="7"/>
  <c r="N146" i="7" s="1"/>
  <c r="M147" i="7"/>
  <c r="N147" i="7" s="1"/>
  <c r="M148" i="7"/>
  <c r="N148" i="7" s="1"/>
  <c r="M149" i="7"/>
  <c r="N149" i="7" s="1"/>
  <c r="M150" i="7"/>
  <c r="N150" i="7" s="1"/>
  <c r="M151" i="7"/>
  <c r="N151" i="7" s="1"/>
  <c r="M152" i="7"/>
  <c r="N152" i="7" s="1"/>
  <c r="M153" i="7"/>
  <c r="K81" i="7"/>
  <c r="L81" i="7" s="1"/>
  <c r="K82" i="7"/>
  <c r="L82" i="7" s="1"/>
  <c r="K83" i="7"/>
  <c r="L83" i="7" s="1"/>
  <c r="K84" i="7"/>
  <c r="L84" i="7" s="1"/>
  <c r="K85" i="7"/>
  <c r="L85" i="7" s="1"/>
  <c r="K86" i="7"/>
  <c r="L86" i="7" s="1"/>
  <c r="K87" i="7"/>
  <c r="L87" i="7" s="1"/>
  <c r="K88" i="7"/>
  <c r="L88" i="7" s="1"/>
  <c r="K89" i="7"/>
  <c r="L89" i="7" s="1"/>
  <c r="K90" i="7"/>
  <c r="L90" i="7" s="1"/>
  <c r="K91" i="7"/>
  <c r="L91" i="7" s="1"/>
  <c r="K92" i="7"/>
  <c r="L92" i="7" s="1"/>
  <c r="K93" i="7"/>
  <c r="L93" i="7" s="1"/>
  <c r="K94" i="7"/>
  <c r="L94" i="7" s="1"/>
  <c r="K95" i="7"/>
  <c r="L95" i="7" s="1"/>
  <c r="K96" i="7"/>
  <c r="L96" i="7" s="1"/>
  <c r="K97" i="7"/>
  <c r="K98" i="7"/>
  <c r="L98" i="7" s="1"/>
  <c r="K99" i="7"/>
  <c r="L99" i="7" s="1"/>
  <c r="K100" i="7"/>
  <c r="L100" i="7" s="1"/>
  <c r="K101" i="7"/>
  <c r="L101" i="7" s="1"/>
  <c r="K102" i="7"/>
  <c r="L102" i="7" s="1"/>
  <c r="K103" i="7"/>
  <c r="L103" i="7" s="1"/>
  <c r="K104" i="7"/>
  <c r="L104" i="7" s="1"/>
  <c r="K105" i="7"/>
  <c r="L105" i="7" s="1"/>
  <c r="K106" i="7"/>
  <c r="L106" i="7" s="1"/>
  <c r="K107" i="7"/>
  <c r="L107" i="7" s="1"/>
  <c r="K108" i="7"/>
  <c r="L108" i="7" s="1"/>
  <c r="K109" i="7"/>
  <c r="L109" i="7" s="1"/>
  <c r="K110" i="7"/>
  <c r="L110" i="7" s="1"/>
  <c r="K111" i="7"/>
  <c r="L111" i="7" s="1"/>
  <c r="K112" i="7"/>
  <c r="L112" i="7" s="1"/>
  <c r="K113" i="7"/>
  <c r="L113" i="7" s="1"/>
  <c r="K114" i="7"/>
  <c r="L114" i="7" s="1"/>
  <c r="K115" i="7"/>
  <c r="L115" i="7" s="1"/>
  <c r="K116" i="7"/>
  <c r="L116" i="7" s="1"/>
  <c r="K117" i="7"/>
  <c r="L117" i="7" s="1"/>
  <c r="K118" i="7"/>
  <c r="L118" i="7" s="1"/>
  <c r="K119" i="7"/>
  <c r="L119" i="7" s="1"/>
  <c r="K120" i="7"/>
  <c r="L120" i="7" s="1"/>
  <c r="K121" i="7"/>
  <c r="L121" i="7" s="1"/>
  <c r="K122" i="7"/>
  <c r="L122" i="7" s="1"/>
  <c r="K123" i="7"/>
  <c r="L123" i="7" s="1"/>
  <c r="K124" i="7"/>
  <c r="L124" i="7" s="1"/>
  <c r="K125" i="7"/>
  <c r="L125" i="7" s="1"/>
  <c r="K126" i="7"/>
  <c r="L126" i="7" s="1"/>
  <c r="K127" i="7"/>
  <c r="L127" i="7" s="1"/>
  <c r="K128" i="7"/>
  <c r="L128" i="7" s="1"/>
  <c r="K129" i="7"/>
  <c r="L129" i="7" s="1"/>
  <c r="K130" i="7"/>
  <c r="L130" i="7" s="1"/>
  <c r="K131" i="7"/>
  <c r="L131" i="7" s="1"/>
  <c r="K132" i="7"/>
  <c r="L132" i="7" s="1"/>
  <c r="K133" i="7"/>
  <c r="L133" i="7" s="1"/>
  <c r="K134" i="7"/>
  <c r="L134" i="7" s="1"/>
  <c r="K135" i="7"/>
  <c r="L135" i="7" s="1"/>
  <c r="K136" i="7"/>
  <c r="L136" i="7" s="1"/>
  <c r="K137" i="7"/>
  <c r="L137" i="7" s="1"/>
  <c r="K138" i="7"/>
  <c r="L138" i="7" s="1"/>
  <c r="K139" i="7"/>
  <c r="L139" i="7" s="1"/>
  <c r="K140" i="7"/>
  <c r="L140" i="7" s="1"/>
  <c r="K141" i="7"/>
  <c r="L141" i="7" s="1"/>
  <c r="K142" i="7"/>
  <c r="L142" i="7" s="1"/>
  <c r="K143" i="7"/>
  <c r="L143" i="7" s="1"/>
  <c r="K144" i="7"/>
  <c r="L144" i="7" s="1"/>
  <c r="K145" i="7"/>
  <c r="L145" i="7" s="1"/>
  <c r="K146" i="7"/>
  <c r="L146" i="7" s="1"/>
  <c r="K147" i="7"/>
  <c r="L147" i="7" s="1"/>
  <c r="K148" i="7"/>
  <c r="K149" i="7"/>
  <c r="L149" i="7" s="1"/>
  <c r="K150" i="7"/>
  <c r="L150" i="7" s="1"/>
  <c r="K151" i="7"/>
  <c r="L151" i="7" s="1"/>
  <c r="K152" i="7"/>
  <c r="L152" i="7" s="1"/>
  <c r="K153" i="7"/>
  <c r="L153" i="7" s="1"/>
  <c r="I81" i="7"/>
  <c r="J81" i="7" s="1"/>
  <c r="I82" i="7"/>
  <c r="J82" i="7" s="1"/>
  <c r="I83" i="7"/>
  <c r="J83" i="7" s="1"/>
  <c r="I84" i="7"/>
  <c r="J84" i="7" s="1"/>
  <c r="I85" i="7"/>
  <c r="J85" i="7" s="1"/>
  <c r="I86" i="7"/>
  <c r="J86" i="7" s="1"/>
  <c r="I87" i="7"/>
  <c r="J87" i="7" s="1"/>
  <c r="I88" i="7"/>
  <c r="J88" i="7" s="1"/>
  <c r="I89" i="7"/>
  <c r="J89" i="7" s="1"/>
  <c r="I90" i="7"/>
  <c r="J90" i="7" s="1"/>
  <c r="I91" i="7"/>
  <c r="J91" i="7" s="1"/>
  <c r="I92" i="7"/>
  <c r="J92" i="7" s="1"/>
  <c r="I93" i="7"/>
  <c r="J93" i="7" s="1"/>
  <c r="I94" i="7"/>
  <c r="J94" i="7" s="1"/>
  <c r="I95" i="7"/>
  <c r="J95" i="7" s="1"/>
  <c r="I96" i="7"/>
  <c r="J96" i="7" s="1"/>
  <c r="I97" i="7"/>
  <c r="J97" i="7" s="1"/>
  <c r="I98" i="7"/>
  <c r="J98" i="7" s="1"/>
  <c r="I99" i="7"/>
  <c r="J99" i="7" s="1"/>
  <c r="I100" i="7"/>
  <c r="J100" i="7" s="1"/>
  <c r="I101" i="7"/>
  <c r="J101" i="7" s="1"/>
  <c r="I102" i="7"/>
  <c r="J102" i="7" s="1"/>
  <c r="I103" i="7"/>
  <c r="J103" i="7" s="1"/>
  <c r="I104" i="7"/>
  <c r="J104" i="7" s="1"/>
  <c r="I105" i="7"/>
  <c r="J105" i="7" s="1"/>
  <c r="I106" i="7"/>
  <c r="J106" i="7" s="1"/>
  <c r="I107" i="7"/>
  <c r="J107" i="7" s="1"/>
  <c r="I108" i="7"/>
  <c r="J108" i="7" s="1"/>
  <c r="I109" i="7"/>
  <c r="J109" i="7" s="1"/>
  <c r="I110" i="7"/>
  <c r="J110" i="7" s="1"/>
  <c r="I111" i="7"/>
  <c r="J111" i="7" s="1"/>
  <c r="I112" i="7"/>
  <c r="J112" i="7" s="1"/>
  <c r="I113" i="7"/>
  <c r="J113" i="7" s="1"/>
  <c r="I114" i="7"/>
  <c r="J114" i="7" s="1"/>
  <c r="I115" i="7"/>
  <c r="J115" i="7" s="1"/>
  <c r="I116" i="7"/>
  <c r="J116" i="7" s="1"/>
  <c r="I117" i="7"/>
  <c r="J117" i="7" s="1"/>
  <c r="I118" i="7"/>
  <c r="J118" i="7" s="1"/>
  <c r="I119" i="7"/>
  <c r="J119" i="7" s="1"/>
  <c r="I120" i="7"/>
  <c r="J120" i="7" s="1"/>
  <c r="I121" i="7"/>
  <c r="J121" i="7" s="1"/>
  <c r="I122" i="7"/>
  <c r="J122" i="7" s="1"/>
  <c r="I123" i="7"/>
  <c r="J123" i="7" s="1"/>
  <c r="I124" i="7"/>
  <c r="J124" i="7" s="1"/>
  <c r="I125" i="7"/>
  <c r="J125" i="7" s="1"/>
  <c r="I126" i="7"/>
  <c r="J126" i="7" s="1"/>
  <c r="I127" i="7"/>
  <c r="J127" i="7" s="1"/>
  <c r="I128" i="7"/>
  <c r="J128" i="7" s="1"/>
  <c r="I129" i="7"/>
  <c r="J129" i="7" s="1"/>
  <c r="I130" i="7"/>
  <c r="J130" i="7" s="1"/>
  <c r="I131" i="7"/>
  <c r="J131" i="7" s="1"/>
  <c r="I132" i="7"/>
  <c r="J132" i="7" s="1"/>
  <c r="I133" i="7"/>
  <c r="J133" i="7" s="1"/>
  <c r="I134" i="7"/>
  <c r="J134" i="7" s="1"/>
  <c r="I135" i="7"/>
  <c r="J135" i="7" s="1"/>
  <c r="I136" i="7"/>
  <c r="J136" i="7" s="1"/>
  <c r="I137" i="7"/>
  <c r="J137" i="7" s="1"/>
  <c r="I138" i="7"/>
  <c r="J138" i="7" s="1"/>
  <c r="I139" i="7"/>
  <c r="J139" i="7" s="1"/>
  <c r="I140" i="7"/>
  <c r="J140" i="7" s="1"/>
  <c r="I141" i="7"/>
  <c r="J141" i="7" s="1"/>
  <c r="I142" i="7"/>
  <c r="J142" i="7" s="1"/>
  <c r="I143" i="7"/>
  <c r="J143" i="7" s="1"/>
  <c r="I144" i="7"/>
  <c r="J144" i="7" s="1"/>
  <c r="I145" i="7"/>
  <c r="J145" i="7" s="1"/>
  <c r="I146" i="7"/>
  <c r="J146" i="7" s="1"/>
  <c r="I147" i="7"/>
  <c r="J147" i="7" s="1"/>
  <c r="I148" i="7"/>
  <c r="J148" i="7" s="1"/>
  <c r="I149" i="7"/>
  <c r="J149" i="7" s="1"/>
  <c r="I150" i="7"/>
  <c r="J150" i="7" s="1"/>
  <c r="I151" i="7"/>
  <c r="J151" i="7" s="1"/>
  <c r="I152" i="7"/>
  <c r="J152" i="7" s="1"/>
  <c r="I153" i="7"/>
  <c r="J153" i="7" s="1"/>
  <c r="G81" i="7"/>
  <c r="H81" i="7" s="1"/>
  <c r="G82" i="7"/>
  <c r="H82" i="7" s="1"/>
  <c r="G83" i="7"/>
  <c r="H83" i="7" s="1"/>
  <c r="G84" i="7"/>
  <c r="H84" i="7" s="1"/>
  <c r="G85" i="7"/>
  <c r="H85" i="7" s="1"/>
  <c r="G86" i="7"/>
  <c r="H86" i="7" s="1"/>
  <c r="G87" i="7"/>
  <c r="H87" i="7" s="1"/>
  <c r="G88" i="7"/>
  <c r="H88" i="7" s="1"/>
  <c r="G89" i="7"/>
  <c r="H89" i="7" s="1"/>
  <c r="G90" i="7"/>
  <c r="H90" i="7" s="1"/>
  <c r="G91" i="7"/>
  <c r="H91" i="7" s="1"/>
  <c r="G92" i="7"/>
  <c r="H92" i="7" s="1"/>
  <c r="G93" i="7"/>
  <c r="H93" i="7" s="1"/>
  <c r="G94" i="7"/>
  <c r="H94" i="7" s="1"/>
  <c r="G95" i="7"/>
  <c r="H95" i="7" s="1"/>
  <c r="G96" i="7"/>
  <c r="G97" i="7"/>
  <c r="H97" i="7" s="1"/>
  <c r="G98" i="7"/>
  <c r="H98" i="7" s="1"/>
  <c r="G99" i="7"/>
  <c r="H99" i="7" s="1"/>
  <c r="G100" i="7"/>
  <c r="H100" i="7" s="1"/>
  <c r="G101" i="7"/>
  <c r="H101" i="7" s="1"/>
  <c r="G102" i="7"/>
  <c r="H102" i="7" s="1"/>
  <c r="G103" i="7"/>
  <c r="H103" i="7" s="1"/>
  <c r="G104" i="7"/>
  <c r="H104" i="7" s="1"/>
  <c r="G105" i="7"/>
  <c r="H105" i="7" s="1"/>
  <c r="G106" i="7"/>
  <c r="H106" i="7" s="1"/>
  <c r="G107" i="7"/>
  <c r="H107" i="7" s="1"/>
  <c r="G108" i="7"/>
  <c r="H108" i="7" s="1"/>
  <c r="G109" i="7"/>
  <c r="H109" i="7" s="1"/>
  <c r="G110" i="7"/>
  <c r="H110" i="7" s="1"/>
  <c r="G111" i="7"/>
  <c r="H111" i="7" s="1"/>
  <c r="G112" i="7"/>
  <c r="H112" i="7" s="1"/>
  <c r="G113" i="7"/>
  <c r="H113" i="7" s="1"/>
  <c r="G114" i="7"/>
  <c r="H114" i="7" s="1"/>
  <c r="G115" i="7"/>
  <c r="H115" i="7" s="1"/>
  <c r="G116" i="7"/>
  <c r="H116" i="7" s="1"/>
  <c r="G117" i="7"/>
  <c r="H117" i="7" s="1"/>
  <c r="G118" i="7"/>
  <c r="H118" i="7" s="1"/>
  <c r="G119" i="7"/>
  <c r="H119" i="7" s="1"/>
  <c r="G120" i="7"/>
  <c r="H120" i="7" s="1"/>
  <c r="G121" i="7"/>
  <c r="H121" i="7" s="1"/>
  <c r="G122" i="7"/>
  <c r="H122" i="7" s="1"/>
  <c r="G123" i="7"/>
  <c r="H123" i="7" s="1"/>
  <c r="G124" i="7"/>
  <c r="H124" i="7" s="1"/>
  <c r="G125" i="7"/>
  <c r="H125" i="7" s="1"/>
  <c r="G126" i="7"/>
  <c r="H126" i="7" s="1"/>
  <c r="G127" i="7"/>
  <c r="H127" i="7" s="1"/>
  <c r="G128" i="7"/>
  <c r="H128" i="7" s="1"/>
  <c r="G129" i="7"/>
  <c r="H129" i="7" s="1"/>
  <c r="G130" i="7"/>
  <c r="H130" i="7" s="1"/>
  <c r="G131" i="7"/>
  <c r="H131" i="7" s="1"/>
  <c r="G132" i="7"/>
  <c r="H132" i="7" s="1"/>
  <c r="G133" i="7"/>
  <c r="H133" i="7" s="1"/>
  <c r="G134" i="7"/>
  <c r="G135" i="7"/>
  <c r="H135" i="7" s="1"/>
  <c r="G136" i="7"/>
  <c r="H136" i="7" s="1"/>
  <c r="G137" i="7"/>
  <c r="H137" i="7" s="1"/>
  <c r="G138" i="7"/>
  <c r="H138" i="7" s="1"/>
  <c r="G139" i="7"/>
  <c r="H139" i="7" s="1"/>
  <c r="G140" i="7"/>
  <c r="H140" i="7" s="1"/>
  <c r="G141" i="7"/>
  <c r="H141" i="7" s="1"/>
  <c r="G142" i="7"/>
  <c r="H142" i="7" s="1"/>
  <c r="G143" i="7"/>
  <c r="H143" i="7" s="1"/>
  <c r="G144" i="7"/>
  <c r="H144" i="7" s="1"/>
  <c r="G145" i="7"/>
  <c r="H145" i="7" s="1"/>
  <c r="G146" i="7"/>
  <c r="H146" i="7" s="1"/>
  <c r="G147" i="7"/>
  <c r="H147" i="7" s="1"/>
  <c r="G148" i="7"/>
  <c r="H148" i="7" s="1"/>
  <c r="G149" i="7"/>
  <c r="H149" i="7" s="1"/>
  <c r="G150" i="7"/>
  <c r="H150" i="7" s="1"/>
  <c r="G151" i="7"/>
  <c r="H151" i="7" s="1"/>
  <c r="G152" i="7"/>
  <c r="H152" i="7" s="1"/>
  <c r="G153" i="7"/>
  <c r="H153" i="7" s="1"/>
  <c r="U80" i="7"/>
  <c r="V80" i="7" s="1"/>
  <c r="S80" i="7"/>
  <c r="T80" i="7" s="1"/>
  <c r="Q80" i="7"/>
  <c r="O80" i="7"/>
  <c r="P80" i="7" s="1"/>
  <c r="M80" i="7"/>
  <c r="N80" i="7" s="1"/>
  <c r="K80" i="7"/>
  <c r="L80" i="7" s="1"/>
  <c r="I80" i="7"/>
  <c r="J80" i="7" s="1"/>
  <c r="G80" i="7"/>
  <c r="H80" i="7" s="1"/>
  <c r="C78" i="7"/>
  <c r="C80" i="7" s="1"/>
  <c r="Y78" i="7"/>
  <c r="X78" i="7"/>
  <c r="C87" i="7" s="1"/>
  <c r="V78" i="7"/>
  <c r="U78" i="7"/>
  <c r="S78" i="7"/>
  <c r="R78" i="7"/>
  <c r="P78" i="7"/>
  <c r="O78" i="7"/>
  <c r="M78" i="7"/>
  <c r="L78" i="7"/>
  <c r="C83" i="7" s="1"/>
  <c r="J78" i="7"/>
  <c r="I78" i="7"/>
  <c r="C82" i="7" s="1"/>
  <c r="G78" i="7"/>
  <c r="F78" i="7"/>
  <c r="C81" i="7" s="1"/>
  <c r="D78" i="7"/>
  <c r="C53" i="5"/>
  <c r="C52" i="5"/>
  <c r="S64" i="5"/>
  <c r="T64" i="5" s="1"/>
  <c r="U64" i="5"/>
  <c r="V64" i="5"/>
  <c r="S65" i="5"/>
  <c r="T65" i="5" s="1"/>
  <c r="U65" i="5"/>
  <c r="V65" i="5" s="1"/>
  <c r="S66" i="5"/>
  <c r="T66" i="5" s="1"/>
  <c r="U66" i="5"/>
  <c r="U67" i="5" s="1"/>
  <c r="V66" i="5"/>
  <c r="AA40" i="5"/>
  <c r="AD40" i="5"/>
  <c r="V59" i="5"/>
  <c r="V60" i="5"/>
  <c r="V63" i="5"/>
  <c r="V58" i="5"/>
  <c r="T60" i="5"/>
  <c r="T61" i="5"/>
  <c r="S58" i="5"/>
  <c r="T58" i="5" s="1"/>
  <c r="S59" i="5"/>
  <c r="T59" i="5" s="1"/>
  <c r="S60" i="5"/>
  <c r="S61" i="5"/>
  <c r="S62" i="5"/>
  <c r="T62" i="5" s="1"/>
  <c r="S63" i="5"/>
  <c r="T63" i="5" s="1"/>
  <c r="U58" i="5"/>
  <c r="U59" i="5"/>
  <c r="U60" i="5"/>
  <c r="U61" i="5"/>
  <c r="V61" i="5" s="1"/>
  <c r="U62" i="5"/>
  <c r="V62" i="5" s="1"/>
  <c r="U63" i="5"/>
  <c r="C51" i="5"/>
  <c r="C50" i="5"/>
  <c r="C49" i="5"/>
  <c r="C48" i="5"/>
  <c r="C47" i="5"/>
  <c r="C46" i="5"/>
  <c r="D32" i="3"/>
  <c r="D39" i="3"/>
  <c r="D38" i="3"/>
  <c r="D37" i="3"/>
  <c r="D36" i="3"/>
  <c r="D34" i="3"/>
  <c r="D33" i="3"/>
  <c r="D41" i="3"/>
  <c r="D44" i="3"/>
  <c r="U34" i="5"/>
  <c r="V34" i="5" s="1"/>
  <c r="U35" i="5"/>
  <c r="V35" i="5" s="1"/>
  <c r="U36" i="5"/>
  <c r="V36" i="5" s="1"/>
  <c r="U37" i="5"/>
  <c r="V37" i="5" s="1"/>
  <c r="U38" i="5"/>
  <c r="V38" i="5" s="1"/>
  <c r="U39" i="5"/>
  <c r="V39" i="5" s="1"/>
  <c r="U40" i="5"/>
  <c r="V40" i="5" s="1"/>
  <c r="U41" i="5"/>
  <c r="V41" i="5" s="1"/>
  <c r="U42" i="5"/>
  <c r="V42" i="5" s="1"/>
  <c r="U43" i="5"/>
  <c r="V43" i="5" s="1"/>
  <c r="U44" i="5"/>
  <c r="V44" i="5" s="1"/>
  <c r="U45" i="5"/>
  <c r="V45" i="5" s="1"/>
  <c r="U46" i="5"/>
  <c r="V46" i="5" s="1"/>
  <c r="U47" i="5"/>
  <c r="V47" i="5" s="1"/>
  <c r="U48" i="5"/>
  <c r="V48" i="5" s="1"/>
  <c r="U49" i="5"/>
  <c r="V49" i="5" s="1"/>
  <c r="U50" i="5"/>
  <c r="V50" i="5" s="1"/>
  <c r="U51" i="5"/>
  <c r="V51" i="5" s="1"/>
  <c r="U52" i="5"/>
  <c r="V52" i="5" s="1"/>
  <c r="U53" i="5"/>
  <c r="V53" i="5" s="1"/>
  <c r="U54" i="5"/>
  <c r="V54" i="5" s="1"/>
  <c r="U55" i="5"/>
  <c r="V55" i="5" s="1"/>
  <c r="U56" i="5"/>
  <c r="V56" i="5" s="1"/>
  <c r="U57" i="5"/>
  <c r="V57" i="5" s="1"/>
  <c r="U33" i="5"/>
  <c r="V33" i="5" s="1"/>
  <c r="S34" i="5"/>
  <c r="T34" i="5" s="1"/>
  <c r="S35" i="5"/>
  <c r="T35" i="5" s="1"/>
  <c r="S36" i="5"/>
  <c r="T36" i="5" s="1"/>
  <c r="S37" i="5"/>
  <c r="T37" i="5" s="1"/>
  <c r="S38" i="5"/>
  <c r="T38" i="5" s="1"/>
  <c r="S39" i="5"/>
  <c r="T39" i="5" s="1"/>
  <c r="S40" i="5"/>
  <c r="T40" i="5" s="1"/>
  <c r="S41" i="5"/>
  <c r="T41" i="5" s="1"/>
  <c r="S42" i="5"/>
  <c r="T42" i="5" s="1"/>
  <c r="S43" i="5"/>
  <c r="T43" i="5" s="1"/>
  <c r="S44" i="5"/>
  <c r="S45" i="5"/>
  <c r="T45" i="5" s="1"/>
  <c r="S46" i="5"/>
  <c r="T46" i="5" s="1"/>
  <c r="S47" i="5"/>
  <c r="T47" i="5" s="1"/>
  <c r="S48" i="5"/>
  <c r="T48" i="5" s="1"/>
  <c r="S49" i="5"/>
  <c r="T49" i="5" s="1"/>
  <c r="S50" i="5"/>
  <c r="T50" i="5" s="1"/>
  <c r="S51" i="5"/>
  <c r="T51" i="5" s="1"/>
  <c r="S52" i="5"/>
  <c r="T52" i="5" s="1"/>
  <c r="S53" i="5"/>
  <c r="T53" i="5" s="1"/>
  <c r="S54" i="5"/>
  <c r="T54" i="5" s="1"/>
  <c r="S55" i="5"/>
  <c r="T55" i="5" s="1"/>
  <c r="S56" i="5"/>
  <c r="T56" i="5" s="1"/>
  <c r="S57" i="5"/>
  <c r="T57" i="5" s="1"/>
  <c r="S33" i="5"/>
  <c r="T33" i="5" s="1"/>
  <c r="AC40" i="5"/>
  <c r="C40" i="5" s="1"/>
  <c r="C39" i="5"/>
  <c r="Q57" i="5"/>
  <c r="R57" i="5" s="1"/>
  <c r="O57" i="5"/>
  <c r="P57" i="5" s="1"/>
  <c r="M57" i="5"/>
  <c r="N57" i="5" s="1"/>
  <c r="K57" i="5"/>
  <c r="L57" i="5" s="1"/>
  <c r="I57" i="5"/>
  <c r="J57" i="5" s="1"/>
  <c r="G57" i="5"/>
  <c r="H57" i="5" s="1"/>
  <c r="Q56" i="5"/>
  <c r="R56" i="5" s="1"/>
  <c r="O56" i="5"/>
  <c r="P56" i="5" s="1"/>
  <c r="M56" i="5"/>
  <c r="N56" i="5" s="1"/>
  <c r="K56" i="5"/>
  <c r="L56" i="5" s="1"/>
  <c r="I56" i="5"/>
  <c r="J56" i="5" s="1"/>
  <c r="G56" i="5"/>
  <c r="H56" i="5" s="1"/>
  <c r="Q55" i="5"/>
  <c r="R55" i="5" s="1"/>
  <c r="O55" i="5"/>
  <c r="P55" i="5" s="1"/>
  <c r="M55" i="5"/>
  <c r="N55" i="5" s="1"/>
  <c r="K55" i="5"/>
  <c r="L55" i="5" s="1"/>
  <c r="I55" i="5"/>
  <c r="J55" i="5" s="1"/>
  <c r="G55" i="5"/>
  <c r="H55" i="5" s="1"/>
  <c r="Q54" i="5"/>
  <c r="R54" i="5" s="1"/>
  <c r="O54" i="5"/>
  <c r="P54" i="5" s="1"/>
  <c r="M54" i="5"/>
  <c r="N54" i="5" s="1"/>
  <c r="K54" i="5"/>
  <c r="L54" i="5" s="1"/>
  <c r="I54" i="5"/>
  <c r="J54" i="5" s="1"/>
  <c r="G54" i="5"/>
  <c r="H54" i="5" s="1"/>
  <c r="Q53" i="5"/>
  <c r="R53" i="5" s="1"/>
  <c r="O53" i="5"/>
  <c r="P53" i="5" s="1"/>
  <c r="M53" i="5"/>
  <c r="N53" i="5" s="1"/>
  <c r="K53" i="5"/>
  <c r="L53" i="5" s="1"/>
  <c r="I53" i="5"/>
  <c r="J53" i="5" s="1"/>
  <c r="G53" i="5"/>
  <c r="H53" i="5" s="1"/>
  <c r="Q52" i="5"/>
  <c r="R52" i="5" s="1"/>
  <c r="O52" i="5"/>
  <c r="P52" i="5" s="1"/>
  <c r="M52" i="5"/>
  <c r="N52" i="5" s="1"/>
  <c r="K52" i="5"/>
  <c r="L52" i="5" s="1"/>
  <c r="I52" i="5"/>
  <c r="J52" i="5" s="1"/>
  <c r="G52" i="5"/>
  <c r="H52" i="5" s="1"/>
  <c r="Q51" i="5"/>
  <c r="R51" i="5" s="1"/>
  <c r="O51" i="5"/>
  <c r="P51" i="5" s="1"/>
  <c r="M51" i="5"/>
  <c r="N51" i="5" s="1"/>
  <c r="K51" i="5"/>
  <c r="L51" i="5" s="1"/>
  <c r="I51" i="5"/>
  <c r="J51" i="5" s="1"/>
  <c r="G51" i="5"/>
  <c r="H51" i="5" s="1"/>
  <c r="Q50" i="5"/>
  <c r="R50" i="5" s="1"/>
  <c r="O50" i="5"/>
  <c r="P50" i="5" s="1"/>
  <c r="M50" i="5"/>
  <c r="N50" i="5" s="1"/>
  <c r="K50" i="5"/>
  <c r="L50" i="5" s="1"/>
  <c r="I50" i="5"/>
  <c r="J50" i="5" s="1"/>
  <c r="G50" i="5"/>
  <c r="H50" i="5" s="1"/>
  <c r="Q49" i="5"/>
  <c r="R49" i="5" s="1"/>
  <c r="O49" i="5"/>
  <c r="P49" i="5" s="1"/>
  <c r="M49" i="5"/>
  <c r="N49" i="5" s="1"/>
  <c r="K49" i="5"/>
  <c r="L49" i="5" s="1"/>
  <c r="I49" i="5"/>
  <c r="J49" i="5" s="1"/>
  <c r="G49" i="5"/>
  <c r="H49" i="5" s="1"/>
  <c r="Q48" i="5"/>
  <c r="R48" i="5" s="1"/>
  <c r="O48" i="5"/>
  <c r="P48" i="5" s="1"/>
  <c r="M48" i="5"/>
  <c r="N48" i="5" s="1"/>
  <c r="K48" i="5"/>
  <c r="L48" i="5" s="1"/>
  <c r="I48" i="5"/>
  <c r="J48" i="5" s="1"/>
  <c r="G48" i="5"/>
  <c r="H48" i="5" s="1"/>
  <c r="Q47" i="5"/>
  <c r="R47" i="5" s="1"/>
  <c r="O47" i="5"/>
  <c r="P47" i="5" s="1"/>
  <c r="M47" i="5"/>
  <c r="N47" i="5" s="1"/>
  <c r="K47" i="5"/>
  <c r="L47" i="5" s="1"/>
  <c r="I47" i="5"/>
  <c r="J47" i="5" s="1"/>
  <c r="G47" i="5"/>
  <c r="H47" i="5" s="1"/>
  <c r="Q46" i="5"/>
  <c r="R46" i="5" s="1"/>
  <c r="O46" i="5"/>
  <c r="P46" i="5" s="1"/>
  <c r="M46" i="5"/>
  <c r="N46" i="5" s="1"/>
  <c r="K46" i="5"/>
  <c r="L46" i="5" s="1"/>
  <c r="I46" i="5"/>
  <c r="J46" i="5" s="1"/>
  <c r="G46" i="5"/>
  <c r="H46" i="5" s="1"/>
  <c r="Q45" i="5"/>
  <c r="R45" i="5" s="1"/>
  <c r="O45" i="5"/>
  <c r="P45" i="5" s="1"/>
  <c r="M45" i="5"/>
  <c r="N45" i="5" s="1"/>
  <c r="K45" i="5"/>
  <c r="L45" i="5" s="1"/>
  <c r="I45" i="5"/>
  <c r="J45" i="5" s="1"/>
  <c r="G45" i="5"/>
  <c r="H45" i="5" s="1"/>
  <c r="Q44" i="5"/>
  <c r="R44" i="5" s="1"/>
  <c r="O44" i="5"/>
  <c r="P44" i="5" s="1"/>
  <c r="M44" i="5"/>
  <c r="N44" i="5" s="1"/>
  <c r="K44" i="5"/>
  <c r="L44" i="5" s="1"/>
  <c r="I44" i="5"/>
  <c r="J44" i="5" s="1"/>
  <c r="G44" i="5"/>
  <c r="H44" i="5" s="1"/>
  <c r="Q43" i="5"/>
  <c r="R43" i="5" s="1"/>
  <c r="O43" i="5"/>
  <c r="P43" i="5" s="1"/>
  <c r="M43" i="5"/>
  <c r="N43" i="5" s="1"/>
  <c r="K43" i="5"/>
  <c r="L43" i="5" s="1"/>
  <c r="I43" i="5"/>
  <c r="J43" i="5" s="1"/>
  <c r="G43" i="5"/>
  <c r="H43" i="5" s="1"/>
  <c r="Q42" i="5"/>
  <c r="R42" i="5" s="1"/>
  <c r="O42" i="5"/>
  <c r="P42" i="5" s="1"/>
  <c r="M42" i="5"/>
  <c r="N42" i="5" s="1"/>
  <c r="K42" i="5"/>
  <c r="L42" i="5" s="1"/>
  <c r="I42" i="5"/>
  <c r="J42" i="5" s="1"/>
  <c r="G42" i="5"/>
  <c r="H42" i="5" s="1"/>
  <c r="Q41" i="5"/>
  <c r="R41" i="5" s="1"/>
  <c r="O41" i="5"/>
  <c r="P41" i="5" s="1"/>
  <c r="M41" i="5"/>
  <c r="N41" i="5" s="1"/>
  <c r="K41" i="5"/>
  <c r="L41" i="5" s="1"/>
  <c r="I41" i="5"/>
  <c r="J41" i="5" s="1"/>
  <c r="G41" i="5"/>
  <c r="H41" i="5" s="1"/>
  <c r="Q40" i="5"/>
  <c r="R40" i="5" s="1"/>
  <c r="O40" i="5"/>
  <c r="P40" i="5" s="1"/>
  <c r="M40" i="5"/>
  <c r="N40" i="5" s="1"/>
  <c r="K40" i="5"/>
  <c r="L40" i="5" s="1"/>
  <c r="I40" i="5"/>
  <c r="J40" i="5" s="1"/>
  <c r="G40" i="5"/>
  <c r="H40" i="5" s="1"/>
  <c r="Q39" i="5"/>
  <c r="R39" i="5" s="1"/>
  <c r="O39" i="5"/>
  <c r="P39" i="5" s="1"/>
  <c r="M39" i="5"/>
  <c r="N39" i="5" s="1"/>
  <c r="K39" i="5"/>
  <c r="L39" i="5" s="1"/>
  <c r="I39" i="5"/>
  <c r="J39" i="5" s="1"/>
  <c r="G39" i="5"/>
  <c r="H39" i="5" s="1"/>
  <c r="R38" i="5"/>
  <c r="P38" i="5"/>
  <c r="N38" i="5"/>
  <c r="L38" i="5"/>
  <c r="J38" i="5"/>
  <c r="H38" i="5"/>
  <c r="R37" i="5"/>
  <c r="P37" i="5"/>
  <c r="N37" i="5"/>
  <c r="L37" i="5"/>
  <c r="J37" i="5"/>
  <c r="H37" i="5"/>
  <c r="R36" i="5"/>
  <c r="P36" i="5"/>
  <c r="N36" i="5"/>
  <c r="L36" i="5"/>
  <c r="J36" i="5"/>
  <c r="H36" i="5"/>
  <c r="Q35" i="5"/>
  <c r="R35" i="5" s="1"/>
  <c r="O35" i="5"/>
  <c r="P35" i="5" s="1"/>
  <c r="M35" i="5"/>
  <c r="N35" i="5" s="1"/>
  <c r="K35" i="5"/>
  <c r="L35" i="5" s="1"/>
  <c r="J35" i="5"/>
  <c r="G35" i="5"/>
  <c r="H35" i="5" s="1"/>
  <c r="Q34" i="5"/>
  <c r="R34" i="5" s="1"/>
  <c r="O34" i="5"/>
  <c r="P34" i="5" s="1"/>
  <c r="M34" i="5"/>
  <c r="N34" i="5" s="1"/>
  <c r="K34" i="5"/>
  <c r="L34" i="5" s="1"/>
  <c r="I34" i="5"/>
  <c r="J34" i="5" s="1"/>
  <c r="G34" i="5"/>
  <c r="H34" i="5" s="1"/>
  <c r="Q33" i="5"/>
  <c r="O33" i="5"/>
  <c r="P33" i="5" s="1"/>
  <c r="M33" i="5"/>
  <c r="K33" i="5"/>
  <c r="L33" i="5" s="1"/>
  <c r="I33" i="5"/>
  <c r="G33" i="5"/>
  <c r="H33" i="5" s="1"/>
  <c r="S31" i="5"/>
  <c r="R31" i="5"/>
  <c r="C38" i="5" s="1"/>
  <c r="P31" i="5"/>
  <c r="O31" i="5"/>
  <c r="C37" i="5" s="1"/>
  <c r="M31" i="5"/>
  <c r="L31" i="5"/>
  <c r="C36" i="5" s="1"/>
  <c r="J31" i="5"/>
  <c r="I31" i="5"/>
  <c r="C35" i="5" s="1"/>
  <c r="G31" i="5"/>
  <c r="F31" i="5"/>
  <c r="C34" i="5" s="1"/>
  <c r="D31" i="5"/>
  <c r="C31" i="5"/>
  <c r="C33" i="5" s="1"/>
  <c r="G55" i="3"/>
  <c r="H55" i="3" s="1"/>
  <c r="H54" i="3"/>
  <c r="G54" i="3"/>
  <c r="H53" i="3"/>
  <c r="G53" i="3"/>
  <c r="G52" i="3"/>
  <c r="H52" i="3" s="1"/>
  <c r="H51" i="3"/>
  <c r="G51" i="3"/>
  <c r="H50" i="3"/>
  <c r="G50" i="3"/>
  <c r="H49" i="3"/>
  <c r="G49" i="3"/>
  <c r="G48" i="3"/>
  <c r="H48" i="3" s="1"/>
  <c r="G47" i="3"/>
  <c r="H47" i="3" s="1"/>
  <c r="H46" i="3"/>
  <c r="G46" i="3"/>
  <c r="H45" i="3"/>
  <c r="G45" i="3"/>
  <c r="G44" i="3"/>
  <c r="H44" i="3" s="1"/>
  <c r="G43" i="3"/>
  <c r="H43" i="3" s="1"/>
  <c r="G42" i="3"/>
  <c r="H42" i="3" s="1"/>
  <c r="G41" i="3"/>
  <c r="H41" i="3" s="1"/>
  <c r="G40" i="3"/>
  <c r="H40" i="3" s="1"/>
  <c r="D40" i="3"/>
  <c r="H39" i="3"/>
  <c r="G39" i="3"/>
  <c r="G38" i="3"/>
  <c r="H38" i="3" s="1"/>
  <c r="H37" i="3"/>
  <c r="G37" i="3"/>
  <c r="G36" i="3"/>
  <c r="H36" i="3" s="1"/>
  <c r="H35" i="3"/>
  <c r="G35" i="3"/>
  <c r="G34" i="3"/>
  <c r="H34" i="3" s="1"/>
  <c r="H33" i="3"/>
  <c r="G33" i="3"/>
  <c r="G32" i="3"/>
  <c r="H32" i="3" s="1"/>
  <c r="U31" i="3" a="1"/>
  <c r="U53" i="3" s="1"/>
  <c r="V53" i="3" s="1"/>
  <c r="S31" i="3" a="1"/>
  <c r="S52" i="3" s="1"/>
  <c r="T52" i="3" s="1"/>
  <c r="Q31" i="3" a="1"/>
  <c r="Q55" i="3" s="1"/>
  <c r="R55" i="3" s="1"/>
  <c r="O31" i="3" a="1"/>
  <c r="O54" i="3" s="1"/>
  <c r="P54" i="3" s="1"/>
  <c r="M54" i="3"/>
  <c r="N54" i="3" s="1"/>
  <c r="M53" i="3"/>
  <c r="N53" i="3" s="1"/>
  <c r="M52" i="3"/>
  <c r="N52" i="3" s="1"/>
  <c r="M50" i="3"/>
  <c r="N50" i="3" s="1"/>
  <c r="M49" i="3"/>
  <c r="N49" i="3" s="1"/>
  <c r="M48" i="3"/>
  <c r="N48" i="3" s="1"/>
  <c r="M46" i="3"/>
  <c r="N46" i="3" s="1"/>
  <c r="M45" i="3"/>
  <c r="N45" i="3" s="1"/>
  <c r="M44" i="3"/>
  <c r="N44" i="3" s="1"/>
  <c r="M42" i="3"/>
  <c r="N42" i="3" s="1"/>
  <c r="M41" i="3"/>
  <c r="N41" i="3" s="1"/>
  <c r="M40" i="3"/>
  <c r="N40" i="3" s="1"/>
  <c r="M38" i="3"/>
  <c r="N38" i="3" s="1"/>
  <c r="M37" i="3"/>
  <c r="N37" i="3" s="1"/>
  <c r="M36" i="3"/>
  <c r="N36" i="3" s="1"/>
  <c r="M34" i="3"/>
  <c r="N34" i="3" s="1"/>
  <c r="M33" i="3"/>
  <c r="N33" i="3" s="1"/>
  <c r="M32" i="3"/>
  <c r="N32" i="3" s="1"/>
  <c r="M31" i="3" a="1"/>
  <c r="M55" i="3" s="1"/>
  <c r="N55" i="3" s="1"/>
  <c r="M31" i="3"/>
  <c r="K53" i="3"/>
  <c r="L53" i="3" s="1"/>
  <c r="K52" i="3"/>
  <c r="L52" i="3" s="1"/>
  <c r="K49" i="3"/>
  <c r="L49" i="3" s="1"/>
  <c r="K48" i="3"/>
  <c r="L48" i="3" s="1"/>
  <c r="K45" i="3"/>
  <c r="L45" i="3" s="1"/>
  <c r="K44" i="3"/>
  <c r="L44" i="3" s="1"/>
  <c r="K41" i="3"/>
  <c r="L41" i="3" s="1"/>
  <c r="K40" i="3"/>
  <c r="L40" i="3" s="1"/>
  <c r="K37" i="3"/>
  <c r="L37" i="3" s="1"/>
  <c r="K36" i="3"/>
  <c r="L36" i="3" s="1"/>
  <c r="K33" i="3"/>
  <c r="L33" i="3" s="1"/>
  <c r="K32" i="3"/>
  <c r="L32" i="3" s="1"/>
  <c r="K31" i="3" a="1"/>
  <c r="K55" i="3" s="1"/>
  <c r="L55" i="3" s="1"/>
  <c r="I39" i="3"/>
  <c r="J39" i="3" s="1"/>
  <c r="I35" i="3"/>
  <c r="J35" i="3" s="1"/>
  <c r="I31" i="3" a="1"/>
  <c r="G31" i="3"/>
  <c r="G56" i="3" s="1"/>
  <c r="G57" i="3" s="1"/>
  <c r="Y29" i="3"/>
  <c r="X29" i="3"/>
  <c r="B39" i="3" s="1"/>
  <c r="V29" i="3"/>
  <c r="U29" i="3"/>
  <c r="B38" i="3" s="1"/>
  <c r="S29" i="3"/>
  <c r="R29" i="3"/>
  <c r="B37" i="3" s="1"/>
  <c r="P29" i="3"/>
  <c r="O29" i="3"/>
  <c r="B36" i="3" s="1"/>
  <c r="M29" i="3"/>
  <c r="L29" i="3"/>
  <c r="B35" i="3" s="1"/>
  <c r="J29" i="3"/>
  <c r="I29" i="3"/>
  <c r="B34" i="3" s="1"/>
  <c r="G29" i="3"/>
  <c r="F29" i="3"/>
  <c r="B33" i="3" s="1"/>
  <c r="D29" i="3"/>
  <c r="C29" i="3"/>
  <c r="B32" i="3" s="1"/>
  <c r="X150" i="9" l="1"/>
  <c r="AB83" i="11"/>
  <c r="AC83" i="11"/>
  <c r="C85" i="7"/>
  <c r="O154" i="7"/>
  <c r="O155" i="7" s="1"/>
  <c r="K154" i="7"/>
  <c r="K155" i="7" s="1"/>
  <c r="J154" i="7"/>
  <c r="U154" i="7"/>
  <c r="U155" i="7" s="1"/>
  <c r="Q154" i="7"/>
  <c r="Q155" i="7" s="1"/>
  <c r="I154" i="7"/>
  <c r="I155" i="7" s="1"/>
  <c r="P97" i="7"/>
  <c r="P154" i="7" s="1"/>
  <c r="R154" i="7"/>
  <c r="S154" i="7"/>
  <c r="S155" i="7" s="1"/>
  <c r="H154" i="7"/>
  <c r="L97" i="7"/>
  <c r="L154" i="7" s="1"/>
  <c r="G154" i="7"/>
  <c r="G155" i="7" s="1"/>
  <c r="T154" i="7"/>
  <c r="S156" i="7" s="1"/>
  <c r="V154" i="7"/>
  <c r="M154" i="7"/>
  <c r="M155" i="7" s="1"/>
  <c r="N154" i="7"/>
  <c r="C84" i="7"/>
  <c r="C86" i="7"/>
  <c r="V67" i="5"/>
  <c r="S67" i="5"/>
  <c r="S68" i="5" s="1"/>
  <c r="C55" i="5"/>
  <c r="C54" i="5"/>
  <c r="C42" i="5"/>
  <c r="T44" i="5"/>
  <c r="T67" i="5" s="1"/>
  <c r="C41" i="5"/>
  <c r="U68" i="5"/>
  <c r="M67" i="5"/>
  <c r="M68" i="5" s="1"/>
  <c r="I67" i="5"/>
  <c r="I68" i="5" s="1"/>
  <c r="O67" i="5"/>
  <c r="O68" i="5" s="1"/>
  <c r="G67" i="5"/>
  <c r="G68" i="5" s="1"/>
  <c r="K67" i="5"/>
  <c r="K68" i="5" s="1"/>
  <c r="B40" i="3"/>
  <c r="B41" i="3"/>
  <c r="I55" i="3"/>
  <c r="J55" i="3" s="1"/>
  <c r="I51" i="3"/>
  <c r="J51" i="3" s="1"/>
  <c r="I47" i="3"/>
  <c r="J47" i="3" s="1"/>
  <c r="I43" i="3"/>
  <c r="J43" i="3" s="1"/>
  <c r="I54" i="3"/>
  <c r="J54" i="3" s="1"/>
  <c r="I50" i="3"/>
  <c r="J50" i="3" s="1"/>
  <c r="I46" i="3"/>
  <c r="J46" i="3" s="1"/>
  <c r="I42" i="3"/>
  <c r="J42" i="3" s="1"/>
  <c r="I38" i="3"/>
  <c r="J38" i="3" s="1"/>
  <c r="I34" i="3"/>
  <c r="J34" i="3" s="1"/>
  <c r="I31" i="3"/>
  <c r="I53" i="3"/>
  <c r="J53" i="3" s="1"/>
  <c r="I49" i="3"/>
  <c r="J49" i="3" s="1"/>
  <c r="I45" i="3"/>
  <c r="J45" i="3" s="1"/>
  <c r="I41" i="3"/>
  <c r="J41" i="3" s="1"/>
  <c r="I37" i="3"/>
  <c r="J37" i="3" s="1"/>
  <c r="I33" i="3"/>
  <c r="J33" i="3" s="1"/>
  <c r="I52" i="3"/>
  <c r="J52" i="3" s="1"/>
  <c r="I48" i="3"/>
  <c r="J48" i="3" s="1"/>
  <c r="I44" i="3"/>
  <c r="J44" i="3" s="1"/>
  <c r="I40" i="3"/>
  <c r="J40" i="3" s="1"/>
  <c r="I36" i="3"/>
  <c r="J36" i="3" s="1"/>
  <c r="I32" i="3"/>
  <c r="J32" i="3" s="1"/>
  <c r="O35" i="3"/>
  <c r="P35" i="3" s="1"/>
  <c r="O39" i="3"/>
  <c r="P39" i="3" s="1"/>
  <c r="O43" i="3"/>
  <c r="P43" i="3" s="1"/>
  <c r="O47" i="3"/>
  <c r="P47" i="3" s="1"/>
  <c r="O51" i="3"/>
  <c r="P51" i="3" s="1"/>
  <c r="O55" i="3"/>
  <c r="P55" i="3" s="1"/>
  <c r="Q32" i="3"/>
  <c r="R32" i="3" s="1"/>
  <c r="Q36" i="3"/>
  <c r="R36" i="3" s="1"/>
  <c r="Q40" i="3"/>
  <c r="R40" i="3" s="1"/>
  <c r="Q44" i="3"/>
  <c r="R44" i="3" s="1"/>
  <c r="Q48" i="3"/>
  <c r="R48" i="3" s="1"/>
  <c r="Q52" i="3"/>
  <c r="R52" i="3" s="1"/>
  <c r="S33" i="3"/>
  <c r="T33" i="3" s="1"/>
  <c r="S37" i="3"/>
  <c r="T37" i="3" s="1"/>
  <c r="S41" i="3"/>
  <c r="T41" i="3" s="1"/>
  <c r="S45" i="3"/>
  <c r="T45" i="3" s="1"/>
  <c r="S49" i="3"/>
  <c r="T49" i="3" s="1"/>
  <c r="S53" i="3"/>
  <c r="T53" i="3" s="1"/>
  <c r="U31" i="3"/>
  <c r="U34" i="3"/>
  <c r="V34" i="3" s="1"/>
  <c r="U38" i="3"/>
  <c r="V38" i="3" s="1"/>
  <c r="U42" i="3"/>
  <c r="V42" i="3" s="1"/>
  <c r="U46" i="3"/>
  <c r="V46" i="3" s="1"/>
  <c r="U50" i="3"/>
  <c r="V50" i="3" s="1"/>
  <c r="U54" i="3"/>
  <c r="V54" i="3" s="1"/>
  <c r="H31" i="3"/>
  <c r="H56" i="3" s="1"/>
  <c r="G58" i="3" s="1"/>
  <c r="K31" i="3"/>
  <c r="K34" i="3"/>
  <c r="L34" i="3" s="1"/>
  <c r="K38" i="3"/>
  <c r="L38" i="3" s="1"/>
  <c r="K42" i="3"/>
  <c r="L42" i="3" s="1"/>
  <c r="K46" i="3"/>
  <c r="L46" i="3" s="1"/>
  <c r="K50" i="3"/>
  <c r="L50" i="3" s="1"/>
  <c r="K54" i="3"/>
  <c r="L54" i="3" s="1"/>
  <c r="M35" i="3"/>
  <c r="N35" i="3" s="1"/>
  <c r="M39" i="3"/>
  <c r="N39" i="3" s="1"/>
  <c r="M43" i="3"/>
  <c r="N43" i="3" s="1"/>
  <c r="M47" i="3"/>
  <c r="N47" i="3" s="1"/>
  <c r="M51" i="3"/>
  <c r="N51" i="3" s="1"/>
  <c r="O32" i="3"/>
  <c r="P32" i="3" s="1"/>
  <c r="O36" i="3"/>
  <c r="P36" i="3" s="1"/>
  <c r="O40" i="3"/>
  <c r="P40" i="3" s="1"/>
  <c r="O44" i="3"/>
  <c r="P44" i="3" s="1"/>
  <c r="O48" i="3"/>
  <c r="P48" i="3" s="1"/>
  <c r="O52" i="3"/>
  <c r="P52" i="3" s="1"/>
  <c r="Q33" i="3"/>
  <c r="R33" i="3" s="1"/>
  <c r="Q37" i="3"/>
  <c r="R37" i="3" s="1"/>
  <c r="Q41" i="3"/>
  <c r="R41" i="3" s="1"/>
  <c r="Q45" i="3"/>
  <c r="R45" i="3" s="1"/>
  <c r="Q49" i="3"/>
  <c r="R49" i="3" s="1"/>
  <c r="Q53" i="3"/>
  <c r="R53" i="3" s="1"/>
  <c r="S31" i="3"/>
  <c r="S34" i="3"/>
  <c r="T34" i="3" s="1"/>
  <c r="S38" i="3"/>
  <c r="T38" i="3" s="1"/>
  <c r="S42" i="3"/>
  <c r="T42" i="3" s="1"/>
  <c r="S46" i="3"/>
  <c r="T46" i="3" s="1"/>
  <c r="S50" i="3"/>
  <c r="T50" i="3" s="1"/>
  <c r="S54" i="3"/>
  <c r="T54" i="3" s="1"/>
  <c r="U35" i="3"/>
  <c r="V35" i="3" s="1"/>
  <c r="U39" i="3"/>
  <c r="V39" i="3" s="1"/>
  <c r="U43" i="3"/>
  <c r="V43" i="3" s="1"/>
  <c r="U47" i="3"/>
  <c r="V47" i="3" s="1"/>
  <c r="U51" i="3"/>
  <c r="V51" i="3" s="1"/>
  <c r="U55" i="3"/>
  <c r="V55" i="3" s="1"/>
  <c r="P67" i="5"/>
  <c r="O69" i="5" s="1"/>
  <c r="K35" i="3"/>
  <c r="L35" i="3" s="1"/>
  <c r="K39" i="3"/>
  <c r="L39" i="3" s="1"/>
  <c r="K43" i="3"/>
  <c r="L43" i="3" s="1"/>
  <c r="K47" i="3"/>
  <c r="L47" i="3" s="1"/>
  <c r="K51" i="3"/>
  <c r="L51" i="3" s="1"/>
  <c r="N31" i="3"/>
  <c r="N56" i="3" s="1"/>
  <c r="O33" i="3"/>
  <c r="P33" i="3" s="1"/>
  <c r="O37" i="3"/>
  <c r="P37" i="3" s="1"/>
  <c r="O41" i="3"/>
  <c r="P41" i="3" s="1"/>
  <c r="O45" i="3"/>
  <c r="P45" i="3" s="1"/>
  <c r="O49" i="3"/>
  <c r="P49" i="3" s="1"/>
  <c r="O53" i="3"/>
  <c r="P53" i="3" s="1"/>
  <c r="Q31" i="3"/>
  <c r="Q34" i="3"/>
  <c r="R34" i="3" s="1"/>
  <c r="Q38" i="3"/>
  <c r="R38" i="3" s="1"/>
  <c r="Q42" i="3"/>
  <c r="R42" i="3" s="1"/>
  <c r="Q46" i="3"/>
  <c r="R46" i="3" s="1"/>
  <c r="Q50" i="3"/>
  <c r="R50" i="3" s="1"/>
  <c r="Q54" i="3"/>
  <c r="R54" i="3" s="1"/>
  <c r="S35" i="3"/>
  <c r="T35" i="3" s="1"/>
  <c r="S39" i="3"/>
  <c r="T39" i="3" s="1"/>
  <c r="S43" i="3"/>
  <c r="T43" i="3" s="1"/>
  <c r="S47" i="3"/>
  <c r="T47" i="3" s="1"/>
  <c r="S51" i="3"/>
  <c r="T51" i="3" s="1"/>
  <c r="S55" i="3"/>
  <c r="T55" i="3" s="1"/>
  <c r="U32" i="3"/>
  <c r="V32" i="3" s="1"/>
  <c r="U36" i="3"/>
  <c r="V36" i="3" s="1"/>
  <c r="U40" i="3"/>
  <c r="V40" i="3" s="1"/>
  <c r="U44" i="3"/>
  <c r="V44" i="3" s="1"/>
  <c r="U48" i="3"/>
  <c r="V48" i="3" s="1"/>
  <c r="U52" i="3"/>
  <c r="V52" i="3" s="1"/>
  <c r="O31" i="3"/>
  <c r="O34" i="3"/>
  <c r="P34" i="3" s="1"/>
  <c r="O38" i="3"/>
  <c r="P38" i="3" s="1"/>
  <c r="O42" i="3"/>
  <c r="P42" i="3" s="1"/>
  <c r="O46" i="3"/>
  <c r="P46" i="3" s="1"/>
  <c r="O50" i="3"/>
  <c r="P50" i="3" s="1"/>
  <c r="Q35" i="3"/>
  <c r="R35" i="3" s="1"/>
  <c r="Q39" i="3"/>
  <c r="R39" i="3" s="1"/>
  <c r="Q43" i="3"/>
  <c r="R43" i="3" s="1"/>
  <c r="Q47" i="3"/>
  <c r="R47" i="3" s="1"/>
  <c r="Q51" i="3"/>
  <c r="R51" i="3" s="1"/>
  <c r="S32" i="3"/>
  <c r="T32" i="3" s="1"/>
  <c r="S36" i="3"/>
  <c r="T36" i="3" s="1"/>
  <c r="S40" i="3"/>
  <c r="T40" i="3" s="1"/>
  <c r="S44" i="3"/>
  <c r="T44" i="3" s="1"/>
  <c r="S48" i="3"/>
  <c r="T48" i="3" s="1"/>
  <c r="U33" i="3"/>
  <c r="V33" i="3" s="1"/>
  <c r="U37" i="3"/>
  <c r="V37" i="3" s="1"/>
  <c r="U41" i="3"/>
  <c r="V41" i="3" s="1"/>
  <c r="U45" i="3"/>
  <c r="V45" i="3" s="1"/>
  <c r="U49" i="3"/>
  <c r="V49" i="3" s="1"/>
  <c r="L67" i="5"/>
  <c r="K69" i="5" s="1"/>
  <c r="Q67" i="5"/>
  <c r="Q68" i="5" s="1"/>
  <c r="H67" i="5"/>
  <c r="J33" i="5"/>
  <c r="J67" i="5" s="1"/>
  <c r="N33" i="5"/>
  <c r="N67" i="5" s="1"/>
  <c r="M69" i="5" s="1"/>
  <c r="R33" i="5"/>
  <c r="R67" i="5" s="1"/>
  <c r="U156" i="7" l="1"/>
  <c r="Q156" i="7"/>
  <c r="O156" i="7"/>
  <c r="K156" i="7"/>
  <c r="G156" i="7"/>
  <c r="C89" i="7"/>
  <c r="I156" i="7"/>
  <c r="M156" i="7"/>
  <c r="W155" i="7"/>
  <c r="C88" i="7"/>
  <c r="S69" i="5"/>
  <c r="X68" i="5"/>
  <c r="U69" i="5"/>
  <c r="W68" i="5"/>
  <c r="I69" i="5"/>
  <c r="G69" i="5"/>
  <c r="Q69" i="5"/>
  <c r="U56" i="3"/>
  <c r="U57" i="3" s="1"/>
  <c r="V31" i="3"/>
  <c r="V56" i="3" s="1"/>
  <c r="Q56" i="3"/>
  <c r="Q57" i="3" s="1"/>
  <c r="R31" i="3"/>
  <c r="R56" i="3" s="1"/>
  <c r="S56" i="3"/>
  <c r="S57" i="3" s="1"/>
  <c r="T31" i="3"/>
  <c r="T56" i="3" s="1"/>
  <c r="S58" i="3" s="1"/>
  <c r="K56" i="3"/>
  <c r="K57" i="3" s="1"/>
  <c r="L31" i="3"/>
  <c r="L56" i="3" s="1"/>
  <c r="O56" i="3"/>
  <c r="O57" i="3" s="1"/>
  <c r="P31" i="3"/>
  <c r="P56" i="3" s="1"/>
  <c r="O58" i="3" s="1"/>
  <c r="M56" i="3"/>
  <c r="M57" i="3" s="1"/>
  <c r="I56" i="3"/>
  <c r="I57" i="3" s="1"/>
  <c r="J31" i="3"/>
  <c r="J56" i="3" s="1"/>
  <c r="I58" i="3" s="1"/>
  <c r="W156" i="7" l="1"/>
  <c r="X156" i="7"/>
  <c r="X155" i="7"/>
  <c r="X69" i="5"/>
  <c r="W69" i="5"/>
  <c r="W57" i="3"/>
  <c r="X57" i="3"/>
  <c r="M58" i="3"/>
  <c r="K58" i="3"/>
  <c r="W58" i="3" s="1"/>
  <c r="Q58" i="3"/>
  <c r="X58" i="3" s="1"/>
  <c r="U58" i="3"/>
</calcChain>
</file>

<file path=xl/sharedStrings.xml><?xml version="1.0" encoding="utf-8"?>
<sst xmlns="http://schemas.openxmlformats.org/spreadsheetml/2006/main" count="1353" uniqueCount="409">
  <si>
    <t>egg hatchability</t>
  </si>
  <si>
    <t>larval viability</t>
  </si>
  <si>
    <t>average dev time</t>
  </si>
  <si>
    <t>R1</t>
  </si>
  <si>
    <t>R2</t>
  </si>
  <si>
    <t>R3</t>
  </si>
  <si>
    <t>R4</t>
  </si>
  <si>
    <t>R5</t>
  </si>
  <si>
    <t>R6</t>
  </si>
  <si>
    <t>R7</t>
  </si>
  <si>
    <t>R8</t>
  </si>
  <si>
    <t>average</t>
  </si>
  <si>
    <t>dev.st</t>
  </si>
  <si>
    <t>STD</t>
  </si>
  <si>
    <t>Replicate 1</t>
  </si>
  <si>
    <t>Replicate 2</t>
  </si>
  <si>
    <t>Replicate 3</t>
  </si>
  <si>
    <t>Replicate 4</t>
  </si>
  <si>
    <t>Replicate 5</t>
  </si>
  <si>
    <t>Replicate 6</t>
  </si>
  <si>
    <t>Replicate 7</t>
  </si>
  <si>
    <t>Replicate 8</t>
  </si>
  <si>
    <t>Day 0</t>
  </si>
  <si>
    <t>100 Eggs</t>
  </si>
  <si>
    <t>Day</t>
  </si>
  <si>
    <t xml:space="preserve">Larvae </t>
  </si>
  <si>
    <t>Pupae</t>
  </si>
  <si>
    <t>Adults</t>
  </si>
  <si>
    <t>day</t>
  </si>
  <si>
    <t>sum</t>
  </si>
  <si>
    <t>1M</t>
  </si>
  <si>
    <t>1F, 1M</t>
  </si>
  <si>
    <t>1F,3M</t>
  </si>
  <si>
    <t>3M</t>
  </si>
  <si>
    <t>2F,1M</t>
  </si>
  <si>
    <t>4M</t>
  </si>
  <si>
    <t>1F</t>
  </si>
  <si>
    <t>1F,1M</t>
  </si>
  <si>
    <t>3F,2M</t>
  </si>
  <si>
    <t>1 F, 1M</t>
  </si>
  <si>
    <t>1F, 8M</t>
  </si>
  <si>
    <t>2F, 2M</t>
  </si>
  <si>
    <t>4F, 2M</t>
  </si>
  <si>
    <t>1F, 5M</t>
  </si>
  <si>
    <t>2F</t>
  </si>
  <si>
    <t>1F, 3M</t>
  </si>
  <si>
    <t>1F, 2M</t>
  </si>
  <si>
    <t>4F</t>
  </si>
  <si>
    <t>2M</t>
  </si>
  <si>
    <t>3F, 2M</t>
  </si>
  <si>
    <t>2F, 3M</t>
  </si>
  <si>
    <t>3F, 1M</t>
  </si>
  <si>
    <t>3F,3M</t>
  </si>
  <si>
    <t>1M,3F</t>
  </si>
  <si>
    <t>1M,1F</t>
  </si>
  <si>
    <t>3F,4M</t>
  </si>
  <si>
    <t>2F,2M</t>
  </si>
  <si>
    <t>1F,2M</t>
  </si>
  <si>
    <t>3M,2F</t>
  </si>
  <si>
    <t>5M,2F</t>
  </si>
  <si>
    <t>2M, 1F</t>
  </si>
  <si>
    <t>box removed on may 4th</t>
  </si>
  <si>
    <t>box removed on may 8th</t>
  </si>
  <si>
    <t>box removed on may 17th</t>
  </si>
  <si>
    <r>
      <rPr>
        <sz val="11"/>
        <color rgb="FFFFFFFF"/>
        <rFont val="Arial"/>
        <family val="2"/>
        <charset val="1"/>
      </rPr>
      <t>box removed on may 7t</t>
    </r>
    <r>
      <rPr>
        <sz val="11"/>
        <color rgb="FF000000"/>
        <rFont val="Arial"/>
        <family val="2"/>
        <charset val="1"/>
      </rPr>
      <t>h</t>
    </r>
  </si>
  <si>
    <t>total</t>
  </si>
  <si>
    <t>11F,10M</t>
  </si>
  <si>
    <t>5F,17M</t>
  </si>
  <si>
    <t>6F,12M</t>
  </si>
  <si>
    <t>12F, 12M</t>
  </si>
  <si>
    <t>12F, 20M</t>
  </si>
  <si>
    <t>11F,24M</t>
  </si>
  <si>
    <t>14F,12M</t>
  </si>
  <si>
    <t>7F,20M</t>
  </si>
  <si>
    <t>dead larvae</t>
  </si>
  <si>
    <t>replicate</t>
  </si>
  <si>
    <t>1M,2F</t>
  </si>
  <si>
    <t>2M,1F</t>
  </si>
  <si>
    <t>5M,3F</t>
  </si>
  <si>
    <t>Replicate 1.2</t>
  </si>
  <si>
    <t>Replicate 2.2</t>
  </si>
  <si>
    <t>Replicate 3.2</t>
  </si>
  <si>
    <t>Replicate 4.2</t>
  </si>
  <si>
    <t>Replicate 5.2</t>
  </si>
  <si>
    <t>Replicate 6.2</t>
  </si>
  <si>
    <t>Replicate 7.2</t>
  </si>
  <si>
    <t>Replicate 8.2</t>
  </si>
  <si>
    <t>01.06.21</t>
  </si>
  <si>
    <t>-</t>
  </si>
  <si>
    <t>7M,1F</t>
  </si>
  <si>
    <t>8M</t>
  </si>
  <si>
    <t>7M,3F</t>
  </si>
  <si>
    <t>6M,3F</t>
  </si>
  <si>
    <t>R1.2</t>
  </si>
  <si>
    <t>R2.2</t>
  </si>
  <si>
    <t>R3.2</t>
  </si>
  <si>
    <t>R4.2</t>
  </si>
  <si>
    <t>R5.2</t>
  </si>
  <si>
    <t>R6.2</t>
  </si>
  <si>
    <t>22.06.2021</t>
  </si>
  <si>
    <t>18M,6F</t>
  </si>
  <si>
    <t>26M,6F</t>
  </si>
  <si>
    <t>22M,11F</t>
  </si>
  <si>
    <t>7M,6F</t>
  </si>
  <si>
    <t>10M,2F</t>
  </si>
  <si>
    <t>R7.2</t>
  </si>
  <si>
    <t>R8.2</t>
  </si>
  <si>
    <t>28.06.21</t>
  </si>
  <si>
    <t>F%</t>
  </si>
  <si>
    <t>5M</t>
  </si>
  <si>
    <t>2M, 2F</t>
  </si>
  <si>
    <t>20.07.2021</t>
  </si>
  <si>
    <t>25.07.2021</t>
  </si>
  <si>
    <t>18M,8F</t>
  </si>
  <si>
    <t>10M,7F</t>
  </si>
  <si>
    <t>note: 8.2 1 larva still alive</t>
  </si>
  <si>
    <t>Crema G48</t>
  </si>
  <si>
    <t>eggs date 18.01.22</t>
  </si>
  <si>
    <t>Larvae collected</t>
  </si>
  <si>
    <t>1M, 2F</t>
  </si>
  <si>
    <t>1F, 7M</t>
  </si>
  <si>
    <t>5M, 1F</t>
  </si>
  <si>
    <t>2F,6M</t>
  </si>
  <si>
    <t>2F,4M</t>
  </si>
  <si>
    <t>3F</t>
  </si>
  <si>
    <t>7F,5M</t>
  </si>
  <si>
    <t>5F</t>
  </si>
  <si>
    <t>4F,6M</t>
  </si>
  <si>
    <t>4F,3M</t>
  </si>
  <si>
    <t>5F,6M</t>
  </si>
  <si>
    <t>2F,3M</t>
  </si>
  <si>
    <t>7F, 17M</t>
  </si>
  <si>
    <t>14F, 22M</t>
  </si>
  <si>
    <t>17F, 15M</t>
  </si>
  <si>
    <t>14F, 12M</t>
  </si>
  <si>
    <t>6F, 13M</t>
  </si>
  <si>
    <t>16F, 18M</t>
  </si>
  <si>
    <t>20F, 27M</t>
  </si>
  <si>
    <t>15F, 18M</t>
  </si>
  <si>
    <t>developmental time</t>
  </si>
  <si>
    <t>larval viab</t>
  </si>
  <si>
    <t>day*R7</t>
  </si>
  <si>
    <t>day*R6</t>
  </si>
  <si>
    <t>day*R5</t>
  </si>
  <si>
    <t>day*R4</t>
  </si>
  <si>
    <t>day*R3</t>
  </si>
  <si>
    <t>day*R2</t>
  </si>
  <si>
    <t>day*R1</t>
  </si>
  <si>
    <t>24M,27F</t>
  </si>
  <si>
    <t>16M,11F</t>
  </si>
  <si>
    <t>26M,21F</t>
  </si>
  <si>
    <t>20M,19F</t>
  </si>
  <si>
    <t>20M,15F</t>
  </si>
  <si>
    <t>27.06</t>
  </si>
  <si>
    <t>26.06</t>
  </si>
  <si>
    <t>25.06</t>
  </si>
  <si>
    <t>24.06</t>
  </si>
  <si>
    <t>23.06</t>
  </si>
  <si>
    <t>22.06</t>
  </si>
  <si>
    <t>21.06</t>
  </si>
  <si>
    <t>20.06</t>
  </si>
  <si>
    <t>19.06</t>
  </si>
  <si>
    <t>18.06</t>
  </si>
  <si>
    <t>17.06</t>
  </si>
  <si>
    <t>16.06</t>
  </si>
  <si>
    <t>15.06</t>
  </si>
  <si>
    <t>14.06</t>
  </si>
  <si>
    <t>13.06</t>
  </si>
  <si>
    <t>12.06</t>
  </si>
  <si>
    <t>11.06</t>
  </si>
  <si>
    <t>10.06</t>
  </si>
  <si>
    <t>09.06</t>
  </si>
  <si>
    <t>08.06</t>
  </si>
  <si>
    <t>07.06</t>
  </si>
  <si>
    <t>06.06</t>
  </si>
  <si>
    <t>05.06</t>
  </si>
  <si>
    <t>9M, 5F</t>
  </si>
  <si>
    <t>04.06</t>
  </si>
  <si>
    <t>/</t>
  </si>
  <si>
    <t>03.06</t>
  </si>
  <si>
    <t>02.06</t>
  </si>
  <si>
    <t>4M, 7F</t>
  </si>
  <si>
    <t>01.06</t>
  </si>
  <si>
    <t>4M, 6F</t>
  </si>
  <si>
    <t>8M, 5F</t>
  </si>
  <si>
    <t>31.05</t>
  </si>
  <si>
    <t>6M, 5F</t>
  </si>
  <si>
    <t>30.05</t>
  </si>
  <si>
    <t>6M, 4F</t>
  </si>
  <si>
    <t>29.05</t>
  </si>
  <si>
    <t>6M, 3F</t>
  </si>
  <si>
    <t>28.05</t>
  </si>
  <si>
    <t>Still 2 Larvae</t>
  </si>
  <si>
    <t>27.05</t>
  </si>
  <si>
    <t>26.05</t>
  </si>
  <si>
    <t>3M, 6F</t>
  </si>
  <si>
    <t>5F,1M</t>
  </si>
  <si>
    <t>25.05</t>
  </si>
  <si>
    <t>3M, 5F</t>
  </si>
  <si>
    <t>24.05</t>
  </si>
  <si>
    <t>7F,3M</t>
  </si>
  <si>
    <t>6F,5M</t>
  </si>
  <si>
    <t>2M,4F</t>
  </si>
  <si>
    <t>23.05</t>
  </si>
  <si>
    <t>5M, 3F</t>
  </si>
  <si>
    <t>22.05</t>
  </si>
  <si>
    <t>21.05</t>
  </si>
  <si>
    <t>1M, 1F</t>
  </si>
  <si>
    <t>20.05</t>
  </si>
  <si>
    <t>1F,4M</t>
  </si>
  <si>
    <t>19.05</t>
  </si>
  <si>
    <t>3M,1F</t>
  </si>
  <si>
    <t>18.05</t>
  </si>
  <si>
    <t>3M, 4F</t>
  </si>
  <si>
    <t>17.05</t>
  </si>
  <si>
    <t>3M, 3F</t>
  </si>
  <si>
    <t>16.05</t>
  </si>
  <si>
    <t>15.05</t>
  </si>
  <si>
    <t>14.05</t>
  </si>
  <si>
    <t>13.05</t>
  </si>
  <si>
    <t>st.dev</t>
  </si>
  <si>
    <t>12.05</t>
  </si>
  <si>
    <t>Small RFs</t>
  </si>
  <si>
    <t>mean</t>
  </si>
  <si>
    <t>11.05</t>
  </si>
  <si>
    <t>10.05</t>
  </si>
  <si>
    <t>9.05</t>
  </si>
  <si>
    <t>8.05</t>
  </si>
  <si>
    <t>7.05</t>
  </si>
  <si>
    <t>6.05</t>
  </si>
  <si>
    <t>5.05</t>
  </si>
  <si>
    <t>4.05</t>
  </si>
  <si>
    <t>egg-to-adult</t>
  </si>
  <si>
    <t>3.05</t>
  </si>
  <si>
    <t>2.05</t>
  </si>
  <si>
    <t>1.05</t>
  </si>
  <si>
    <t>30.04</t>
  </si>
  <si>
    <t>29.04</t>
  </si>
  <si>
    <t>28.04</t>
  </si>
  <si>
    <t>27.04</t>
  </si>
  <si>
    <t>26.04</t>
  </si>
  <si>
    <t>25.04</t>
  </si>
  <si>
    <t>24.04</t>
  </si>
  <si>
    <t>23.04</t>
  </si>
  <si>
    <t>22.04</t>
  </si>
  <si>
    <t>21.04</t>
  </si>
  <si>
    <t>hatchability</t>
  </si>
  <si>
    <t>100 eggs (07.02.22)</t>
  </si>
  <si>
    <t>Day0 (20.04.22)</t>
  </si>
  <si>
    <t>day*R8</t>
  </si>
  <si>
    <t>6M, 7F</t>
  </si>
  <si>
    <t>5M, 7F</t>
  </si>
  <si>
    <t>14M, 15F</t>
  </si>
  <si>
    <t>14M, 14F</t>
  </si>
  <si>
    <t>16M,9F</t>
  </si>
  <si>
    <t>16M, 9F</t>
  </si>
  <si>
    <t>13M, 14F</t>
  </si>
  <si>
    <t>16M, 8F</t>
  </si>
  <si>
    <t>13M, 10F</t>
  </si>
  <si>
    <t>12M. 13F</t>
  </si>
  <si>
    <t>13M, 8F</t>
  </si>
  <si>
    <t>10M, 9F</t>
  </si>
  <si>
    <t>13M, 6F</t>
  </si>
  <si>
    <t>7M, 11F</t>
  </si>
  <si>
    <t>9M, 9F</t>
  </si>
  <si>
    <t>16M, 7F</t>
  </si>
  <si>
    <t>12M, 5F</t>
  </si>
  <si>
    <t>7M, 9F</t>
  </si>
  <si>
    <t>7M, 5F</t>
  </si>
  <si>
    <t>13M, 4F</t>
  </si>
  <si>
    <t>16M, 6F</t>
  </si>
  <si>
    <t>11M, 4F</t>
  </si>
  <si>
    <t>4M, 2F</t>
  </si>
  <si>
    <t>3M, 2F</t>
  </si>
  <si>
    <t>13M, 3F</t>
  </si>
  <si>
    <t>10M, 4F</t>
  </si>
  <si>
    <t>7M, 3F</t>
  </si>
  <si>
    <t>6M, 9F</t>
  </si>
  <si>
    <t>3M, 1F</t>
  </si>
  <si>
    <t>6M, 2F</t>
  </si>
  <si>
    <t>9M, 1F</t>
  </si>
  <si>
    <t>5M, 5F</t>
  </si>
  <si>
    <t>5M, 4F</t>
  </si>
  <si>
    <t>30 M, 14F</t>
  </si>
  <si>
    <t>7M, 6F</t>
  </si>
  <si>
    <t xml:space="preserve">30M, 36F </t>
  </si>
  <si>
    <t>30M, 22F</t>
  </si>
  <si>
    <t>19 M, 11F</t>
  </si>
  <si>
    <t>19M, 22 F</t>
  </si>
  <si>
    <r>
      <t>Mean</t>
    </r>
    <r>
      <rPr>
        <b/>
        <sz val="12"/>
        <color theme="1"/>
        <rFont val="Aptos Narrow"/>
        <family val="2"/>
      </rPr>
      <t>±</t>
    </r>
    <r>
      <rPr>
        <b/>
        <sz val="10.199999999999999"/>
        <color theme="1"/>
        <rFont val="Calibri"/>
        <family val="2"/>
      </rPr>
      <t>stdev</t>
    </r>
  </si>
  <si>
    <t>CrF18</t>
  </si>
  <si>
    <t>CrM18</t>
  </si>
  <si>
    <t>CrF32</t>
  </si>
  <si>
    <t>CrM32</t>
  </si>
  <si>
    <t>CrF28</t>
  </si>
  <si>
    <t>CrM28</t>
  </si>
  <si>
    <t>FoM28</t>
  </si>
  <si>
    <t>FoF28</t>
  </si>
  <si>
    <t>FoF32</t>
  </si>
  <si>
    <t>FoF18</t>
  </si>
  <si>
    <t>FoM32</t>
  </si>
  <si>
    <t>FoM18</t>
  </si>
  <si>
    <t>No. Individual</t>
  </si>
  <si>
    <t>SD</t>
  </si>
  <si>
    <t>Ave</t>
  </si>
  <si>
    <t>E.5</t>
  </si>
  <si>
    <t>11.3</t>
  </si>
  <si>
    <t>2.10</t>
  </si>
  <si>
    <t>3.10</t>
  </si>
  <si>
    <t>F30</t>
  </si>
  <si>
    <t>E.4</t>
  </si>
  <si>
    <t>10.3</t>
  </si>
  <si>
    <t>E.2</t>
  </si>
  <si>
    <t>3.9</t>
  </si>
  <si>
    <t>F29</t>
  </si>
  <si>
    <t>E.3</t>
  </si>
  <si>
    <t>9.3</t>
  </si>
  <si>
    <t>E.1</t>
  </si>
  <si>
    <t>3.8</t>
  </si>
  <si>
    <t>F28</t>
  </si>
  <si>
    <t>8.3</t>
  </si>
  <si>
    <t>3.12</t>
  </si>
  <si>
    <t>3.7</t>
  </si>
  <si>
    <t>F27</t>
  </si>
  <si>
    <t>7.3</t>
  </si>
  <si>
    <t>3.11</t>
  </si>
  <si>
    <t>3.6</t>
  </si>
  <si>
    <t>F26</t>
  </si>
  <si>
    <t>5.3</t>
  </si>
  <si>
    <t>3.5</t>
  </si>
  <si>
    <t>F25</t>
  </si>
  <si>
    <t>4.3</t>
  </si>
  <si>
    <t>3.4</t>
  </si>
  <si>
    <t>F24</t>
  </si>
  <si>
    <t>3.3</t>
  </si>
  <si>
    <t>F23</t>
  </si>
  <si>
    <t>2.3</t>
  </si>
  <si>
    <t>3.2</t>
  </si>
  <si>
    <t>F22</t>
  </si>
  <si>
    <t>12.2</t>
  </si>
  <si>
    <t>3.1</t>
  </si>
  <si>
    <t>F21</t>
  </si>
  <si>
    <t>6.3</t>
  </si>
  <si>
    <t>11.2</t>
  </si>
  <si>
    <t>F20</t>
  </si>
  <si>
    <t>10.2</t>
  </si>
  <si>
    <t>2.9</t>
  </si>
  <si>
    <t>F19</t>
  </si>
  <si>
    <t>1.3</t>
  </si>
  <si>
    <t>9.2</t>
  </si>
  <si>
    <t>2.8</t>
  </si>
  <si>
    <t>F18</t>
  </si>
  <si>
    <t>8.2</t>
  </si>
  <si>
    <t>2.12</t>
  </si>
  <si>
    <t>2.7</t>
  </si>
  <si>
    <t>F17</t>
  </si>
  <si>
    <t>7.2</t>
  </si>
  <si>
    <t>2.11</t>
  </si>
  <si>
    <t>2.6</t>
  </si>
  <si>
    <t>F16</t>
  </si>
  <si>
    <t>6.2</t>
  </si>
  <si>
    <t>2.0</t>
  </si>
  <si>
    <t>2.5</t>
  </si>
  <si>
    <t>F15</t>
  </si>
  <si>
    <t>5.2</t>
  </si>
  <si>
    <t>2.4</t>
  </si>
  <si>
    <t>F14</t>
  </si>
  <si>
    <t>4.2</t>
  </si>
  <si>
    <t>F13</t>
  </si>
  <si>
    <t>2.2</t>
  </si>
  <si>
    <t>F12</t>
  </si>
  <si>
    <t>2.1</t>
  </si>
  <si>
    <t>F11</t>
  </si>
  <si>
    <t>1.2</t>
  </si>
  <si>
    <t>1.10</t>
  </si>
  <si>
    <t>F10</t>
  </si>
  <si>
    <t>10.1</t>
  </si>
  <si>
    <t>12.1</t>
  </si>
  <si>
    <t>1.9</t>
  </si>
  <si>
    <t>F9</t>
  </si>
  <si>
    <t>9.1</t>
  </si>
  <si>
    <t>1.8</t>
  </si>
  <si>
    <t>F8</t>
  </si>
  <si>
    <t>8.1</t>
  </si>
  <si>
    <t>1.11</t>
  </si>
  <si>
    <t>1.7</t>
  </si>
  <si>
    <t>F7</t>
  </si>
  <si>
    <t>7.1</t>
  </si>
  <si>
    <t>1.6</t>
  </si>
  <si>
    <t>F6</t>
  </si>
  <si>
    <t>6.1</t>
  </si>
  <si>
    <t>1.5</t>
  </si>
  <si>
    <t>F5</t>
  </si>
  <si>
    <t>5.1</t>
  </si>
  <si>
    <t>1.4</t>
  </si>
  <si>
    <t>F4</t>
  </si>
  <si>
    <t>4.1</t>
  </si>
  <si>
    <t>F3</t>
  </si>
  <si>
    <t>F2</t>
  </si>
  <si>
    <t>1.1</t>
  </si>
  <si>
    <t>F1</t>
  </si>
  <si>
    <t>Wing Length mm</t>
  </si>
  <si>
    <t>N</t>
  </si>
  <si>
    <t>Crema 18°C</t>
  </si>
  <si>
    <t>Foshan 18°C</t>
  </si>
  <si>
    <t>Crema 32°C</t>
  </si>
  <si>
    <t>Foshan 32°C</t>
  </si>
  <si>
    <t>Foshan 28°C</t>
  </si>
  <si>
    <t>Crema 28°C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</si>
</sst>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"/>
  </numFmts>
  <fonts count="21" x14ac:knownFonts="1">
    <font>
      <sz val="11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ptos Narrow"/>
      <family val="2"/>
    </font>
    <font>
      <b/>
      <sz val="10.199999999999999"/>
      <color theme="1"/>
      <name val="Calibri"/>
      <family val="2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C4BD97"/>
      </patternFill>
    </fill>
    <fill>
      <patternFill patternType="solid">
        <fgColor rgb="FFB2A1C7"/>
        <bgColor rgb="FF969696"/>
      </patternFill>
    </fill>
    <fill>
      <patternFill patternType="solid">
        <fgColor rgb="FFC4BD97"/>
        <bgColor rgb="FFB2A1C7"/>
      </patternFill>
    </fill>
    <fill>
      <patternFill patternType="solid">
        <fgColor rgb="FFFDE9D9"/>
        <bgColor rgb="FFEBF1DE"/>
      </patternFill>
    </fill>
    <fill>
      <patternFill patternType="solid">
        <fgColor rgb="FFE5DFEC"/>
        <bgColor rgb="FFEAF1DD"/>
      </patternFill>
    </fill>
    <fill>
      <patternFill patternType="solid">
        <fgColor rgb="FFEAF1DD"/>
        <bgColor rgb="FFEBF1DE"/>
      </patternFill>
    </fill>
    <fill>
      <patternFill patternType="solid">
        <fgColor rgb="FF000000"/>
        <bgColor rgb="FF003300"/>
      </patternFill>
    </fill>
    <fill>
      <patternFill patternType="solid">
        <fgColor rgb="FF5F497A"/>
        <bgColor rgb="FF333399"/>
      </patternFill>
    </fill>
    <fill>
      <patternFill patternType="solid">
        <fgColor rgb="FF938953"/>
        <bgColor rgb="FF969696"/>
      </patternFill>
    </fill>
    <fill>
      <patternFill patternType="solid">
        <fgColor theme="6" tint="0.59999389629810485"/>
        <bgColor rgb="FFEAF1DD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5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315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5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4" borderId="12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9" fontId="6" fillId="8" borderId="1" xfId="0" applyNumberFormat="1" applyFont="1" applyFill="1" applyBorder="1" applyAlignment="1">
      <alignment horizontal="center" vertical="center"/>
    </xf>
    <xf numFmtId="9" fontId="6" fillId="9" borderId="15" xfId="0" applyNumberFormat="1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9" borderId="15" xfId="0" applyFont="1" applyFill="1" applyBorder="1"/>
    <xf numFmtId="0" fontId="6" fillId="7" borderId="18" xfId="0" applyFont="1" applyFill="1" applyBorder="1" applyAlignment="1">
      <alignment horizontal="center" vertical="center"/>
    </xf>
    <xf numFmtId="9" fontId="6" fillId="9" borderId="19" xfId="0" applyNumberFormat="1" applyFont="1" applyFill="1" applyBorder="1" applyAlignment="1">
      <alignment horizontal="center" vertical="center"/>
    </xf>
    <xf numFmtId="0" fontId="7" fillId="0" borderId="1" xfId="0" applyFont="1" applyBorder="1"/>
    <xf numFmtId="0" fontId="6" fillId="0" borderId="20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7" fillId="3" borderId="1" xfId="0" applyFont="1" applyFill="1" applyBorder="1"/>
    <xf numFmtId="0" fontId="0" fillId="0" borderId="1" xfId="0" applyBorder="1"/>
    <xf numFmtId="16" fontId="0" fillId="0" borderId="9" xfId="0" applyNumberFormat="1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17" fontId="0" fillId="0" borderId="13" xfId="0" applyNumberFormat="1" applyBorder="1"/>
    <xf numFmtId="0" fontId="5" fillId="0" borderId="14" xfId="0" applyFont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15" xfId="0" applyBorder="1"/>
    <xf numFmtId="0" fontId="5" fillId="0" borderId="16" xfId="0" applyFont="1" applyBorder="1" applyAlignment="1">
      <alignment horizontal="center"/>
    </xf>
    <xf numFmtId="0" fontId="0" fillId="7" borderId="1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16" fontId="0" fillId="0" borderId="15" xfId="0" applyNumberFormat="1" applyBorder="1"/>
    <xf numFmtId="9" fontId="0" fillId="7" borderId="17" xfId="0" applyNumberForma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164" fontId="0" fillId="0" borderId="15" xfId="0" applyNumberFormat="1" applyBorder="1"/>
    <xf numFmtId="0" fontId="0" fillId="9" borderId="15" xfId="0" applyFill="1" applyBorder="1"/>
    <xf numFmtId="0" fontId="0" fillId="7" borderId="18" xfId="0" applyFill="1" applyBorder="1" applyAlignment="1">
      <alignment horizontal="center" vertical="center"/>
    </xf>
    <xf numFmtId="9" fontId="0" fillId="9" borderId="15" xfId="0" applyNumberFormat="1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10" borderId="17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9" fontId="0" fillId="10" borderId="15" xfId="0" applyNumberFormat="1" applyFill="1" applyBorder="1" applyAlignment="1">
      <alignment horizontal="center" vertical="center"/>
    </xf>
    <xf numFmtId="0" fontId="8" fillId="10" borderId="15" xfId="0" applyFont="1" applyFill="1" applyBorder="1" applyAlignment="1">
      <alignment horizontal="center" vertical="center"/>
    </xf>
    <xf numFmtId="0" fontId="0" fillId="2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5" fillId="0" borderId="8" xfId="0" applyFont="1" applyBorder="1"/>
    <xf numFmtId="0" fontId="5" fillId="0" borderId="4" xfId="0" applyFont="1" applyBorder="1"/>
    <xf numFmtId="0" fontId="5" fillId="0" borderId="1" xfId="0" applyFont="1" applyBorder="1" applyAlignment="1">
      <alignment horizontal="center"/>
    </xf>
    <xf numFmtId="0" fontId="0" fillId="0" borderId="4" xfId="0" applyBorder="1"/>
    <xf numFmtId="0" fontId="5" fillId="3" borderId="1" xfId="0" applyFont="1" applyFill="1" applyBorder="1"/>
    <xf numFmtId="0" fontId="5" fillId="0" borderId="2" xfId="0" applyFont="1" applyBorder="1"/>
    <xf numFmtId="0" fontId="5" fillId="0" borderId="3" xfId="0" applyFont="1" applyBorder="1"/>
    <xf numFmtId="49" fontId="0" fillId="0" borderId="0" xfId="0" applyNumberFormat="1" applyAlignment="1">
      <alignment horizontal="right"/>
    </xf>
    <xf numFmtId="0" fontId="0" fillId="0" borderId="6" xfId="0" applyBorder="1"/>
    <xf numFmtId="0" fontId="5" fillId="0" borderId="9" xfId="0" applyFont="1" applyBorder="1" applyAlignment="1">
      <alignment horizontal="center"/>
    </xf>
    <xf numFmtId="0" fontId="5" fillId="0" borderId="1" xfId="0" applyFont="1" applyBorder="1"/>
    <xf numFmtId="0" fontId="0" fillId="0" borderId="22" xfId="0" applyBorder="1"/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0" fillId="4" borderId="23" xfId="0" applyFill="1" applyBorder="1" applyAlignment="1">
      <alignment horizontal="center" vertical="center"/>
    </xf>
    <xf numFmtId="0" fontId="0" fillId="7" borderId="17" xfId="0" applyFill="1" applyBorder="1"/>
    <xf numFmtId="0" fontId="0" fillId="0" borderId="2" xfId="0" applyBorder="1"/>
    <xf numFmtId="0" fontId="5" fillId="0" borderId="20" xfId="0" applyFont="1" applyBorder="1"/>
    <xf numFmtId="0" fontId="0" fillId="0" borderId="20" xfId="0" applyBorder="1"/>
    <xf numFmtId="0" fontId="5" fillId="3" borderId="17" xfId="0" applyFont="1" applyFill="1" applyBorder="1"/>
    <xf numFmtId="9" fontId="0" fillId="8" borderId="1" xfId="0" applyNumberFormat="1" applyFill="1" applyBorder="1" applyAlignment="1">
      <alignment horizontal="center" vertical="center"/>
    </xf>
    <xf numFmtId="9" fontId="0" fillId="9" borderId="19" xfId="0" applyNumberFormat="1" applyFill="1" applyBorder="1" applyAlignment="1">
      <alignment horizontal="center" vertical="center"/>
    </xf>
    <xf numFmtId="0" fontId="0" fillId="8" borderId="1" xfId="0" applyFill="1" applyBorder="1"/>
    <xf numFmtId="0" fontId="0" fillId="7" borderId="3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0" borderId="9" xfId="0" applyBorder="1"/>
    <xf numFmtId="0" fontId="5" fillId="0" borderId="6" xfId="0" applyFont="1" applyBorder="1"/>
    <xf numFmtId="0" fontId="5" fillId="0" borderId="19" xfId="0" applyFont="1" applyBorder="1" applyAlignment="1">
      <alignment horizontal="center"/>
    </xf>
    <xf numFmtId="2" fontId="0" fillId="0" borderId="3" xfId="0" applyNumberFormat="1" applyBorder="1"/>
    <xf numFmtId="2" fontId="0" fillId="0" borderId="5" xfId="0" applyNumberFormat="1" applyBorder="1"/>
    <xf numFmtId="2" fontId="5" fillId="3" borderId="1" xfId="0" applyNumberFormat="1" applyFont="1" applyFill="1" applyBorder="1"/>
    <xf numFmtId="0" fontId="5" fillId="0" borderId="2" xfId="0" applyFont="1" applyBorder="1" applyAlignment="1">
      <alignment horizontal="center"/>
    </xf>
    <xf numFmtId="9" fontId="0" fillId="9" borderId="26" xfId="0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0" borderId="25" xfId="0" applyBorder="1" applyAlignment="1">
      <alignment horizontal="center" vertical="center"/>
    </xf>
    <xf numFmtId="14" fontId="6" fillId="0" borderId="9" xfId="0" applyNumberFormat="1" applyFont="1" applyBorder="1"/>
    <xf numFmtId="0" fontId="6" fillId="7" borderId="17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15" xfId="0" applyFont="1" applyFill="1" applyBorder="1" applyAlignment="1">
      <alignment horizontal="center"/>
    </xf>
    <xf numFmtId="14" fontId="6" fillId="0" borderId="19" xfId="0" applyNumberFormat="1" applyFont="1" applyBorder="1"/>
    <xf numFmtId="0" fontId="7" fillId="0" borderId="27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6" fillId="8" borderId="17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0" fontId="7" fillId="0" borderId="20" xfId="0" applyFont="1" applyBorder="1"/>
    <xf numFmtId="0" fontId="7" fillId="0" borderId="4" xfId="0" applyFont="1" applyBorder="1" applyAlignment="1">
      <alignment horizontal="center"/>
    </xf>
    <xf numFmtId="0" fontId="9" fillId="14" borderId="1" xfId="0" applyFont="1" applyFill="1" applyBorder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/>
    <xf numFmtId="0" fontId="6" fillId="0" borderId="31" xfId="0" applyFont="1" applyBorder="1" applyAlignment="1">
      <alignment horizontal="center" vertical="center"/>
    </xf>
    <xf numFmtId="0" fontId="9" fillId="14" borderId="32" xfId="0" applyFont="1" applyFill="1" applyBorder="1"/>
    <xf numFmtId="0" fontId="9" fillId="14" borderId="33" xfId="0" applyFont="1" applyFill="1" applyBorder="1"/>
    <xf numFmtId="0" fontId="7" fillId="3" borderId="34" xfId="0" applyFont="1" applyFill="1" applyBorder="1"/>
    <xf numFmtId="0" fontId="9" fillId="14" borderId="15" xfId="0" applyFont="1" applyFill="1" applyBorder="1"/>
    <xf numFmtId="0" fontId="7" fillId="3" borderId="35" xfId="0" applyFont="1" applyFill="1" applyBorder="1"/>
    <xf numFmtId="0" fontId="0" fillId="0" borderId="36" xfId="0" applyBorder="1"/>
    <xf numFmtId="0" fontId="9" fillId="14" borderId="36" xfId="0" applyFont="1" applyFill="1" applyBorder="1"/>
    <xf numFmtId="0" fontId="9" fillId="14" borderId="37" xfId="0" applyFont="1" applyFill="1" applyBorder="1"/>
    <xf numFmtId="0" fontId="7" fillId="14" borderId="30" xfId="0" applyFont="1" applyFill="1" applyBorder="1"/>
    <xf numFmtId="0" fontId="6" fillId="16" borderId="4" xfId="0" applyFont="1" applyFill="1" applyBorder="1"/>
    <xf numFmtId="0" fontId="0" fillId="16" borderId="3" xfId="0" applyFill="1" applyBorder="1"/>
    <xf numFmtId="0" fontId="0" fillId="16" borderId="5" xfId="0" applyFill="1" applyBorder="1"/>
    <xf numFmtId="0" fontId="0" fillId="16" borderId="7" xfId="0" applyFill="1" applyBorder="1"/>
    <xf numFmtId="0" fontId="5" fillId="15" borderId="1" xfId="0" applyFont="1" applyFill="1" applyBorder="1"/>
    <xf numFmtId="2" fontId="0" fillId="0" borderId="0" xfId="0" applyNumberFormat="1"/>
    <xf numFmtId="0" fontId="3" fillId="0" borderId="0" xfId="2"/>
    <xf numFmtId="0" fontId="12" fillId="14" borderId="38" xfId="2" applyFont="1" applyFill="1" applyBorder="1"/>
    <xf numFmtId="0" fontId="12" fillId="14" borderId="39" xfId="2" applyFont="1" applyFill="1" applyBorder="1"/>
    <xf numFmtId="0" fontId="3" fillId="0" borderId="37" xfId="2" applyBorder="1"/>
    <xf numFmtId="0" fontId="3" fillId="0" borderId="40" xfId="2" applyBorder="1"/>
    <xf numFmtId="0" fontId="3" fillId="0" borderId="35" xfId="2" applyBorder="1"/>
    <xf numFmtId="0" fontId="12" fillId="14" borderId="41" xfId="2" applyFont="1" applyFill="1" applyBorder="1"/>
    <xf numFmtId="0" fontId="12" fillId="14" borderId="42" xfId="2" applyFont="1" applyFill="1" applyBorder="1"/>
    <xf numFmtId="0" fontId="12" fillId="14" borderId="43" xfId="2" applyFont="1" applyFill="1" applyBorder="1"/>
    <xf numFmtId="0" fontId="3" fillId="0" borderId="33" xfId="2" applyBorder="1"/>
    <xf numFmtId="0" fontId="3" fillId="0" borderId="44" xfId="2" applyBorder="1"/>
    <xf numFmtId="0" fontId="3" fillId="0" borderId="30" xfId="2" applyBorder="1"/>
    <xf numFmtId="0" fontId="12" fillId="14" borderId="45" xfId="2" applyFont="1" applyFill="1" applyBorder="1"/>
    <xf numFmtId="0" fontId="3" fillId="0" borderId="12" xfId="2" applyBorder="1"/>
    <xf numFmtId="0" fontId="3" fillId="0" borderId="46" xfId="2" applyBorder="1"/>
    <xf numFmtId="0" fontId="3" fillId="0" borderId="28" xfId="2" applyBorder="1"/>
    <xf numFmtId="0" fontId="3" fillId="0" borderId="15" xfId="2" applyBorder="1"/>
    <xf numFmtId="0" fontId="3" fillId="0" borderId="18" xfId="2" applyBorder="1"/>
    <xf numFmtId="0" fontId="12" fillId="0" borderId="24" xfId="2" applyFont="1" applyBorder="1" applyAlignment="1">
      <alignment horizontal="center"/>
    </xf>
    <xf numFmtId="0" fontId="12" fillId="0" borderId="27" xfId="2" applyFont="1" applyBorder="1" applyAlignment="1">
      <alignment horizontal="center"/>
    </xf>
    <xf numFmtId="0" fontId="12" fillId="0" borderId="47" xfId="2" applyFont="1" applyBorder="1"/>
    <xf numFmtId="0" fontId="12" fillId="0" borderId="48" xfId="2" applyFont="1" applyBorder="1"/>
    <xf numFmtId="0" fontId="12" fillId="0" borderId="49" xfId="2" applyFont="1" applyBorder="1"/>
    <xf numFmtId="0" fontId="3" fillId="17" borderId="37" xfId="2" applyFill="1" applyBorder="1"/>
    <xf numFmtId="0" fontId="3" fillId="18" borderId="36" xfId="2" applyFill="1" applyBorder="1"/>
    <xf numFmtId="0" fontId="3" fillId="19" borderId="35" xfId="2" applyFill="1" applyBorder="1"/>
    <xf numFmtId="0" fontId="3" fillId="0" borderId="0" xfId="2" applyAlignment="1">
      <alignment horizontal="right"/>
    </xf>
    <xf numFmtId="0" fontId="3" fillId="17" borderId="15" xfId="2" applyFill="1" applyBorder="1"/>
    <xf numFmtId="0" fontId="3" fillId="18" borderId="1" xfId="2" applyFill="1" applyBorder="1"/>
    <xf numFmtId="0" fontId="3" fillId="19" borderId="18" xfId="2" applyFill="1" applyBorder="1"/>
    <xf numFmtId="0" fontId="12" fillId="0" borderId="28" xfId="2" applyFont="1" applyBorder="1" applyAlignment="1">
      <alignment horizontal="center"/>
    </xf>
    <xf numFmtId="0" fontId="3" fillId="0" borderId="0" xfId="2" applyAlignment="1">
      <alignment horizontal="center"/>
    </xf>
    <xf numFmtId="0" fontId="3" fillId="18" borderId="36" xfId="2" applyFill="1" applyBorder="1" applyAlignment="1">
      <alignment horizontal="center"/>
    </xf>
    <xf numFmtId="0" fontId="3" fillId="17" borderId="50" xfId="2" applyFill="1" applyBorder="1"/>
    <xf numFmtId="0" fontId="3" fillId="19" borderId="40" xfId="2" applyFill="1" applyBorder="1"/>
    <xf numFmtId="0" fontId="3" fillId="0" borderId="50" xfId="2" applyBorder="1"/>
    <xf numFmtId="0" fontId="3" fillId="0" borderId="20" xfId="2" applyBorder="1" applyAlignment="1">
      <alignment horizontal="right"/>
    </xf>
    <xf numFmtId="0" fontId="3" fillId="18" borderId="1" xfId="2" applyFill="1" applyBorder="1" applyAlignment="1">
      <alignment horizontal="center"/>
    </xf>
    <xf numFmtId="0" fontId="3" fillId="17" borderId="19" xfId="2" applyFill="1" applyBorder="1"/>
    <xf numFmtId="0" fontId="3" fillId="19" borderId="17" xfId="2" applyFill="1" applyBorder="1"/>
    <xf numFmtId="0" fontId="3" fillId="0" borderId="19" xfId="2" applyBorder="1"/>
    <xf numFmtId="0" fontId="3" fillId="0" borderId="22" xfId="2" applyBorder="1" applyAlignment="1">
      <alignment horizontal="right"/>
    </xf>
    <xf numFmtId="0" fontId="3" fillId="20" borderId="19" xfId="2" applyFill="1" applyBorder="1" applyAlignment="1">
      <alignment horizontal="center"/>
    </xf>
    <xf numFmtId="0" fontId="3" fillId="21" borderId="1" xfId="2" applyFill="1" applyBorder="1" applyAlignment="1">
      <alignment horizontal="center"/>
    </xf>
    <xf numFmtId="0" fontId="3" fillId="17" borderId="19" xfId="2" applyFill="1" applyBorder="1" applyAlignment="1">
      <alignment horizontal="center"/>
    </xf>
    <xf numFmtId="0" fontId="3" fillId="20" borderId="15" xfId="2" applyFill="1" applyBorder="1"/>
    <xf numFmtId="0" fontId="3" fillId="17" borderId="15" xfId="2" applyFill="1" applyBorder="1" applyAlignment="1">
      <alignment horizontal="center"/>
    </xf>
    <xf numFmtId="0" fontId="3" fillId="14" borderId="38" xfId="2" applyFill="1" applyBorder="1"/>
    <xf numFmtId="0" fontId="3" fillId="22" borderId="18" xfId="2" applyFill="1" applyBorder="1"/>
    <xf numFmtId="0" fontId="13" fillId="23" borderId="20" xfId="2" applyFont="1" applyFill="1" applyBorder="1" applyAlignment="1">
      <alignment wrapText="1"/>
    </xf>
    <xf numFmtId="0" fontId="3" fillId="22" borderId="17" xfId="2" applyFill="1" applyBorder="1" applyAlignment="1">
      <alignment horizontal="center"/>
    </xf>
    <xf numFmtId="0" fontId="3" fillId="14" borderId="42" xfId="2" applyFill="1" applyBorder="1"/>
    <xf numFmtId="0" fontId="3" fillId="19" borderId="17" xfId="2" applyFill="1" applyBorder="1" applyAlignment="1">
      <alignment horizontal="center"/>
    </xf>
    <xf numFmtId="0" fontId="3" fillId="0" borderId="51" xfId="2" applyBorder="1"/>
    <xf numFmtId="0" fontId="3" fillId="0" borderId="52" xfId="2" applyBorder="1"/>
    <xf numFmtId="0" fontId="3" fillId="17" borderId="26" xfId="2" applyFill="1" applyBorder="1"/>
    <xf numFmtId="0" fontId="3" fillId="18" borderId="19" xfId="2" applyFill="1" applyBorder="1"/>
    <xf numFmtId="0" fontId="3" fillId="19" borderId="18" xfId="2" applyFill="1" applyBorder="1" applyAlignment="1">
      <alignment horizontal="right"/>
    </xf>
    <xf numFmtId="0" fontId="3" fillId="17" borderId="13" xfId="2" applyFill="1" applyBorder="1"/>
    <xf numFmtId="0" fontId="3" fillId="18" borderId="8" xfId="2" applyFill="1" applyBorder="1"/>
    <xf numFmtId="0" fontId="3" fillId="19" borderId="34" xfId="2" applyFill="1" applyBorder="1"/>
    <xf numFmtId="0" fontId="3" fillId="17" borderId="33" xfId="2" applyFill="1" applyBorder="1"/>
    <xf numFmtId="0" fontId="3" fillId="18" borderId="32" xfId="2" applyFill="1" applyBorder="1"/>
    <xf numFmtId="0" fontId="3" fillId="19" borderId="30" xfId="2" applyFill="1" applyBorder="1"/>
    <xf numFmtId="0" fontId="3" fillId="18" borderId="32" xfId="2" applyFill="1" applyBorder="1" applyAlignment="1">
      <alignment horizontal="center"/>
    </xf>
    <xf numFmtId="0" fontId="3" fillId="17" borderId="54" xfId="2" applyFill="1" applyBorder="1"/>
    <xf numFmtId="0" fontId="3" fillId="19" borderId="44" xfId="2" applyFill="1" applyBorder="1" applyAlignment="1">
      <alignment horizontal="center"/>
    </xf>
    <xf numFmtId="17" fontId="13" fillId="0" borderId="6" xfId="2" applyNumberFormat="1" applyFont="1" applyBorder="1"/>
    <xf numFmtId="0" fontId="3" fillId="24" borderId="12" xfId="2" applyFill="1" applyBorder="1" applyAlignment="1">
      <alignment horizontal="center" vertical="center"/>
    </xf>
    <xf numFmtId="0" fontId="3" fillId="21" borderId="12" xfId="2" applyFill="1" applyBorder="1" applyAlignment="1">
      <alignment horizontal="center" vertical="center"/>
    </xf>
    <xf numFmtId="0" fontId="3" fillId="22" borderId="12" xfId="2" applyFill="1" applyBorder="1" applyAlignment="1">
      <alignment horizontal="center" vertical="center"/>
    </xf>
    <xf numFmtId="0" fontId="3" fillId="0" borderId="0" xfId="2" applyAlignment="1">
      <alignment horizontal="center" vertical="center"/>
    </xf>
    <xf numFmtId="0" fontId="3" fillId="24" borderId="53" xfId="2" applyFill="1" applyBorder="1" applyAlignment="1">
      <alignment horizontal="center" vertical="center"/>
    </xf>
    <xf numFmtId="0" fontId="3" fillId="0" borderId="50" xfId="2" applyBorder="1" applyAlignment="1">
      <alignment horizontal="center"/>
    </xf>
    <xf numFmtId="0" fontId="3" fillId="0" borderId="36" xfId="2" applyBorder="1"/>
    <xf numFmtId="0" fontId="3" fillId="0" borderId="19" xfId="2" applyBorder="1" applyAlignment="1">
      <alignment horizontal="center"/>
    </xf>
    <xf numFmtId="0" fontId="3" fillId="0" borderId="1" xfId="2" applyBorder="1"/>
    <xf numFmtId="0" fontId="3" fillId="14" borderId="41" xfId="2" applyFill="1" applyBorder="1"/>
    <xf numFmtId="0" fontId="3" fillId="14" borderId="45" xfId="2" applyFill="1" applyBorder="1"/>
    <xf numFmtId="0" fontId="3" fillId="0" borderId="17" xfId="2" applyBorder="1"/>
    <xf numFmtId="0" fontId="12" fillId="0" borderId="57" xfId="2" applyFont="1" applyBorder="1" applyAlignment="1">
      <alignment horizontal="center"/>
    </xf>
    <xf numFmtId="0" fontId="12" fillId="0" borderId="58" xfId="2" applyFont="1" applyBorder="1" applyAlignment="1">
      <alignment horizontal="center"/>
    </xf>
    <xf numFmtId="0" fontId="12" fillId="0" borderId="33" xfId="2" applyFont="1" applyBorder="1"/>
    <xf numFmtId="0" fontId="12" fillId="0" borderId="44" xfId="2" applyFont="1" applyBorder="1"/>
    <xf numFmtId="0" fontId="12" fillId="0" borderId="30" xfId="2" applyFont="1" applyBorder="1"/>
    <xf numFmtId="0" fontId="12" fillId="0" borderId="0" xfId="2" applyFont="1"/>
    <xf numFmtId="0" fontId="3" fillId="17" borderId="15" xfId="2" applyFill="1" applyBorder="1" applyAlignment="1">
      <alignment horizontal="center" vertical="center"/>
    </xf>
    <xf numFmtId="0" fontId="3" fillId="18" borderId="1" xfId="2" applyFill="1" applyBorder="1" applyAlignment="1">
      <alignment horizontal="center" vertical="center"/>
    </xf>
    <xf numFmtId="0" fontId="3" fillId="19" borderId="17" xfId="2" applyFill="1" applyBorder="1" applyAlignment="1">
      <alignment horizontal="center" vertical="center"/>
    </xf>
    <xf numFmtId="0" fontId="12" fillId="0" borderId="16" xfId="2" applyFont="1" applyBorder="1" applyAlignment="1">
      <alignment horizontal="center"/>
    </xf>
    <xf numFmtId="9" fontId="3" fillId="17" borderId="15" xfId="2" applyNumberFormat="1" applyFill="1" applyBorder="1" applyAlignment="1">
      <alignment horizontal="center" vertical="center"/>
    </xf>
    <xf numFmtId="0" fontId="3" fillId="25" borderId="15" xfId="2" applyFill="1" applyBorder="1" applyAlignment="1">
      <alignment horizontal="center" vertical="center"/>
    </xf>
    <xf numFmtId="9" fontId="3" fillId="18" borderId="1" xfId="2" applyNumberFormat="1" applyFill="1" applyBorder="1" applyAlignment="1">
      <alignment horizontal="center" vertical="center"/>
    </xf>
    <xf numFmtId="0" fontId="3" fillId="21" borderId="1" xfId="2" applyFill="1" applyBorder="1" applyAlignment="1">
      <alignment horizontal="center" vertical="center"/>
    </xf>
    <xf numFmtId="0" fontId="3" fillId="25" borderId="15" xfId="2" applyFill="1" applyBorder="1"/>
    <xf numFmtId="9" fontId="3" fillId="17" borderId="19" xfId="2" applyNumberFormat="1" applyFill="1" applyBorder="1" applyAlignment="1">
      <alignment horizontal="center" vertical="center"/>
    </xf>
    <xf numFmtId="0" fontId="3" fillId="18" borderId="10" xfId="2" applyFill="1" applyBorder="1" applyAlignment="1">
      <alignment horizontal="center" vertical="center"/>
    </xf>
    <xf numFmtId="9" fontId="3" fillId="19" borderId="17" xfId="2" applyNumberFormat="1" applyFill="1" applyBorder="1" applyAlignment="1">
      <alignment horizontal="center" vertical="center"/>
    </xf>
    <xf numFmtId="0" fontId="3" fillId="22" borderId="17" xfId="2" applyFill="1" applyBorder="1" applyAlignment="1">
      <alignment horizontal="center" vertical="center"/>
    </xf>
    <xf numFmtId="0" fontId="3" fillId="17" borderId="13" xfId="2" applyFill="1" applyBorder="1" applyAlignment="1">
      <alignment horizontal="center" vertical="center"/>
    </xf>
    <xf numFmtId="0" fontId="3" fillId="18" borderId="8" xfId="2" applyFill="1" applyBorder="1" applyAlignment="1">
      <alignment horizontal="center" vertical="center"/>
    </xf>
    <xf numFmtId="0" fontId="3" fillId="19" borderId="7" xfId="2" applyFill="1" applyBorder="1" applyAlignment="1">
      <alignment horizontal="center" vertical="center"/>
    </xf>
    <xf numFmtId="0" fontId="12" fillId="0" borderId="14" xfId="2" applyFont="1" applyBorder="1" applyAlignment="1">
      <alignment horizontal="center"/>
    </xf>
    <xf numFmtId="17" fontId="3" fillId="0" borderId="13" xfId="2" applyNumberFormat="1" applyBorder="1"/>
    <xf numFmtId="0" fontId="3" fillId="0" borderId="37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1" xfId="2" applyBorder="1" applyAlignment="1">
      <alignment horizontal="center"/>
    </xf>
    <xf numFmtId="0" fontId="3" fillId="0" borderId="16" xfId="2" applyBorder="1" applyAlignment="1">
      <alignment horizontal="center"/>
    </xf>
    <xf numFmtId="0" fontId="3" fillId="26" borderId="15" xfId="2" applyFill="1" applyBorder="1"/>
    <xf numFmtId="0" fontId="3" fillId="21" borderId="1" xfId="2" applyFill="1" applyBorder="1"/>
    <xf numFmtId="0" fontId="3" fillId="26" borderId="19" xfId="2" applyFill="1" applyBorder="1"/>
    <xf numFmtId="0" fontId="3" fillId="22" borderId="17" xfId="2" applyFill="1" applyBorder="1"/>
    <xf numFmtId="0" fontId="3" fillId="27" borderId="15" xfId="2" applyFill="1" applyBorder="1"/>
    <xf numFmtId="0" fontId="14" fillId="22" borderId="17" xfId="2" applyFont="1" applyFill="1" applyBorder="1"/>
    <xf numFmtId="0" fontId="3" fillId="19" borderId="7" xfId="2" applyFill="1" applyBorder="1"/>
    <xf numFmtId="0" fontId="3" fillId="0" borderId="14" xfId="2" applyBorder="1" applyAlignment="1">
      <alignment horizontal="center"/>
    </xf>
    <xf numFmtId="0" fontId="2" fillId="0" borderId="0" xfId="3"/>
    <xf numFmtId="0" fontId="11" fillId="0" borderId="0" xfId="3" applyFont="1"/>
    <xf numFmtId="0" fontId="12" fillId="0" borderId="0" xfId="3" applyFont="1" applyAlignment="1">
      <alignment horizontal="center"/>
    </xf>
    <xf numFmtId="0" fontId="15" fillId="0" borderId="0" xfId="3" applyFont="1"/>
    <xf numFmtId="0" fontId="18" fillId="0" borderId="0" xfId="3" applyFont="1"/>
    <xf numFmtId="0" fontId="19" fillId="0" borderId="0" xfId="4" applyFont="1"/>
    <xf numFmtId="0" fontId="19" fillId="0" borderId="0" xfId="4" applyFont="1" applyAlignment="1">
      <alignment horizontal="center"/>
    </xf>
    <xf numFmtId="0" fontId="20" fillId="0" borderId="0" xfId="4" applyFont="1" applyAlignment="1">
      <alignment horizontal="center"/>
    </xf>
    <xf numFmtId="0" fontId="20" fillId="0" borderId="0" xfId="4" applyFont="1"/>
    <xf numFmtId="0" fontId="19" fillId="14" borderId="0" xfId="4" applyFont="1" applyFill="1"/>
    <xf numFmtId="0" fontId="20" fillId="14" borderId="0" xfId="4" applyFont="1" applyFill="1"/>
    <xf numFmtId="0" fontId="20" fillId="14" borderId="0" xfId="4" applyFont="1" applyFill="1" applyAlignment="1">
      <alignment horizontal="center"/>
    </xf>
    <xf numFmtId="0" fontId="19" fillId="14" borderId="0" xfId="4" applyFont="1" applyFill="1" applyAlignment="1">
      <alignment horizontal="center"/>
    </xf>
    <xf numFmtId="0" fontId="10" fillId="0" borderId="0" xfId="4" applyFont="1"/>
    <xf numFmtId="0" fontId="15" fillId="0" borderId="0" xfId="4" applyFont="1" applyAlignment="1">
      <alignment horizontal="center"/>
    </xf>
    <xf numFmtId="0" fontId="15" fillId="0" borderId="0" xfId="4" applyFont="1"/>
    <xf numFmtId="0" fontId="15" fillId="0" borderId="0" xfId="4" applyFont="1" applyAlignment="1">
      <alignment horizontal="left"/>
    </xf>
    <xf numFmtId="0" fontId="5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5" fillId="15" borderId="19" xfId="0" applyFont="1" applyFill="1" applyBorder="1" applyAlignment="1">
      <alignment horizontal="center"/>
    </xf>
    <xf numFmtId="0" fontId="5" fillId="15" borderId="1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55" xfId="2" applyBorder="1" applyAlignment="1">
      <alignment horizontal="center" vertical="center"/>
    </xf>
    <xf numFmtId="0" fontId="3" fillId="0" borderId="10" xfId="2" applyBorder="1" applyAlignment="1">
      <alignment horizontal="center" vertical="center"/>
    </xf>
    <xf numFmtId="0" fontId="3" fillId="0" borderId="4" xfId="2" applyBorder="1" applyAlignment="1">
      <alignment horizontal="center" vertical="center"/>
    </xf>
    <xf numFmtId="0" fontId="3" fillId="0" borderId="0" xfId="2" applyAlignment="1">
      <alignment horizontal="center" vertical="center"/>
    </xf>
    <xf numFmtId="0" fontId="3" fillId="0" borderId="51" xfId="2" applyBorder="1" applyAlignment="1">
      <alignment horizontal="center" vertical="center"/>
    </xf>
    <xf numFmtId="0" fontId="3" fillId="0" borderId="52" xfId="2" applyBorder="1" applyAlignment="1">
      <alignment horizontal="center" vertical="center"/>
    </xf>
    <xf numFmtId="0" fontId="3" fillId="0" borderId="5" xfId="2" applyBorder="1" applyAlignment="1">
      <alignment horizontal="center" vertical="center"/>
    </xf>
    <xf numFmtId="0" fontId="3" fillId="14" borderId="49" xfId="2" applyFill="1" applyBorder="1" applyAlignment="1">
      <alignment horizontal="center" vertical="center"/>
    </xf>
    <xf numFmtId="0" fontId="3" fillId="14" borderId="31" xfId="2" applyFill="1" applyBorder="1" applyAlignment="1">
      <alignment horizontal="center" vertical="center"/>
    </xf>
    <xf numFmtId="0" fontId="3" fillId="14" borderId="56" xfId="2" applyFill="1" applyBorder="1" applyAlignment="1">
      <alignment horizontal="center" vertical="center"/>
    </xf>
    <xf numFmtId="0" fontId="3" fillId="14" borderId="43" xfId="2" applyFill="1" applyBorder="1" applyAlignment="1">
      <alignment horizontal="center" vertical="center"/>
    </xf>
    <xf numFmtId="0" fontId="3" fillId="14" borderId="42" xfId="2" applyFill="1" applyBorder="1" applyAlignment="1">
      <alignment horizontal="center" vertical="center"/>
    </xf>
    <xf numFmtId="0" fontId="3" fillId="14" borderId="45" xfId="2" applyFill="1" applyBorder="1" applyAlignment="1">
      <alignment horizontal="center" vertical="center"/>
    </xf>
    <xf numFmtId="0" fontId="3" fillId="14" borderId="48" xfId="2" applyFill="1" applyBorder="1" applyAlignment="1">
      <alignment horizontal="center" vertical="center"/>
    </xf>
    <xf numFmtId="0" fontId="12" fillId="14" borderId="53" xfId="2" applyFont="1" applyFill="1" applyBorder="1" applyAlignment="1">
      <alignment horizontal="center"/>
    </xf>
    <xf numFmtId="0" fontId="12" fillId="14" borderId="23" xfId="2" applyFont="1" applyFill="1" applyBorder="1" applyAlignment="1">
      <alignment horizontal="center"/>
    </xf>
    <xf numFmtId="0" fontId="12" fillId="14" borderId="2" xfId="2" applyFont="1" applyFill="1" applyBorder="1" applyAlignment="1">
      <alignment horizontal="center" vertical="center"/>
    </xf>
    <xf numFmtId="0" fontId="12" fillId="14" borderId="20" xfId="2" applyFont="1" applyFill="1" applyBorder="1" applyAlignment="1">
      <alignment horizontal="center" vertical="center"/>
    </xf>
    <xf numFmtId="0" fontId="12" fillId="14" borderId="3" xfId="2" applyFont="1" applyFill="1" applyBorder="1" applyAlignment="1">
      <alignment horizontal="center" vertical="center"/>
    </xf>
    <xf numFmtId="0" fontId="12" fillId="14" borderId="9" xfId="2" applyFont="1" applyFill="1" applyBorder="1" applyAlignment="1">
      <alignment horizontal="center" vertical="center"/>
    </xf>
    <xf numFmtId="0" fontId="12" fillId="14" borderId="4" xfId="2" applyFont="1" applyFill="1" applyBorder="1" applyAlignment="1">
      <alignment horizontal="center" vertical="center"/>
    </xf>
    <xf numFmtId="0" fontId="12" fillId="14" borderId="0" xfId="2" applyFont="1" applyFill="1" applyAlignment="1">
      <alignment horizontal="center" vertical="center"/>
    </xf>
    <xf numFmtId="0" fontId="12" fillId="14" borderId="5" xfId="2" applyFont="1" applyFill="1" applyBorder="1" applyAlignment="1">
      <alignment horizontal="center" vertical="center"/>
    </xf>
    <xf numFmtId="0" fontId="3" fillId="0" borderId="9" xfId="2" applyBorder="1" applyAlignment="1">
      <alignment horizontal="center" vertical="center"/>
    </xf>
    <xf numFmtId="0" fontId="3" fillId="0" borderId="2" xfId="2" applyBorder="1" applyAlignment="1">
      <alignment horizontal="center" vertical="center"/>
    </xf>
    <xf numFmtId="0" fontId="3" fillId="0" borderId="20" xfId="2" applyBorder="1" applyAlignment="1">
      <alignment horizontal="center" vertical="center"/>
    </xf>
    <xf numFmtId="0" fontId="3" fillId="0" borderId="3" xfId="2" applyBorder="1" applyAlignment="1">
      <alignment horizontal="center" vertical="center"/>
    </xf>
    <xf numFmtId="0" fontId="15" fillId="0" borderId="0" xfId="4" applyFont="1" applyAlignment="1">
      <alignment horizontal="center"/>
    </xf>
  </cellXfs>
  <cellStyles count="5">
    <cellStyle name="Normal" xfId="0" builtinId="0"/>
    <cellStyle name="Normal 2" xfId="2" xr:uid="{0C2BEC24-5C0A-4B25-9DCB-E05887866130}"/>
    <cellStyle name="Normal 3" xfId="3" xr:uid="{DAAEDBA4-7984-49C3-8FCD-3FB1AEEFEB2B}"/>
    <cellStyle name="Normal 4" xfId="4" xr:uid="{9DC60626-7A03-4697-B560-39947E4AAB86}"/>
    <cellStyle name="Normale 2" xfId="1" xr:uid="{D2C63D9B-2366-4B96-9C67-5EC9177DB8E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938953"/>
      <rgbColor rgb="FFB2A1C7"/>
      <rgbColor rgb="FF993366"/>
      <rgbColor rgb="FFEBF1DE"/>
      <rgbColor rgb="FFCCFFFF"/>
      <rgbColor rgb="FF660066"/>
      <rgbColor rgb="FFFF8080"/>
      <rgbColor rgb="FF0066CC"/>
      <rgbColor rgb="FFE5DF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AF1DD"/>
      <rgbColor rgb="FFFDE9D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79646"/>
      <rgbColor rgb="FFFF6600"/>
      <rgbColor rgb="FF5F497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4BD97"/>
      <color rgb="FFB2A1C7"/>
      <color rgb="FF9966FF"/>
      <color rgb="FFCCCC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0135-DD39-49C0-AC92-2C077C4888DA}">
  <dimension ref="A1:AB156"/>
  <sheetViews>
    <sheetView topLeftCell="B1" zoomScale="70" zoomScaleNormal="70" workbookViewId="0">
      <selection activeCell="B1" sqref="B1"/>
    </sheetView>
  </sheetViews>
  <sheetFormatPr defaultRowHeight="14.25" x14ac:dyDescent="0.2"/>
  <cols>
    <col min="1" max="1" width="9.375" bestFit="1" customWidth="1"/>
    <col min="27" max="27" width="9" style="135"/>
  </cols>
  <sheetData>
    <row r="1" spans="1:28" ht="15" x14ac:dyDescent="0.25">
      <c r="A1" s="5"/>
      <c r="B1" s="5"/>
      <c r="C1" s="271" t="s">
        <v>14</v>
      </c>
      <c r="D1" s="271"/>
      <c r="E1" s="271"/>
      <c r="F1" s="271" t="s">
        <v>15</v>
      </c>
      <c r="G1" s="271"/>
      <c r="H1" s="271"/>
      <c r="I1" s="273" t="s">
        <v>16</v>
      </c>
      <c r="J1" s="273"/>
      <c r="K1" s="273"/>
      <c r="L1" s="271" t="s">
        <v>17</v>
      </c>
      <c r="M1" s="271"/>
      <c r="N1" s="271"/>
      <c r="O1" s="271" t="s">
        <v>18</v>
      </c>
      <c r="P1" s="271"/>
      <c r="Q1" s="271"/>
      <c r="R1" s="271" t="s">
        <v>19</v>
      </c>
      <c r="S1" s="271"/>
      <c r="T1" s="271"/>
      <c r="U1" s="271" t="s">
        <v>20</v>
      </c>
      <c r="V1" s="271"/>
      <c r="W1" s="271"/>
      <c r="X1" s="271" t="s">
        <v>21</v>
      </c>
      <c r="Y1" s="271"/>
      <c r="Z1" s="271"/>
      <c r="AB1" t="s">
        <v>117</v>
      </c>
    </row>
    <row r="2" spans="1:28" ht="15.75" thickBot="1" x14ac:dyDescent="0.3">
      <c r="A2" s="100">
        <v>44614</v>
      </c>
      <c r="B2" s="6" t="s">
        <v>22</v>
      </c>
      <c r="C2" s="272" t="s">
        <v>23</v>
      </c>
      <c r="D2" s="272"/>
      <c r="E2" s="272"/>
      <c r="F2" s="272" t="s">
        <v>23</v>
      </c>
      <c r="G2" s="272"/>
      <c r="H2" s="272"/>
      <c r="I2" s="272" t="s">
        <v>23</v>
      </c>
      <c r="J2" s="272"/>
      <c r="K2" s="272"/>
      <c r="L2" s="272" t="s">
        <v>23</v>
      </c>
      <c r="M2" s="272"/>
      <c r="N2" s="272"/>
      <c r="O2" s="272" t="s">
        <v>23</v>
      </c>
      <c r="P2" s="272"/>
      <c r="Q2" s="272"/>
      <c r="R2" s="272" t="s">
        <v>23</v>
      </c>
      <c r="S2" s="272"/>
      <c r="T2" s="272"/>
      <c r="U2" s="272" t="s">
        <v>23</v>
      </c>
      <c r="V2" s="272"/>
      <c r="W2" s="272"/>
      <c r="X2" s="272" t="s">
        <v>23</v>
      </c>
      <c r="Y2" s="272"/>
      <c r="Z2" s="272"/>
      <c r="AB2" t="s">
        <v>116</v>
      </c>
    </row>
    <row r="3" spans="1:28" ht="15.75" thickBot="1" x14ac:dyDescent="0.3">
      <c r="A3" s="5"/>
      <c r="B3" s="7" t="s">
        <v>24</v>
      </c>
      <c r="C3" s="8" t="s">
        <v>25</v>
      </c>
      <c r="D3" s="9" t="s">
        <v>26</v>
      </c>
      <c r="E3" s="10" t="s">
        <v>27</v>
      </c>
      <c r="F3" s="8" t="s">
        <v>25</v>
      </c>
      <c r="G3" s="9" t="s">
        <v>26</v>
      </c>
      <c r="H3" s="10" t="s">
        <v>27</v>
      </c>
      <c r="I3" s="8" t="s">
        <v>25</v>
      </c>
      <c r="J3" s="9" t="s">
        <v>26</v>
      </c>
      <c r="K3" s="10" t="s">
        <v>27</v>
      </c>
      <c r="L3" s="8" t="s">
        <v>25</v>
      </c>
      <c r="M3" s="9" t="s">
        <v>26</v>
      </c>
      <c r="N3" s="10" t="s">
        <v>27</v>
      </c>
      <c r="O3" s="8" t="s">
        <v>25</v>
      </c>
      <c r="P3" s="9" t="s">
        <v>26</v>
      </c>
      <c r="Q3" s="10" t="s">
        <v>27</v>
      </c>
      <c r="R3" s="8" t="s">
        <v>25</v>
      </c>
      <c r="S3" s="9" t="s">
        <v>26</v>
      </c>
      <c r="T3" s="10" t="s">
        <v>27</v>
      </c>
      <c r="U3" s="8" t="s">
        <v>25</v>
      </c>
      <c r="V3" s="9" t="s">
        <v>26</v>
      </c>
      <c r="W3" s="10" t="s">
        <v>27</v>
      </c>
      <c r="X3" s="8" t="s">
        <v>25</v>
      </c>
      <c r="Y3" s="9" t="s">
        <v>26</v>
      </c>
      <c r="Z3" s="10" t="s">
        <v>27</v>
      </c>
    </row>
    <row r="4" spans="1:28" ht="15" x14ac:dyDescent="0.25">
      <c r="A4" s="104">
        <v>44615</v>
      </c>
      <c r="B4" s="105">
        <v>1</v>
      </c>
      <c r="C4" s="11">
        <v>0</v>
      </c>
      <c r="D4" s="12"/>
      <c r="E4" s="13"/>
      <c r="F4" s="11">
        <v>0</v>
      </c>
      <c r="G4" s="12"/>
      <c r="H4" s="13"/>
      <c r="I4" s="11">
        <v>0</v>
      </c>
      <c r="J4" s="12"/>
      <c r="K4" s="13"/>
      <c r="L4" s="11">
        <v>0</v>
      </c>
      <c r="M4" s="12"/>
      <c r="N4" s="13"/>
      <c r="O4" s="11">
        <v>0</v>
      </c>
      <c r="P4" s="12"/>
      <c r="Q4" s="13"/>
      <c r="R4" s="11">
        <v>0</v>
      </c>
      <c r="S4" s="12"/>
      <c r="T4" s="13"/>
      <c r="U4" s="11">
        <v>0</v>
      </c>
      <c r="V4" s="12"/>
      <c r="W4" s="13"/>
      <c r="X4" s="11">
        <v>0</v>
      </c>
      <c r="Y4" s="12"/>
      <c r="Z4" s="13"/>
    </row>
    <row r="5" spans="1:28" ht="15" x14ac:dyDescent="0.25">
      <c r="A5" s="104">
        <v>44616</v>
      </c>
      <c r="B5" s="106">
        <v>2</v>
      </c>
      <c r="C5" s="11">
        <v>0</v>
      </c>
      <c r="D5" s="12"/>
      <c r="E5" s="13"/>
      <c r="F5" s="11">
        <v>0</v>
      </c>
      <c r="G5" s="12"/>
      <c r="H5" s="13"/>
      <c r="I5" s="11">
        <v>0</v>
      </c>
      <c r="J5" s="12"/>
      <c r="K5" s="13"/>
      <c r="L5" s="11">
        <v>0</v>
      </c>
      <c r="M5" s="12"/>
      <c r="N5" s="13"/>
      <c r="O5" s="11">
        <v>0</v>
      </c>
      <c r="P5" s="12"/>
      <c r="Q5" s="13"/>
      <c r="R5" s="11">
        <v>0</v>
      </c>
      <c r="S5" s="12"/>
      <c r="T5" s="13"/>
      <c r="U5" s="11">
        <v>0</v>
      </c>
      <c r="V5" s="12"/>
      <c r="W5" s="13"/>
      <c r="X5" s="11">
        <v>0</v>
      </c>
      <c r="Y5" s="12"/>
      <c r="Z5" s="13"/>
    </row>
    <row r="6" spans="1:28" ht="15" x14ac:dyDescent="0.25">
      <c r="A6" s="104">
        <v>44617</v>
      </c>
      <c r="B6" s="106">
        <v>3</v>
      </c>
      <c r="C6" s="11">
        <v>0</v>
      </c>
      <c r="D6" s="12"/>
      <c r="E6" s="13"/>
      <c r="F6" s="11">
        <v>0</v>
      </c>
      <c r="G6" s="12"/>
      <c r="H6" s="13"/>
      <c r="I6" s="11">
        <v>0</v>
      </c>
      <c r="J6" s="12"/>
      <c r="K6" s="13"/>
      <c r="L6" s="11">
        <v>0</v>
      </c>
      <c r="M6" s="12"/>
      <c r="N6" s="13"/>
      <c r="O6" s="11">
        <v>0</v>
      </c>
      <c r="P6" s="12"/>
      <c r="Q6" s="13"/>
      <c r="R6" s="11">
        <v>0</v>
      </c>
      <c r="S6" s="12"/>
      <c r="T6" s="13"/>
      <c r="U6" s="11">
        <v>0</v>
      </c>
      <c r="V6" s="12"/>
      <c r="W6" s="13"/>
      <c r="X6" s="11">
        <v>0</v>
      </c>
      <c r="Y6" s="12"/>
      <c r="Z6" s="13"/>
    </row>
    <row r="7" spans="1:28" ht="15" x14ac:dyDescent="0.25">
      <c r="A7" s="104">
        <v>44618</v>
      </c>
      <c r="B7" s="106">
        <v>4</v>
      </c>
      <c r="C7" s="11">
        <v>0</v>
      </c>
      <c r="D7" s="12"/>
      <c r="E7" s="13"/>
      <c r="F7" s="11">
        <v>0</v>
      </c>
      <c r="G7" s="12"/>
      <c r="H7" s="13"/>
      <c r="I7" s="11">
        <v>0</v>
      </c>
      <c r="J7" s="12"/>
      <c r="K7" s="13"/>
      <c r="L7" s="11">
        <v>0</v>
      </c>
      <c r="M7" s="12"/>
      <c r="N7" s="13"/>
      <c r="O7" s="11">
        <v>0</v>
      </c>
      <c r="P7" s="12"/>
      <c r="Q7" s="13"/>
      <c r="R7" s="11">
        <v>0</v>
      </c>
      <c r="S7" s="12"/>
      <c r="T7" s="13"/>
      <c r="U7" s="11">
        <v>0</v>
      </c>
      <c r="V7" s="12"/>
      <c r="W7" s="13"/>
      <c r="X7" s="11">
        <v>0</v>
      </c>
      <c r="Y7" s="12"/>
      <c r="Z7" s="13"/>
    </row>
    <row r="8" spans="1:28" ht="15" x14ac:dyDescent="0.25">
      <c r="A8" s="104">
        <v>44619</v>
      </c>
      <c r="B8" s="106">
        <v>5</v>
      </c>
      <c r="C8" s="11">
        <v>0</v>
      </c>
      <c r="D8" s="12"/>
      <c r="E8" s="13"/>
      <c r="F8" s="11">
        <v>0</v>
      </c>
      <c r="G8" s="12"/>
      <c r="H8" s="13"/>
      <c r="I8" s="11">
        <v>0</v>
      </c>
      <c r="J8" s="12"/>
      <c r="K8" s="13"/>
      <c r="L8" s="11">
        <v>0</v>
      </c>
      <c r="M8" s="12"/>
      <c r="N8" s="13"/>
      <c r="O8" s="11">
        <v>0</v>
      </c>
      <c r="P8" s="12"/>
      <c r="Q8" s="13"/>
      <c r="R8" s="11">
        <v>0</v>
      </c>
      <c r="S8" s="12"/>
      <c r="T8" s="13"/>
      <c r="U8" s="11">
        <v>0</v>
      </c>
      <c r="V8" s="12"/>
      <c r="W8" s="13"/>
      <c r="X8" s="11">
        <v>0</v>
      </c>
      <c r="Y8" s="12"/>
      <c r="Z8" s="13"/>
    </row>
    <row r="9" spans="1:28" ht="15" x14ac:dyDescent="0.25">
      <c r="A9" s="104">
        <v>44620</v>
      </c>
      <c r="B9" s="106">
        <v>6</v>
      </c>
      <c r="C9" s="11">
        <v>2</v>
      </c>
      <c r="D9" s="12"/>
      <c r="E9" s="13"/>
      <c r="F9" s="11">
        <v>0</v>
      </c>
      <c r="G9" s="14"/>
      <c r="H9" s="13"/>
      <c r="I9" s="11">
        <v>0</v>
      </c>
      <c r="J9" s="12"/>
      <c r="K9" s="13"/>
      <c r="L9" s="11">
        <v>17</v>
      </c>
      <c r="M9" s="12"/>
      <c r="N9" s="13"/>
      <c r="O9" s="11">
        <v>2</v>
      </c>
      <c r="P9" s="12"/>
      <c r="Q9" s="13"/>
      <c r="R9" s="11">
        <v>6</v>
      </c>
      <c r="S9" s="12"/>
      <c r="T9" s="13"/>
      <c r="U9" s="11">
        <v>7</v>
      </c>
      <c r="V9" s="12"/>
      <c r="W9" s="13"/>
      <c r="X9" s="11">
        <v>0</v>
      </c>
      <c r="Y9" s="12"/>
      <c r="Z9" s="13"/>
    </row>
    <row r="10" spans="1:28" ht="15" x14ac:dyDescent="0.25">
      <c r="A10" s="104">
        <v>44621</v>
      </c>
      <c r="B10" s="106">
        <v>7</v>
      </c>
      <c r="C10" s="11">
        <v>6</v>
      </c>
      <c r="D10" s="12"/>
      <c r="E10" s="13"/>
      <c r="F10" s="11">
        <v>0</v>
      </c>
      <c r="G10" s="12"/>
      <c r="H10" s="13"/>
      <c r="I10" s="11">
        <v>3</v>
      </c>
      <c r="J10" s="12"/>
      <c r="K10" s="13"/>
      <c r="L10" s="11">
        <v>16</v>
      </c>
      <c r="M10" s="12"/>
      <c r="N10" s="13"/>
      <c r="O10" s="11">
        <v>20</v>
      </c>
      <c r="P10" s="12"/>
      <c r="Q10" s="13"/>
      <c r="R10" s="11">
        <v>13</v>
      </c>
      <c r="S10" s="12"/>
      <c r="T10" s="13"/>
      <c r="U10" s="11">
        <v>21</v>
      </c>
      <c r="V10" s="12"/>
      <c r="W10" s="13"/>
      <c r="X10" s="11">
        <v>2</v>
      </c>
      <c r="Y10" s="12"/>
      <c r="Z10" s="13"/>
    </row>
    <row r="11" spans="1:28" ht="15" x14ac:dyDescent="0.25">
      <c r="A11" s="104">
        <v>44622</v>
      </c>
      <c r="B11" s="106">
        <v>8</v>
      </c>
      <c r="C11" s="11">
        <v>17</v>
      </c>
      <c r="D11" s="12"/>
      <c r="E11" s="13"/>
      <c r="F11" s="11">
        <v>30</v>
      </c>
      <c r="G11" s="12"/>
      <c r="H11" s="15"/>
      <c r="I11" s="11">
        <v>30</v>
      </c>
      <c r="J11" s="12"/>
      <c r="K11" s="13"/>
      <c r="L11" s="11">
        <v>4</v>
      </c>
      <c r="M11" s="12"/>
      <c r="N11" s="13"/>
      <c r="O11" s="11">
        <v>8</v>
      </c>
      <c r="P11" s="12"/>
      <c r="Q11" s="13"/>
      <c r="R11" s="11">
        <v>9</v>
      </c>
      <c r="S11" s="12"/>
      <c r="T11" s="13"/>
      <c r="U11" s="11">
        <v>30</v>
      </c>
      <c r="V11" s="12"/>
      <c r="W11" s="13"/>
      <c r="X11" s="11">
        <v>7</v>
      </c>
      <c r="Y11" s="12"/>
      <c r="Z11" s="13"/>
    </row>
    <row r="12" spans="1:28" ht="15" x14ac:dyDescent="0.25">
      <c r="A12" s="104">
        <v>44623</v>
      </c>
      <c r="B12" s="106">
        <v>9</v>
      </c>
      <c r="C12" s="11">
        <v>13</v>
      </c>
      <c r="D12" s="12"/>
      <c r="E12" s="13"/>
      <c r="F12" s="11">
        <v>6</v>
      </c>
      <c r="G12" s="12"/>
      <c r="H12" s="13"/>
      <c r="I12" s="11">
        <v>6</v>
      </c>
      <c r="J12" s="12"/>
      <c r="K12" s="13"/>
      <c r="L12" s="11">
        <v>4</v>
      </c>
      <c r="M12" s="12"/>
      <c r="N12" s="13"/>
      <c r="O12" s="11">
        <v>8</v>
      </c>
      <c r="P12" s="12"/>
      <c r="Q12" s="13"/>
      <c r="R12" s="11">
        <v>5</v>
      </c>
      <c r="S12" s="12"/>
      <c r="T12" s="13"/>
      <c r="U12" s="11">
        <v>4</v>
      </c>
      <c r="V12" s="12"/>
      <c r="W12" s="13"/>
      <c r="X12" s="11">
        <v>4</v>
      </c>
      <c r="Y12" s="12"/>
      <c r="Z12" s="13"/>
    </row>
    <row r="13" spans="1:28" ht="15" x14ac:dyDescent="0.25">
      <c r="A13" s="104">
        <v>44624</v>
      </c>
      <c r="B13" s="106">
        <v>10</v>
      </c>
      <c r="C13" s="11">
        <v>5</v>
      </c>
      <c r="D13" s="12"/>
      <c r="E13" s="13"/>
      <c r="F13" s="11">
        <v>4</v>
      </c>
      <c r="G13" s="12"/>
      <c r="H13" s="13"/>
      <c r="I13" s="11">
        <v>2</v>
      </c>
      <c r="J13" s="12"/>
      <c r="K13" s="13"/>
      <c r="L13" s="11">
        <v>6</v>
      </c>
      <c r="M13" s="16"/>
      <c r="N13" s="13"/>
      <c r="O13" s="11">
        <v>5</v>
      </c>
      <c r="P13" s="12"/>
      <c r="Q13" s="13"/>
      <c r="R13" s="11">
        <v>3</v>
      </c>
      <c r="S13" s="12"/>
      <c r="T13" s="13"/>
      <c r="U13" s="11">
        <v>1</v>
      </c>
      <c r="V13" s="12"/>
      <c r="W13" s="13"/>
      <c r="X13" s="11">
        <v>1</v>
      </c>
      <c r="Y13" s="12"/>
      <c r="Z13" s="13"/>
    </row>
    <row r="14" spans="1:28" ht="15" x14ac:dyDescent="0.25">
      <c r="A14" s="104">
        <v>44625</v>
      </c>
      <c r="B14" s="106">
        <v>11</v>
      </c>
      <c r="C14" s="11">
        <v>0</v>
      </c>
      <c r="D14" s="12"/>
      <c r="E14" s="13"/>
      <c r="F14" s="11">
        <v>0</v>
      </c>
      <c r="G14" s="12"/>
      <c r="H14" s="13"/>
      <c r="I14" s="11">
        <v>0</v>
      </c>
      <c r="J14" s="12"/>
      <c r="K14" s="13"/>
      <c r="L14" s="11">
        <v>0</v>
      </c>
      <c r="M14" s="12"/>
      <c r="N14" s="13"/>
      <c r="O14" s="11">
        <v>0</v>
      </c>
      <c r="P14" s="14"/>
      <c r="Q14" s="13"/>
      <c r="R14" s="11">
        <v>0</v>
      </c>
      <c r="S14" s="12"/>
      <c r="T14" s="13"/>
      <c r="U14" s="11">
        <v>0</v>
      </c>
      <c r="V14" s="12"/>
      <c r="W14" s="13"/>
      <c r="X14" s="11">
        <v>0</v>
      </c>
      <c r="Y14" s="12"/>
      <c r="Z14" s="13"/>
    </row>
    <row r="15" spans="1:28" ht="15" x14ac:dyDescent="0.25">
      <c r="A15" s="104">
        <v>44626</v>
      </c>
      <c r="B15" s="106">
        <v>12</v>
      </c>
      <c r="C15" s="11">
        <v>0</v>
      </c>
      <c r="D15" s="12"/>
      <c r="E15" s="13"/>
      <c r="F15" s="11">
        <v>0</v>
      </c>
      <c r="G15" s="12"/>
      <c r="H15" s="13"/>
      <c r="I15" s="11">
        <v>0</v>
      </c>
      <c r="J15" s="12"/>
      <c r="K15" s="13"/>
      <c r="L15" s="11">
        <v>0</v>
      </c>
      <c r="M15" s="12"/>
      <c r="N15" s="13"/>
      <c r="O15" s="11">
        <v>0</v>
      </c>
      <c r="P15" s="12"/>
      <c r="Q15" s="17"/>
      <c r="R15" s="11">
        <v>0</v>
      </c>
      <c r="S15" s="12"/>
      <c r="T15" s="13"/>
      <c r="U15" s="11">
        <v>0</v>
      </c>
      <c r="V15" s="12"/>
      <c r="W15" s="13"/>
      <c r="X15" s="11">
        <v>0</v>
      </c>
      <c r="Y15" s="12"/>
      <c r="Z15" s="13"/>
    </row>
    <row r="16" spans="1:28" ht="15" x14ac:dyDescent="0.25">
      <c r="A16" s="104">
        <v>44627</v>
      </c>
      <c r="B16" s="106">
        <v>13</v>
      </c>
      <c r="C16" s="11">
        <v>3</v>
      </c>
      <c r="D16" s="12"/>
      <c r="E16" s="13"/>
      <c r="F16" s="11">
        <v>4</v>
      </c>
      <c r="G16" s="12"/>
      <c r="H16" s="13"/>
      <c r="I16" s="11">
        <v>2</v>
      </c>
      <c r="J16" s="12"/>
      <c r="K16" s="13"/>
      <c r="L16" s="11">
        <v>9</v>
      </c>
      <c r="M16" s="12"/>
      <c r="N16" s="13"/>
      <c r="O16" s="11">
        <v>8</v>
      </c>
      <c r="P16" s="12"/>
      <c r="Q16" s="15"/>
      <c r="R16" s="11">
        <v>1</v>
      </c>
      <c r="S16" s="14"/>
      <c r="T16" s="13"/>
      <c r="U16" s="11">
        <v>0</v>
      </c>
      <c r="V16" s="12"/>
      <c r="W16" s="13"/>
      <c r="X16" s="11">
        <v>19</v>
      </c>
      <c r="Y16" s="12"/>
      <c r="Z16" s="13"/>
    </row>
    <row r="17" spans="1:26" ht="15" x14ac:dyDescent="0.25">
      <c r="A17" s="104">
        <v>44628</v>
      </c>
      <c r="B17" s="106">
        <v>14</v>
      </c>
      <c r="C17" s="11">
        <v>1</v>
      </c>
      <c r="D17" s="12"/>
      <c r="E17" s="13"/>
      <c r="F17" s="11">
        <v>1</v>
      </c>
      <c r="G17" s="12"/>
      <c r="H17" s="13"/>
      <c r="I17" s="11">
        <v>1</v>
      </c>
      <c r="J17" s="12"/>
      <c r="K17" s="13"/>
      <c r="L17" s="11">
        <v>3</v>
      </c>
      <c r="M17" s="12"/>
      <c r="N17" s="13"/>
      <c r="O17" s="11">
        <v>0</v>
      </c>
      <c r="P17" s="12"/>
      <c r="Q17" s="13"/>
      <c r="R17" s="11">
        <v>0</v>
      </c>
      <c r="S17" s="12"/>
      <c r="T17" s="17"/>
      <c r="U17" s="11">
        <v>0</v>
      </c>
      <c r="V17" s="12"/>
      <c r="W17" s="13"/>
      <c r="X17" s="11">
        <v>2</v>
      </c>
      <c r="Y17" s="12"/>
      <c r="Z17" s="13"/>
    </row>
    <row r="18" spans="1:26" ht="15" x14ac:dyDescent="0.25">
      <c r="A18" s="104">
        <v>44629</v>
      </c>
      <c r="B18" s="106">
        <v>15</v>
      </c>
      <c r="C18" s="11">
        <v>0</v>
      </c>
      <c r="D18" s="12"/>
      <c r="E18" s="13"/>
      <c r="F18" s="11">
        <v>0</v>
      </c>
      <c r="G18" s="12"/>
      <c r="H18" s="13"/>
      <c r="I18" s="11">
        <v>0</v>
      </c>
      <c r="J18" s="12"/>
      <c r="K18" s="13"/>
      <c r="L18" s="11">
        <v>1</v>
      </c>
      <c r="M18" s="12"/>
      <c r="N18" s="13"/>
      <c r="O18" s="11">
        <v>0</v>
      </c>
      <c r="P18" s="12"/>
      <c r="Q18" s="13"/>
      <c r="R18" s="11">
        <v>0</v>
      </c>
      <c r="S18" s="12"/>
      <c r="T18" s="15"/>
      <c r="U18" s="11">
        <v>0</v>
      </c>
      <c r="V18" s="14"/>
      <c r="W18" s="13"/>
      <c r="X18" s="11">
        <v>0</v>
      </c>
      <c r="Y18" s="14"/>
      <c r="Z18" s="13"/>
    </row>
    <row r="19" spans="1:26" ht="15" x14ac:dyDescent="0.25">
      <c r="A19" s="104">
        <v>44630</v>
      </c>
      <c r="B19" s="106">
        <v>16</v>
      </c>
      <c r="C19" s="11">
        <v>0</v>
      </c>
      <c r="D19" s="14"/>
      <c r="E19" s="13"/>
      <c r="F19" s="11">
        <v>2</v>
      </c>
      <c r="G19" s="12"/>
      <c r="H19" s="13"/>
      <c r="I19" s="11">
        <v>1</v>
      </c>
      <c r="J19" s="12"/>
      <c r="K19" s="13"/>
      <c r="L19" s="11">
        <v>0</v>
      </c>
      <c r="M19" s="12">
        <v>1</v>
      </c>
      <c r="N19" s="13"/>
      <c r="O19" s="11">
        <v>0</v>
      </c>
      <c r="P19" s="12"/>
      <c r="Q19" s="13"/>
      <c r="R19" s="11">
        <v>0</v>
      </c>
      <c r="S19" s="12"/>
      <c r="T19" s="13"/>
      <c r="U19" s="11">
        <v>0</v>
      </c>
      <c r="V19" s="12"/>
      <c r="W19" s="17"/>
      <c r="X19" s="11">
        <v>1</v>
      </c>
      <c r="Y19" s="12"/>
      <c r="Z19" s="17"/>
    </row>
    <row r="20" spans="1:26" ht="15" x14ac:dyDescent="0.25">
      <c r="A20" s="104">
        <v>44631</v>
      </c>
      <c r="B20" s="106">
        <v>17</v>
      </c>
      <c r="C20" s="11">
        <v>0</v>
      </c>
      <c r="D20" s="12"/>
      <c r="E20" s="13"/>
      <c r="F20" s="18">
        <v>0</v>
      </c>
      <c r="G20" s="12"/>
      <c r="H20" s="13"/>
      <c r="I20" s="11">
        <v>0</v>
      </c>
      <c r="J20" s="12"/>
      <c r="K20" s="13"/>
      <c r="L20" s="11">
        <v>0</v>
      </c>
      <c r="M20" s="12">
        <v>1</v>
      </c>
      <c r="N20" s="13"/>
      <c r="O20" s="11">
        <v>0</v>
      </c>
      <c r="P20" s="12"/>
      <c r="Q20" s="13"/>
      <c r="R20" s="11">
        <v>0</v>
      </c>
      <c r="S20" s="12"/>
      <c r="T20" s="13"/>
      <c r="U20" s="11">
        <v>0</v>
      </c>
      <c r="V20" s="12"/>
      <c r="W20" s="15"/>
      <c r="X20" s="11">
        <v>0</v>
      </c>
      <c r="Y20" s="12"/>
      <c r="Z20" s="15"/>
    </row>
    <row r="21" spans="1:26" ht="15.75" customHeight="1" x14ac:dyDescent="0.25">
      <c r="A21" s="104">
        <v>44632</v>
      </c>
      <c r="B21" s="106">
        <v>18</v>
      </c>
      <c r="C21" s="11">
        <v>0</v>
      </c>
      <c r="D21" s="12"/>
      <c r="E21" s="19"/>
      <c r="F21" s="18">
        <v>0</v>
      </c>
      <c r="G21" s="12"/>
      <c r="H21" s="13"/>
      <c r="I21" s="11">
        <v>0</v>
      </c>
      <c r="J21" s="12"/>
      <c r="K21" s="13"/>
      <c r="L21" s="11">
        <v>0</v>
      </c>
      <c r="M21" s="12">
        <v>0</v>
      </c>
      <c r="N21" s="13"/>
      <c r="O21" s="11">
        <v>0</v>
      </c>
      <c r="P21" s="14"/>
      <c r="Q21" s="13"/>
      <c r="R21" s="11">
        <v>0</v>
      </c>
      <c r="S21" s="14"/>
      <c r="T21" s="13"/>
      <c r="U21" s="11">
        <v>0</v>
      </c>
      <c r="V21" s="14"/>
      <c r="W21" s="13"/>
      <c r="X21" s="11">
        <v>0</v>
      </c>
      <c r="Y21" s="14"/>
      <c r="Z21" s="13"/>
    </row>
    <row r="22" spans="1:26" ht="15.75" customHeight="1" x14ac:dyDescent="0.25">
      <c r="A22" s="104">
        <v>44633</v>
      </c>
      <c r="B22" s="106">
        <v>19</v>
      </c>
      <c r="C22" s="101">
        <v>0</v>
      </c>
      <c r="D22" s="102"/>
      <c r="E22" s="103"/>
      <c r="F22" s="101">
        <v>0</v>
      </c>
      <c r="G22" s="102"/>
      <c r="H22" s="103"/>
      <c r="I22" s="101">
        <v>0</v>
      </c>
      <c r="J22" s="12"/>
      <c r="K22" s="13"/>
      <c r="L22" s="101">
        <v>0</v>
      </c>
      <c r="M22" s="102">
        <v>0</v>
      </c>
      <c r="N22" s="103"/>
      <c r="O22" s="101">
        <v>0</v>
      </c>
      <c r="P22" s="102"/>
      <c r="Q22" s="13"/>
      <c r="R22" s="101">
        <v>0</v>
      </c>
      <c r="S22" s="102"/>
      <c r="T22" s="13"/>
      <c r="U22" s="101">
        <v>0</v>
      </c>
      <c r="V22" s="102"/>
      <c r="W22" s="13"/>
      <c r="X22" s="101">
        <v>0</v>
      </c>
      <c r="Y22" s="102"/>
      <c r="Z22" s="13"/>
    </row>
    <row r="23" spans="1:26" ht="15.75" customHeight="1" x14ac:dyDescent="0.25">
      <c r="A23" s="104">
        <v>44634</v>
      </c>
      <c r="B23" s="106">
        <v>20</v>
      </c>
      <c r="C23" s="11">
        <v>0</v>
      </c>
      <c r="D23" s="12">
        <v>3</v>
      </c>
      <c r="E23" s="13"/>
      <c r="F23" s="11">
        <v>3</v>
      </c>
      <c r="G23" s="12"/>
      <c r="H23" s="13"/>
      <c r="I23" s="11">
        <v>1</v>
      </c>
      <c r="J23" s="12"/>
      <c r="K23" s="13"/>
      <c r="L23" s="11">
        <v>1</v>
      </c>
      <c r="M23" s="12">
        <v>9</v>
      </c>
      <c r="N23" s="15"/>
      <c r="O23" s="11">
        <v>1</v>
      </c>
      <c r="P23" s="12">
        <v>6</v>
      </c>
      <c r="Q23" s="13"/>
      <c r="R23" s="11">
        <v>1</v>
      </c>
      <c r="S23" s="12">
        <v>6</v>
      </c>
      <c r="T23" s="13"/>
      <c r="U23" s="11">
        <v>0</v>
      </c>
      <c r="V23" s="12">
        <v>3</v>
      </c>
      <c r="W23" s="13"/>
      <c r="X23" s="11">
        <v>2</v>
      </c>
      <c r="Y23" s="12">
        <v>1</v>
      </c>
      <c r="Z23" s="13"/>
    </row>
    <row r="24" spans="1:26" ht="15.75" customHeight="1" x14ac:dyDescent="0.25">
      <c r="A24" s="104">
        <v>44635</v>
      </c>
      <c r="B24" s="106">
        <v>21</v>
      </c>
      <c r="C24" s="11">
        <v>0</v>
      </c>
      <c r="D24" s="12"/>
      <c r="E24" s="13"/>
      <c r="F24" s="11">
        <v>1</v>
      </c>
      <c r="G24" s="12"/>
      <c r="H24" s="13"/>
      <c r="I24" s="11">
        <v>2</v>
      </c>
      <c r="J24" s="12">
        <v>2</v>
      </c>
      <c r="K24" s="13"/>
      <c r="L24" s="11">
        <v>0</v>
      </c>
      <c r="M24" s="12">
        <v>2</v>
      </c>
      <c r="N24" s="13" t="s">
        <v>30</v>
      </c>
      <c r="O24" s="11"/>
      <c r="P24" s="12">
        <v>2</v>
      </c>
      <c r="Q24" s="13"/>
      <c r="R24" s="11"/>
      <c r="S24" s="12">
        <v>2</v>
      </c>
      <c r="T24" s="13"/>
      <c r="U24" s="11"/>
      <c r="V24" s="12">
        <v>9</v>
      </c>
      <c r="W24" s="13"/>
      <c r="X24" s="11"/>
      <c r="Y24" s="12">
        <v>1</v>
      </c>
      <c r="Z24" s="13"/>
    </row>
    <row r="25" spans="1:26" ht="15.75" customHeight="1" x14ac:dyDescent="0.25">
      <c r="A25" s="104">
        <v>44636</v>
      </c>
      <c r="B25" s="106">
        <v>22</v>
      </c>
      <c r="C25" s="11"/>
      <c r="D25" s="12">
        <v>2</v>
      </c>
      <c r="E25" s="13"/>
      <c r="F25" s="11"/>
      <c r="G25" s="12">
        <v>2</v>
      </c>
      <c r="H25" s="13"/>
      <c r="I25" s="11">
        <v>1</v>
      </c>
      <c r="J25" s="12">
        <v>1</v>
      </c>
      <c r="K25" s="15"/>
      <c r="L25" s="11"/>
      <c r="M25" s="12"/>
      <c r="N25" s="13" t="s">
        <v>30</v>
      </c>
      <c r="O25" s="11">
        <v>0</v>
      </c>
      <c r="P25" s="12"/>
      <c r="Q25" s="13"/>
      <c r="R25" s="11"/>
      <c r="S25" s="12">
        <v>2</v>
      </c>
      <c r="T25" s="13"/>
      <c r="U25" s="11">
        <v>2</v>
      </c>
      <c r="V25" s="12"/>
      <c r="W25" s="13"/>
      <c r="X25" s="11">
        <v>1</v>
      </c>
      <c r="Y25" s="12"/>
      <c r="Z25" s="13"/>
    </row>
    <row r="26" spans="1:26" ht="15.75" customHeight="1" x14ac:dyDescent="0.25">
      <c r="A26" s="104">
        <v>44637</v>
      </c>
      <c r="B26" s="106">
        <v>23</v>
      </c>
      <c r="C26" s="11"/>
      <c r="D26" s="12">
        <v>3</v>
      </c>
      <c r="E26" s="13" t="s">
        <v>30</v>
      </c>
      <c r="F26" s="11"/>
      <c r="G26" s="12">
        <v>7</v>
      </c>
      <c r="H26" s="13"/>
      <c r="I26" s="11"/>
      <c r="J26" s="12">
        <v>5</v>
      </c>
      <c r="K26" s="13"/>
      <c r="L26" s="11"/>
      <c r="M26" s="12">
        <v>1</v>
      </c>
      <c r="N26" s="13" t="s">
        <v>30</v>
      </c>
      <c r="O26" s="11">
        <v>1</v>
      </c>
      <c r="P26" s="12">
        <v>2</v>
      </c>
      <c r="Q26" s="13" t="s">
        <v>36</v>
      </c>
      <c r="R26" s="11"/>
      <c r="S26" s="12">
        <v>4</v>
      </c>
      <c r="T26" s="13" t="s">
        <v>48</v>
      </c>
      <c r="U26" s="11">
        <v>2</v>
      </c>
      <c r="V26" s="12">
        <v>2</v>
      </c>
      <c r="W26" s="13" t="s">
        <v>30</v>
      </c>
      <c r="X26" s="11"/>
      <c r="Y26" s="12">
        <v>1</v>
      </c>
      <c r="Z26" s="13"/>
    </row>
    <row r="27" spans="1:26" ht="15.75" customHeight="1" x14ac:dyDescent="0.25">
      <c r="A27" s="104">
        <v>44638</v>
      </c>
      <c r="B27" s="106">
        <v>24</v>
      </c>
      <c r="C27" s="11"/>
      <c r="D27" s="12">
        <v>1</v>
      </c>
      <c r="E27" s="13" t="s">
        <v>30</v>
      </c>
      <c r="F27" s="11"/>
      <c r="G27" s="12">
        <v>7</v>
      </c>
      <c r="H27" s="13"/>
      <c r="I27" s="11"/>
      <c r="J27" s="12">
        <v>3</v>
      </c>
      <c r="K27" s="15"/>
      <c r="L27" s="11"/>
      <c r="M27" s="12"/>
      <c r="N27" s="13" t="s">
        <v>30</v>
      </c>
      <c r="O27" s="11"/>
      <c r="P27" s="12">
        <v>4</v>
      </c>
      <c r="Q27" s="13" t="s">
        <v>30</v>
      </c>
      <c r="R27" s="11"/>
      <c r="S27" s="12">
        <v>3</v>
      </c>
      <c r="T27" s="13" t="s">
        <v>77</v>
      </c>
      <c r="U27" s="11"/>
      <c r="V27" s="12">
        <v>4</v>
      </c>
      <c r="W27" s="13"/>
      <c r="X27" s="11"/>
      <c r="Y27" s="12">
        <v>0</v>
      </c>
      <c r="Z27" s="13"/>
    </row>
    <row r="28" spans="1:26" ht="15.75" customHeight="1" x14ac:dyDescent="0.25">
      <c r="A28" s="104">
        <v>44639</v>
      </c>
      <c r="B28" s="107">
        <v>25</v>
      </c>
      <c r="C28" s="11"/>
      <c r="D28" s="12">
        <v>2</v>
      </c>
      <c r="E28" s="13" t="s">
        <v>36</v>
      </c>
      <c r="F28" s="11"/>
      <c r="G28" s="12">
        <v>2</v>
      </c>
      <c r="H28" s="13"/>
      <c r="I28" s="11"/>
      <c r="J28" s="12">
        <v>4</v>
      </c>
      <c r="K28" s="13"/>
      <c r="L28" s="11"/>
      <c r="M28" s="12">
        <v>1</v>
      </c>
      <c r="N28" s="13" t="s">
        <v>121</v>
      </c>
      <c r="O28" s="11"/>
      <c r="P28" s="12">
        <v>1</v>
      </c>
      <c r="Q28" s="13" t="s">
        <v>48</v>
      </c>
      <c r="R28" s="11"/>
      <c r="S28" s="12">
        <v>3</v>
      </c>
      <c r="T28" s="13" t="s">
        <v>30</v>
      </c>
      <c r="U28" s="11"/>
      <c r="V28" s="12">
        <v>3</v>
      </c>
      <c r="W28" s="13" t="s">
        <v>33</v>
      </c>
      <c r="X28" s="11"/>
      <c r="Y28" s="12">
        <v>1</v>
      </c>
      <c r="Z28" s="13"/>
    </row>
    <row r="29" spans="1:26" ht="15.75" customHeight="1" x14ac:dyDescent="0.25">
      <c r="A29" s="104">
        <v>44640</v>
      </c>
      <c r="B29" s="107">
        <v>26</v>
      </c>
      <c r="C29" s="11"/>
      <c r="D29" s="12">
        <v>2</v>
      </c>
      <c r="E29" s="13"/>
      <c r="F29" s="11"/>
      <c r="G29" s="12">
        <v>4</v>
      </c>
      <c r="H29" s="13"/>
      <c r="I29" s="11"/>
      <c r="J29" s="12">
        <v>4</v>
      </c>
      <c r="K29" s="13" t="s">
        <v>48</v>
      </c>
      <c r="L29" s="11"/>
      <c r="M29" s="12">
        <v>3</v>
      </c>
      <c r="N29" s="13" t="s">
        <v>119</v>
      </c>
      <c r="O29" s="11">
        <v>4</v>
      </c>
      <c r="P29" s="12">
        <v>4</v>
      </c>
      <c r="Q29" s="13" t="s">
        <v>48</v>
      </c>
      <c r="R29" s="11"/>
      <c r="S29" s="12">
        <v>2</v>
      </c>
      <c r="T29" s="13" t="s">
        <v>54</v>
      </c>
      <c r="U29" s="11"/>
      <c r="V29" s="12">
        <v>3</v>
      </c>
      <c r="W29" s="13" t="s">
        <v>120</v>
      </c>
      <c r="X29" s="11"/>
      <c r="Y29" s="12">
        <v>5</v>
      </c>
      <c r="Z29" s="13" t="s">
        <v>30</v>
      </c>
    </row>
    <row r="30" spans="1:26" ht="15.75" customHeight="1" x14ac:dyDescent="0.25">
      <c r="A30" s="104">
        <v>44641</v>
      </c>
      <c r="B30" s="106">
        <v>27</v>
      </c>
      <c r="C30" s="11"/>
      <c r="D30" s="12">
        <v>6</v>
      </c>
      <c r="E30" s="13" t="s">
        <v>54</v>
      </c>
      <c r="F30" s="11"/>
      <c r="G30" s="12">
        <v>2</v>
      </c>
      <c r="H30" s="13" t="s">
        <v>33</v>
      </c>
      <c r="I30" s="11"/>
      <c r="J30" s="12">
        <v>5</v>
      </c>
      <c r="K30" s="13" t="s">
        <v>36</v>
      </c>
      <c r="L30" s="11"/>
      <c r="M30" s="12">
        <v>2</v>
      </c>
      <c r="N30" s="13"/>
      <c r="O30" s="11"/>
      <c r="P30" s="12"/>
      <c r="Q30" s="13" t="s">
        <v>30</v>
      </c>
      <c r="R30" s="11"/>
      <c r="S30" s="12"/>
      <c r="T30" s="13" t="s">
        <v>57</v>
      </c>
      <c r="U30" s="11"/>
      <c r="V30" s="12">
        <v>3</v>
      </c>
      <c r="W30" s="13" t="s">
        <v>36</v>
      </c>
      <c r="X30" s="11"/>
      <c r="Y30" s="12">
        <v>3</v>
      </c>
      <c r="Z30" s="13" t="s">
        <v>36</v>
      </c>
    </row>
    <row r="31" spans="1:26" ht="15.75" customHeight="1" x14ac:dyDescent="0.25">
      <c r="A31" s="104">
        <v>44642</v>
      </c>
      <c r="B31" s="106">
        <v>28</v>
      </c>
      <c r="C31" s="11"/>
      <c r="D31" s="12">
        <v>3</v>
      </c>
      <c r="E31" s="13" t="s">
        <v>48</v>
      </c>
      <c r="F31" s="11"/>
      <c r="G31" s="12">
        <v>1</v>
      </c>
      <c r="H31" s="13" t="s">
        <v>48</v>
      </c>
      <c r="I31" s="11"/>
      <c r="J31" s="12">
        <v>3</v>
      </c>
      <c r="K31" s="13" t="s">
        <v>56</v>
      </c>
      <c r="L31" s="11"/>
      <c r="M31" s="12">
        <v>4</v>
      </c>
      <c r="N31" s="13"/>
      <c r="O31" s="11"/>
      <c r="P31" s="12">
        <v>1</v>
      </c>
      <c r="Q31" s="13"/>
      <c r="R31" s="11"/>
      <c r="S31" s="12">
        <v>1</v>
      </c>
      <c r="T31" s="13" t="s">
        <v>30</v>
      </c>
      <c r="U31" s="11"/>
      <c r="V31" s="12">
        <v>4</v>
      </c>
      <c r="W31" s="13"/>
      <c r="X31" s="11">
        <v>1</v>
      </c>
      <c r="Y31" s="12">
        <v>2</v>
      </c>
      <c r="Z31" s="13" t="s">
        <v>30</v>
      </c>
    </row>
    <row r="32" spans="1:26" ht="15.75" customHeight="1" x14ac:dyDescent="0.25">
      <c r="A32" s="104">
        <v>44643</v>
      </c>
      <c r="B32" s="106">
        <v>29</v>
      </c>
      <c r="C32" s="11"/>
      <c r="D32" s="12">
        <v>3</v>
      </c>
      <c r="E32" s="13" t="s">
        <v>37</v>
      </c>
      <c r="F32" s="11"/>
      <c r="G32" s="12"/>
      <c r="H32" s="13" t="s">
        <v>122</v>
      </c>
      <c r="I32" s="11"/>
      <c r="J32" s="12">
        <v>1</v>
      </c>
      <c r="K32" s="13" t="s">
        <v>57</v>
      </c>
      <c r="L32" s="11"/>
      <c r="M32" s="12">
        <v>4</v>
      </c>
      <c r="N32" s="13" t="s">
        <v>30</v>
      </c>
      <c r="O32" s="11">
        <v>3</v>
      </c>
      <c r="P32" s="12">
        <v>1</v>
      </c>
      <c r="Q32" s="13" t="s">
        <v>123</v>
      </c>
      <c r="R32" s="11"/>
      <c r="S32" s="12">
        <v>1</v>
      </c>
      <c r="T32" s="13" t="s">
        <v>109</v>
      </c>
      <c r="U32" s="11">
        <v>1</v>
      </c>
      <c r="V32" s="12">
        <v>5</v>
      </c>
      <c r="W32" s="13" t="s">
        <v>45</v>
      </c>
      <c r="X32" s="11">
        <v>1</v>
      </c>
      <c r="Y32" s="12">
        <v>1</v>
      </c>
      <c r="Z32" s="13"/>
    </row>
    <row r="33" spans="1:26" ht="15.75" customHeight="1" x14ac:dyDescent="0.25">
      <c r="A33" s="104">
        <v>44644</v>
      </c>
      <c r="B33" s="106">
        <v>30</v>
      </c>
      <c r="C33" s="11"/>
      <c r="D33" s="12">
        <v>3</v>
      </c>
      <c r="E33" s="13" t="s">
        <v>36</v>
      </c>
      <c r="F33" s="11"/>
      <c r="G33" s="12">
        <v>4</v>
      </c>
      <c r="H33" s="13" t="s">
        <v>34</v>
      </c>
      <c r="I33" s="11"/>
      <c r="J33" s="12"/>
      <c r="K33" s="13" t="s">
        <v>34</v>
      </c>
      <c r="L33" s="11"/>
      <c r="M33" s="12">
        <v>1</v>
      </c>
      <c r="N33" s="13" t="s">
        <v>30</v>
      </c>
      <c r="O33" s="11"/>
      <c r="P33" s="12">
        <v>3</v>
      </c>
      <c r="Q33" s="13"/>
      <c r="R33" s="11"/>
      <c r="S33" s="12"/>
      <c r="T33" s="13" t="s">
        <v>57</v>
      </c>
      <c r="U33" s="11"/>
      <c r="V33" s="12">
        <v>3</v>
      </c>
      <c r="W33" s="13" t="s">
        <v>57</v>
      </c>
      <c r="X33" s="11"/>
      <c r="Y33" s="12"/>
      <c r="Z33" s="13" t="s">
        <v>30</v>
      </c>
    </row>
    <row r="34" spans="1:26" ht="15.75" customHeight="1" x14ac:dyDescent="0.25">
      <c r="A34" s="104">
        <v>44645</v>
      </c>
      <c r="B34" s="106">
        <v>31</v>
      </c>
      <c r="C34" s="11"/>
      <c r="D34" s="12">
        <v>1</v>
      </c>
      <c r="E34" s="13" t="s">
        <v>30</v>
      </c>
      <c r="F34" s="11">
        <v>1</v>
      </c>
      <c r="G34" s="12"/>
      <c r="H34" s="13" t="s">
        <v>124</v>
      </c>
      <c r="I34" s="11"/>
      <c r="J34" s="12"/>
      <c r="K34" s="13" t="s">
        <v>34</v>
      </c>
      <c r="L34" s="11"/>
      <c r="M34" s="12">
        <v>3</v>
      </c>
      <c r="N34" s="13" t="s">
        <v>36</v>
      </c>
      <c r="O34" s="11"/>
      <c r="P34" s="12">
        <v>4</v>
      </c>
      <c r="Q34" s="13" t="s">
        <v>48</v>
      </c>
      <c r="R34" s="11"/>
      <c r="S34" s="12">
        <v>0</v>
      </c>
      <c r="T34" s="13"/>
      <c r="U34" s="11"/>
      <c r="V34" s="12">
        <v>2</v>
      </c>
      <c r="W34" s="13" t="s">
        <v>30</v>
      </c>
      <c r="X34" s="11"/>
      <c r="Y34" s="12">
        <v>1</v>
      </c>
      <c r="Z34" s="13" t="s">
        <v>30</v>
      </c>
    </row>
    <row r="35" spans="1:26" ht="15.75" customHeight="1" x14ac:dyDescent="0.25">
      <c r="A35" s="104">
        <v>44646</v>
      </c>
      <c r="B35" s="106">
        <v>32</v>
      </c>
      <c r="C35" s="11"/>
      <c r="D35" s="12">
        <v>0</v>
      </c>
      <c r="E35" s="13"/>
      <c r="F35" s="11"/>
      <c r="G35" s="12">
        <v>0</v>
      </c>
      <c r="H35" s="13"/>
      <c r="I35" s="11"/>
      <c r="J35" s="12">
        <v>0</v>
      </c>
      <c r="K35" s="15"/>
      <c r="L35" s="11"/>
      <c r="M35" s="12">
        <v>0</v>
      </c>
      <c r="N35" s="13"/>
      <c r="O35" s="11"/>
      <c r="P35" s="12">
        <v>0</v>
      </c>
      <c r="Q35" s="13"/>
      <c r="R35" s="11"/>
      <c r="S35" s="12">
        <v>0</v>
      </c>
      <c r="T35" s="13"/>
      <c r="U35" s="11"/>
      <c r="V35" s="12">
        <v>0</v>
      </c>
      <c r="W35" s="13"/>
      <c r="X35" s="11"/>
      <c r="Y35" s="12">
        <v>0</v>
      </c>
      <c r="Z35" s="13"/>
    </row>
    <row r="36" spans="1:26" ht="15.75" customHeight="1" x14ac:dyDescent="0.25">
      <c r="A36" s="104">
        <v>44647</v>
      </c>
      <c r="B36" s="107">
        <v>33</v>
      </c>
      <c r="C36" s="11"/>
      <c r="D36" s="12">
        <v>0</v>
      </c>
      <c r="E36" s="13"/>
      <c r="F36" s="11"/>
      <c r="G36" s="12">
        <v>0</v>
      </c>
      <c r="H36" s="13"/>
      <c r="I36" s="11"/>
      <c r="J36" s="12">
        <v>0</v>
      </c>
      <c r="K36" s="15"/>
      <c r="L36" s="11"/>
      <c r="M36" s="12">
        <v>0</v>
      </c>
      <c r="N36" s="13"/>
      <c r="O36" s="11"/>
      <c r="P36" s="12">
        <v>0</v>
      </c>
      <c r="Q36" s="13"/>
      <c r="R36" s="11"/>
      <c r="S36" s="12">
        <v>0</v>
      </c>
      <c r="T36" s="13"/>
      <c r="U36" s="11"/>
      <c r="V36" s="12">
        <v>0</v>
      </c>
      <c r="W36" s="13"/>
      <c r="X36" s="11"/>
      <c r="Y36" s="12">
        <v>0</v>
      </c>
      <c r="Z36" s="13"/>
    </row>
    <row r="37" spans="1:26" ht="15.75" customHeight="1" x14ac:dyDescent="0.25">
      <c r="A37" s="104">
        <v>44648</v>
      </c>
      <c r="B37" s="106">
        <v>34</v>
      </c>
      <c r="C37" s="11"/>
      <c r="D37" s="12">
        <v>3</v>
      </c>
      <c r="E37" s="13" t="s">
        <v>125</v>
      </c>
      <c r="F37" s="11"/>
      <c r="G37" s="12">
        <v>3</v>
      </c>
      <c r="H37" s="13" t="s">
        <v>126</v>
      </c>
      <c r="I37" s="11"/>
      <c r="J37" s="12">
        <v>1</v>
      </c>
      <c r="K37" s="13" t="s">
        <v>128</v>
      </c>
      <c r="L37" s="11"/>
      <c r="M37" s="12">
        <v>3</v>
      </c>
      <c r="N37" s="13" t="s">
        <v>127</v>
      </c>
      <c r="O37" s="11"/>
      <c r="P37" s="12">
        <v>3</v>
      </c>
      <c r="Q37" s="13" t="s">
        <v>130</v>
      </c>
      <c r="R37" s="11"/>
      <c r="S37" s="12">
        <v>1</v>
      </c>
      <c r="T37" s="13" t="s">
        <v>44</v>
      </c>
      <c r="U37" s="11"/>
      <c r="V37" s="12">
        <v>5</v>
      </c>
      <c r="W37" s="13" t="s">
        <v>129</v>
      </c>
      <c r="X37" s="11"/>
      <c r="Y37" s="12"/>
      <c r="Z37" s="13" t="s">
        <v>122</v>
      </c>
    </row>
    <row r="38" spans="1:26" ht="15.75" customHeight="1" x14ac:dyDescent="0.25">
      <c r="A38" s="104">
        <v>44649</v>
      </c>
      <c r="B38" s="106">
        <v>35</v>
      </c>
      <c r="C38" s="11"/>
      <c r="D38" s="109"/>
      <c r="E38" s="13" t="s">
        <v>57</v>
      </c>
      <c r="F38" s="11"/>
      <c r="G38" s="12"/>
      <c r="H38" s="13" t="s">
        <v>57</v>
      </c>
      <c r="I38" s="11"/>
      <c r="J38" s="12"/>
      <c r="K38" s="13" t="s">
        <v>36</v>
      </c>
      <c r="L38" s="11"/>
      <c r="M38" s="12"/>
      <c r="N38" s="13" t="s">
        <v>37</v>
      </c>
      <c r="O38" s="11"/>
      <c r="P38" s="12"/>
      <c r="Q38" s="13" t="s">
        <v>36</v>
      </c>
      <c r="R38" s="11"/>
      <c r="S38" s="12">
        <v>1</v>
      </c>
      <c r="T38" s="13"/>
      <c r="U38" s="11"/>
      <c r="V38" s="12"/>
      <c r="W38" s="13" t="s">
        <v>124</v>
      </c>
      <c r="X38" s="11"/>
      <c r="Y38" s="12">
        <v>1</v>
      </c>
      <c r="Z38" s="13" t="s">
        <v>36</v>
      </c>
    </row>
    <row r="39" spans="1:26" ht="15.75" customHeight="1" x14ac:dyDescent="0.25">
      <c r="A39" s="104">
        <v>44650</v>
      </c>
      <c r="B39" s="106">
        <v>36</v>
      </c>
      <c r="C39" s="11"/>
      <c r="D39" s="109">
        <v>0</v>
      </c>
      <c r="E39" s="13"/>
      <c r="F39" s="11"/>
      <c r="G39" s="12">
        <v>0</v>
      </c>
      <c r="H39" s="13"/>
      <c r="I39" s="11"/>
      <c r="J39" s="12">
        <v>1</v>
      </c>
      <c r="K39" s="15"/>
      <c r="L39" s="11"/>
      <c r="M39" s="12">
        <v>2</v>
      </c>
      <c r="N39" s="13" t="s">
        <v>48</v>
      </c>
      <c r="O39" s="11"/>
      <c r="P39" s="12"/>
      <c r="Q39" s="13" t="s">
        <v>34</v>
      </c>
      <c r="R39" s="11"/>
      <c r="S39" s="12">
        <v>0</v>
      </c>
      <c r="T39" s="13"/>
      <c r="U39" s="11"/>
      <c r="V39" s="12">
        <v>1</v>
      </c>
      <c r="W39" s="13" t="s">
        <v>44</v>
      </c>
      <c r="X39" s="11"/>
      <c r="Y39" s="12">
        <v>1</v>
      </c>
      <c r="Z39" s="13"/>
    </row>
    <row r="40" spans="1:26" ht="15.75" customHeight="1" x14ac:dyDescent="0.25">
      <c r="A40" s="104">
        <v>44651</v>
      </c>
      <c r="B40" s="107">
        <v>37</v>
      </c>
      <c r="C40" s="11"/>
      <c r="D40" s="109">
        <v>2</v>
      </c>
      <c r="E40" s="13" t="s">
        <v>36</v>
      </c>
      <c r="F40" s="11"/>
      <c r="G40" s="12">
        <v>0</v>
      </c>
      <c r="H40" s="13"/>
      <c r="I40" s="11"/>
      <c r="J40" s="12">
        <v>0</v>
      </c>
      <c r="K40" s="13"/>
      <c r="L40" s="11"/>
      <c r="M40" s="12">
        <v>2</v>
      </c>
      <c r="N40" s="13" t="s">
        <v>36</v>
      </c>
      <c r="O40" s="11"/>
      <c r="P40" s="12">
        <v>3</v>
      </c>
      <c r="Q40" s="13" t="s">
        <v>44</v>
      </c>
      <c r="R40" s="11"/>
      <c r="S40" s="12"/>
      <c r="T40" s="13" t="s">
        <v>30</v>
      </c>
      <c r="U40" s="11"/>
      <c r="V40" s="12"/>
      <c r="W40" s="13" t="s">
        <v>30</v>
      </c>
      <c r="X40" s="11"/>
      <c r="Y40" s="12">
        <v>1</v>
      </c>
      <c r="Z40" s="13" t="s">
        <v>30</v>
      </c>
    </row>
    <row r="41" spans="1:26" ht="15.75" customHeight="1" x14ac:dyDescent="0.25">
      <c r="A41" s="104">
        <v>44652</v>
      </c>
      <c r="B41" s="106">
        <v>38</v>
      </c>
      <c r="C41" s="11"/>
      <c r="D41" s="109">
        <v>1</v>
      </c>
      <c r="E41" s="13" t="s">
        <v>36</v>
      </c>
      <c r="F41" s="11"/>
      <c r="G41" s="12">
        <v>1</v>
      </c>
      <c r="H41" s="13"/>
      <c r="I41" s="11"/>
      <c r="J41" s="12"/>
      <c r="K41" s="13" t="s">
        <v>30</v>
      </c>
      <c r="L41" s="11"/>
      <c r="M41" s="12"/>
      <c r="N41" s="13" t="s">
        <v>44</v>
      </c>
      <c r="O41" s="11"/>
      <c r="P41" s="12"/>
      <c r="Q41" s="13" t="s">
        <v>36</v>
      </c>
      <c r="R41" s="11"/>
      <c r="S41" s="12">
        <v>0</v>
      </c>
      <c r="T41" s="13"/>
      <c r="U41" s="11"/>
      <c r="V41" s="12"/>
      <c r="W41" s="13" t="s">
        <v>44</v>
      </c>
      <c r="X41" s="11"/>
      <c r="Y41" s="12">
        <v>1</v>
      </c>
      <c r="Z41" s="13"/>
    </row>
    <row r="42" spans="1:26" ht="15.75" customHeight="1" x14ac:dyDescent="0.25">
      <c r="A42" s="104">
        <v>44653</v>
      </c>
      <c r="B42" s="106">
        <v>39</v>
      </c>
      <c r="C42" s="11"/>
      <c r="D42" s="109">
        <v>0</v>
      </c>
      <c r="E42" s="13"/>
      <c r="F42" s="11"/>
      <c r="G42" s="12">
        <v>0</v>
      </c>
      <c r="H42" s="13"/>
      <c r="I42" s="11"/>
      <c r="J42" s="12">
        <v>0</v>
      </c>
      <c r="K42" s="13"/>
      <c r="L42" s="11"/>
      <c r="M42" s="12">
        <v>0</v>
      </c>
      <c r="N42" s="13"/>
      <c r="O42" s="11"/>
      <c r="P42" s="12">
        <v>0</v>
      </c>
      <c r="Q42" s="13"/>
      <c r="R42" s="11"/>
      <c r="S42" s="12">
        <v>0</v>
      </c>
      <c r="T42" s="13"/>
      <c r="U42" s="11"/>
      <c r="V42" s="12">
        <v>0</v>
      </c>
      <c r="W42" s="13"/>
      <c r="X42" s="11"/>
      <c r="Y42" s="12">
        <v>0</v>
      </c>
      <c r="Z42" s="13"/>
    </row>
    <row r="43" spans="1:26" ht="15.75" customHeight="1" x14ac:dyDescent="0.25">
      <c r="A43" s="104">
        <v>44654</v>
      </c>
      <c r="B43" s="106">
        <v>40</v>
      </c>
      <c r="C43" s="11"/>
      <c r="D43" s="109"/>
      <c r="E43" s="13" t="s">
        <v>37</v>
      </c>
      <c r="F43" s="11"/>
      <c r="G43" s="12"/>
      <c r="H43" s="13" t="s">
        <v>37</v>
      </c>
      <c r="I43" s="11"/>
      <c r="J43" s="12">
        <v>1</v>
      </c>
      <c r="K43" s="13"/>
      <c r="L43" s="11"/>
      <c r="M43" s="12"/>
      <c r="N43" s="13" t="s">
        <v>30</v>
      </c>
      <c r="O43" s="11"/>
      <c r="P43" s="12"/>
      <c r="Q43" s="13" t="s">
        <v>36</v>
      </c>
      <c r="R43" s="11"/>
      <c r="S43" s="12">
        <v>0</v>
      </c>
      <c r="T43" s="13"/>
      <c r="U43" s="11"/>
      <c r="V43" s="12">
        <v>2</v>
      </c>
      <c r="W43" s="13"/>
      <c r="X43" s="11"/>
      <c r="Y43" s="12">
        <v>0</v>
      </c>
      <c r="Z43" s="13"/>
    </row>
    <row r="44" spans="1:26" ht="15.75" customHeight="1" x14ac:dyDescent="0.25">
      <c r="A44" s="104">
        <v>44655</v>
      </c>
      <c r="B44" s="107">
        <v>41</v>
      </c>
      <c r="C44" s="11"/>
      <c r="D44" s="109">
        <v>0</v>
      </c>
      <c r="E44" s="13"/>
      <c r="F44" s="11"/>
      <c r="G44" s="12"/>
      <c r="H44" s="13" t="s">
        <v>30</v>
      </c>
      <c r="I44" s="11"/>
      <c r="J44" s="12">
        <v>0</v>
      </c>
      <c r="K44" s="13"/>
      <c r="L44" s="11"/>
      <c r="M44" s="12"/>
      <c r="N44" s="13" t="s">
        <v>36</v>
      </c>
      <c r="O44" s="11"/>
      <c r="P44" s="12">
        <v>2</v>
      </c>
      <c r="Q44" s="13"/>
      <c r="R44" s="11"/>
      <c r="S44" s="12"/>
      <c r="T44" s="13" t="s">
        <v>36</v>
      </c>
      <c r="U44" s="11"/>
      <c r="V44" s="12"/>
      <c r="W44" s="13" t="s">
        <v>34</v>
      </c>
      <c r="X44" s="11"/>
      <c r="Y44" s="12"/>
      <c r="Z44" s="13" t="s">
        <v>48</v>
      </c>
    </row>
    <row r="45" spans="1:26" ht="15.75" customHeight="1" x14ac:dyDescent="0.25">
      <c r="A45" s="104">
        <v>44656</v>
      </c>
      <c r="B45" s="106">
        <v>42</v>
      </c>
      <c r="C45" s="11"/>
      <c r="D45" s="12">
        <v>0</v>
      </c>
      <c r="E45" s="13"/>
      <c r="F45" s="11"/>
      <c r="G45" s="12">
        <v>0</v>
      </c>
      <c r="H45" s="13"/>
      <c r="I45" s="11"/>
      <c r="J45" s="12">
        <v>0</v>
      </c>
      <c r="K45" s="13"/>
      <c r="L45" s="11"/>
      <c r="M45" s="12">
        <v>0</v>
      </c>
      <c r="N45" s="13"/>
      <c r="O45" s="11"/>
      <c r="P45" s="12"/>
      <c r="Q45" s="13" t="s">
        <v>37</v>
      </c>
      <c r="R45" s="11"/>
      <c r="S45" s="12">
        <v>0</v>
      </c>
      <c r="T45" s="13"/>
      <c r="U45" s="11"/>
      <c r="V45" s="12">
        <v>0</v>
      </c>
      <c r="W45" s="13"/>
      <c r="X45" s="11"/>
      <c r="Y45" s="12">
        <v>0</v>
      </c>
      <c r="Z45" s="13"/>
    </row>
    <row r="46" spans="1:26" ht="15.75" customHeight="1" x14ac:dyDescent="0.25">
      <c r="A46" s="104">
        <v>44657</v>
      </c>
      <c r="B46" s="106">
        <v>43</v>
      </c>
      <c r="C46" s="11"/>
      <c r="D46" s="12"/>
      <c r="E46" s="13" t="s">
        <v>36</v>
      </c>
      <c r="F46" s="11"/>
      <c r="G46" s="12"/>
      <c r="H46" s="13" t="s">
        <v>30</v>
      </c>
      <c r="I46" s="11"/>
      <c r="J46" s="12">
        <v>0</v>
      </c>
      <c r="K46" s="13"/>
      <c r="L46" s="11"/>
      <c r="M46" s="12"/>
      <c r="N46" s="13" t="s">
        <v>36</v>
      </c>
      <c r="O46" s="11"/>
      <c r="P46" s="12"/>
      <c r="Q46" s="13" t="s">
        <v>36</v>
      </c>
      <c r="R46" s="11"/>
      <c r="S46" s="12">
        <v>0</v>
      </c>
      <c r="T46" s="13"/>
      <c r="U46" s="11"/>
      <c r="V46" s="12">
        <v>0</v>
      </c>
      <c r="W46" s="13"/>
      <c r="X46" s="11"/>
      <c r="Y46" s="12"/>
      <c r="Z46" s="13" t="s">
        <v>36</v>
      </c>
    </row>
    <row r="47" spans="1:26" ht="15.75" customHeight="1" x14ac:dyDescent="0.25">
      <c r="A47" s="104">
        <v>44658</v>
      </c>
      <c r="B47" s="107">
        <v>44</v>
      </c>
      <c r="C47" s="11"/>
      <c r="D47" s="12"/>
      <c r="E47" s="13" t="s">
        <v>36</v>
      </c>
      <c r="F47" s="11"/>
      <c r="G47" s="12">
        <v>1</v>
      </c>
      <c r="H47" s="13"/>
      <c r="I47" s="11"/>
      <c r="J47" s="12"/>
      <c r="K47" s="13" t="s">
        <v>36</v>
      </c>
      <c r="L47" s="11"/>
      <c r="M47" s="12">
        <v>0</v>
      </c>
      <c r="N47" s="13"/>
      <c r="O47" s="11"/>
      <c r="P47" s="12">
        <v>1</v>
      </c>
      <c r="Q47" s="13"/>
      <c r="R47" s="11"/>
      <c r="S47" s="12">
        <v>0</v>
      </c>
      <c r="T47" s="13"/>
      <c r="U47" s="11"/>
      <c r="V47" s="12">
        <v>2</v>
      </c>
      <c r="W47" s="13" t="s">
        <v>30</v>
      </c>
      <c r="X47" s="11"/>
      <c r="Y47" s="12"/>
      <c r="Z47" s="13" t="s">
        <v>36</v>
      </c>
    </row>
    <row r="48" spans="1:26" ht="15.75" customHeight="1" x14ac:dyDescent="0.25">
      <c r="A48" s="104">
        <v>44659</v>
      </c>
      <c r="B48" s="106">
        <v>45</v>
      </c>
      <c r="C48" s="11"/>
      <c r="D48" s="12">
        <v>0</v>
      </c>
      <c r="E48" s="13"/>
      <c r="F48" s="11"/>
      <c r="G48" s="12">
        <v>1</v>
      </c>
      <c r="H48" s="13"/>
      <c r="I48" s="11"/>
      <c r="J48" s="12">
        <v>0</v>
      </c>
      <c r="K48" s="13"/>
      <c r="L48" s="11"/>
      <c r="M48" s="12">
        <v>0</v>
      </c>
      <c r="N48" s="13"/>
      <c r="O48" s="11"/>
      <c r="P48" s="12">
        <v>0</v>
      </c>
      <c r="Q48" s="13"/>
      <c r="R48" s="11"/>
      <c r="S48" s="12">
        <v>0</v>
      </c>
      <c r="T48" s="13"/>
      <c r="U48" s="11"/>
      <c r="V48" s="12">
        <v>0</v>
      </c>
      <c r="W48" s="13" t="s">
        <v>30</v>
      </c>
      <c r="X48" s="11"/>
      <c r="Y48" s="12">
        <v>0</v>
      </c>
      <c r="Z48" s="13"/>
    </row>
    <row r="49" spans="1:26" ht="15.75" customHeight="1" x14ac:dyDescent="0.25">
      <c r="A49" s="104">
        <v>44660</v>
      </c>
      <c r="B49" s="106">
        <v>46</v>
      </c>
      <c r="C49" s="11"/>
      <c r="D49" s="12">
        <v>0</v>
      </c>
      <c r="E49" s="13"/>
      <c r="F49" s="11"/>
      <c r="G49" s="12">
        <v>0</v>
      </c>
      <c r="H49" s="13"/>
      <c r="I49" s="11"/>
      <c r="J49" s="12">
        <v>0</v>
      </c>
      <c r="K49" s="13"/>
      <c r="L49" s="11"/>
      <c r="M49" s="12">
        <v>0</v>
      </c>
      <c r="N49" s="13"/>
      <c r="O49" s="11"/>
      <c r="P49" s="12">
        <v>0</v>
      </c>
      <c r="Q49" s="13"/>
      <c r="R49" s="11"/>
      <c r="S49" s="12">
        <v>0</v>
      </c>
      <c r="T49" s="13"/>
      <c r="U49" s="11"/>
      <c r="V49" s="12">
        <v>0</v>
      </c>
      <c r="W49" s="13"/>
      <c r="X49" s="11"/>
      <c r="Y49" s="12">
        <v>0</v>
      </c>
      <c r="Z49" s="13"/>
    </row>
    <row r="50" spans="1:26" ht="15.75" customHeight="1" x14ac:dyDescent="0.25">
      <c r="A50" s="104">
        <v>44661</v>
      </c>
      <c r="B50" s="106">
        <v>47</v>
      </c>
      <c r="C50" s="11"/>
      <c r="D50" s="12">
        <v>0</v>
      </c>
      <c r="E50" s="13"/>
      <c r="F50" s="11"/>
      <c r="G50" s="12">
        <v>0</v>
      </c>
      <c r="H50" s="13"/>
      <c r="I50" s="11"/>
      <c r="J50" s="12">
        <v>0</v>
      </c>
      <c r="K50" s="13"/>
      <c r="L50" s="11"/>
      <c r="M50" s="12">
        <v>0</v>
      </c>
      <c r="N50" s="13"/>
      <c r="O50" s="11"/>
      <c r="P50" s="12">
        <v>0</v>
      </c>
      <c r="Q50" s="13"/>
      <c r="R50" s="11"/>
      <c r="S50" s="12">
        <v>0</v>
      </c>
      <c r="T50" s="13"/>
      <c r="U50" s="11"/>
      <c r="V50" s="12">
        <v>0</v>
      </c>
      <c r="W50" s="13"/>
      <c r="X50" s="11"/>
      <c r="Y50" s="12">
        <v>0</v>
      </c>
      <c r="Z50" s="13"/>
    </row>
    <row r="51" spans="1:26" ht="15.75" customHeight="1" x14ac:dyDescent="0.25">
      <c r="A51" s="104">
        <v>44662</v>
      </c>
      <c r="B51" s="107">
        <v>48</v>
      </c>
      <c r="C51" s="11"/>
      <c r="D51" s="12">
        <v>0</v>
      </c>
      <c r="E51" s="13"/>
      <c r="F51" s="11"/>
      <c r="G51" s="12">
        <v>0</v>
      </c>
      <c r="H51" s="13"/>
      <c r="I51" s="11"/>
      <c r="J51" s="12">
        <v>0</v>
      </c>
      <c r="K51" s="13"/>
      <c r="L51" s="11"/>
      <c r="M51" s="12">
        <v>0</v>
      </c>
      <c r="N51" s="13"/>
      <c r="O51" s="11"/>
      <c r="P51" s="12">
        <v>0</v>
      </c>
      <c r="Q51" s="13" t="s">
        <v>37</v>
      </c>
      <c r="R51" s="11"/>
      <c r="S51" s="12">
        <v>0</v>
      </c>
      <c r="T51" s="13"/>
      <c r="U51" s="11"/>
      <c r="V51" s="12">
        <v>0</v>
      </c>
      <c r="W51" s="13"/>
      <c r="X51" s="11"/>
      <c r="Y51" s="12">
        <v>0</v>
      </c>
      <c r="Z51" s="13"/>
    </row>
    <row r="52" spans="1:26" ht="15.75" customHeight="1" x14ac:dyDescent="0.25">
      <c r="A52" s="104">
        <v>44663</v>
      </c>
      <c r="B52" s="106">
        <v>49</v>
      </c>
      <c r="C52" s="11"/>
      <c r="D52" s="12">
        <v>0</v>
      </c>
      <c r="E52" s="13"/>
      <c r="F52" s="11"/>
      <c r="G52" s="12"/>
      <c r="H52" s="13" t="s">
        <v>36</v>
      </c>
      <c r="I52" s="11"/>
      <c r="J52" s="12">
        <v>0</v>
      </c>
      <c r="K52" s="13"/>
      <c r="L52" s="11"/>
      <c r="M52" s="12">
        <v>0</v>
      </c>
      <c r="N52" s="13"/>
      <c r="O52" s="11"/>
      <c r="P52" s="12"/>
      <c r="Q52" s="13" t="s">
        <v>36</v>
      </c>
      <c r="R52" s="11"/>
      <c r="S52" s="12">
        <v>0</v>
      </c>
      <c r="T52" s="13"/>
      <c r="U52" s="11"/>
      <c r="V52" s="12"/>
      <c r="W52" s="13" t="s">
        <v>36</v>
      </c>
      <c r="X52" s="11"/>
      <c r="Y52" s="12">
        <v>0</v>
      </c>
      <c r="Z52" s="13"/>
    </row>
    <row r="53" spans="1:26" ht="15.75" customHeight="1" x14ac:dyDescent="0.25">
      <c r="A53" s="104">
        <v>44664</v>
      </c>
      <c r="B53" s="106">
        <v>50</v>
      </c>
      <c r="C53" s="11"/>
      <c r="D53" s="12">
        <v>0</v>
      </c>
      <c r="E53" s="13"/>
      <c r="F53" s="11"/>
      <c r="G53" s="12"/>
      <c r="H53" s="13" t="s">
        <v>30</v>
      </c>
      <c r="I53" s="11"/>
      <c r="J53" s="12">
        <v>0</v>
      </c>
      <c r="K53" s="13"/>
      <c r="L53" s="11"/>
      <c r="M53" s="12">
        <v>0</v>
      </c>
      <c r="N53" s="13"/>
      <c r="O53" s="11"/>
      <c r="P53" s="12">
        <v>0</v>
      </c>
      <c r="Q53" s="13"/>
      <c r="R53" s="11"/>
      <c r="S53" s="12">
        <v>0</v>
      </c>
      <c r="T53" s="13"/>
      <c r="U53" s="11"/>
      <c r="V53" s="12"/>
      <c r="W53" s="13" t="s">
        <v>36</v>
      </c>
      <c r="X53" s="11"/>
      <c r="Y53" s="12">
        <v>0</v>
      </c>
      <c r="Z53" s="13"/>
    </row>
    <row r="54" spans="1:26" ht="15.75" customHeight="1" x14ac:dyDescent="0.25">
      <c r="A54" s="104">
        <v>44665</v>
      </c>
      <c r="B54" s="106">
        <v>51</v>
      </c>
      <c r="C54" s="11"/>
      <c r="D54" s="12">
        <v>0</v>
      </c>
      <c r="E54" s="13"/>
      <c r="F54" s="11"/>
      <c r="G54" s="12">
        <v>0</v>
      </c>
      <c r="H54" s="13"/>
      <c r="I54" s="11"/>
      <c r="J54" s="12">
        <v>0</v>
      </c>
      <c r="K54" s="13"/>
      <c r="L54" s="11"/>
      <c r="M54" s="12">
        <v>0</v>
      </c>
      <c r="N54" s="13"/>
      <c r="O54" s="11"/>
      <c r="P54" s="12">
        <v>0</v>
      </c>
      <c r="Q54" s="13"/>
      <c r="R54" s="11"/>
      <c r="S54" s="12">
        <v>0</v>
      </c>
      <c r="T54" s="13"/>
      <c r="U54" s="11"/>
      <c r="V54" s="12">
        <v>0</v>
      </c>
      <c r="W54" s="13"/>
      <c r="X54" s="11"/>
      <c r="Y54" s="12">
        <v>0</v>
      </c>
      <c r="Z54" s="13"/>
    </row>
    <row r="55" spans="1:26" ht="15.75" customHeight="1" x14ac:dyDescent="0.25">
      <c r="A55" s="104"/>
      <c r="B55" s="107">
        <v>52</v>
      </c>
      <c r="C55" s="11"/>
      <c r="D55" s="12"/>
      <c r="E55" s="13"/>
      <c r="F55" s="11"/>
      <c r="G55" s="12"/>
      <c r="H55" s="13"/>
      <c r="I55" s="11"/>
      <c r="J55" s="12"/>
      <c r="K55" s="13"/>
      <c r="L55" s="11"/>
      <c r="M55" s="12"/>
      <c r="N55" s="13"/>
      <c r="O55" s="11"/>
      <c r="P55" s="12"/>
      <c r="Q55" s="13"/>
      <c r="R55" s="11"/>
      <c r="S55" s="12"/>
      <c r="T55" s="13"/>
      <c r="U55" s="11"/>
      <c r="V55" s="12"/>
      <c r="W55" s="13"/>
      <c r="X55" s="11"/>
      <c r="Y55" s="12"/>
      <c r="Z55" s="13"/>
    </row>
    <row r="56" spans="1:26" ht="15.75" customHeight="1" x14ac:dyDescent="0.25">
      <c r="A56" s="104"/>
      <c r="B56" s="106">
        <v>53</v>
      </c>
      <c r="C56" s="11"/>
      <c r="D56" s="12"/>
      <c r="E56" s="13"/>
      <c r="F56" s="11"/>
      <c r="G56" s="12"/>
      <c r="H56" s="13"/>
      <c r="I56" s="11"/>
      <c r="J56" s="12"/>
      <c r="K56" s="13"/>
      <c r="L56" s="11"/>
      <c r="M56" s="12"/>
      <c r="N56" s="13"/>
      <c r="O56" s="11"/>
      <c r="P56" s="12"/>
      <c r="Q56" s="13"/>
      <c r="R56" s="11"/>
      <c r="S56" s="12"/>
      <c r="T56" s="13"/>
      <c r="U56" s="11"/>
      <c r="V56" s="12"/>
      <c r="W56" s="13"/>
      <c r="X56" s="11"/>
      <c r="Y56" s="12"/>
      <c r="Z56" s="13"/>
    </row>
    <row r="57" spans="1:26" ht="15.75" customHeight="1" x14ac:dyDescent="0.25">
      <c r="A57" s="104"/>
      <c r="B57" s="106">
        <v>54</v>
      </c>
      <c r="C57" s="11"/>
      <c r="D57" s="12"/>
      <c r="E57" s="13"/>
      <c r="F57" s="11"/>
      <c r="G57" s="12"/>
      <c r="H57" s="13"/>
      <c r="I57" s="11"/>
      <c r="J57" s="12"/>
      <c r="K57" s="13"/>
      <c r="L57" s="11"/>
      <c r="M57" s="12"/>
      <c r="N57" s="13"/>
      <c r="O57" s="11"/>
      <c r="P57" s="12"/>
      <c r="Q57" s="13"/>
      <c r="R57" s="11"/>
      <c r="S57" s="12"/>
      <c r="T57" s="13"/>
      <c r="U57" s="11"/>
      <c r="V57" s="12"/>
      <c r="W57" s="13"/>
      <c r="X57" s="11"/>
      <c r="Y57" s="12"/>
      <c r="Z57" s="13"/>
    </row>
    <row r="58" spans="1:26" ht="15.75" customHeight="1" x14ac:dyDescent="0.25">
      <c r="A58" s="104"/>
      <c r="B58" s="107">
        <v>55</v>
      </c>
      <c r="C58" s="11"/>
      <c r="D58" s="12"/>
      <c r="E58" s="13"/>
      <c r="F58" s="11"/>
      <c r="G58" s="12"/>
      <c r="H58" s="13"/>
      <c r="I58" s="11"/>
      <c r="J58" s="12"/>
      <c r="K58" s="13"/>
      <c r="L58" s="11"/>
      <c r="M58" s="12"/>
      <c r="N58" s="13"/>
      <c r="O58" s="11"/>
      <c r="P58" s="12"/>
      <c r="Q58" s="13"/>
      <c r="R58" s="11"/>
      <c r="S58" s="12"/>
      <c r="T58" s="13"/>
      <c r="U58" s="11"/>
      <c r="V58" s="12"/>
      <c r="W58" s="13"/>
      <c r="X58" s="11"/>
      <c r="Y58" s="12"/>
      <c r="Z58" s="13"/>
    </row>
    <row r="59" spans="1:26" ht="15.75" customHeight="1" x14ac:dyDescent="0.25">
      <c r="A59" s="104"/>
      <c r="B59" s="106">
        <v>56</v>
      </c>
      <c r="C59" s="11"/>
      <c r="D59" s="12"/>
      <c r="E59" s="13"/>
      <c r="F59" s="11"/>
      <c r="G59" s="12"/>
      <c r="H59" s="13"/>
      <c r="I59" s="11"/>
      <c r="J59" s="12"/>
      <c r="K59" s="13"/>
      <c r="L59" s="11"/>
      <c r="M59" s="12"/>
      <c r="N59" s="13"/>
      <c r="O59" s="11"/>
      <c r="P59" s="12"/>
      <c r="Q59" s="13"/>
      <c r="R59" s="11"/>
      <c r="S59" s="12"/>
      <c r="T59" s="13"/>
      <c r="U59" s="11"/>
      <c r="V59" s="12"/>
      <c r="W59" s="13"/>
      <c r="X59" s="11"/>
      <c r="Y59" s="12"/>
      <c r="Z59" s="13"/>
    </row>
    <row r="60" spans="1:26" ht="15.75" customHeight="1" x14ac:dyDescent="0.25">
      <c r="A60" s="104"/>
      <c r="B60" s="106">
        <v>57</v>
      </c>
      <c r="C60" s="11"/>
      <c r="D60" s="12"/>
      <c r="E60" s="13"/>
      <c r="F60" s="11"/>
      <c r="G60" s="12"/>
      <c r="H60" s="13"/>
      <c r="I60" s="11"/>
      <c r="J60" s="12"/>
      <c r="K60" s="13"/>
      <c r="L60" s="11"/>
      <c r="M60" s="12"/>
      <c r="N60" s="13"/>
      <c r="O60" s="11"/>
      <c r="P60" s="12"/>
      <c r="Q60" s="13"/>
      <c r="R60" s="11"/>
      <c r="S60" s="12"/>
      <c r="T60" s="13"/>
      <c r="U60" s="11"/>
      <c r="V60" s="12"/>
      <c r="W60" s="13"/>
      <c r="X60" s="11"/>
      <c r="Y60" s="12"/>
      <c r="Z60" s="13"/>
    </row>
    <row r="61" spans="1:26" ht="15.75" customHeight="1" x14ac:dyDescent="0.25">
      <c r="A61" s="104"/>
      <c r="B61" s="106">
        <v>58</v>
      </c>
      <c r="C61" s="11"/>
      <c r="D61" s="12"/>
      <c r="E61" s="13"/>
      <c r="F61" s="11"/>
      <c r="G61" s="12"/>
      <c r="H61" s="13"/>
      <c r="I61" s="11"/>
      <c r="J61" s="12"/>
      <c r="K61" s="13"/>
      <c r="L61" s="11"/>
      <c r="M61" s="12"/>
      <c r="N61" s="13"/>
      <c r="O61" s="11"/>
      <c r="P61" s="12"/>
      <c r="Q61" s="13"/>
      <c r="R61" s="11"/>
      <c r="S61" s="12"/>
      <c r="T61" s="13"/>
      <c r="U61" s="11"/>
      <c r="V61" s="12"/>
      <c r="W61" s="13"/>
      <c r="X61" s="11"/>
      <c r="Y61" s="12"/>
      <c r="Z61" s="13"/>
    </row>
    <row r="62" spans="1:26" ht="15.75" customHeight="1" x14ac:dyDescent="0.25">
      <c r="A62" s="104"/>
      <c r="B62" s="107">
        <v>59</v>
      </c>
      <c r="C62" s="11"/>
      <c r="D62" s="12"/>
      <c r="E62" s="13"/>
      <c r="F62" s="11"/>
      <c r="G62" s="12"/>
      <c r="H62" s="13"/>
      <c r="I62" s="11"/>
      <c r="J62" s="12"/>
      <c r="K62" s="13"/>
      <c r="L62" s="11"/>
      <c r="M62" s="12"/>
      <c r="N62" s="13"/>
      <c r="O62" s="11"/>
      <c r="P62" s="12"/>
      <c r="Q62" s="13"/>
      <c r="R62" s="11"/>
      <c r="S62" s="12"/>
      <c r="T62" s="13"/>
      <c r="U62" s="11"/>
      <c r="V62" s="12"/>
      <c r="W62" s="13"/>
      <c r="X62" s="11"/>
      <c r="Y62" s="12"/>
      <c r="Z62" s="13"/>
    </row>
    <row r="63" spans="1:26" ht="15.75" customHeight="1" x14ac:dyDescent="0.25">
      <c r="A63" s="104"/>
      <c r="B63" s="106">
        <v>60</v>
      </c>
      <c r="C63" s="11"/>
      <c r="D63" s="12"/>
      <c r="E63" s="13"/>
      <c r="F63" s="11"/>
      <c r="G63" s="12"/>
      <c r="H63" s="13"/>
      <c r="I63" s="11"/>
      <c r="J63" s="12"/>
      <c r="K63" s="13"/>
      <c r="L63" s="11"/>
      <c r="M63" s="12"/>
      <c r="N63" s="13"/>
      <c r="O63" s="11"/>
      <c r="P63" s="12"/>
      <c r="Q63" s="13"/>
      <c r="R63" s="11"/>
      <c r="S63" s="12"/>
      <c r="T63" s="13"/>
      <c r="U63" s="11"/>
      <c r="V63" s="12"/>
      <c r="W63" s="13"/>
      <c r="X63" s="11"/>
      <c r="Y63" s="12"/>
      <c r="Z63" s="13"/>
    </row>
    <row r="64" spans="1:26" ht="15.75" customHeight="1" x14ac:dyDescent="0.25">
      <c r="A64" s="104"/>
      <c r="B64" s="106">
        <v>61</v>
      </c>
      <c r="C64" s="11"/>
      <c r="D64" s="12"/>
      <c r="E64" s="13"/>
      <c r="F64" s="11"/>
      <c r="G64" s="12"/>
      <c r="H64" s="13"/>
      <c r="I64" s="11"/>
      <c r="J64" s="12"/>
      <c r="K64" s="13"/>
      <c r="L64" s="11"/>
      <c r="M64" s="12"/>
      <c r="N64" s="13"/>
      <c r="O64" s="11"/>
      <c r="P64" s="12"/>
      <c r="Q64" s="13"/>
      <c r="R64" s="11"/>
      <c r="S64" s="12"/>
      <c r="T64" s="13"/>
      <c r="U64" s="11"/>
      <c r="V64" s="12"/>
      <c r="W64" s="13"/>
      <c r="X64" s="11"/>
      <c r="Y64" s="12"/>
      <c r="Z64" s="13"/>
    </row>
    <row r="65" spans="1:26" ht="15.75" customHeight="1" x14ac:dyDescent="0.25">
      <c r="A65" s="104"/>
      <c r="B65" s="106">
        <v>62</v>
      </c>
      <c r="C65" s="11"/>
      <c r="D65" s="12"/>
      <c r="E65" s="13"/>
      <c r="F65" s="11"/>
      <c r="G65" s="12"/>
      <c r="H65" s="13"/>
      <c r="I65" s="11"/>
      <c r="J65" s="12"/>
      <c r="K65" s="13"/>
      <c r="L65" s="11"/>
      <c r="M65" s="12"/>
      <c r="N65" s="13"/>
      <c r="O65" s="11"/>
      <c r="P65" s="12"/>
      <c r="Q65" s="13"/>
      <c r="R65" s="11"/>
      <c r="S65" s="12"/>
      <c r="T65" s="13"/>
      <c r="U65" s="11"/>
      <c r="V65" s="12"/>
      <c r="W65" s="13"/>
      <c r="X65" s="11"/>
      <c r="Y65" s="12"/>
      <c r="Z65" s="13"/>
    </row>
    <row r="66" spans="1:26" ht="15.75" customHeight="1" x14ac:dyDescent="0.25">
      <c r="A66" s="104"/>
      <c r="B66" s="107">
        <v>63</v>
      </c>
      <c r="C66" s="11"/>
      <c r="D66" s="12"/>
      <c r="E66" s="13"/>
      <c r="F66" s="11"/>
      <c r="G66" s="12"/>
      <c r="H66" s="13"/>
      <c r="I66" s="11"/>
      <c r="J66" s="12"/>
      <c r="K66" s="13"/>
      <c r="L66" s="11"/>
      <c r="M66" s="12"/>
      <c r="N66" s="13"/>
      <c r="O66" s="11"/>
      <c r="P66" s="12"/>
      <c r="Q66" s="13"/>
      <c r="R66" s="11"/>
      <c r="S66" s="12"/>
      <c r="T66" s="13"/>
      <c r="U66" s="11"/>
      <c r="V66" s="12"/>
      <c r="W66" s="13"/>
      <c r="X66" s="11"/>
      <c r="Y66" s="12"/>
      <c r="Z66" s="13"/>
    </row>
    <row r="67" spans="1:26" ht="15.75" customHeight="1" x14ac:dyDescent="0.25">
      <c r="A67" s="104"/>
      <c r="B67" s="106">
        <v>64</v>
      </c>
      <c r="C67" s="11"/>
      <c r="D67" s="12"/>
      <c r="E67" s="13"/>
      <c r="F67" s="11"/>
      <c r="G67" s="12"/>
      <c r="H67" s="13"/>
      <c r="I67" s="11"/>
      <c r="J67" s="12"/>
      <c r="K67" s="13"/>
      <c r="L67" s="11"/>
      <c r="M67" s="12"/>
      <c r="N67" s="13"/>
      <c r="O67" s="11"/>
      <c r="P67" s="12"/>
      <c r="Q67" s="13"/>
      <c r="R67" s="11"/>
      <c r="S67" s="12"/>
      <c r="T67" s="13"/>
      <c r="U67" s="11"/>
      <c r="V67" s="12"/>
      <c r="W67" s="13"/>
      <c r="X67" s="11"/>
      <c r="Y67" s="12"/>
      <c r="Z67" s="13"/>
    </row>
    <row r="68" spans="1:26" ht="15.75" customHeight="1" x14ac:dyDescent="0.25">
      <c r="A68" s="104"/>
      <c r="B68" s="106">
        <v>65</v>
      </c>
      <c r="C68" s="11"/>
      <c r="D68" s="12"/>
      <c r="E68" s="13"/>
      <c r="F68" s="11"/>
      <c r="G68" s="12"/>
      <c r="H68" s="13"/>
      <c r="I68" s="11"/>
      <c r="J68" s="12"/>
      <c r="K68" s="13"/>
      <c r="L68" s="11"/>
      <c r="M68" s="12"/>
      <c r="N68" s="13"/>
      <c r="O68" s="11"/>
      <c r="P68" s="12"/>
      <c r="Q68" s="13"/>
      <c r="R68" s="11"/>
      <c r="S68" s="12"/>
      <c r="T68" s="13"/>
      <c r="U68" s="11"/>
      <c r="V68" s="12"/>
      <c r="W68" s="13"/>
      <c r="X68" s="11"/>
      <c r="Y68" s="12"/>
      <c r="Z68" s="13"/>
    </row>
    <row r="69" spans="1:26" ht="15.75" customHeight="1" x14ac:dyDescent="0.25">
      <c r="A69" s="104"/>
      <c r="B69" s="107">
        <v>66</v>
      </c>
      <c r="C69" s="11"/>
      <c r="D69" s="12"/>
      <c r="E69" s="13"/>
      <c r="F69" s="11"/>
      <c r="G69" s="12"/>
      <c r="H69" s="13"/>
      <c r="I69" s="11"/>
      <c r="J69" s="12"/>
      <c r="K69" s="13"/>
      <c r="L69" s="11"/>
      <c r="M69" s="12"/>
      <c r="N69" s="13"/>
      <c r="O69" s="11"/>
      <c r="P69" s="12"/>
      <c r="Q69" s="13"/>
      <c r="R69" s="11"/>
      <c r="S69" s="12"/>
      <c r="T69" s="13"/>
      <c r="U69" s="11"/>
      <c r="V69" s="12"/>
      <c r="W69" s="13"/>
      <c r="X69" s="11"/>
      <c r="Y69" s="12"/>
      <c r="Z69" s="13"/>
    </row>
    <row r="70" spans="1:26" ht="15.75" customHeight="1" x14ac:dyDescent="0.25">
      <c r="A70" s="104"/>
      <c r="B70" s="106">
        <v>67</v>
      </c>
      <c r="C70" s="11"/>
      <c r="D70" s="12"/>
      <c r="E70" s="13"/>
      <c r="F70" s="11"/>
      <c r="G70" s="12"/>
      <c r="H70" s="13"/>
      <c r="I70" s="11"/>
      <c r="J70" s="12"/>
      <c r="K70" s="13"/>
      <c r="L70" s="11"/>
      <c r="M70" s="12"/>
      <c r="N70" s="13"/>
      <c r="O70" s="11"/>
      <c r="P70" s="12"/>
      <c r="Q70" s="13"/>
      <c r="R70" s="11"/>
      <c r="S70" s="12"/>
      <c r="T70" s="13"/>
      <c r="U70" s="11"/>
      <c r="V70" s="12"/>
      <c r="W70" s="13"/>
      <c r="X70" s="11"/>
      <c r="Y70" s="12"/>
      <c r="Z70" s="13"/>
    </row>
    <row r="71" spans="1:26" ht="15.75" customHeight="1" x14ac:dyDescent="0.25">
      <c r="A71" s="104"/>
      <c r="B71" s="106">
        <v>68</v>
      </c>
      <c r="C71" s="11"/>
      <c r="D71" s="12"/>
      <c r="E71" s="13"/>
      <c r="F71" s="11"/>
      <c r="G71" s="12"/>
      <c r="H71" s="13"/>
      <c r="I71" s="11"/>
      <c r="J71" s="12"/>
      <c r="K71" s="13"/>
      <c r="L71" s="11"/>
      <c r="M71" s="12"/>
      <c r="N71" s="13"/>
      <c r="O71" s="11"/>
      <c r="P71" s="12"/>
      <c r="Q71" s="13"/>
      <c r="R71" s="11"/>
      <c r="S71" s="12"/>
      <c r="T71" s="13"/>
      <c r="U71" s="11"/>
      <c r="V71" s="12"/>
      <c r="W71" s="13"/>
      <c r="X71" s="11"/>
      <c r="Y71" s="12"/>
      <c r="Z71" s="13"/>
    </row>
    <row r="72" spans="1:26" ht="15.75" customHeight="1" x14ac:dyDescent="0.25">
      <c r="A72" s="104"/>
      <c r="B72" s="106">
        <v>69</v>
      </c>
      <c r="C72" s="11"/>
      <c r="D72" s="12"/>
      <c r="E72" s="13"/>
      <c r="F72" s="11"/>
      <c r="G72" s="12"/>
      <c r="H72" s="13"/>
      <c r="I72" s="11"/>
      <c r="J72" s="12"/>
      <c r="K72" s="13"/>
      <c r="L72" s="11"/>
      <c r="M72" s="12"/>
      <c r="N72" s="13"/>
      <c r="O72" s="11"/>
      <c r="P72" s="12"/>
      <c r="Q72" s="13"/>
      <c r="R72" s="11"/>
      <c r="S72" s="12"/>
      <c r="T72" s="13"/>
      <c r="U72" s="11"/>
      <c r="V72" s="12"/>
      <c r="W72" s="13"/>
      <c r="X72" s="11"/>
      <c r="Y72" s="12"/>
      <c r="Z72" s="13"/>
    </row>
    <row r="73" spans="1:26" ht="15.75" customHeight="1" x14ac:dyDescent="0.25">
      <c r="A73" s="104"/>
      <c r="B73" s="106">
        <v>70</v>
      </c>
      <c r="C73" s="11"/>
      <c r="D73" s="12"/>
      <c r="E73" s="13"/>
      <c r="F73" s="11"/>
      <c r="G73" s="12"/>
      <c r="H73" s="13"/>
      <c r="I73" s="11"/>
      <c r="J73" s="12"/>
      <c r="K73" s="13"/>
      <c r="L73" s="11"/>
      <c r="M73" s="12"/>
      <c r="N73" s="13"/>
      <c r="O73" s="11"/>
      <c r="P73" s="12"/>
      <c r="Q73" s="13"/>
      <c r="R73" s="11"/>
      <c r="S73" s="12"/>
      <c r="T73" s="13"/>
      <c r="U73" s="11"/>
      <c r="V73" s="12"/>
      <c r="W73" s="13"/>
      <c r="X73" s="11"/>
      <c r="Y73" s="12"/>
      <c r="Z73" s="13"/>
    </row>
    <row r="74" spans="1:26" ht="15.75" customHeight="1" x14ac:dyDescent="0.25">
      <c r="A74" s="104"/>
      <c r="B74" s="106">
        <v>71</v>
      </c>
      <c r="C74" s="11"/>
      <c r="D74" s="12"/>
      <c r="E74" s="13"/>
      <c r="F74" s="11"/>
      <c r="G74" s="12"/>
      <c r="H74" s="13"/>
      <c r="I74" s="11"/>
      <c r="J74" s="12"/>
      <c r="K74" s="13"/>
      <c r="L74" s="11"/>
      <c r="M74" s="12"/>
      <c r="N74" s="13"/>
      <c r="O74" s="11"/>
      <c r="P74" s="12"/>
      <c r="Q74" s="13"/>
      <c r="R74" s="11"/>
      <c r="S74" s="12"/>
      <c r="T74" s="13"/>
      <c r="U74" s="11"/>
      <c r="V74" s="12"/>
      <c r="W74" s="13"/>
      <c r="X74" s="11"/>
      <c r="Y74" s="12"/>
      <c r="Z74" s="13"/>
    </row>
    <row r="75" spans="1:26" ht="15.75" customHeight="1" x14ac:dyDescent="0.25">
      <c r="A75" s="104"/>
      <c r="B75" s="107">
        <v>72</v>
      </c>
      <c r="C75" s="11"/>
      <c r="D75" s="12"/>
      <c r="E75" s="13"/>
      <c r="F75" s="11"/>
      <c r="G75" s="12"/>
      <c r="H75" s="13"/>
      <c r="I75" s="11"/>
      <c r="J75" s="12"/>
      <c r="K75" s="13"/>
      <c r="L75" s="11"/>
      <c r="M75" s="12"/>
      <c r="N75" s="13"/>
      <c r="O75" s="11"/>
      <c r="P75" s="12"/>
      <c r="Q75" s="13"/>
      <c r="R75" s="11"/>
      <c r="S75" s="12"/>
      <c r="T75" s="13"/>
      <c r="U75" s="11"/>
      <c r="V75" s="12"/>
      <c r="W75" s="13"/>
      <c r="X75" s="11"/>
      <c r="Y75" s="12"/>
      <c r="Z75" s="13"/>
    </row>
    <row r="76" spans="1:26" ht="15.75" customHeight="1" x14ac:dyDescent="0.25">
      <c r="A76" s="104"/>
      <c r="B76" s="106">
        <v>73</v>
      </c>
      <c r="C76" s="11"/>
      <c r="D76" s="12"/>
      <c r="E76" s="13"/>
      <c r="F76" s="11"/>
      <c r="G76" s="12"/>
      <c r="H76" s="13"/>
      <c r="I76" s="11"/>
      <c r="J76" s="12"/>
      <c r="K76" s="13"/>
      <c r="L76" s="11"/>
      <c r="M76" s="12"/>
      <c r="N76" s="13"/>
      <c r="O76" s="11"/>
      <c r="P76" s="12"/>
      <c r="Q76" s="13"/>
      <c r="R76" s="11"/>
      <c r="S76" s="12"/>
      <c r="T76" s="13"/>
      <c r="U76" s="11"/>
      <c r="V76" s="12"/>
      <c r="W76" s="13"/>
      <c r="X76" s="11"/>
      <c r="Y76" s="12"/>
      <c r="Z76" s="13"/>
    </row>
    <row r="77" spans="1:26" ht="15.75" customHeight="1" thickBot="1" x14ac:dyDescent="0.3">
      <c r="A77" s="104"/>
      <c r="B77" s="108">
        <v>74</v>
      </c>
      <c r="C77" s="11"/>
      <c r="D77" s="12"/>
      <c r="E77" s="13"/>
      <c r="F77" s="11"/>
      <c r="G77" s="12"/>
      <c r="H77" s="13"/>
      <c r="I77" s="11"/>
      <c r="J77" s="12"/>
      <c r="K77" s="13"/>
      <c r="L77" s="11"/>
      <c r="M77" s="12"/>
      <c r="N77" s="13"/>
      <c r="O77" s="11"/>
      <c r="P77" s="12"/>
      <c r="Q77" s="13"/>
      <c r="R77" s="11"/>
      <c r="S77" s="12"/>
      <c r="T77" s="13"/>
      <c r="U77" s="11"/>
      <c r="V77" s="12"/>
      <c r="W77" s="13"/>
      <c r="X77" s="11"/>
      <c r="Y77" s="12"/>
      <c r="Z77" s="13"/>
    </row>
    <row r="78" spans="1:26" x14ac:dyDescent="0.2">
      <c r="C78">
        <f>SUM(C4:C77)</f>
        <v>47</v>
      </c>
      <c r="D78">
        <f t="shared" ref="D78:V78" si="0">SUM(D4:D77)</f>
        <v>35</v>
      </c>
      <c r="E78" t="s">
        <v>133</v>
      </c>
      <c r="F78">
        <f t="shared" si="0"/>
        <v>52</v>
      </c>
      <c r="G78">
        <f t="shared" si="0"/>
        <v>35</v>
      </c>
      <c r="H78" t="s">
        <v>138</v>
      </c>
      <c r="I78">
        <f t="shared" si="0"/>
        <v>49</v>
      </c>
      <c r="J78">
        <f t="shared" si="0"/>
        <v>31</v>
      </c>
      <c r="K78" t="s">
        <v>134</v>
      </c>
      <c r="L78">
        <f t="shared" si="0"/>
        <v>61</v>
      </c>
      <c r="M78">
        <f t="shared" si="0"/>
        <v>39</v>
      </c>
      <c r="N78" t="s">
        <v>132</v>
      </c>
      <c r="O78">
        <f t="shared" si="0"/>
        <v>60</v>
      </c>
      <c r="P78">
        <f t="shared" si="0"/>
        <v>37</v>
      </c>
      <c r="Q78" t="s">
        <v>136</v>
      </c>
      <c r="R78">
        <f t="shared" si="0"/>
        <v>38</v>
      </c>
      <c r="S78">
        <f t="shared" si="0"/>
        <v>26</v>
      </c>
      <c r="T78" t="s">
        <v>131</v>
      </c>
      <c r="U78">
        <f t="shared" si="0"/>
        <v>68</v>
      </c>
      <c r="V78">
        <f t="shared" si="0"/>
        <v>51</v>
      </c>
      <c r="W78" t="s">
        <v>137</v>
      </c>
      <c r="X78">
        <f t="shared" ref="X78:Y78" si="1">SUM(X4:X77)</f>
        <v>41</v>
      </c>
      <c r="Y78">
        <f t="shared" si="1"/>
        <v>20</v>
      </c>
      <c r="Z78" t="s">
        <v>135</v>
      </c>
    </row>
    <row r="79" spans="1:26" ht="15.75" customHeight="1" x14ac:dyDescent="0.25">
      <c r="B79" s="274" t="s">
        <v>0</v>
      </c>
      <c r="C79" s="274"/>
      <c r="F79" s="20" t="s">
        <v>28</v>
      </c>
      <c r="G79" s="112" t="s">
        <v>3</v>
      </c>
      <c r="H79" s="113"/>
      <c r="I79" s="113" t="s">
        <v>4</v>
      </c>
      <c r="J79" s="113"/>
      <c r="K79" s="113" t="s">
        <v>5</v>
      </c>
      <c r="L79" s="113"/>
      <c r="M79" s="113" t="s">
        <v>6</v>
      </c>
      <c r="N79" s="113"/>
      <c r="O79" s="113" t="s">
        <v>7</v>
      </c>
      <c r="P79" s="113"/>
      <c r="Q79" s="113" t="s">
        <v>8</v>
      </c>
      <c r="R79" s="113"/>
      <c r="S79" s="113" t="s">
        <v>9</v>
      </c>
      <c r="T79" s="21"/>
      <c r="U79" s="113" t="s">
        <v>10</v>
      </c>
      <c r="V79" s="22"/>
    </row>
    <row r="80" spans="1:26" ht="15.75" customHeight="1" x14ac:dyDescent="0.25">
      <c r="B80" s="23" t="s">
        <v>3</v>
      </c>
      <c r="C80" s="24">
        <f>C78</f>
        <v>47</v>
      </c>
      <c r="F80" s="110">
        <v>1</v>
      </c>
      <c r="G80" s="117">
        <f>D4</f>
        <v>0</v>
      </c>
      <c r="H80" s="5">
        <f>F80*G80</f>
        <v>0</v>
      </c>
      <c r="I80" s="117">
        <f>G4</f>
        <v>0</v>
      </c>
      <c r="J80" s="5">
        <f>I80*F80</f>
        <v>0</v>
      </c>
      <c r="K80" s="117">
        <f>J4</f>
        <v>0</v>
      </c>
      <c r="L80" s="26">
        <f>K80*F80</f>
        <v>0</v>
      </c>
      <c r="M80" s="117">
        <f>M4</f>
        <v>0</v>
      </c>
      <c r="N80" s="5">
        <f>M80*F80</f>
        <v>0</v>
      </c>
      <c r="O80" s="117">
        <f>P4</f>
        <v>0</v>
      </c>
      <c r="P80" s="5">
        <f>O80*F80</f>
        <v>0</v>
      </c>
      <c r="Q80" s="5">
        <f>S4</f>
        <v>0</v>
      </c>
      <c r="R80" s="5">
        <f>Q80*F80</f>
        <v>0</v>
      </c>
      <c r="S80" s="117">
        <f>V4</f>
        <v>0</v>
      </c>
      <c r="T80" s="5">
        <f>S80*F80</f>
        <v>0</v>
      </c>
      <c r="U80" s="117">
        <f>Y4</f>
        <v>0</v>
      </c>
      <c r="V80" s="5">
        <f>U80*F80</f>
        <v>0</v>
      </c>
    </row>
    <row r="81" spans="2:22" ht="15.75" customHeight="1" x14ac:dyDescent="0.25">
      <c r="B81" s="23" t="s">
        <v>4</v>
      </c>
      <c r="C81" s="24">
        <f>F78</f>
        <v>52</v>
      </c>
      <c r="F81" s="110">
        <v>2</v>
      </c>
      <c r="G81" s="117">
        <f t="shared" ref="G81:G144" si="2">D5</f>
        <v>0</v>
      </c>
      <c r="H81" s="5">
        <f t="shared" ref="H81:H144" si="3">F81*G81</f>
        <v>0</v>
      </c>
      <c r="I81" s="117">
        <f t="shared" ref="I81:I144" si="4">G5</f>
        <v>0</v>
      </c>
      <c r="J81" s="5">
        <f t="shared" ref="J81:J144" si="5">I81*F81</f>
        <v>0</v>
      </c>
      <c r="K81" s="117">
        <f t="shared" ref="K81:K144" si="6">J5</f>
        <v>0</v>
      </c>
      <c r="L81" s="26">
        <f t="shared" ref="L81:L144" si="7">K81*F81</f>
        <v>0</v>
      </c>
      <c r="M81" s="117">
        <f t="shared" ref="M81:M144" si="8">M5</f>
        <v>0</v>
      </c>
      <c r="N81" s="5">
        <f t="shared" ref="N81:N144" si="9">M81*F81</f>
        <v>0</v>
      </c>
      <c r="O81" s="117">
        <f t="shared" ref="O81:O144" si="10">P5</f>
        <v>0</v>
      </c>
      <c r="P81" s="5">
        <f t="shared" ref="P81:P144" si="11">O81*F81</f>
        <v>0</v>
      </c>
      <c r="Q81" s="5">
        <f t="shared" ref="Q81:Q144" si="12">S5</f>
        <v>0</v>
      </c>
      <c r="R81" s="5">
        <f t="shared" ref="R81:R144" si="13">Q81*F81</f>
        <v>0</v>
      </c>
      <c r="S81" s="117">
        <f t="shared" ref="S81:S144" si="14">V5</f>
        <v>0</v>
      </c>
      <c r="T81" s="5">
        <f t="shared" ref="T81:T144" si="15">S81*F81</f>
        <v>0</v>
      </c>
      <c r="U81" s="117">
        <f t="shared" ref="U81:U144" si="16">Y5</f>
        <v>0</v>
      </c>
      <c r="V81" s="5">
        <f t="shared" ref="V81:V144" si="17">U81*F81</f>
        <v>0</v>
      </c>
    </row>
    <row r="82" spans="2:22" ht="15.75" customHeight="1" x14ac:dyDescent="0.25">
      <c r="B82" s="23" t="s">
        <v>5</v>
      </c>
      <c r="C82" s="24">
        <f>I78</f>
        <v>49</v>
      </c>
      <c r="F82" s="110">
        <v>3</v>
      </c>
      <c r="G82" s="117">
        <f t="shared" si="2"/>
        <v>0</v>
      </c>
      <c r="H82" s="5">
        <f t="shared" si="3"/>
        <v>0</v>
      </c>
      <c r="I82" s="117">
        <f t="shared" si="4"/>
        <v>0</v>
      </c>
      <c r="J82" s="5">
        <f t="shared" si="5"/>
        <v>0</v>
      </c>
      <c r="K82" s="117">
        <f t="shared" si="6"/>
        <v>0</v>
      </c>
      <c r="L82" s="26">
        <f t="shared" si="7"/>
        <v>0</v>
      </c>
      <c r="M82" s="117">
        <f t="shared" si="8"/>
        <v>0</v>
      </c>
      <c r="N82" s="5">
        <f t="shared" si="9"/>
        <v>0</v>
      </c>
      <c r="O82" s="117">
        <f t="shared" si="10"/>
        <v>0</v>
      </c>
      <c r="P82" s="5">
        <f t="shared" si="11"/>
        <v>0</v>
      </c>
      <c r="Q82" s="5">
        <f t="shared" si="12"/>
        <v>0</v>
      </c>
      <c r="R82" s="5">
        <f t="shared" si="13"/>
        <v>0</v>
      </c>
      <c r="S82" s="117">
        <f t="shared" si="14"/>
        <v>0</v>
      </c>
      <c r="T82" s="5">
        <f t="shared" si="15"/>
        <v>0</v>
      </c>
      <c r="U82" s="117">
        <f t="shared" si="16"/>
        <v>0</v>
      </c>
      <c r="V82" s="5">
        <f t="shared" si="17"/>
        <v>0</v>
      </c>
    </row>
    <row r="83" spans="2:22" ht="15.75" customHeight="1" x14ac:dyDescent="0.25">
      <c r="B83" s="23" t="s">
        <v>6</v>
      </c>
      <c r="C83" s="24">
        <f>L78</f>
        <v>61</v>
      </c>
      <c r="F83" s="110">
        <v>4</v>
      </c>
      <c r="G83" s="117">
        <f t="shared" si="2"/>
        <v>0</v>
      </c>
      <c r="H83" s="5">
        <f t="shared" si="3"/>
        <v>0</v>
      </c>
      <c r="I83" s="117">
        <f t="shared" si="4"/>
        <v>0</v>
      </c>
      <c r="J83" s="5">
        <f t="shared" si="5"/>
        <v>0</v>
      </c>
      <c r="K83" s="117">
        <f t="shared" si="6"/>
        <v>0</v>
      </c>
      <c r="L83" s="26">
        <f t="shared" si="7"/>
        <v>0</v>
      </c>
      <c r="M83" s="117">
        <f t="shared" si="8"/>
        <v>0</v>
      </c>
      <c r="N83" s="5">
        <f t="shared" si="9"/>
        <v>0</v>
      </c>
      <c r="O83" s="117">
        <f t="shared" si="10"/>
        <v>0</v>
      </c>
      <c r="P83" s="5">
        <f t="shared" si="11"/>
        <v>0</v>
      </c>
      <c r="Q83" s="5">
        <f t="shared" si="12"/>
        <v>0</v>
      </c>
      <c r="R83" s="5">
        <f t="shared" si="13"/>
        <v>0</v>
      </c>
      <c r="S83" s="117">
        <f t="shared" si="14"/>
        <v>0</v>
      </c>
      <c r="T83" s="5">
        <f t="shared" si="15"/>
        <v>0</v>
      </c>
      <c r="U83" s="117">
        <f t="shared" si="16"/>
        <v>0</v>
      </c>
      <c r="V83" s="5">
        <f t="shared" si="17"/>
        <v>0</v>
      </c>
    </row>
    <row r="84" spans="2:22" ht="15.75" customHeight="1" x14ac:dyDescent="0.25">
      <c r="B84" s="23" t="s">
        <v>7</v>
      </c>
      <c r="C84" s="24">
        <f>O78</f>
        <v>60</v>
      </c>
      <c r="F84" s="110">
        <v>5</v>
      </c>
      <c r="G84" s="117">
        <f t="shared" si="2"/>
        <v>0</v>
      </c>
      <c r="H84" s="5">
        <f t="shared" si="3"/>
        <v>0</v>
      </c>
      <c r="I84" s="117">
        <f t="shared" si="4"/>
        <v>0</v>
      </c>
      <c r="J84" s="5">
        <f t="shared" si="5"/>
        <v>0</v>
      </c>
      <c r="K84" s="117">
        <f t="shared" si="6"/>
        <v>0</v>
      </c>
      <c r="L84" s="26">
        <f t="shared" si="7"/>
        <v>0</v>
      </c>
      <c r="M84" s="117">
        <f t="shared" si="8"/>
        <v>0</v>
      </c>
      <c r="N84" s="5">
        <f t="shared" si="9"/>
        <v>0</v>
      </c>
      <c r="O84" s="117">
        <f t="shared" si="10"/>
        <v>0</v>
      </c>
      <c r="P84" s="5">
        <f t="shared" si="11"/>
        <v>0</v>
      </c>
      <c r="Q84" s="5">
        <f t="shared" si="12"/>
        <v>0</v>
      </c>
      <c r="R84" s="5">
        <f t="shared" si="13"/>
        <v>0</v>
      </c>
      <c r="S84" s="117">
        <f t="shared" si="14"/>
        <v>0</v>
      </c>
      <c r="T84" s="5">
        <f t="shared" si="15"/>
        <v>0</v>
      </c>
      <c r="U84" s="117">
        <f t="shared" si="16"/>
        <v>0</v>
      </c>
      <c r="V84" s="5">
        <f t="shared" si="17"/>
        <v>0</v>
      </c>
    </row>
    <row r="85" spans="2:22" ht="15.75" customHeight="1" x14ac:dyDescent="0.25">
      <c r="B85" s="23" t="s">
        <v>8</v>
      </c>
      <c r="C85" s="24">
        <f>R78</f>
        <v>38</v>
      </c>
      <c r="F85" s="110">
        <v>6</v>
      </c>
      <c r="G85" s="117">
        <f t="shared" si="2"/>
        <v>0</v>
      </c>
      <c r="H85" s="5">
        <f t="shared" si="3"/>
        <v>0</v>
      </c>
      <c r="I85" s="117">
        <f t="shared" si="4"/>
        <v>0</v>
      </c>
      <c r="J85" s="5">
        <f t="shared" si="5"/>
        <v>0</v>
      </c>
      <c r="K85" s="117">
        <f t="shared" si="6"/>
        <v>0</v>
      </c>
      <c r="L85" s="26">
        <f t="shared" si="7"/>
        <v>0</v>
      </c>
      <c r="M85" s="117">
        <f t="shared" si="8"/>
        <v>0</v>
      </c>
      <c r="N85" s="5">
        <f t="shared" si="9"/>
        <v>0</v>
      </c>
      <c r="O85" s="117">
        <f t="shared" si="10"/>
        <v>0</v>
      </c>
      <c r="P85" s="5">
        <f t="shared" si="11"/>
        <v>0</v>
      </c>
      <c r="Q85" s="5">
        <f t="shared" si="12"/>
        <v>0</v>
      </c>
      <c r="R85" s="5">
        <f t="shared" si="13"/>
        <v>0</v>
      </c>
      <c r="S85" s="117">
        <f t="shared" si="14"/>
        <v>0</v>
      </c>
      <c r="T85" s="5">
        <f t="shared" si="15"/>
        <v>0</v>
      </c>
      <c r="U85" s="117">
        <f t="shared" si="16"/>
        <v>0</v>
      </c>
      <c r="V85" s="5">
        <f t="shared" si="17"/>
        <v>0</v>
      </c>
    </row>
    <row r="86" spans="2:22" ht="15.75" customHeight="1" x14ac:dyDescent="0.25">
      <c r="B86" s="23" t="s">
        <v>9</v>
      </c>
      <c r="C86" s="24">
        <f>U78</f>
        <v>68</v>
      </c>
      <c r="F86" s="110">
        <v>7</v>
      </c>
      <c r="G86" s="117">
        <f t="shared" si="2"/>
        <v>0</v>
      </c>
      <c r="H86" s="5">
        <f t="shared" si="3"/>
        <v>0</v>
      </c>
      <c r="I86" s="117">
        <f t="shared" si="4"/>
        <v>0</v>
      </c>
      <c r="J86" s="5">
        <f t="shared" si="5"/>
        <v>0</v>
      </c>
      <c r="K86" s="117">
        <f t="shared" si="6"/>
        <v>0</v>
      </c>
      <c r="L86" s="26">
        <f t="shared" si="7"/>
        <v>0</v>
      </c>
      <c r="M86" s="117">
        <f t="shared" si="8"/>
        <v>0</v>
      </c>
      <c r="N86" s="5">
        <f t="shared" si="9"/>
        <v>0</v>
      </c>
      <c r="O86" s="117">
        <f t="shared" si="10"/>
        <v>0</v>
      </c>
      <c r="P86" s="5">
        <f t="shared" si="11"/>
        <v>0</v>
      </c>
      <c r="Q86" s="5">
        <f t="shared" si="12"/>
        <v>0</v>
      </c>
      <c r="R86" s="5">
        <f t="shared" si="13"/>
        <v>0</v>
      </c>
      <c r="S86" s="117">
        <f t="shared" si="14"/>
        <v>0</v>
      </c>
      <c r="T86" s="5">
        <f t="shared" si="15"/>
        <v>0</v>
      </c>
      <c r="U86" s="117">
        <f t="shared" si="16"/>
        <v>0</v>
      </c>
      <c r="V86" s="5">
        <f t="shared" si="17"/>
        <v>0</v>
      </c>
    </row>
    <row r="87" spans="2:22" ht="15.75" customHeight="1" x14ac:dyDescent="0.25">
      <c r="B87" s="23" t="s">
        <v>10</v>
      </c>
      <c r="C87" s="24">
        <f>X78</f>
        <v>41</v>
      </c>
      <c r="F87" s="110">
        <v>8</v>
      </c>
      <c r="G87" s="117">
        <f t="shared" si="2"/>
        <v>0</v>
      </c>
      <c r="H87" s="5">
        <f t="shared" si="3"/>
        <v>0</v>
      </c>
      <c r="I87" s="117">
        <f t="shared" si="4"/>
        <v>0</v>
      </c>
      <c r="J87" s="5">
        <f t="shared" si="5"/>
        <v>0</v>
      </c>
      <c r="K87" s="117">
        <f t="shared" si="6"/>
        <v>0</v>
      </c>
      <c r="L87" s="26">
        <f t="shared" si="7"/>
        <v>0</v>
      </c>
      <c r="M87" s="117">
        <f t="shared" si="8"/>
        <v>0</v>
      </c>
      <c r="N87" s="5">
        <f t="shared" si="9"/>
        <v>0</v>
      </c>
      <c r="O87" s="117">
        <f t="shared" si="10"/>
        <v>0</v>
      </c>
      <c r="P87" s="5">
        <f t="shared" si="11"/>
        <v>0</v>
      </c>
      <c r="Q87" s="5">
        <f t="shared" si="12"/>
        <v>0</v>
      </c>
      <c r="R87" s="5">
        <f t="shared" si="13"/>
        <v>0</v>
      </c>
      <c r="S87" s="117">
        <f t="shared" si="14"/>
        <v>0</v>
      </c>
      <c r="T87" s="5">
        <f t="shared" si="15"/>
        <v>0</v>
      </c>
      <c r="U87" s="117">
        <f t="shared" si="16"/>
        <v>0</v>
      </c>
      <c r="V87" s="5">
        <f t="shared" si="17"/>
        <v>0</v>
      </c>
    </row>
    <row r="88" spans="2:22" ht="15.75" customHeight="1" x14ac:dyDescent="0.25">
      <c r="B88" s="25" t="s">
        <v>11</v>
      </c>
      <c r="C88" s="25">
        <f>AVERAGE(C80:C87)</f>
        <v>52</v>
      </c>
      <c r="F88" s="110">
        <v>9</v>
      </c>
      <c r="G88" s="117">
        <f t="shared" si="2"/>
        <v>0</v>
      </c>
      <c r="H88" s="5">
        <f t="shared" si="3"/>
        <v>0</v>
      </c>
      <c r="I88" s="117">
        <f t="shared" si="4"/>
        <v>0</v>
      </c>
      <c r="J88" s="5">
        <f t="shared" si="5"/>
        <v>0</v>
      </c>
      <c r="K88" s="117">
        <f t="shared" si="6"/>
        <v>0</v>
      </c>
      <c r="L88" s="26">
        <f t="shared" si="7"/>
        <v>0</v>
      </c>
      <c r="M88" s="117">
        <f t="shared" si="8"/>
        <v>0</v>
      </c>
      <c r="N88" s="5">
        <f t="shared" si="9"/>
        <v>0</v>
      </c>
      <c r="O88" s="117">
        <f t="shared" si="10"/>
        <v>0</v>
      </c>
      <c r="P88" s="5">
        <f t="shared" si="11"/>
        <v>0</v>
      </c>
      <c r="Q88" s="5">
        <f t="shared" si="12"/>
        <v>0</v>
      </c>
      <c r="R88" s="5">
        <f t="shared" si="13"/>
        <v>0</v>
      </c>
      <c r="S88" s="117">
        <f t="shared" si="14"/>
        <v>0</v>
      </c>
      <c r="T88" s="5">
        <f t="shared" si="15"/>
        <v>0</v>
      </c>
      <c r="U88" s="117">
        <f t="shared" si="16"/>
        <v>0</v>
      </c>
      <c r="V88" s="5">
        <f t="shared" si="17"/>
        <v>0</v>
      </c>
    </row>
    <row r="89" spans="2:22" ht="15.75" customHeight="1" x14ac:dyDescent="0.25">
      <c r="B89" s="25" t="s">
        <v>13</v>
      </c>
      <c r="C89" s="25">
        <f>STDEV(C80:C87)</f>
        <v>10.364775512695459</v>
      </c>
      <c r="F89" s="110">
        <v>10</v>
      </c>
      <c r="G89" s="117">
        <f t="shared" si="2"/>
        <v>0</v>
      </c>
      <c r="H89" s="5">
        <f t="shared" si="3"/>
        <v>0</v>
      </c>
      <c r="I89" s="117">
        <f t="shared" si="4"/>
        <v>0</v>
      </c>
      <c r="J89" s="5">
        <f t="shared" si="5"/>
        <v>0</v>
      </c>
      <c r="K89" s="117">
        <f t="shared" si="6"/>
        <v>0</v>
      </c>
      <c r="L89" s="26">
        <f t="shared" si="7"/>
        <v>0</v>
      </c>
      <c r="M89" s="117">
        <f t="shared" si="8"/>
        <v>0</v>
      </c>
      <c r="N89" s="5">
        <f t="shared" si="9"/>
        <v>0</v>
      </c>
      <c r="O89" s="117">
        <f t="shared" si="10"/>
        <v>0</v>
      </c>
      <c r="P89" s="5">
        <f t="shared" si="11"/>
        <v>0</v>
      </c>
      <c r="Q89" s="5">
        <f t="shared" si="12"/>
        <v>0</v>
      </c>
      <c r="R89" s="5">
        <f t="shared" si="13"/>
        <v>0</v>
      </c>
      <c r="S89" s="117">
        <f t="shared" si="14"/>
        <v>0</v>
      </c>
      <c r="T89" s="5">
        <f t="shared" si="15"/>
        <v>0</v>
      </c>
      <c r="U89" s="117">
        <f t="shared" si="16"/>
        <v>0</v>
      </c>
      <c r="V89" s="5">
        <f t="shared" si="17"/>
        <v>0</v>
      </c>
    </row>
    <row r="90" spans="2:22" ht="15.75" customHeight="1" x14ac:dyDescent="0.25">
      <c r="F90" s="110">
        <v>11</v>
      </c>
      <c r="G90" s="117">
        <f t="shared" si="2"/>
        <v>0</v>
      </c>
      <c r="H90" s="5">
        <f t="shared" si="3"/>
        <v>0</v>
      </c>
      <c r="I90" s="117">
        <f t="shared" si="4"/>
        <v>0</v>
      </c>
      <c r="J90" s="5">
        <f t="shared" si="5"/>
        <v>0</v>
      </c>
      <c r="K90" s="117">
        <f t="shared" si="6"/>
        <v>0</v>
      </c>
      <c r="L90" s="26">
        <f t="shared" si="7"/>
        <v>0</v>
      </c>
      <c r="M90" s="117">
        <f t="shared" si="8"/>
        <v>0</v>
      </c>
      <c r="N90" s="5">
        <f t="shared" si="9"/>
        <v>0</v>
      </c>
      <c r="O90" s="117">
        <f t="shared" si="10"/>
        <v>0</v>
      </c>
      <c r="P90" s="5">
        <f t="shared" si="11"/>
        <v>0</v>
      </c>
      <c r="Q90" s="5">
        <f t="shared" si="12"/>
        <v>0</v>
      </c>
      <c r="R90" s="5">
        <f t="shared" si="13"/>
        <v>0</v>
      </c>
      <c r="S90" s="117">
        <f t="shared" si="14"/>
        <v>0</v>
      </c>
      <c r="T90" s="5">
        <f t="shared" si="15"/>
        <v>0</v>
      </c>
      <c r="U90" s="117">
        <f t="shared" si="16"/>
        <v>0</v>
      </c>
      <c r="V90" s="5">
        <f t="shared" si="17"/>
        <v>0</v>
      </c>
    </row>
    <row r="91" spans="2:22" ht="15.75" customHeight="1" x14ac:dyDescent="0.25">
      <c r="B91" s="275" t="s">
        <v>108</v>
      </c>
      <c r="C91" s="276"/>
      <c r="F91" s="110">
        <v>12</v>
      </c>
      <c r="G91" s="117">
        <f t="shared" si="2"/>
        <v>0</v>
      </c>
      <c r="H91" s="5">
        <f t="shared" si="3"/>
        <v>0</v>
      </c>
      <c r="I91" s="117">
        <f t="shared" si="4"/>
        <v>0</v>
      </c>
      <c r="J91" s="5">
        <f t="shared" si="5"/>
        <v>0</v>
      </c>
      <c r="K91" s="117">
        <f t="shared" si="6"/>
        <v>0</v>
      </c>
      <c r="L91" s="26">
        <f t="shared" si="7"/>
        <v>0</v>
      </c>
      <c r="M91" s="117">
        <f t="shared" si="8"/>
        <v>0</v>
      </c>
      <c r="N91" s="5">
        <f t="shared" si="9"/>
        <v>0</v>
      </c>
      <c r="O91" s="117">
        <f t="shared" si="10"/>
        <v>0</v>
      </c>
      <c r="P91" s="5">
        <f t="shared" si="11"/>
        <v>0</v>
      </c>
      <c r="Q91" s="5">
        <f t="shared" si="12"/>
        <v>0</v>
      </c>
      <c r="R91" s="5">
        <f t="shared" si="13"/>
        <v>0</v>
      </c>
      <c r="S91" s="117">
        <f t="shared" si="14"/>
        <v>0</v>
      </c>
      <c r="T91" s="5">
        <f t="shared" si="15"/>
        <v>0</v>
      </c>
      <c r="U91" s="117">
        <f t="shared" si="16"/>
        <v>0</v>
      </c>
      <c r="V91" s="5">
        <f t="shared" si="17"/>
        <v>0</v>
      </c>
    </row>
    <row r="92" spans="2:22" ht="15.75" customHeight="1" x14ac:dyDescent="0.25">
      <c r="B92" s="23" t="s">
        <v>3</v>
      </c>
      <c r="C92" s="92">
        <f>17/32*100</f>
        <v>53.125</v>
      </c>
      <c r="F92" s="110">
        <v>13</v>
      </c>
      <c r="G92" s="117">
        <f t="shared" si="2"/>
        <v>0</v>
      </c>
      <c r="H92" s="5">
        <f t="shared" si="3"/>
        <v>0</v>
      </c>
      <c r="I92" s="117">
        <f t="shared" si="4"/>
        <v>0</v>
      </c>
      <c r="J92" s="5">
        <f t="shared" si="5"/>
        <v>0</v>
      </c>
      <c r="K92" s="117">
        <f t="shared" si="6"/>
        <v>0</v>
      </c>
      <c r="L92" s="26">
        <f t="shared" si="7"/>
        <v>0</v>
      </c>
      <c r="M92" s="117">
        <f t="shared" si="8"/>
        <v>0</v>
      </c>
      <c r="N92" s="5">
        <f t="shared" si="9"/>
        <v>0</v>
      </c>
      <c r="O92" s="117">
        <f t="shared" si="10"/>
        <v>0</v>
      </c>
      <c r="P92" s="5">
        <f t="shared" si="11"/>
        <v>0</v>
      </c>
      <c r="Q92" s="5">
        <f t="shared" si="12"/>
        <v>0</v>
      </c>
      <c r="R92" s="5">
        <f t="shared" si="13"/>
        <v>0</v>
      </c>
      <c r="S92" s="117">
        <f t="shared" si="14"/>
        <v>0</v>
      </c>
      <c r="T92" s="5">
        <f t="shared" si="15"/>
        <v>0</v>
      </c>
      <c r="U92" s="117">
        <f t="shared" si="16"/>
        <v>0</v>
      </c>
      <c r="V92" s="5">
        <f t="shared" si="17"/>
        <v>0</v>
      </c>
    </row>
    <row r="93" spans="2:22" ht="15.75" customHeight="1" x14ac:dyDescent="0.25">
      <c r="B93" s="23" t="s">
        <v>4</v>
      </c>
      <c r="C93" s="93">
        <f>15/33*100</f>
        <v>45.454545454545453</v>
      </c>
      <c r="F93" s="110">
        <v>14</v>
      </c>
      <c r="G93" s="117">
        <f t="shared" si="2"/>
        <v>0</v>
      </c>
      <c r="H93" s="5">
        <f t="shared" si="3"/>
        <v>0</v>
      </c>
      <c r="I93" s="117">
        <f t="shared" si="4"/>
        <v>0</v>
      </c>
      <c r="J93" s="5">
        <f t="shared" si="5"/>
        <v>0</v>
      </c>
      <c r="K93" s="117">
        <f t="shared" si="6"/>
        <v>0</v>
      </c>
      <c r="L93" s="26">
        <f t="shared" si="7"/>
        <v>0</v>
      </c>
      <c r="M93" s="117">
        <f t="shared" si="8"/>
        <v>0</v>
      </c>
      <c r="N93" s="5">
        <f t="shared" si="9"/>
        <v>0</v>
      </c>
      <c r="O93" s="117">
        <f t="shared" si="10"/>
        <v>0</v>
      </c>
      <c r="P93" s="5">
        <f t="shared" si="11"/>
        <v>0</v>
      </c>
      <c r="Q93" s="5">
        <f t="shared" si="12"/>
        <v>0</v>
      </c>
      <c r="R93" s="5">
        <f t="shared" si="13"/>
        <v>0</v>
      </c>
      <c r="S93" s="117">
        <f t="shared" si="14"/>
        <v>0</v>
      </c>
      <c r="T93" s="5">
        <f t="shared" si="15"/>
        <v>0</v>
      </c>
      <c r="U93" s="117">
        <f t="shared" si="16"/>
        <v>0</v>
      </c>
      <c r="V93" s="5">
        <f t="shared" si="17"/>
        <v>0</v>
      </c>
    </row>
    <row r="94" spans="2:22" ht="15.75" customHeight="1" x14ac:dyDescent="0.25">
      <c r="B94" s="23" t="s">
        <v>5</v>
      </c>
      <c r="C94" s="93">
        <f>14/26*100</f>
        <v>53.846153846153847</v>
      </c>
      <c r="F94" s="110">
        <v>15</v>
      </c>
      <c r="G94" s="117">
        <f t="shared" si="2"/>
        <v>0</v>
      </c>
      <c r="H94" s="5">
        <f t="shared" si="3"/>
        <v>0</v>
      </c>
      <c r="I94" s="117">
        <f t="shared" si="4"/>
        <v>0</v>
      </c>
      <c r="J94" s="5">
        <f t="shared" si="5"/>
        <v>0</v>
      </c>
      <c r="K94" s="117">
        <f t="shared" si="6"/>
        <v>0</v>
      </c>
      <c r="L94" s="26">
        <f t="shared" si="7"/>
        <v>0</v>
      </c>
      <c r="M94" s="117">
        <f t="shared" si="8"/>
        <v>0</v>
      </c>
      <c r="N94" s="5">
        <f t="shared" si="9"/>
        <v>0</v>
      </c>
      <c r="O94" s="117">
        <f t="shared" si="10"/>
        <v>0</v>
      </c>
      <c r="P94" s="5">
        <f t="shared" si="11"/>
        <v>0</v>
      </c>
      <c r="Q94" s="5">
        <f t="shared" si="12"/>
        <v>0</v>
      </c>
      <c r="R94" s="5">
        <f t="shared" si="13"/>
        <v>0</v>
      </c>
      <c r="S94" s="117">
        <f t="shared" si="14"/>
        <v>0</v>
      </c>
      <c r="T94" s="5">
        <f t="shared" si="15"/>
        <v>0</v>
      </c>
      <c r="U94" s="117">
        <f t="shared" si="16"/>
        <v>0</v>
      </c>
      <c r="V94" s="5">
        <f t="shared" si="17"/>
        <v>0</v>
      </c>
    </row>
    <row r="95" spans="2:22" ht="15.75" customHeight="1" x14ac:dyDescent="0.25">
      <c r="B95" s="23" t="s">
        <v>6</v>
      </c>
      <c r="C95" s="93">
        <f>14/36*100</f>
        <v>38.888888888888893</v>
      </c>
      <c r="F95" s="110">
        <v>16</v>
      </c>
      <c r="G95" s="117">
        <f t="shared" si="2"/>
        <v>0</v>
      </c>
      <c r="H95" s="5">
        <f t="shared" si="3"/>
        <v>0</v>
      </c>
      <c r="I95" s="117">
        <f t="shared" si="4"/>
        <v>0</v>
      </c>
      <c r="J95" s="5">
        <f t="shared" si="5"/>
        <v>0</v>
      </c>
      <c r="K95" s="117">
        <f t="shared" si="6"/>
        <v>0</v>
      </c>
      <c r="L95" s="26">
        <f t="shared" si="7"/>
        <v>0</v>
      </c>
      <c r="M95" s="117">
        <f t="shared" si="8"/>
        <v>1</v>
      </c>
      <c r="N95" s="5">
        <f t="shared" si="9"/>
        <v>16</v>
      </c>
      <c r="O95" s="117">
        <f t="shared" si="10"/>
        <v>0</v>
      </c>
      <c r="P95" s="5">
        <f t="shared" si="11"/>
        <v>0</v>
      </c>
      <c r="Q95" s="5">
        <f t="shared" si="12"/>
        <v>0</v>
      </c>
      <c r="R95" s="5">
        <f t="shared" si="13"/>
        <v>0</v>
      </c>
      <c r="S95" s="117">
        <f t="shared" si="14"/>
        <v>0</v>
      </c>
      <c r="T95" s="5">
        <f t="shared" si="15"/>
        <v>0</v>
      </c>
      <c r="U95" s="117">
        <f t="shared" si="16"/>
        <v>0</v>
      </c>
      <c r="V95" s="5">
        <f t="shared" si="17"/>
        <v>0</v>
      </c>
    </row>
    <row r="96" spans="2:22" ht="15.75" customHeight="1" x14ac:dyDescent="0.25">
      <c r="B96" s="23" t="s">
        <v>7</v>
      </c>
      <c r="C96" s="93">
        <f>16/34*100</f>
        <v>47.058823529411761</v>
      </c>
      <c r="F96" s="110">
        <v>17</v>
      </c>
      <c r="G96" s="117">
        <f t="shared" si="2"/>
        <v>0</v>
      </c>
      <c r="H96" s="5">
        <f t="shared" si="3"/>
        <v>0</v>
      </c>
      <c r="I96" s="117">
        <f t="shared" si="4"/>
        <v>0</v>
      </c>
      <c r="J96" s="5">
        <f t="shared" si="5"/>
        <v>0</v>
      </c>
      <c r="K96" s="117">
        <f t="shared" si="6"/>
        <v>0</v>
      </c>
      <c r="L96" s="26">
        <f t="shared" si="7"/>
        <v>0</v>
      </c>
      <c r="M96" s="117">
        <f t="shared" si="8"/>
        <v>1</v>
      </c>
      <c r="N96" s="5">
        <f t="shared" si="9"/>
        <v>17</v>
      </c>
      <c r="O96" s="117">
        <f t="shared" si="10"/>
        <v>0</v>
      </c>
      <c r="P96" s="5">
        <f t="shared" si="11"/>
        <v>0</v>
      </c>
      <c r="Q96" s="5">
        <f t="shared" si="12"/>
        <v>0</v>
      </c>
      <c r="R96" s="5">
        <f t="shared" si="13"/>
        <v>0</v>
      </c>
      <c r="S96" s="117">
        <f t="shared" si="14"/>
        <v>0</v>
      </c>
      <c r="T96" s="5">
        <f t="shared" si="15"/>
        <v>0</v>
      </c>
      <c r="U96" s="117">
        <f t="shared" si="16"/>
        <v>0</v>
      </c>
      <c r="V96" s="5">
        <f t="shared" si="17"/>
        <v>0</v>
      </c>
    </row>
    <row r="97" spans="2:22" ht="15.75" customHeight="1" x14ac:dyDescent="0.25">
      <c r="B97" s="23" t="s">
        <v>8</v>
      </c>
      <c r="C97" s="93">
        <f>7/24*100</f>
        <v>29.166666666666668</v>
      </c>
      <c r="F97" s="110">
        <v>18</v>
      </c>
      <c r="G97" s="117">
        <f t="shared" si="2"/>
        <v>0</v>
      </c>
      <c r="H97" s="5">
        <f t="shared" si="3"/>
        <v>0</v>
      </c>
      <c r="I97" s="117">
        <f t="shared" si="4"/>
        <v>0</v>
      </c>
      <c r="J97" s="5">
        <f t="shared" si="5"/>
        <v>0</v>
      </c>
      <c r="K97" s="117">
        <f t="shared" si="6"/>
        <v>0</v>
      </c>
      <c r="L97" s="26">
        <f t="shared" si="7"/>
        <v>0</v>
      </c>
      <c r="M97" s="117">
        <f t="shared" si="8"/>
        <v>0</v>
      </c>
      <c r="N97" s="5">
        <f t="shared" si="9"/>
        <v>0</v>
      </c>
      <c r="O97" s="117">
        <f t="shared" si="10"/>
        <v>0</v>
      </c>
      <c r="P97" s="5">
        <f t="shared" si="11"/>
        <v>0</v>
      </c>
      <c r="Q97" s="5">
        <f t="shared" si="12"/>
        <v>0</v>
      </c>
      <c r="R97" s="5">
        <f t="shared" si="13"/>
        <v>0</v>
      </c>
      <c r="S97" s="117">
        <f t="shared" si="14"/>
        <v>0</v>
      </c>
      <c r="T97" s="5">
        <f t="shared" si="15"/>
        <v>0</v>
      </c>
      <c r="U97" s="117">
        <f t="shared" si="16"/>
        <v>0</v>
      </c>
      <c r="V97" s="5">
        <f t="shared" si="17"/>
        <v>0</v>
      </c>
    </row>
    <row r="98" spans="2:22" ht="15.75" customHeight="1" x14ac:dyDescent="0.25">
      <c r="B98" s="23" t="s">
        <v>9</v>
      </c>
      <c r="C98" s="2">
        <f>20/47*100</f>
        <v>42.553191489361701</v>
      </c>
      <c r="F98" s="110">
        <v>19</v>
      </c>
      <c r="G98" s="117">
        <f t="shared" si="2"/>
        <v>0</v>
      </c>
      <c r="H98" s="5">
        <f t="shared" si="3"/>
        <v>0</v>
      </c>
      <c r="I98" s="117">
        <f t="shared" si="4"/>
        <v>0</v>
      </c>
      <c r="J98" s="5">
        <f t="shared" si="5"/>
        <v>0</v>
      </c>
      <c r="K98" s="117">
        <f t="shared" si="6"/>
        <v>0</v>
      </c>
      <c r="L98" s="26">
        <f t="shared" si="7"/>
        <v>0</v>
      </c>
      <c r="M98" s="117">
        <f t="shared" si="8"/>
        <v>0</v>
      </c>
      <c r="N98" s="5">
        <f t="shared" si="9"/>
        <v>0</v>
      </c>
      <c r="O98" s="117">
        <f t="shared" si="10"/>
        <v>0</v>
      </c>
      <c r="P98" s="5">
        <f t="shared" si="11"/>
        <v>0</v>
      </c>
      <c r="Q98" s="5">
        <f t="shared" si="12"/>
        <v>0</v>
      </c>
      <c r="R98" s="5">
        <f t="shared" si="13"/>
        <v>0</v>
      </c>
      <c r="S98" s="117">
        <f t="shared" si="14"/>
        <v>0</v>
      </c>
      <c r="T98" s="5">
        <f t="shared" si="15"/>
        <v>0</v>
      </c>
      <c r="U98" s="117">
        <f t="shared" si="16"/>
        <v>0</v>
      </c>
      <c r="V98" s="5">
        <f t="shared" si="17"/>
        <v>0</v>
      </c>
    </row>
    <row r="99" spans="2:22" ht="15.75" customHeight="1" x14ac:dyDescent="0.25">
      <c r="B99" s="23" t="s">
        <v>10</v>
      </c>
      <c r="C99" s="3">
        <f>6/19*100</f>
        <v>31.578947368421051</v>
      </c>
      <c r="F99" s="110">
        <v>20</v>
      </c>
      <c r="G99" s="117">
        <f t="shared" si="2"/>
        <v>3</v>
      </c>
      <c r="H99" s="5">
        <f t="shared" si="3"/>
        <v>60</v>
      </c>
      <c r="I99" s="117">
        <f t="shared" si="4"/>
        <v>0</v>
      </c>
      <c r="J99" s="5">
        <f t="shared" si="5"/>
        <v>0</v>
      </c>
      <c r="K99" s="117">
        <f t="shared" si="6"/>
        <v>0</v>
      </c>
      <c r="L99" s="26">
        <f t="shared" si="7"/>
        <v>0</v>
      </c>
      <c r="M99" s="117">
        <f t="shared" si="8"/>
        <v>9</v>
      </c>
      <c r="N99" s="5">
        <f t="shared" si="9"/>
        <v>180</v>
      </c>
      <c r="O99" s="117">
        <f t="shared" si="10"/>
        <v>6</v>
      </c>
      <c r="P99" s="5">
        <f t="shared" si="11"/>
        <v>120</v>
      </c>
      <c r="Q99" s="5">
        <f t="shared" si="12"/>
        <v>6</v>
      </c>
      <c r="R99" s="5">
        <f t="shared" si="13"/>
        <v>120</v>
      </c>
      <c r="S99" s="117">
        <f t="shared" si="14"/>
        <v>3</v>
      </c>
      <c r="T99" s="5">
        <f t="shared" si="15"/>
        <v>60</v>
      </c>
      <c r="U99" s="117">
        <f t="shared" si="16"/>
        <v>1</v>
      </c>
      <c r="V99" s="5">
        <f t="shared" si="17"/>
        <v>20</v>
      </c>
    </row>
    <row r="100" spans="2:22" ht="15.75" customHeight="1" x14ac:dyDescent="0.25">
      <c r="B100" s="66" t="s">
        <v>11</v>
      </c>
      <c r="C100" s="94">
        <f>AVERAGE(C92:C99)</f>
        <v>42.709027155431173</v>
      </c>
      <c r="F100" s="110">
        <v>21</v>
      </c>
      <c r="G100" s="117">
        <f t="shared" si="2"/>
        <v>0</v>
      </c>
      <c r="H100" s="5">
        <f t="shared" si="3"/>
        <v>0</v>
      </c>
      <c r="I100" s="117">
        <f t="shared" si="4"/>
        <v>0</v>
      </c>
      <c r="J100" s="5">
        <f t="shared" si="5"/>
        <v>0</v>
      </c>
      <c r="K100" s="117">
        <f t="shared" si="6"/>
        <v>2</v>
      </c>
      <c r="L100" s="26">
        <f t="shared" si="7"/>
        <v>42</v>
      </c>
      <c r="M100" s="117">
        <f t="shared" si="8"/>
        <v>2</v>
      </c>
      <c r="N100" s="5">
        <f t="shared" si="9"/>
        <v>42</v>
      </c>
      <c r="O100" s="117">
        <f t="shared" si="10"/>
        <v>2</v>
      </c>
      <c r="P100" s="5">
        <f t="shared" si="11"/>
        <v>42</v>
      </c>
      <c r="Q100" s="5">
        <f t="shared" si="12"/>
        <v>2</v>
      </c>
      <c r="R100" s="5">
        <f t="shared" si="13"/>
        <v>42</v>
      </c>
      <c r="S100" s="117">
        <f t="shared" si="14"/>
        <v>9</v>
      </c>
      <c r="T100" s="5">
        <f t="shared" si="15"/>
        <v>189</v>
      </c>
      <c r="U100" s="117">
        <f t="shared" si="16"/>
        <v>1</v>
      </c>
      <c r="V100" s="5">
        <f t="shared" si="17"/>
        <v>21</v>
      </c>
    </row>
    <row r="101" spans="2:22" ht="15.75" customHeight="1" x14ac:dyDescent="0.25">
      <c r="B101" s="66" t="s">
        <v>13</v>
      </c>
      <c r="C101" s="66">
        <f>STDEV(C92:C99)</f>
        <v>9.1094819144908392</v>
      </c>
      <c r="F101" s="110">
        <v>22</v>
      </c>
      <c r="G101" s="117">
        <f t="shared" si="2"/>
        <v>2</v>
      </c>
      <c r="H101" s="5">
        <f t="shared" si="3"/>
        <v>44</v>
      </c>
      <c r="I101" s="117">
        <f t="shared" si="4"/>
        <v>2</v>
      </c>
      <c r="J101" s="5">
        <f t="shared" si="5"/>
        <v>44</v>
      </c>
      <c r="K101" s="117">
        <f t="shared" si="6"/>
        <v>1</v>
      </c>
      <c r="L101" s="26">
        <f t="shared" si="7"/>
        <v>22</v>
      </c>
      <c r="M101" s="117">
        <f t="shared" si="8"/>
        <v>0</v>
      </c>
      <c r="N101" s="5">
        <f t="shared" si="9"/>
        <v>0</v>
      </c>
      <c r="O101" s="117">
        <f t="shared" si="10"/>
        <v>0</v>
      </c>
      <c r="P101" s="5">
        <f t="shared" si="11"/>
        <v>0</v>
      </c>
      <c r="Q101" s="5">
        <f t="shared" si="12"/>
        <v>2</v>
      </c>
      <c r="R101" s="5">
        <f t="shared" si="13"/>
        <v>44</v>
      </c>
      <c r="S101" s="117">
        <f t="shared" si="14"/>
        <v>0</v>
      </c>
      <c r="T101" s="5">
        <f t="shared" si="15"/>
        <v>0</v>
      </c>
      <c r="U101" s="117">
        <f t="shared" si="16"/>
        <v>0</v>
      </c>
      <c r="V101" s="5">
        <f t="shared" si="17"/>
        <v>0</v>
      </c>
    </row>
    <row r="102" spans="2:22" ht="15.75" customHeight="1" x14ac:dyDescent="0.25">
      <c r="F102" s="110">
        <v>23</v>
      </c>
      <c r="G102" s="117">
        <f t="shared" si="2"/>
        <v>3</v>
      </c>
      <c r="H102" s="5">
        <f t="shared" si="3"/>
        <v>69</v>
      </c>
      <c r="I102" s="117">
        <f t="shared" si="4"/>
        <v>7</v>
      </c>
      <c r="J102" s="5">
        <f t="shared" si="5"/>
        <v>161</v>
      </c>
      <c r="K102" s="117">
        <f t="shared" si="6"/>
        <v>5</v>
      </c>
      <c r="L102" s="26">
        <f t="shared" si="7"/>
        <v>115</v>
      </c>
      <c r="M102" s="117">
        <f t="shared" si="8"/>
        <v>1</v>
      </c>
      <c r="N102" s="5">
        <f t="shared" si="9"/>
        <v>23</v>
      </c>
      <c r="O102" s="117">
        <f t="shared" si="10"/>
        <v>2</v>
      </c>
      <c r="P102" s="5">
        <f t="shared" si="11"/>
        <v>46</v>
      </c>
      <c r="Q102" s="5">
        <f t="shared" si="12"/>
        <v>4</v>
      </c>
      <c r="R102" s="5">
        <f t="shared" si="13"/>
        <v>92</v>
      </c>
      <c r="S102" s="117">
        <f t="shared" si="14"/>
        <v>2</v>
      </c>
      <c r="T102" s="5">
        <f t="shared" si="15"/>
        <v>46</v>
      </c>
      <c r="U102" s="117">
        <f t="shared" si="16"/>
        <v>1</v>
      </c>
      <c r="V102" s="5">
        <f t="shared" si="17"/>
        <v>23</v>
      </c>
    </row>
    <row r="103" spans="2:22" ht="15.75" customHeight="1" x14ac:dyDescent="0.25">
      <c r="F103" s="110">
        <v>24</v>
      </c>
      <c r="G103" s="117">
        <f>D27</f>
        <v>1</v>
      </c>
      <c r="H103" s="5">
        <f t="shared" si="3"/>
        <v>24</v>
      </c>
      <c r="I103" s="117">
        <f>G27</f>
        <v>7</v>
      </c>
      <c r="J103" s="5">
        <f t="shared" si="5"/>
        <v>168</v>
      </c>
      <c r="K103" s="117">
        <f t="shared" si="6"/>
        <v>3</v>
      </c>
      <c r="L103" s="26">
        <f t="shared" si="7"/>
        <v>72</v>
      </c>
      <c r="M103" s="117">
        <f t="shared" si="8"/>
        <v>0</v>
      </c>
      <c r="N103" s="5">
        <f t="shared" si="9"/>
        <v>0</v>
      </c>
      <c r="O103" s="117">
        <f t="shared" si="10"/>
        <v>4</v>
      </c>
      <c r="P103" s="5">
        <f t="shared" si="11"/>
        <v>96</v>
      </c>
      <c r="Q103" s="5">
        <f t="shared" si="12"/>
        <v>3</v>
      </c>
      <c r="R103" s="5">
        <f t="shared" si="13"/>
        <v>72</v>
      </c>
      <c r="S103" s="117">
        <f t="shared" si="14"/>
        <v>4</v>
      </c>
      <c r="T103" s="5">
        <f t="shared" si="15"/>
        <v>96</v>
      </c>
      <c r="U103" s="117">
        <f t="shared" si="16"/>
        <v>0</v>
      </c>
      <c r="V103" s="5">
        <f t="shared" si="17"/>
        <v>0</v>
      </c>
    </row>
    <row r="104" spans="2:22" ht="15.75" customHeight="1" x14ac:dyDescent="0.25">
      <c r="F104" s="116">
        <v>25</v>
      </c>
      <c r="G104" s="117">
        <f>D28</f>
        <v>2</v>
      </c>
      <c r="H104" s="5">
        <f t="shared" si="3"/>
        <v>50</v>
      </c>
      <c r="I104" s="117">
        <f>G28</f>
        <v>2</v>
      </c>
      <c r="J104" s="5">
        <f t="shared" si="5"/>
        <v>50</v>
      </c>
      <c r="K104" s="117">
        <f>J28</f>
        <v>4</v>
      </c>
      <c r="L104" s="26">
        <f t="shared" si="7"/>
        <v>100</v>
      </c>
      <c r="M104" s="117">
        <f>M28</f>
        <v>1</v>
      </c>
      <c r="N104" s="5">
        <f t="shared" si="9"/>
        <v>25</v>
      </c>
      <c r="O104" s="117">
        <f>P28</f>
        <v>1</v>
      </c>
      <c r="P104" s="5">
        <f t="shared" si="11"/>
        <v>25</v>
      </c>
      <c r="Q104" s="5">
        <f>S28</f>
        <v>3</v>
      </c>
      <c r="R104" s="5">
        <f t="shared" si="13"/>
        <v>75</v>
      </c>
      <c r="S104" s="117">
        <f>V28</f>
        <v>3</v>
      </c>
      <c r="T104" s="5">
        <f t="shared" si="15"/>
        <v>75</v>
      </c>
      <c r="U104" s="117">
        <f>Y28</f>
        <v>1</v>
      </c>
      <c r="V104" s="5">
        <f t="shared" si="17"/>
        <v>25</v>
      </c>
    </row>
    <row r="105" spans="2:22" ht="15.75" customHeight="1" x14ac:dyDescent="0.25">
      <c r="B105" s="277" t="s">
        <v>118</v>
      </c>
      <c r="C105" s="278"/>
      <c r="F105" s="114">
        <v>26</v>
      </c>
      <c r="G105" s="117">
        <f>D29</f>
        <v>2</v>
      </c>
      <c r="H105" s="5">
        <f t="shared" si="3"/>
        <v>52</v>
      </c>
      <c r="I105" s="117">
        <f>G29</f>
        <v>4</v>
      </c>
      <c r="J105" s="5">
        <f t="shared" si="5"/>
        <v>104</v>
      </c>
      <c r="K105" s="117">
        <f>J29</f>
        <v>4</v>
      </c>
      <c r="L105" s="26">
        <f t="shared" si="7"/>
        <v>104</v>
      </c>
      <c r="M105" s="117">
        <f>M29</f>
        <v>3</v>
      </c>
      <c r="N105" s="5">
        <f t="shared" si="9"/>
        <v>78</v>
      </c>
      <c r="O105" s="117">
        <f>P29</f>
        <v>4</v>
      </c>
      <c r="P105" s="5">
        <f t="shared" si="11"/>
        <v>104</v>
      </c>
      <c r="Q105" s="5">
        <f>S29</f>
        <v>2</v>
      </c>
      <c r="R105" s="5">
        <f t="shared" si="13"/>
        <v>52</v>
      </c>
      <c r="S105" s="117">
        <f>V29</f>
        <v>3</v>
      </c>
      <c r="T105" s="5">
        <f t="shared" si="15"/>
        <v>78</v>
      </c>
      <c r="U105" s="117">
        <f>Y29</f>
        <v>5</v>
      </c>
      <c r="V105" s="5">
        <f t="shared" si="17"/>
        <v>130</v>
      </c>
    </row>
    <row r="106" spans="2:22" ht="15.75" customHeight="1" x14ac:dyDescent="0.25">
      <c r="B106" s="130" t="s">
        <v>3</v>
      </c>
      <c r="C106" s="131">
        <v>4</v>
      </c>
      <c r="F106" s="110">
        <v>27</v>
      </c>
      <c r="G106" s="117">
        <f t="shared" si="2"/>
        <v>6</v>
      </c>
      <c r="H106" s="5">
        <f t="shared" si="3"/>
        <v>162</v>
      </c>
      <c r="I106" s="117">
        <f t="shared" si="4"/>
        <v>2</v>
      </c>
      <c r="J106" s="5">
        <f t="shared" si="5"/>
        <v>54</v>
      </c>
      <c r="K106" s="117">
        <f t="shared" si="6"/>
        <v>5</v>
      </c>
      <c r="L106" s="26">
        <f t="shared" si="7"/>
        <v>135</v>
      </c>
      <c r="M106" s="117">
        <f t="shared" si="8"/>
        <v>2</v>
      </c>
      <c r="N106" s="5">
        <f t="shared" si="9"/>
        <v>54</v>
      </c>
      <c r="O106" s="117">
        <f t="shared" si="10"/>
        <v>0</v>
      </c>
      <c r="P106" s="5">
        <f t="shared" si="11"/>
        <v>0</v>
      </c>
      <c r="Q106" s="5">
        <f t="shared" si="12"/>
        <v>0</v>
      </c>
      <c r="R106" s="5">
        <f t="shared" si="13"/>
        <v>0</v>
      </c>
      <c r="S106" s="117">
        <f t="shared" si="14"/>
        <v>3</v>
      </c>
      <c r="T106" s="5">
        <f t="shared" si="15"/>
        <v>81</v>
      </c>
      <c r="U106" s="117">
        <f t="shared" si="16"/>
        <v>3</v>
      </c>
      <c r="V106" s="5">
        <f t="shared" si="17"/>
        <v>81</v>
      </c>
    </row>
    <row r="107" spans="2:22" ht="15.75" customHeight="1" x14ac:dyDescent="0.25">
      <c r="B107" s="130" t="s">
        <v>4</v>
      </c>
      <c r="C107" s="132">
        <v>4</v>
      </c>
      <c r="F107" s="110">
        <v>28</v>
      </c>
      <c r="G107" s="117">
        <f t="shared" si="2"/>
        <v>3</v>
      </c>
      <c r="H107" s="5">
        <f t="shared" si="3"/>
        <v>84</v>
      </c>
      <c r="I107" s="117">
        <f t="shared" si="4"/>
        <v>1</v>
      </c>
      <c r="J107" s="5">
        <f t="shared" si="5"/>
        <v>28</v>
      </c>
      <c r="K107" s="117">
        <f t="shared" si="6"/>
        <v>3</v>
      </c>
      <c r="L107" s="26">
        <f t="shared" si="7"/>
        <v>84</v>
      </c>
      <c r="M107" s="117">
        <f t="shared" si="8"/>
        <v>4</v>
      </c>
      <c r="N107" s="5">
        <f t="shared" si="9"/>
        <v>112</v>
      </c>
      <c r="O107" s="117">
        <f t="shared" si="10"/>
        <v>1</v>
      </c>
      <c r="P107" s="5">
        <f t="shared" si="11"/>
        <v>28</v>
      </c>
      <c r="Q107" s="5">
        <f t="shared" si="12"/>
        <v>1</v>
      </c>
      <c r="R107" s="5">
        <f t="shared" si="13"/>
        <v>28</v>
      </c>
      <c r="S107" s="117">
        <f t="shared" si="14"/>
        <v>4</v>
      </c>
      <c r="T107" s="5">
        <f t="shared" si="15"/>
        <v>112</v>
      </c>
      <c r="U107" s="117">
        <f t="shared" si="16"/>
        <v>2</v>
      </c>
      <c r="V107" s="5">
        <f t="shared" si="17"/>
        <v>56</v>
      </c>
    </row>
    <row r="108" spans="2:22" ht="15" x14ac:dyDescent="0.25">
      <c r="B108" s="130" t="s">
        <v>5</v>
      </c>
      <c r="C108" s="132">
        <v>4</v>
      </c>
      <c r="F108" s="110">
        <v>29</v>
      </c>
      <c r="G108" s="117">
        <f t="shared" si="2"/>
        <v>3</v>
      </c>
      <c r="H108" s="5">
        <f t="shared" si="3"/>
        <v>87</v>
      </c>
      <c r="I108" s="117">
        <f t="shared" si="4"/>
        <v>0</v>
      </c>
      <c r="J108" s="5">
        <f t="shared" si="5"/>
        <v>0</v>
      </c>
      <c r="K108" s="117">
        <f t="shared" si="6"/>
        <v>1</v>
      </c>
      <c r="L108" s="26">
        <f t="shared" si="7"/>
        <v>29</v>
      </c>
      <c r="M108" s="117">
        <f t="shared" si="8"/>
        <v>4</v>
      </c>
      <c r="N108" s="5">
        <f t="shared" si="9"/>
        <v>116</v>
      </c>
      <c r="O108" s="117">
        <f t="shared" si="10"/>
        <v>1</v>
      </c>
      <c r="P108" s="5">
        <f t="shared" si="11"/>
        <v>29</v>
      </c>
      <c r="Q108" s="5">
        <f t="shared" si="12"/>
        <v>1</v>
      </c>
      <c r="R108" s="5">
        <f t="shared" si="13"/>
        <v>29</v>
      </c>
      <c r="S108" s="117">
        <f t="shared" si="14"/>
        <v>5</v>
      </c>
      <c r="T108" s="5">
        <f t="shared" si="15"/>
        <v>145</v>
      </c>
      <c r="U108" s="117">
        <f t="shared" si="16"/>
        <v>1</v>
      </c>
      <c r="V108" s="5">
        <f t="shared" si="17"/>
        <v>29</v>
      </c>
    </row>
    <row r="109" spans="2:22" ht="15" x14ac:dyDescent="0.25">
      <c r="B109" s="130" t="s">
        <v>6</v>
      </c>
      <c r="C109" s="132">
        <v>4</v>
      </c>
      <c r="F109" s="110">
        <v>30</v>
      </c>
      <c r="G109" s="117">
        <f t="shared" si="2"/>
        <v>3</v>
      </c>
      <c r="H109" s="5">
        <f t="shared" si="3"/>
        <v>90</v>
      </c>
      <c r="I109" s="117">
        <f t="shared" si="4"/>
        <v>4</v>
      </c>
      <c r="J109" s="5">
        <f t="shared" si="5"/>
        <v>120</v>
      </c>
      <c r="K109" s="117">
        <f t="shared" si="6"/>
        <v>0</v>
      </c>
      <c r="L109" s="26">
        <f t="shared" si="7"/>
        <v>0</v>
      </c>
      <c r="M109" s="117">
        <f t="shared" si="8"/>
        <v>1</v>
      </c>
      <c r="N109" s="5">
        <f t="shared" si="9"/>
        <v>30</v>
      </c>
      <c r="O109" s="117">
        <f t="shared" si="10"/>
        <v>3</v>
      </c>
      <c r="P109" s="5">
        <f t="shared" si="11"/>
        <v>90</v>
      </c>
      <c r="Q109" s="5">
        <f t="shared" si="12"/>
        <v>0</v>
      </c>
      <c r="R109" s="5">
        <f t="shared" si="13"/>
        <v>0</v>
      </c>
      <c r="S109" s="117">
        <f t="shared" si="14"/>
        <v>3</v>
      </c>
      <c r="T109" s="5">
        <f t="shared" si="15"/>
        <v>90</v>
      </c>
      <c r="U109" s="117">
        <f t="shared" si="16"/>
        <v>0</v>
      </c>
      <c r="V109" s="5">
        <f t="shared" si="17"/>
        <v>0</v>
      </c>
    </row>
    <row r="110" spans="2:22" ht="15" x14ac:dyDescent="0.25">
      <c r="B110" s="130" t="s">
        <v>7</v>
      </c>
      <c r="C110" s="132">
        <v>4</v>
      </c>
      <c r="F110" s="110">
        <v>31</v>
      </c>
      <c r="G110" s="117">
        <f t="shared" si="2"/>
        <v>1</v>
      </c>
      <c r="H110" s="5">
        <f t="shared" si="3"/>
        <v>31</v>
      </c>
      <c r="I110" s="117">
        <f t="shared" si="4"/>
        <v>0</v>
      </c>
      <c r="J110" s="5">
        <f t="shared" si="5"/>
        <v>0</v>
      </c>
      <c r="K110" s="117">
        <f t="shared" si="6"/>
        <v>0</v>
      </c>
      <c r="L110" s="26">
        <f t="shared" si="7"/>
        <v>0</v>
      </c>
      <c r="M110" s="117">
        <f t="shared" si="8"/>
        <v>3</v>
      </c>
      <c r="N110" s="5">
        <f t="shared" si="9"/>
        <v>93</v>
      </c>
      <c r="O110" s="117">
        <f t="shared" si="10"/>
        <v>4</v>
      </c>
      <c r="P110" s="5">
        <f t="shared" si="11"/>
        <v>124</v>
      </c>
      <c r="Q110" s="5">
        <f t="shared" si="12"/>
        <v>0</v>
      </c>
      <c r="R110" s="5">
        <f t="shared" si="13"/>
        <v>0</v>
      </c>
      <c r="S110" s="117">
        <f t="shared" si="14"/>
        <v>2</v>
      </c>
      <c r="T110" s="5">
        <f t="shared" si="15"/>
        <v>62</v>
      </c>
      <c r="U110" s="117">
        <f t="shared" si="16"/>
        <v>1</v>
      </c>
      <c r="V110" s="5">
        <f t="shared" si="17"/>
        <v>31</v>
      </c>
    </row>
    <row r="111" spans="2:22" ht="15" x14ac:dyDescent="0.25">
      <c r="B111" s="130" t="s">
        <v>8</v>
      </c>
      <c r="C111" s="132">
        <v>4</v>
      </c>
      <c r="F111" s="110">
        <v>32</v>
      </c>
      <c r="G111" s="117">
        <f t="shared" si="2"/>
        <v>0</v>
      </c>
      <c r="H111" s="5">
        <f t="shared" si="3"/>
        <v>0</v>
      </c>
      <c r="I111" s="117">
        <f t="shared" si="4"/>
        <v>0</v>
      </c>
      <c r="J111" s="5">
        <f t="shared" si="5"/>
        <v>0</v>
      </c>
      <c r="K111" s="117">
        <f t="shared" si="6"/>
        <v>0</v>
      </c>
      <c r="L111" s="26">
        <f t="shared" si="7"/>
        <v>0</v>
      </c>
      <c r="M111" s="117">
        <f t="shared" si="8"/>
        <v>0</v>
      </c>
      <c r="N111" s="5">
        <f t="shared" si="9"/>
        <v>0</v>
      </c>
      <c r="O111" s="117">
        <f t="shared" si="10"/>
        <v>0</v>
      </c>
      <c r="P111" s="5">
        <f t="shared" si="11"/>
        <v>0</v>
      </c>
      <c r="Q111" s="5">
        <f t="shared" si="12"/>
        <v>0</v>
      </c>
      <c r="R111" s="5">
        <f t="shared" si="13"/>
        <v>0</v>
      </c>
      <c r="S111" s="117">
        <f t="shared" si="14"/>
        <v>0</v>
      </c>
      <c r="T111" s="5">
        <f t="shared" si="15"/>
        <v>0</v>
      </c>
      <c r="U111" s="117">
        <f t="shared" si="16"/>
        <v>0</v>
      </c>
      <c r="V111" s="5">
        <f t="shared" si="17"/>
        <v>0</v>
      </c>
    </row>
    <row r="112" spans="2:22" ht="15" x14ac:dyDescent="0.25">
      <c r="B112" s="130" t="s">
        <v>9</v>
      </c>
      <c r="C112" s="132">
        <v>4</v>
      </c>
      <c r="F112" s="110">
        <v>33</v>
      </c>
      <c r="G112" s="117">
        <f t="shared" si="2"/>
        <v>0</v>
      </c>
      <c r="H112" s="5">
        <f t="shared" si="3"/>
        <v>0</v>
      </c>
      <c r="I112" s="117">
        <f t="shared" si="4"/>
        <v>0</v>
      </c>
      <c r="J112" s="5">
        <f t="shared" si="5"/>
        <v>0</v>
      </c>
      <c r="K112" s="117">
        <f t="shared" si="6"/>
        <v>0</v>
      </c>
      <c r="L112" s="26">
        <f t="shared" si="7"/>
        <v>0</v>
      </c>
      <c r="M112" s="117">
        <f t="shared" si="8"/>
        <v>0</v>
      </c>
      <c r="N112" s="5">
        <f t="shared" si="9"/>
        <v>0</v>
      </c>
      <c r="O112" s="117">
        <f t="shared" si="10"/>
        <v>0</v>
      </c>
      <c r="P112" s="5">
        <f t="shared" si="11"/>
        <v>0</v>
      </c>
      <c r="Q112" s="5">
        <f t="shared" si="12"/>
        <v>0</v>
      </c>
      <c r="R112" s="5">
        <f t="shared" si="13"/>
        <v>0</v>
      </c>
      <c r="S112" s="117">
        <f t="shared" si="14"/>
        <v>0</v>
      </c>
      <c r="T112" s="5">
        <f t="shared" si="15"/>
        <v>0</v>
      </c>
      <c r="U112" s="117">
        <f t="shared" si="16"/>
        <v>0</v>
      </c>
      <c r="V112" s="5">
        <f t="shared" si="17"/>
        <v>0</v>
      </c>
    </row>
    <row r="113" spans="2:22" ht="15" x14ac:dyDescent="0.25">
      <c r="B113" s="130" t="s">
        <v>10</v>
      </c>
      <c r="C113" s="133">
        <v>4</v>
      </c>
      <c r="F113" s="110">
        <v>34</v>
      </c>
      <c r="G113" s="117">
        <f t="shared" si="2"/>
        <v>3</v>
      </c>
      <c r="H113" s="5">
        <f t="shared" si="3"/>
        <v>102</v>
      </c>
      <c r="I113" s="117">
        <f t="shared" si="4"/>
        <v>3</v>
      </c>
      <c r="J113" s="5">
        <f t="shared" si="5"/>
        <v>102</v>
      </c>
      <c r="K113" s="117">
        <f t="shared" si="6"/>
        <v>1</v>
      </c>
      <c r="L113" s="26">
        <f t="shared" si="7"/>
        <v>34</v>
      </c>
      <c r="M113" s="117">
        <f t="shared" si="8"/>
        <v>3</v>
      </c>
      <c r="N113" s="5">
        <f t="shared" si="9"/>
        <v>102</v>
      </c>
      <c r="O113" s="117">
        <f t="shared" si="10"/>
        <v>3</v>
      </c>
      <c r="P113" s="5">
        <f t="shared" si="11"/>
        <v>102</v>
      </c>
      <c r="Q113" s="5">
        <f t="shared" si="12"/>
        <v>1</v>
      </c>
      <c r="R113" s="5">
        <f t="shared" si="13"/>
        <v>34</v>
      </c>
      <c r="S113" s="117">
        <f t="shared" si="14"/>
        <v>5</v>
      </c>
      <c r="T113" s="5">
        <f t="shared" si="15"/>
        <v>170</v>
      </c>
      <c r="U113" s="117">
        <f t="shared" si="16"/>
        <v>0</v>
      </c>
      <c r="V113" s="5">
        <f t="shared" si="17"/>
        <v>0</v>
      </c>
    </row>
    <row r="114" spans="2:22" ht="15" x14ac:dyDescent="0.25">
      <c r="B114" s="134" t="s">
        <v>29</v>
      </c>
      <c r="C114" s="134">
        <f>SUM(C106:C113)</f>
        <v>32</v>
      </c>
      <c r="F114" s="110">
        <v>35</v>
      </c>
      <c r="G114" s="117">
        <f t="shared" si="2"/>
        <v>0</v>
      </c>
      <c r="H114" s="5">
        <f t="shared" si="3"/>
        <v>0</v>
      </c>
      <c r="I114" s="117">
        <f t="shared" si="4"/>
        <v>0</v>
      </c>
      <c r="J114" s="5">
        <f t="shared" si="5"/>
        <v>0</v>
      </c>
      <c r="K114" s="117">
        <f t="shared" si="6"/>
        <v>0</v>
      </c>
      <c r="L114" s="26">
        <f t="shared" si="7"/>
        <v>0</v>
      </c>
      <c r="M114" s="117">
        <f t="shared" si="8"/>
        <v>0</v>
      </c>
      <c r="N114" s="5">
        <f t="shared" si="9"/>
        <v>0</v>
      </c>
      <c r="O114" s="117">
        <f t="shared" si="10"/>
        <v>0</v>
      </c>
      <c r="P114" s="5">
        <f t="shared" si="11"/>
        <v>0</v>
      </c>
      <c r="Q114" s="5">
        <f t="shared" si="12"/>
        <v>1</v>
      </c>
      <c r="R114" s="5">
        <f t="shared" si="13"/>
        <v>35</v>
      </c>
      <c r="S114" s="117">
        <f t="shared" si="14"/>
        <v>0</v>
      </c>
      <c r="T114" s="5">
        <f t="shared" si="15"/>
        <v>0</v>
      </c>
      <c r="U114" s="117">
        <f t="shared" si="16"/>
        <v>1</v>
      </c>
      <c r="V114" s="5">
        <f t="shared" si="17"/>
        <v>35</v>
      </c>
    </row>
    <row r="115" spans="2:22" ht="15" x14ac:dyDescent="0.25">
      <c r="F115" s="110">
        <v>36</v>
      </c>
      <c r="G115" s="117">
        <f t="shared" si="2"/>
        <v>0</v>
      </c>
      <c r="H115" s="5">
        <f t="shared" si="3"/>
        <v>0</v>
      </c>
      <c r="I115" s="117">
        <f t="shared" si="4"/>
        <v>0</v>
      </c>
      <c r="J115" s="5">
        <f t="shared" si="5"/>
        <v>0</v>
      </c>
      <c r="K115" s="117">
        <f t="shared" si="6"/>
        <v>1</v>
      </c>
      <c r="L115" s="26">
        <f t="shared" si="7"/>
        <v>36</v>
      </c>
      <c r="M115" s="117">
        <f t="shared" si="8"/>
        <v>2</v>
      </c>
      <c r="N115" s="5">
        <f t="shared" si="9"/>
        <v>72</v>
      </c>
      <c r="O115" s="117">
        <f t="shared" si="10"/>
        <v>0</v>
      </c>
      <c r="P115" s="5">
        <f t="shared" si="11"/>
        <v>0</v>
      </c>
      <c r="Q115" s="5">
        <f t="shared" si="12"/>
        <v>0</v>
      </c>
      <c r="R115" s="5">
        <f t="shared" si="13"/>
        <v>0</v>
      </c>
      <c r="S115" s="117">
        <f t="shared" si="14"/>
        <v>1</v>
      </c>
      <c r="T115" s="5">
        <f t="shared" si="15"/>
        <v>36</v>
      </c>
      <c r="U115" s="117">
        <f t="shared" si="16"/>
        <v>1</v>
      </c>
      <c r="V115" s="5">
        <f t="shared" si="17"/>
        <v>36</v>
      </c>
    </row>
    <row r="116" spans="2:22" ht="15" x14ac:dyDescent="0.25">
      <c r="F116" s="110">
        <v>37</v>
      </c>
      <c r="G116" s="117">
        <f t="shared" si="2"/>
        <v>2</v>
      </c>
      <c r="H116" s="5">
        <f t="shared" si="3"/>
        <v>74</v>
      </c>
      <c r="I116" s="117">
        <f t="shared" si="4"/>
        <v>0</v>
      </c>
      <c r="J116" s="5">
        <f t="shared" si="5"/>
        <v>0</v>
      </c>
      <c r="K116" s="117">
        <f t="shared" si="6"/>
        <v>0</v>
      </c>
      <c r="L116" s="26">
        <f t="shared" si="7"/>
        <v>0</v>
      </c>
      <c r="M116" s="117">
        <f t="shared" si="8"/>
        <v>2</v>
      </c>
      <c r="N116" s="5">
        <f t="shared" si="9"/>
        <v>74</v>
      </c>
      <c r="O116" s="117">
        <f t="shared" si="10"/>
        <v>3</v>
      </c>
      <c r="P116" s="5">
        <f t="shared" si="11"/>
        <v>111</v>
      </c>
      <c r="Q116" s="5">
        <f t="shared" si="12"/>
        <v>0</v>
      </c>
      <c r="R116" s="5">
        <f t="shared" si="13"/>
        <v>0</v>
      </c>
      <c r="S116" s="117">
        <f t="shared" si="14"/>
        <v>0</v>
      </c>
      <c r="T116" s="5">
        <f t="shared" si="15"/>
        <v>0</v>
      </c>
      <c r="U116" s="117">
        <f t="shared" si="16"/>
        <v>1</v>
      </c>
      <c r="V116" s="5">
        <f t="shared" si="17"/>
        <v>37</v>
      </c>
    </row>
    <row r="117" spans="2:22" ht="15" x14ac:dyDescent="0.25">
      <c r="F117" s="110">
        <v>38</v>
      </c>
      <c r="G117" s="117">
        <f t="shared" si="2"/>
        <v>1</v>
      </c>
      <c r="H117" s="5">
        <f t="shared" si="3"/>
        <v>38</v>
      </c>
      <c r="I117" s="117">
        <f t="shared" si="4"/>
        <v>1</v>
      </c>
      <c r="J117" s="5">
        <f t="shared" si="5"/>
        <v>38</v>
      </c>
      <c r="K117" s="117">
        <f t="shared" si="6"/>
        <v>0</v>
      </c>
      <c r="L117" s="26">
        <f t="shared" si="7"/>
        <v>0</v>
      </c>
      <c r="M117" s="117">
        <f t="shared" si="8"/>
        <v>0</v>
      </c>
      <c r="N117" s="5">
        <f t="shared" si="9"/>
        <v>0</v>
      </c>
      <c r="O117" s="117">
        <f t="shared" si="10"/>
        <v>0</v>
      </c>
      <c r="P117" s="5">
        <f t="shared" si="11"/>
        <v>0</v>
      </c>
      <c r="Q117" s="5">
        <f t="shared" si="12"/>
        <v>0</v>
      </c>
      <c r="R117" s="5">
        <f t="shared" si="13"/>
        <v>0</v>
      </c>
      <c r="S117" s="117">
        <f t="shared" si="14"/>
        <v>0</v>
      </c>
      <c r="T117" s="5">
        <f t="shared" si="15"/>
        <v>0</v>
      </c>
      <c r="U117" s="117">
        <f t="shared" si="16"/>
        <v>1</v>
      </c>
      <c r="V117" s="5">
        <f t="shared" si="17"/>
        <v>38</v>
      </c>
    </row>
    <row r="118" spans="2:22" ht="15" x14ac:dyDescent="0.25">
      <c r="F118" s="110">
        <v>39</v>
      </c>
      <c r="G118" s="117">
        <f t="shared" si="2"/>
        <v>0</v>
      </c>
      <c r="H118" s="5">
        <f t="shared" si="3"/>
        <v>0</v>
      </c>
      <c r="I118" s="117">
        <f t="shared" si="4"/>
        <v>0</v>
      </c>
      <c r="J118" s="5">
        <f t="shared" si="5"/>
        <v>0</v>
      </c>
      <c r="K118" s="117">
        <f t="shared" si="6"/>
        <v>0</v>
      </c>
      <c r="L118" s="26">
        <f t="shared" si="7"/>
        <v>0</v>
      </c>
      <c r="M118" s="117">
        <f t="shared" si="8"/>
        <v>0</v>
      </c>
      <c r="N118" s="5">
        <f t="shared" si="9"/>
        <v>0</v>
      </c>
      <c r="O118" s="117">
        <f t="shared" si="10"/>
        <v>0</v>
      </c>
      <c r="P118" s="5">
        <f t="shared" si="11"/>
        <v>0</v>
      </c>
      <c r="Q118" s="5">
        <f t="shared" si="12"/>
        <v>0</v>
      </c>
      <c r="R118" s="5">
        <f t="shared" si="13"/>
        <v>0</v>
      </c>
      <c r="S118" s="117">
        <f t="shared" si="14"/>
        <v>0</v>
      </c>
      <c r="T118" s="5">
        <f t="shared" si="15"/>
        <v>0</v>
      </c>
      <c r="U118" s="117">
        <f t="shared" si="16"/>
        <v>0</v>
      </c>
      <c r="V118" s="5">
        <f t="shared" si="17"/>
        <v>0</v>
      </c>
    </row>
    <row r="119" spans="2:22" ht="15" x14ac:dyDescent="0.25">
      <c r="F119" s="110">
        <v>40</v>
      </c>
      <c r="G119" s="117">
        <f t="shared" si="2"/>
        <v>0</v>
      </c>
      <c r="H119" s="5">
        <f t="shared" si="3"/>
        <v>0</v>
      </c>
      <c r="I119" s="117">
        <f t="shared" si="4"/>
        <v>0</v>
      </c>
      <c r="J119" s="5">
        <f t="shared" si="5"/>
        <v>0</v>
      </c>
      <c r="K119" s="117">
        <f t="shared" si="6"/>
        <v>1</v>
      </c>
      <c r="L119" s="26">
        <f t="shared" si="7"/>
        <v>40</v>
      </c>
      <c r="M119" s="117">
        <f t="shared" si="8"/>
        <v>0</v>
      </c>
      <c r="N119" s="5">
        <f t="shared" si="9"/>
        <v>0</v>
      </c>
      <c r="O119" s="117">
        <f t="shared" si="10"/>
        <v>0</v>
      </c>
      <c r="P119" s="5">
        <f t="shared" si="11"/>
        <v>0</v>
      </c>
      <c r="Q119" s="5">
        <f t="shared" si="12"/>
        <v>0</v>
      </c>
      <c r="R119" s="5">
        <f t="shared" si="13"/>
        <v>0</v>
      </c>
      <c r="S119" s="117">
        <f t="shared" si="14"/>
        <v>2</v>
      </c>
      <c r="T119" s="5">
        <f t="shared" si="15"/>
        <v>80</v>
      </c>
      <c r="U119" s="117">
        <f t="shared" si="16"/>
        <v>0</v>
      </c>
      <c r="V119" s="5">
        <f t="shared" si="17"/>
        <v>0</v>
      </c>
    </row>
    <row r="120" spans="2:22" ht="15" x14ac:dyDescent="0.25">
      <c r="F120" s="110">
        <v>41</v>
      </c>
      <c r="G120" s="117">
        <f t="shared" si="2"/>
        <v>0</v>
      </c>
      <c r="H120" s="5">
        <f t="shared" si="3"/>
        <v>0</v>
      </c>
      <c r="I120" s="117">
        <f t="shared" si="4"/>
        <v>0</v>
      </c>
      <c r="J120" s="5">
        <f t="shared" si="5"/>
        <v>0</v>
      </c>
      <c r="K120" s="117">
        <f t="shared" si="6"/>
        <v>0</v>
      </c>
      <c r="L120" s="26">
        <f t="shared" si="7"/>
        <v>0</v>
      </c>
      <c r="M120" s="117">
        <f t="shared" si="8"/>
        <v>0</v>
      </c>
      <c r="N120" s="5">
        <f t="shared" si="9"/>
        <v>0</v>
      </c>
      <c r="O120" s="117">
        <f t="shared" si="10"/>
        <v>2</v>
      </c>
      <c r="P120" s="5">
        <f t="shared" si="11"/>
        <v>82</v>
      </c>
      <c r="Q120" s="5">
        <f t="shared" si="12"/>
        <v>0</v>
      </c>
      <c r="R120" s="5">
        <f t="shared" si="13"/>
        <v>0</v>
      </c>
      <c r="S120" s="117">
        <f t="shared" si="14"/>
        <v>0</v>
      </c>
      <c r="T120" s="5">
        <f t="shared" si="15"/>
        <v>0</v>
      </c>
      <c r="U120" s="117">
        <f t="shared" si="16"/>
        <v>0</v>
      </c>
      <c r="V120" s="5">
        <f t="shared" si="17"/>
        <v>0</v>
      </c>
    </row>
    <row r="121" spans="2:22" ht="15" x14ac:dyDescent="0.25">
      <c r="F121" s="110">
        <v>42</v>
      </c>
      <c r="G121" s="117">
        <f t="shared" si="2"/>
        <v>0</v>
      </c>
      <c r="H121" s="5">
        <f t="shared" si="3"/>
        <v>0</v>
      </c>
      <c r="I121" s="117">
        <f t="shared" si="4"/>
        <v>0</v>
      </c>
      <c r="J121" s="5">
        <f t="shared" si="5"/>
        <v>0</v>
      </c>
      <c r="K121" s="117">
        <f t="shared" si="6"/>
        <v>0</v>
      </c>
      <c r="L121" s="26">
        <f t="shared" si="7"/>
        <v>0</v>
      </c>
      <c r="M121" s="117">
        <f t="shared" si="8"/>
        <v>0</v>
      </c>
      <c r="N121" s="5">
        <f t="shared" si="9"/>
        <v>0</v>
      </c>
      <c r="O121" s="117">
        <f t="shared" si="10"/>
        <v>0</v>
      </c>
      <c r="P121" s="5">
        <f t="shared" si="11"/>
        <v>0</v>
      </c>
      <c r="Q121" s="5">
        <f t="shared" si="12"/>
        <v>0</v>
      </c>
      <c r="R121" s="5">
        <f t="shared" si="13"/>
        <v>0</v>
      </c>
      <c r="S121" s="117">
        <f t="shared" si="14"/>
        <v>0</v>
      </c>
      <c r="T121" s="5">
        <f t="shared" si="15"/>
        <v>0</v>
      </c>
      <c r="U121" s="117">
        <f t="shared" si="16"/>
        <v>0</v>
      </c>
      <c r="V121" s="5">
        <f t="shared" si="17"/>
        <v>0</v>
      </c>
    </row>
    <row r="122" spans="2:22" ht="15" x14ac:dyDescent="0.25">
      <c r="F122" s="110">
        <v>43</v>
      </c>
      <c r="G122" s="117">
        <f t="shared" si="2"/>
        <v>0</v>
      </c>
      <c r="H122" s="5">
        <f t="shared" si="3"/>
        <v>0</v>
      </c>
      <c r="I122" s="117">
        <f t="shared" si="4"/>
        <v>0</v>
      </c>
      <c r="J122" s="5">
        <f t="shared" si="5"/>
        <v>0</v>
      </c>
      <c r="K122" s="117">
        <f t="shared" si="6"/>
        <v>0</v>
      </c>
      <c r="L122" s="26">
        <f t="shared" si="7"/>
        <v>0</v>
      </c>
      <c r="M122" s="117">
        <f t="shared" si="8"/>
        <v>0</v>
      </c>
      <c r="N122" s="5">
        <f t="shared" si="9"/>
        <v>0</v>
      </c>
      <c r="O122" s="117">
        <f t="shared" si="10"/>
        <v>0</v>
      </c>
      <c r="P122" s="5">
        <f t="shared" si="11"/>
        <v>0</v>
      </c>
      <c r="Q122" s="5">
        <f t="shared" si="12"/>
        <v>0</v>
      </c>
      <c r="R122" s="5">
        <f t="shared" si="13"/>
        <v>0</v>
      </c>
      <c r="S122" s="117">
        <f t="shared" si="14"/>
        <v>0</v>
      </c>
      <c r="T122" s="5">
        <f t="shared" si="15"/>
        <v>0</v>
      </c>
      <c r="U122" s="117">
        <f t="shared" si="16"/>
        <v>0</v>
      </c>
      <c r="V122" s="5">
        <f t="shared" si="17"/>
        <v>0</v>
      </c>
    </row>
    <row r="123" spans="2:22" ht="15" x14ac:dyDescent="0.25">
      <c r="F123" s="110">
        <v>44</v>
      </c>
      <c r="G123" s="117">
        <f t="shared" si="2"/>
        <v>0</v>
      </c>
      <c r="H123" s="5">
        <f t="shared" si="3"/>
        <v>0</v>
      </c>
      <c r="I123" s="117">
        <f t="shared" si="4"/>
        <v>1</v>
      </c>
      <c r="J123" s="5">
        <f t="shared" si="5"/>
        <v>44</v>
      </c>
      <c r="K123" s="117">
        <f t="shared" si="6"/>
        <v>0</v>
      </c>
      <c r="L123" s="26">
        <f t="shared" si="7"/>
        <v>0</v>
      </c>
      <c r="M123" s="117">
        <f t="shared" si="8"/>
        <v>0</v>
      </c>
      <c r="N123" s="5">
        <f t="shared" si="9"/>
        <v>0</v>
      </c>
      <c r="O123" s="117">
        <f t="shared" si="10"/>
        <v>1</v>
      </c>
      <c r="P123" s="5">
        <f t="shared" si="11"/>
        <v>44</v>
      </c>
      <c r="Q123" s="5">
        <f t="shared" si="12"/>
        <v>0</v>
      </c>
      <c r="R123" s="5">
        <f t="shared" si="13"/>
        <v>0</v>
      </c>
      <c r="S123" s="117">
        <f t="shared" si="14"/>
        <v>2</v>
      </c>
      <c r="T123" s="5">
        <f t="shared" si="15"/>
        <v>88</v>
      </c>
      <c r="U123" s="117">
        <f t="shared" si="16"/>
        <v>0</v>
      </c>
      <c r="V123" s="5">
        <f t="shared" si="17"/>
        <v>0</v>
      </c>
    </row>
    <row r="124" spans="2:22" ht="15" x14ac:dyDescent="0.25">
      <c r="F124" s="110">
        <v>45</v>
      </c>
      <c r="G124" s="117">
        <f t="shared" si="2"/>
        <v>0</v>
      </c>
      <c r="H124" s="5">
        <f t="shared" si="3"/>
        <v>0</v>
      </c>
      <c r="I124" s="117">
        <f t="shared" si="4"/>
        <v>1</v>
      </c>
      <c r="J124" s="5">
        <f t="shared" si="5"/>
        <v>45</v>
      </c>
      <c r="K124" s="117">
        <f t="shared" si="6"/>
        <v>0</v>
      </c>
      <c r="L124" s="26">
        <f t="shared" si="7"/>
        <v>0</v>
      </c>
      <c r="M124" s="117">
        <f t="shared" si="8"/>
        <v>0</v>
      </c>
      <c r="N124" s="5">
        <f t="shared" si="9"/>
        <v>0</v>
      </c>
      <c r="O124" s="117">
        <f t="shared" si="10"/>
        <v>0</v>
      </c>
      <c r="P124" s="5">
        <f t="shared" si="11"/>
        <v>0</v>
      </c>
      <c r="Q124" s="5">
        <f t="shared" si="12"/>
        <v>0</v>
      </c>
      <c r="R124" s="5">
        <f t="shared" si="13"/>
        <v>0</v>
      </c>
      <c r="S124" s="117">
        <f t="shared" si="14"/>
        <v>0</v>
      </c>
      <c r="T124" s="5">
        <f t="shared" si="15"/>
        <v>0</v>
      </c>
      <c r="U124" s="117">
        <f t="shared" si="16"/>
        <v>0</v>
      </c>
      <c r="V124" s="5">
        <f t="shared" si="17"/>
        <v>0</v>
      </c>
    </row>
    <row r="125" spans="2:22" ht="15" x14ac:dyDescent="0.25">
      <c r="F125" s="110">
        <v>46</v>
      </c>
      <c r="G125" s="117">
        <f t="shared" si="2"/>
        <v>0</v>
      </c>
      <c r="H125" s="5">
        <f t="shared" si="3"/>
        <v>0</v>
      </c>
      <c r="I125" s="117">
        <f t="shared" si="4"/>
        <v>0</v>
      </c>
      <c r="J125" s="5">
        <f t="shared" si="5"/>
        <v>0</v>
      </c>
      <c r="K125" s="117">
        <f t="shared" si="6"/>
        <v>0</v>
      </c>
      <c r="L125" s="26">
        <f t="shared" si="7"/>
        <v>0</v>
      </c>
      <c r="M125" s="117">
        <f t="shared" si="8"/>
        <v>0</v>
      </c>
      <c r="N125" s="5">
        <f t="shared" si="9"/>
        <v>0</v>
      </c>
      <c r="O125" s="117">
        <f t="shared" si="10"/>
        <v>0</v>
      </c>
      <c r="P125" s="5">
        <f t="shared" si="11"/>
        <v>0</v>
      </c>
      <c r="Q125" s="5">
        <f t="shared" si="12"/>
        <v>0</v>
      </c>
      <c r="R125" s="5">
        <f t="shared" si="13"/>
        <v>0</v>
      </c>
      <c r="S125" s="117">
        <f t="shared" si="14"/>
        <v>0</v>
      </c>
      <c r="T125" s="5">
        <f t="shared" si="15"/>
        <v>0</v>
      </c>
      <c r="U125" s="117">
        <f t="shared" si="16"/>
        <v>0</v>
      </c>
      <c r="V125" s="5">
        <f t="shared" si="17"/>
        <v>0</v>
      </c>
    </row>
    <row r="126" spans="2:22" ht="15" x14ac:dyDescent="0.25">
      <c r="F126" s="110">
        <v>47</v>
      </c>
      <c r="G126" s="117">
        <f t="shared" si="2"/>
        <v>0</v>
      </c>
      <c r="H126" s="5">
        <f t="shared" si="3"/>
        <v>0</v>
      </c>
      <c r="I126" s="117">
        <f t="shared" si="4"/>
        <v>0</v>
      </c>
      <c r="J126" s="5">
        <f t="shared" si="5"/>
        <v>0</v>
      </c>
      <c r="K126" s="117">
        <f t="shared" si="6"/>
        <v>0</v>
      </c>
      <c r="L126" s="26">
        <f t="shared" si="7"/>
        <v>0</v>
      </c>
      <c r="M126" s="117">
        <f t="shared" si="8"/>
        <v>0</v>
      </c>
      <c r="N126" s="5">
        <f t="shared" si="9"/>
        <v>0</v>
      </c>
      <c r="O126" s="117">
        <f t="shared" si="10"/>
        <v>0</v>
      </c>
      <c r="P126" s="5">
        <f t="shared" si="11"/>
        <v>0</v>
      </c>
      <c r="Q126" s="5">
        <f t="shared" si="12"/>
        <v>0</v>
      </c>
      <c r="R126" s="5">
        <f t="shared" si="13"/>
        <v>0</v>
      </c>
      <c r="S126" s="117">
        <f t="shared" si="14"/>
        <v>0</v>
      </c>
      <c r="T126" s="5">
        <f t="shared" si="15"/>
        <v>0</v>
      </c>
      <c r="U126" s="117">
        <f t="shared" si="16"/>
        <v>0</v>
      </c>
      <c r="V126" s="5">
        <f t="shared" si="17"/>
        <v>0</v>
      </c>
    </row>
    <row r="127" spans="2:22" ht="15" x14ac:dyDescent="0.25">
      <c r="F127" s="110">
        <v>48</v>
      </c>
      <c r="G127" s="117">
        <f t="shared" si="2"/>
        <v>0</v>
      </c>
      <c r="H127" s="5">
        <f t="shared" si="3"/>
        <v>0</v>
      </c>
      <c r="I127" s="117">
        <f t="shared" si="4"/>
        <v>0</v>
      </c>
      <c r="J127" s="5">
        <f t="shared" si="5"/>
        <v>0</v>
      </c>
      <c r="K127" s="117">
        <f t="shared" si="6"/>
        <v>0</v>
      </c>
      <c r="L127" s="26">
        <f t="shared" si="7"/>
        <v>0</v>
      </c>
      <c r="M127" s="117">
        <f t="shared" si="8"/>
        <v>0</v>
      </c>
      <c r="N127" s="5">
        <f t="shared" si="9"/>
        <v>0</v>
      </c>
      <c r="O127" s="117">
        <f t="shared" si="10"/>
        <v>0</v>
      </c>
      <c r="P127" s="5">
        <f t="shared" si="11"/>
        <v>0</v>
      </c>
      <c r="Q127" s="5">
        <f t="shared" si="12"/>
        <v>0</v>
      </c>
      <c r="R127" s="5">
        <f t="shared" si="13"/>
        <v>0</v>
      </c>
      <c r="S127" s="117">
        <f t="shared" si="14"/>
        <v>0</v>
      </c>
      <c r="T127" s="5">
        <f t="shared" si="15"/>
        <v>0</v>
      </c>
      <c r="U127" s="117">
        <f t="shared" si="16"/>
        <v>0</v>
      </c>
      <c r="V127" s="5">
        <f t="shared" si="17"/>
        <v>0</v>
      </c>
    </row>
    <row r="128" spans="2:22" ht="15" x14ac:dyDescent="0.25">
      <c r="F128" s="110">
        <v>49</v>
      </c>
      <c r="G128" s="117">
        <f t="shared" si="2"/>
        <v>0</v>
      </c>
      <c r="H128" s="5">
        <f t="shared" si="3"/>
        <v>0</v>
      </c>
      <c r="I128" s="117">
        <f t="shared" si="4"/>
        <v>0</v>
      </c>
      <c r="J128" s="5">
        <f t="shared" si="5"/>
        <v>0</v>
      </c>
      <c r="K128" s="117">
        <f t="shared" si="6"/>
        <v>0</v>
      </c>
      <c r="L128" s="26">
        <f t="shared" si="7"/>
        <v>0</v>
      </c>
      <c r="M128" s="117">
        <f t="shared" si="8"/>
        <v>0</v>
      </c>
      <c r="N128" s="5">
        <f t="shared" si="9"/>
        <v>0</v>
      </c>
      <c r="O128" s="117">
        <f t="shared" si="10"/>
        <v>0</v>
      </c>
      <c r="P128" s="5">
        <f t="shared" si="11"/>
        <v>0</v>
      </c>
      <c r="Q128" s="5">
        <f t="shared" si="12"/>
        <v>0</v>
      </c>
      <c r="R128" s="5">
        <f t="shared" si="13"/>
        <v>0</v>
      </c>
      <c r="S128" s="117">
        <f t="shared" si="14"/>
        <v>0</v>
      </c>
      <c r="T128" s="5">
        <f t="shared" si="15"/>
        <v>0</v>
      </c>
      <c r="U128" s="117">
        <f t="shared" si="16"/>
        <v>0</v>
      </c>
      <c r="V128" s="5">
        <f t="shared" si="17"/>
        <v>0</v>
      </c>
    </row>
    <row r="129" spans="6:22" ht="15" x14ac:dyDescent="0.25">
      <c r="F129" s="110">
        <v>50</v>
      </c>
      <c r="G129" s="117">
        <f t="shared" si="2"/>
        <v>0</v>
      </c>
      <c r="H129" s="5">
        <f t="shared" si="3"/>
        <v>0</v>
      </c>
      <c r="I129" s="117">
        <f t="shared" si="4"/>
        <v>0</v>
      </c>
      <c r="J129" s="5">
        <f t="shared" si="5"/>
        <v>0</v>
      </c>
      <c r="K129" s="117">
        <f t="shared" si="6"/>
        <v>0</v>
      </c>
      <c r="L129" s="26">
        <f t="shared" si="7"/>
        <v>0</v>
      </c>
      <c r="M129" s="117">
        <f t="shared" si="8"/>
        <v>0</v>
      </c>
      <c r="N129" s="5">
        <f t="shared" si="9"/>
        <v>0</v>
      </c>
      <c r="O129" s="117">
        <f t="shared" si="10"/>
        <v>0</v>
      </c>
      <c r="P129" s="5">
        <f t="shared" si="11"/>
        <v>0</v>
      </c>
      <c r="Q129" s="5">
        <f t="shared" si="12"/>
        <v>0</v>
      </c>
      <c r="R129" s="5">
        <f t="shared" si="13"/>
        <v>0</v>
      </c>
      <c r="S129" s="117">
        <f t="shared" si="14"/>
        <v>0</v>
      </c>
      <c r="T129" s="5">
        <f t="shared" si="15"/>
        <v>0</v>
      </c>
      <c r="U129" s="117">
        <f t="shared" si="16"/>
        <v>0</v>
      </c>
      <c r="V129" s="5">
        <f t="shared" si="17"/>
        <v>0</v>
      </c>
    </row>
    <row r="130" spans="6:22" ht="15" x14ac:dyDescent="0.25">
      <c r="F130" s="116">
        <v>51</v>
      </c>
      <c r="G130" s="117">
        <f t="shared" si="2"/>
        <v>0</v>
      </c>
      <c r="H130" s="5">
        <f t="shared" si="3"/>
        <v>0</v>
      </c>
      <c r="I130" s="117">
        <f t="shared" si="4"/>
        <v>0</v>
      </c>
      <c r="J130" s="5">
        <f t="shared" si="5"/>
        <v>0</v>
      </c>
      <c r="K130" s="117">
        <f t="shared" si="6"/>
        <v>0</v>
      </c>
      <c r="L130" s="26">
        <f t="shared" si="7"/>
        <v>0</v>
      </c>
      <c r="M130" s="117">
        <f t="shared" si="8"/>
        <v>0</v>
      </c>
      <c r="N130" s="5">
        <f t="shared" si="9"/>
        <v>0</v>
      </c>
      <c r="O130" s="117">
        <f t="shared" si="10"/>
        <v>0</v>
      </c>
      <c r="P130" s="5">
        <f t="shared" si="11"/>
        <v>0</v>
      </c>
      <c r="Q130" s="5">
        <f t="shared" si="12"/>
        <v>0</v>
      </c>
      <c r="R130" s="5">
        <f t="shared" si="13"/>
        <v>0</v>
      </c>
      <c r="S130" s="117">
        <f t="shared" si="14"/>
        <v>0</v>
      </c>
      <c r="T130" s="5">
        <f t="shared" si="15"/>
        <v>0</v>
      </c>
      <c r="U130" s="117">
        <f t="shared" si="16"/>
        <v>0</v>
      </c>
      <c r="V130" s="5">
        <f t="shared" si="17"/>
        <v>0</v>
      </c>
    </row>
    <row r="131" spans="6:22" ht="15" x14ac:dyDescent="0.25">
      <c r="F131" s="114">
        <v>52</v>
      </c>
      <c r="G131" s="117">
        <f t="shared" si="2"/>
        <v>0</v>
      </c>
      <c r="H131" s="5">
        <f t="shared" si="3"/>
        <v>0</v>
      </c>
      <c r="I131" s="117">
        <f t="shared" si="4"/>
        <v>0</v>
      </c>
      <c r="J131" s="5">
        <f t="shared" si="5"/>
        <v>0</v>
      </c>
      <c r="K131" s="117">
        <f t="shared" si="6"/>
        <v>0</v>
      </c>
      <c r="L131" s="26">
        <f t="shared" si="7"/>
        <v>0</v>
      </c>
      <c r="M131" s="117">
        <f t="shared" si="8"/>
        <v>0</v>
      </c>
      <c r="N131" s="5">
        <f t="shared" si="9"/>
        <v>0</v>
      </c>
      <c r="O131" s="117">
        <f t="shared" si="10"/>
        <v>0</v>
      </c>
      <c r="P131" s="5">
        <f t="shared" si="11"/>
        <v>0</v>
      </c>
      <c r="Q131" s="5">
        <f t="shared" si="12"/>
        <v>0</v>
      </c>
      <c r="R131" s="5">
        <f t="shared" si="13"/>
        <v>0</v>
      </c>
      <c r="S131" s="117">
        <f t="shared" si="14"/>
        <v>0</v>
      </c>
      <c r="T131" s="5">
        <f t="shared" si="15"/>
        <v>0</v>
      </c>
      <c r="U131" s="117">
        <f t="shared" si="16"/>
        <v>0</v>
      </c>
      <c r="V131" s="5">
        <f t="shared" si="17"/>
        <v>0</v>
      </c>
    </row>
    <row r="132" spans="6:22" ht="15" x14ac:dyDescent="0.25">
      <c r="F132" s="110">
        <v>53</v>
      </c>
      <c r="G132" s="117">
        <f t="shared" si="2"/>
        <v>0</v>
      </c>
      <c r="H132" s="5">
        <f t="shared" si="3"/>
        <v>0</v>
      </c>
      <c r="I132" s="117">
        <f t="shared" si="4"/>
        <v>0</v>
      </c>
      <c r="J132" s="5">
        <f t="shared" si="5"/>
        <v>0</v>
      </c>
      <c r="K132" s="117">
        <f t="shared" si="6"/>
        <v>0</v>
      </c>
      <c r="L132" s="26">
        <f t="shared" si="7"/>
        <v>0</v>
      </c>
      <c r="M132" s="117">
        <f t="shared" si="8"/>
        <v>0</v>
      </c>
      <c r="N132" s="5">
        <f t="shared" si="9"/>
        <v>0</v>
      </c>
      <c r="O132" s="117">
        <f t="shared" si="10"/>
        <v>0</v>
      </c>
      <c r="P132" s="5">
        <f t="shared" si="11"/>
        <v>0</v>
      </c>
      <c r="Q132" s="5">
        <f t="shared" si="12"/>
        <v>0</v>
      </c>
      <c r="R132" s="5">
        <f t="shared" si="13"/>
        <v>0</v>
      </c>
      <c r="S132" s="117">
        <f t="shared" si="14"/>
        <v>0</v>
      </c>
      <c r="T132" s="5">
        <f t="shared" si="15"/>
        <v>0</v>
      </c>
      <c r="U132" s="117">
        <f t="shared" si="16"/>
        <v>0</v>
      </c>
      <c r="V132" s="5">
        <f t="shared" si="17"/>
        <v>0</v>
      </c>
    </row>
    <row r="133" spans="6:22" ht="15" x14ac:dyDescent="0.25">
      <c r="F133" s="110">
        <v>54</v>
      </c>
      <c r="G133" s="117">
        <f t="shared" si="2"/>
        <v>0</v>
      </c>
      <c r="H133" s="5">
        <f t="shared" si="3"/>
        <v>0</v>
      </c>
      <c r="I133" s="117">
        <f t="shared" si="4"/>
        <v>0</v>
      </c>
      <c r="J133" s="5">
        <f t="shared" si="5"/>
        <v>0</v>
      </c>
      <c r="K133" s="117">
        <f t="shared" si="6"/>
        <v>0</v>
      </c>
      <c r="L133" s="26">
        <f t="shared" si="7"/>
        <v>0</v>
      </c>
      <c r="M133" s="117">
        <f t="shared" si="8"/>
        <v>0</v>
      </c>
      <c r="N133" s="5">
        <f t="shared" si="9"/>
        <v>0</v>
      </c>
      <c r="O133" s="117">
        <f t="shared" si="10"/>
        <v>0</v>
      </c>
      <c r="P133" s="5">
        <f t="shared" si="11"/>
        <v>0</v>
      </c>
      <c r="Q133" s="5">
        <f t="shared" si="12"/>
        <v>0</v>
      </c>
      <c r="R133" s="5">
        <f t="shared" si="13"/>
        <v>0</v>
      </c>
      <c r="S133" s="117">
        <f t="shared" si="14"/>
        <v>0</v>
      </c>
      <c r="T133" s="5">
        <f t="shared" si="15"/>
        <v>0</v>
      </c>
      <c r="U133" s="117">
        <f t="shared" si="16"/>
        <v>0</v>
      </c>
      <c r="V133" s="5">
        <f t="shared" si="17"/>
        <v>0</v>
      </c>
    </row>
    <row r="134" spans="6:22" ht="15" x14ac:dyDescent="0.25">
      <c r="F134" s="110">
        <v>55</v>
      </c>
      <c r="G134" s="117">
        <f t="shared" si="2"/>
        <v>0</v>
      </c>
      <c r="H134" s="5">
        <f t="shared" si="3"/>
        <v>0</v>
      </c>
      <c r="I134" s="117">
        <f t="shared" si="4"/>
        <v>0</v>
      </c>
      <c r="J134" s="5">
        <f t="shared" si="5"/>
        <v>0</v>
      </c>
      <c r="K134" s="117">
        <f t="shared" si="6"/>
        <v>0</v>
      </c>
      <c r="L134" s="26">
        <f t="shared" si="7"/>
        <v>0</v>
      </c>
      <c r="M134" s="117">
        <f t="shared" si="8"/>
        <v>0</v>
      </c>
      <c r="N134" s="5">
        <f t="shared" si="9"/>
        <v>0</v>
      </c>
      <c r="O134" s="117">
        <f t="shared" si="10"/>
        <v>0</v>
      </c>
      <c r="P134" s="5">
        <f t="shared" si="11"/>
        <v>0</v>
      </c>
      <c r="Q134" s="5">
        <f t="shared" si="12"/>
        <v>0</v>
      </c>
      <c r="R134" s="5">
        <f t="shared" si="13"/>
        <v>0</v>
      </c>
      <c r="S134" s="117">
        <f t="shared" si="14"/>
        <v>0</v>
      </c>
      <c r="T134" s="5">
        <f t="shared" si="15"/>
        <v>0</v>
      </c>
      <c r="U134" s="117">
        <f t="shared" si="16"/>
        <v>0</v>
      </c>
      <c r="V134" s="5">
        <f t="shared" si="17"/>
        <v>0</v>
      </c>
    </row>
    <row r="135" spans="6:22" ht="15" x14ac:dyDescent="0.25">
      <c r="F135" s="110">
        <v>56</v>
      </c>
      <c r="G135" s="117">
        <f t="shared" si="2"/>
        <v>0</v>
      </c>
      <c r="H135" s="5">
        <f t="shared" si="3"/>
        <v>0</v>
      </c>
      <c r="I135" s="117">
        <f t="shared" si="4"/>
        <v>0</v>
      </c>
      <c r="J135" s="5">
        <f t="shared" si="5"/>
        <v>0</v>
      </c>
      <c r="K135" s="117">
        <f t="shared" si="6"/>
        <v>0</v>
      </c>
      <c r="L135" s="26">
        <f t="shared" si="7"/>
        <v>0</v>
      </c>
      <c r="M135" s="117">
        <f t="shared" si="8"/>
        <v>0</v>
      </c>
      <c r="N135" s="5">
        <f t="shared" si="9"/>
        <v>0</v>
      </c>
      <c r="O135" s="117">
        <f t="shared" si="10"/>
        <v>0</v>
      </c>
      <c r="P135" s="5">
        <f t="shared" si="11"/>
        <v>0</v>
      </c>
      <c r="Q135" s="5">
        <f t="shared" si="12"/>
        <v>0</v>
      </c>
      <c r="R135" s="5">
        <f t="shared" si="13"/>
        <v>0</v>
      </c>
      <c r="S135" s="117">
        <f t="shared" si="14"/>
        <v>0</v>
      </c>
      <c r="T135" s="5">
        <f t="shared" si="15"/>
        <v>0</v>
      </c>
      <c r="U135" s="117">
        <f t="shared" si="16"/>
        <v>0</v>
      </c>
      <c r="V135" s="5">
        <f t="shared" si="17"/>
        <v>0</v>
      </c>
    </row>
    <row r="136" spans="6:22" ht="15" x14ac:dyDescent="0.25">
      <c r="F136" s="110">
        <v>57</v>
      </c>
      <c r="G136" s="117">
        <f t="shared" si="2"/>
        <v>0</v>
      </c>
      <c r="H136" s="5">
        <f t="shared" si="3"/>
        <v>0</v>
      </c>
      <c r="I136" s="117">
        <f t="shared" si="4"/>
        <v>0</v>
      </c>
      <c r="J136" s="5">
        <f t="shared" si="5"/>
        <v>0</v>
      </c>
      <c r="K136" s="117">
        <f t="shared" si="6"/>
        <v>0</v>
      </c>
      <c r="L136" s="26">
        <f t="shared" si="7"/>
        <v>0</v>
      </c>
      <c r="M136" s="117">
        <f t="shared" si="8"/>
        <v>0</v>
      </c>
      <c r="N136" s="5">
        <f t="shared" si="9"/>
        <v>0</v>
      </c>
      <c r="O136" s="117">
        <f t="shared" si="10"/>
        <v>0</v>
      </c>
      <c r="P136" s="5">
        <f t="shared" si="11"/>
        <v>0</v>
      </c>
      <c r="Q136" s="5">
        <f t="shared" si="12"/>
        <v>0</v>
      </c>
      <c r="R136" s="5">
        <f t="shared" si="13"/>
        <v>0</v>
      </c>
      <c r="S136" s="117">
        <f t="shared" si="14"/>
        <v>0</v>
      </c>
      <c r="T136" s="5">
        <f t="shared" si="15"/>
        <v>0</v>
      </c>
      <c r="U136" s="117">
        <f t="shared" si="16"/>
        <v>0</v>
      </c>
      <c r="V136" s="5">
        <f t="shared" si="17"/>
        <v>0</v>
      </c>
    </row>
    <row r="137" spans="6:22" ht="15" x14ac:dyDescent="0.25">
      <c r="F137" s="110">
        <v>58</v>
      </c>
      <c r="G137" s="117">
        <f t="shared" si="2"/>
        <v>0</v>
      </c>
      <c r="H137" s="5">
        <f t="shared" si="3"/>
        <v>0</v>
      </c>
      <c r="I137" s="117">
        <f t="shared" si="4"/>
        <v>0</v>
      </c>
      <c r="J137" s="5">
        <f t="shared" si="5"/>
        <v>0</v>
      </c>
      <c r="K137" s="117">
        <f t="shared" si="6"/>
        <v>0</v>
      </c>
      <c r="L137" s="26">
        <f t="shared" si="7"/>
        <v>0</v>
      </c>
      <c r="M137" s="117">
        <f t="shared" si="8"/>
        <v>0</v>
      </c>
      <c r="N137" s="5">
        <f t="shared" si="9"/>
        <v>0</v>
      </c>
      <c r="O137" s="117">
        <f t="shared" si="10"/>
        <v>0</v>
      </c>
      <c r="P137" s="5">
        <f t="shared" si="11"/>
        <v>0</v>
      </c>
      <c r="Q137" s="5">
        <f t="shared" si="12"/>
        <v>0</v>
      </c>
      <c r="R137" s="5">
        <f t="shared" si="13"/>
        <v>0</v>
      </c>
      <c r="S137" s="117">
        <f t="shared" si="14"/>
        <v>0</v>
      </c>
      <c r="T137" s="5">
        <f t="shared" si="15"/>
        <v>0</v>
      </c>
      <c r="U137" s="117">
        <f t="shared" si="16"/>
        <v>0</v>
      </c>
      <c r="V137" s="5">
        <f t="shared" si="17"/>
        <v>0</v>
      </c>
    </row>
    <row r="138" spans="6:22" ht="15" x14ac:dyDescent="0.25">
      <c r="F138" s="110">
        <v>59</v>
      </c>
      <c r="G138" s="117">
        <f t="shared" si="2"/>
        <v>0</v>
      </c>
      <c r="H138" s="5">
        <f t="shared" si="3"/>
        <v>0</v>
      </c>
      <c r="I138" s="117">
        <f t="shared" si="4"/>
        <v>0</v>
      </c>
      <c r="J138" s="5">
        <f t="shared" si="5"/>
        <v>0</v>
      </c>
      <c r="K138" s="117">
        <f t="shared" si="6"/>
        <v>0</v>
      </c>
      <c r="L138" s="26">
        <f t="shared" si="7"/>
        <v>0</v>
      </c>
      <c r="M138" s="117">
        <f t="shared" si="8"/>
        <v>0</v>
      </c>
      <c r="N138" s="5">
        <f t="shared" si="9"/>
        <v>0</v>
      </c>
      <c r="O138" s="117">
        <f t="shared" si="10"/>
        <v>0</v>
      </c>
      <c r="P138" s="5">
        <f t="shared" si="11"/>
        <v>0</v>
      </c>
      <c r="Q138" s="5">
        <f t="shared" si="12"/>
        <v>0</v>
      </c>
      <c r="R138" s="5">
        <f t="shared" si="13"/>
        <v>0</v>
      </c>
      <c r="S138" s="117">
        <f t="shared" si="14"/>
        <v>0</v>
      </c>
      <c r="T138" s="5">
        <f t="shared" si="15"/>
        <v>0</v>
      </c>
      <c r="U138" s="117">
        <f t="shared" si="16"/>
        <v>0</v>
      </c>
      <c r="V138" s="5">
        <f t="shared" si="17"/>
        <v>0</v>
      </c>
    </row>
    <row r="139" spans="6:22" ht="15" x14ac:dyDescent="0.25">
      <c r="F139" s="110">
        <v>60</v>
      </c>
      <c r="G139" s="117">
        <f t="shared" si="2"/>
        <v>0</v>
      </c>
      <c r="H139" s="5">
        <f t="shared" si="3"/>
        <v>0</v>
      </c>
      <c r="I139" s="117">
        <f t="shared" si="4"/>
        <v>0</v>
      </c>
      <c r="J139" s="5">
        <f t="shared" si="5"/>
        <v>0</v>
      </c>
      <c r="K139" s="117">
        <f t="shared" si="6"/>
        <v>0</v>
      </c>
      <c r="L139" s="26">
        <f t="shared" si="7"/>
        <v>0</v>
      </c>
      <c r="M139" s="117">
        <f t="shared" si="8"/>
        <v>0</v>
      </c>
      <c r="N139" s="5">
        <f t="shared" si="9"/>
        <v>0</v>
      </c>
      <c r="O139" s="117">
        <f t="shared" si="10"/>
        <v>0</v>
      </c>
      <c r="P139" s="5">
        <f t="shared" si="11"/>
        <v>0</v>
      </c>
      <c r="Q139" s="5">
        <f t="shared" si="12"/>
        <v>0</v>
      </c>
      <c r="R139" s="5">
        <f t="shared" si="13"/>
        <v>0</v>
      </c>
      <c r="S139" s="117">
        <f t="shared" si="14"/>
        <v>0</v>
      </c>
      <c r="T139" s="5">
        <f t="shared" si="15"/>
        <v>0</v>
      </c>
      <c r="U139" s="117">
        <f t="shared" si="16"/>
        <v>0</v>
      </c>
      <c r="V139" s="5">
        <f t="shared" si="17"/>
        <v>0</v>
      </c>
    </row>
    <row r="140" spans="6:22" ht="15" x14ac:dyDescent="0.25">
      <c r="F140" s="110">
        <v>61</v>
      </c>
      <c r="G140" s="117">
        <f t="shared" si="2"/>
        <v>0</v>
      </c>
      <c r="H140" s="5">
        <f t="shared" si="3"/>
        <v>0</v>
      </c>
      <c r="I140" s="117">
        <f t="shared" si="4"/>
        <v>0</v>
      </c>
      <c r="J140" s="5">
        <f t="shared" si="5"/>
        <v>0</v>
      </c>
      <c r="K140" s="117">
        <f t="shared" si="6"/>
        <v>0</v>
      </c>
      <c r="L140" s="26">
        <f t="shared" si="7"/>
        <v>0</v>
      </c>
      <c r="M140" s="117">
        <f t="shared" si="8"/>
        <v>0</v>
      </c>
      <c r="N140" s="5">
        <f t="shared" si="9"/>
        <v>0</v>
      </c>
      <c r="O140" s="117">
        <f t="shared" si="10"/>
        <v>0</v>
      </c>
      <c r="P140" s="5">
        <f t="shared" si="11"/>
        <v>0</v>
      </c>
      <c r="Q140" s="5">
        <f t="shared" si="12"/>
        <v>0</v>
      </c>
      <c r="R140" s="5">
        <f t="shared" si="13"/>
        <v>0</v>
      </c>
      <c r="S140" s="117">
        <f t="shared" si="14"/>
        <v>0</v>
      </c>
      <c r="T140" s="5">
        <f t="shared" si="15"/>
        <v>0</v>
      </c>
      <c r="U140" s="117">
        <f t="shared" si="16"/>
        <v>0</v>
      </c>
      <c r="V140" s="5">
        <f t="shared" si="17"/>
        <v>0</v>
      </c>
    </row>
    <row r="141" spans="6:22" ht="15" x14ac:dyDescent="0.25">
      <c r="F141" s="110">
        <v>62</v>
      </c>
      <c r="G141" s="117">
        <f t="shared" si="2"/>
        <v>0</v>
      </c>
      <c r="H141" s="5">
        <f t="shared" si="3"/>
        <v>0</v>
      </c>
      <c r="I141" s="117">
        <f t="shared" si="4"/>
        <v>0</v>
      </c>
      <c r="J141" s="5">
        <f t="shared" si="5"/>
        <v>0</v>
      </c>
      <c r="K141" s="117">
        <f t="shared" si="6"/>
        <v>0</v>
      </c>
      <c r="L141" s="26">
        <f t="shared" si="7"/>
        <v>0</v>
      </c>
      <c r="M141" s="117">
        <f t="shared" si="8"/>
        <v>0</v>
      </c>
      <c r="N141" s="5">
        <f t="shared" si="9"/>
        <v>0</v>
      </c>
      <c r="O141" s="117">
        <f t="shared" si="10"/>
        <v>0</v>
      </c>
      <c r="P141" s="5">
        <f t="shared" si="11"/>
        <v>0</v>
      </c>
      <c r="Q141" s="5">
        <f t="shared" si="12"/>
        <v>0</v>
      </c>
      <c r="R141" s="5">
        <f t="shared" si="13"/>
        <v>0</v>
      </c>
      <c r="S141" s="117">
        <f t="shared" si="14"/>
        <v>0</v>
      </c>
      <c r="T141" s="5">
        <f t="shared" si="15"/>
        <v>0</v>
      </c>
      <c r="U141" s="117">
        <f t="shared" si="16"/>
        <v>0</v>
      </c>
      <c r="V141" s="5">
        <f t="shared" si="17"/>
        <v>0</v>
      </c>
    </row>
    <row r="142" spans="6:22" ht="15" x14ac:dyDescent="0.25">
      <c r="F142" s="110">
        <v>63</v>
      </c>
      <c r="G142" s="117">
        <f t="shared" si="2"/>
        <v>0</v>
      </c>
      <c r="H142" s="5">
        <f t="shared" si="3"/>
        <v>0</v>
      </c>
      <c r="I142" s="117">
        <f t="shared" si="4"/>
        <v>0</v>
      </c>
      <c r="J142" s="5">
        <f t="shared" si="5"/>
        <v>0</v>
      </c>
      <c r="K142" s="117">
        <f t="shared" si="6"/>
        <v>0</v>
      </c>
      <c r="L142" s="26">
        <f t="shared" si="7"/>
        <v>0</v>
      </c>
      <c r="M142" s="117">
        <f t="shared" si="8"/>
        <v>0</v>
      </c>
      <c r="N142" s="5">
        <f t="shared" si="9"/>
        <v>0</v>
      </c>
      <c r="O142" s="117">
        <f t="shared" si="10"/>
        <v>0</v>
      </c>
      <c r="P142" s="5">
        <f t="shared" si="11"/>
        <v>0</v>
      </c>
      <c r="Q142" s="5">
        <f t="shared" si="12"/>
        <v>0</v>
      </c>
      <c r="R142" s="5">
        <f t="shared" si="13"/>
        <v>0</v>
      </c>
      <c r="S142" s="117">
        <f t="shared" si="14"/>
        <v>0</v>
      </c>
      <c r="T142" s="5">
        <f t="shared" si="15"/>
        <v>0</v>
      </c>
      <c r="U142" s="117">
        <f t="shared" si="16"/>
        <v>0</v>
      </c>
      <c r="V142" s="5">
        <f t="shared" si="17"/>
        <v>0</v>
      </c>
    </row>
    <row r="143" spans="6:22" ht="15" x14ac:dyDescent="0.25">
      <c r="F143" s="110">
        <v>64</v>
      </c>
      <c r="G143" s="117">
        <f t="shared" si="2"/>
        <v>0</v>
      </c>
      <c r="H143" s="5">
        <f t="shared" si="3"/>
        <v>0</v>
      </c>
      <c r="I143" s="117">
        <f t="shared" si="4"/>
        <v>0</v>
      </c>
      <c r="J143" s="5">
        <f t="shared" si="5"/>
        <v>0</v>
      </c>
      <c r="K143" s="117">
        <f t="shared" si="6"/>
        <v>0</v>
      </c>
      <c r="L143" s="26">
        <f t="shared" si="7"/>
        <v>0</v>
      </c>
      <c r="M143" s="117">
        <f t="shared" si="8"/>
        <v>0</v>
      </c>
      <c r="N143" s="5">
        <f t="shared" si="9"/>
        <v>0</v>
      </c>
      <c r="O143" s="117">
        <f t="shared" si="10"/>
        <v>0</v>
      </c>
      <c r="P143" s="5">
        <f t="shared" si="11"/>
        <v>0</v>
      </c>
      <c r="Q143" s="5">
        <f t="shared" si="12"/>
        <v>0</v>
      </c>
      <c r="R143" s="5">
        <f t="shared" si="13"/>
        <v>0</v>
      </c>
      <c r="S143" s="117">
        <f t="shared" si="14"/>
        <v>0</v>
      </c>
      <c r="T143" s="5">
        <f t="shared" si="15"/>
        <v>0</v>
      </c>
      <c r="U143" s="117">
        <f t="shared" si="16"/>
        <v>0</v>
      </c>
      <c r="V143" s="5">
        <f t="shared" si="17"/>
        <v>0</v>
      </c>
    </row>
    <row r="144" spans="6:22" ht="15" x14ac:dyDescent="0.25">
      <c r="F144" s="110">
        <v>65</v>
      </c>
      <c r="G144" s="117">
        <f t="shared" si="2"/>
        <v>0</v>
      </c>
      <c r="H144" s="5">
        <f t="shared" si="3"/>
        <v>0</v>
      </c>
      <c r="I144" s="117">
        <f t="shared" si="4"/>
        <v>0</v>
      </c>
      <c r="J144" s="5">
        <f t="shared" si="5"/>
        <v>0</v>
      </c>
      <c r="K144" s="117">
        <f t="shared" si="6"/>
        <v>0</v>
      </c>
      <c r="L144" s="26">
        <f t="shared" si="7"/>
        <v>0</v>
      </c>
      <c r="M144" s="117">
        <f t="shared" si="8"/>
        <v>0</v>
      </c>
      <c r="N144" s="5">
        <f t="shared" si="9"/>
        <v>0</v>
      </c>
      <c r="O144" s="117">
        <f t="shared" si="10"/>
        <v>0</v>
      </c>
      <c r="P144" s="5">
        <f t="shared" si="11"/>
        <v>0</v>
      </c>
      <c r="Q144" s="5">
        <f t="shared" si="12"/>
        <v>0</v>
      </c>
      <c r="R144" s="5">
        <f t="shared" si="13"/>
        <v>0</v>
      </c>
      <c r="S144" s="117">
        <f t="shared" si="14"/>
        <v>0</v>
      </c>
      <c r="T144" s="5">
        <f t="shared" si="15"/>
        <v>0</v>
      </c>
      <c r="U144" s="117">
        <f t="shared" si="16"/>
        <v>0</v>
      </c>
      <c r="V144" s="5">
        <f t="shared" si="17"/>
        <v>0</v>
      </c>
    </row>
    <row r="145" spans="6:24" ht="15" x14ac:dyDescent="0.25">
      <c r="F145" s="110">
        <v>66</v>
      </c>
      <c r="G145" s="117">
        <f t="shared" ref="G145:G153" si="18">D69</f>
        <v>0</v>
      </c>
      <c r="H145" s="5">
        <f t="shared" ref="H145:H153" si="19">F145*G145</f>
        <v>0</v>
      </c>
      <c r="I145" s="117">
        <f t="shared" ref="I145:I153" si="20">G69</f>
        <v>0</v>
      </c>
      <c r="J145" s="5">
        <f t="shared" ref="J145:J153" si="21">I145*F145</f>
        <v>0</v>
      </c>
      <c r="K145" s="117">
        <f t="shared" ref="K145:K153" si="22">J69</f>
        <v>0</v>
      </c>
      <c r="L145" s="26">
        <f t="shared" ref="L145:L153" si="23">K145*F145</f>
        <v>0</v>
      </c>
      <c r="M145" s="117">
        <f t="shared" ref="M145:M153" si="24">M69</f>
        <v>0</v>
      </c>
      <c r="N145" s="5">
        <f t="shared" ref="N145:N153" si="25">M145*F145</f>
        <v>0</v>
      </c>
      <c r="O145" s="117">
        <f t="shared" ref="O145:O153" si="26">P69</f>
        <v>0</v>
      </c>
      <c r="P145" s="5">
        <f t="shared" ref="P145:P153" si="27">O145*F145</f>
        <v>0</v>
      </c>
      <c r="Q145" s="5">
        <f t="shared" ref="Q145:Q153" si="28">S69</f>
        <v>0</v>
      </c>
      <c r="R145" s="5">
        <f t="shared" ref="R145:R153" si="29">Q145*F145</f>
        <v>0</v>
      </c>
      <c r="S145" s="117">
        <f t="shared" ref="S145:S153" si="30">V69</f>
        <v>0</v>
      </c>
      <c r="T145" s="5">
        <f t="shared" ref="T145:T153" si="31">S145*F145</f>
        <v>0</v>
      </c>
      <c r="U145" s="117">
        <f t="shared" ref="U145:U153" si="32">Y69</f>
        <v>0</v>
      </c>
      <c r="V145" s="5">
        <f t="shared" ref="V145:V153" si="33">U145*F145</f>
        <v>0</v>
      </c>
    </row>
    <row r="146" spans="6:24" ht="15" x14ac:dyDescent="0.25">
      <c r="F146" s="110">
        <v>67</v>
      </c>
      <c r="G146" s="117">
        <f t="shared" si="18"/>
        <v>0</v>
      </c>
      <c r="H146" s="5">
        <f t="shared" si="19"/>
        <v>0</v>
      </c>
      <c r="I146" s="117">
        <f t="shared" si="20"/>
        <v>0</v>
      </c>
      <c r="J146" s="5">
        <f t="shared" si="21"/>
        <v>0</v>
      </c>
      <c r="K146" s="117">
        <f t="shared" si="22"/>
        <v>0</v>
      </c>
      <c r="L146" s="26">
        <f t="shared" si="23"/>
        <v>0</v>
      </c>
      <c r="M146" s="117">
        <f t="shared" si="24"/>
        <v>0</v>
      </c>
      <c r="N146" s="5">
        <f t="shared" si="25"/>
        <v>0</v>
      </c>
      <c r="O146" s="117">
        <f t="shared" si="26"/>
        <v>0</v>
      </c>
      <c r="P146" s="5">
        <f t="shared" si="27"/>
        <v>0</v>
      </c>
      <c r="Q146" s="5">
        <f t="shared" si="28"/>
        <v>0</v>
      </c>
      <c r="R146" s="5">
        <f t="shared" si="29"/>
        <v>0</v>
      </c>
      <c r="S146" s="117">
        <f t="shared" si="30"/>
        <v>0</v>
      </c>
      <c r="T146" s="5">
        <f t="shared" si="31"/>
        <v>0</v>
      </c>
      <c r="U146" s="117">
        <f t="shared" si="32"/>
        <v>0</v>
      </c>
      <c r="V146" s="5">
        <f t="shared" si="33"/>
        <v>0</v>
      </c>
    </row>
    <row r="147" spans="6:24" ht="15" x14ac:dyDescent="0.25">
      <c r="F147" s="110">
        <v>68</v>
      </c>
      <c r="G147" s="117">
        <f t="shared" si="18"/>
        <v>0</v>
      </c>
      <c r="H147" s="5">
        <f t="shared" si="19"/>
        <v>0</v>
      </c>
      <c r="I147" s="117">
        <f t="shared" si="20"/>
        <v>0</v>
      </c>
      <c r="J147" s="5">
        <f t="shared" si="21"/>
        <v>0</v>
      </c>
      <c r="K147" s="117">
        <f t="shared" si="22"/>
        <v>0</v>
      </c>
      <c r="L147" s="26">
        <f t="shared" si="23"/>
        <v>0</v>
      </c>
      <c r="M147" s="117">
        <f t="shared" si="24"/>
        <v>0</v>
      </c>
      <c r="N147" s="5">
        <f t="shared" si="25"/>
        <v>0</v>
      </c>
      <c r="O147" s="117">
        <f t="shared" si="26"/>
        <v>0</v>
      </c>
      <c r="P147" s="5">
        <f t="shared" si="27"/>
        <v>0</v>
      </c>
      <c r="Q147" s="5">
        <f t="shared" si="28"/>
        <v>0</v>
      </c>
      <c r="R147" s="5">
        <f t="shared" si="29"/>
        <v>0</v>
      </c>
      <c r="S147" s="117">
        <f t="shared" si="30"/>
        <v>0</v>
      </c>
      <c r="T147" s="5">
        <f t="shared" si="31"/>
        <v>0</v>
      </c>
      <c r="U147" s="117">
        <f t="shared" si="32"/>
        <v>0</v>
      </c>
      <c r="V147" s="5">
        <f t="shared" si="33"/>
        <v>0</v>
      </c>
    </row>
    <row r="148" spans="6:24" ht="15" x14ac:dyDescent="0.25">
      <c r="F148" s="110">
        <v>69</v>
      </c>
      <c r="G148" s="117">
        <f t="shared" si="18"/>
        <v>0</v>
      </c>
      <c r="H148" s="5">
        <f t="shared" si="19"/>
        <v>0</v>
      </c>
      <c r="I148" s="117">
        <f t="shared" si="20"/>
        <v>0</v>
      </c>
      <c r="J148" s="5">
        <f t="shared" si="21"/>
        <v>0</v>
      </c>
      <c r="K148" s="117">
        <f t="shared" si="22"/>
        <v>0</v>
      </c>
      <c r="L148" s="26">
        <f t="shared" si="23"/>
        <v>0</v>
      </c>
      <c r="M148" s="117">
        <f t="shared" si="24"/>
        <v>0</v>
      </c>
      <c r="N148" s="5">
        <f t="shared" si="25"/>
        <v>0</v>
      </c>
      <c r="O148" s="117">
        <f t="shared" si="26"/>
        <v>0</v>
      </c>
      <c r="P148" s="5">
        <f t="shared" si="27"/>
        <v>0</v>
      </c>
      <c r="Q148" s="5">
        <f t="shared" si="28"/>
        <v>0</v>
      </c>
      <c r="R148" s="5">
        <f t="shared" si="29"/>
        <v>0</v>
      </c>
      <c r="S148" s="117">
        <f t="shared" si="30"/>
        <v>0</v>
      </c>
      <c r="T148" s="5">
        <f t="shared" si="31"/>
        <v>0</v>
      </c>
      <c r="U148" s="117">
        <f t="shared" si="32"/>
        <v>0</v>
      </c>
      <c r="V148" s="5">
        <f t="shared" si="33"/>
        <v>0</v>
      </c>
    </row>
    <row r="149" spans="6:24" ht="15" x14ac:dyDescent="0.25">
      <c r="F149" s="110">
        <v>70</v>
      </c>
      <c r="G149" s="117">
        <f t="shared" si="18"/>
        <v>0</v>
      </c>
      <c r="H149" s="5">
        <f t="shared" si="19"/>
        <v>0</v>
      </c>
      <c r="I149" s="117">
        <f t="shared" si="20"/>
        <v>0</v>
      </c>
      <c r="J149" s="5">
        <f t="shared" si="21"/>
        <v>0</v>
      </c>
      <c r="K149" s="117">
        <f t="shared" si="22"/>
        <v>0</v>
      </c>
      <c r="L149" s="26">
        <f t="shared" si="23"/>
        <v>0</v>
      </c>
      <c r="M149" s="117">
        <f t="shared" si="24"/>
        <v>0</v>
      </c>
      <c r="N149" s="5">
        <f t="shared" si="25"/>
        <v>0</v>
      </c>
      <c r="O149" s="117">
        <f t="shared" si="26"/>
        <v>0</v>
      </c>
      <c r="P149" s="5">
        <f t="shared" si="27"/>
        <v>0</v>
      </c>
      <c r="Q149" s="5">
        <f t="shared" si="28"/>
        <v>0</v>
      </c>
      <c r="R149" s="5">
        <f t="shared" si="29"/>
        <v>0</v>
      </c>
      <c r="S149" s="117">
        <f t="shared" si="30"/>
        <v>0</v>
      </c>
      <c r="T149" s="5">
        <f t="shared" si="31"/>
        <v>0</v>
      </c>
      <c r="U149" s="117">
        <f t="shared" si="32"/>
        <v>0</v>
      </c>
      <c r="V149" s="5">
        <f t="shared" si="33"/>
        <v>0</v>
      </c>
    </row>
    <row r="150" spans="6:24" ht="15" x14ac:dyDescent="0.25">
      <c r="F150" s="110">
        <v>71</v>
      </c>
      <c r="G150" s="117">
        <f t="shared" si="18"/>
        <v>0</v>
      </c>
      <c r="H150" s="5">
        <f t="shared" si="19"/>
        <v>0</v>
      </c>
      <c r="I150" s="117">
        <f t="shared" si="20"/>
        <v>0</v>
      </c>
      <c r="J150" s="5">
        <f t="shared" si="21"/>
        <v>0</v>
      </c>
      <c r="K150" s="117">
        <f t="shared" si="22"/>
        <v>0</v>
      </c>
      <c r="L150" s="26">
        <f t="shared" si="23"/>
        <v>0</v>
      </c>
      <c r="M150" s="117">
        <f t="shared" si="24"/>
        <v>0</v>
      </c>
      <c r="N150" s="5">
        <f t="shared" si="25"/>
        <v>0</v>
      </c>
      <c r="O150" s="117">
        <f t="shared" si="26"/>
        <v>0</v>
      </c>
      <c r="P150" s="5">
        <f t="shared" si="27"/>
        <v>0</v>
      </c>
      <c r="Q150" s="5">
        <f t="shared" si="28"/>
        <v>0</v>
      </c>
      <c r="R150" s="5">
        <f t="shared" si="29"/>
        <v>0</v>
      </c>
      <c r="S150" s="117">
        <f t="shared" si="30"/>
        <v>0</v>
      </c>
      <c r="T150" s="5">
        <f t="shared" si="31"/>
        <v>0</v>
      </c>
      <c r="U150" s="117">
        <f t="shared" si="32"/>
        <v>0</v>
      </c>
      <c r="V150" s="5">
        <f t="shared" si="33"/>
        <v>0</v>
      </c>
    </row>
    <row r="151" spans="6:24" ht="15" x14ac:dyDescent="0.25">
      <c r="F151" s="110">
        <v>72</v>
      </c>
      <c r="G151" s="117">
        <f t="shared" si="18"/>
        <v>0</v>
      </c>
      <c r="H151" s="5">
        <f t="shared" si="19"/>
        <v>0</v>
      </c>
      <c r="I151" s="117">
        <f t="shared" si="20"/>
        <v>0</v>
      </c>
      <c r="J151" s="5">
        <f t="shared" si="21"/>
        <v>0</v>
      </c>
      <c r="K151" s="117">
        <f t="shared" si="22"/>
        <v>0</v>
      </c>
      <c r="L151" s="26">
        <f t="shared" si="23"/>
        <v>0</v>
      </c>
      <c r="M151" s="117">
        <f t="shared" si="24"/>
        <v>0</v>
      </c>
      <c r="N151" s="5">
        <f t="shared" si="25"/>
        <v>0</v>
      </c>
      <c r="O151" s="117">
        <f t="shared" si="26"/>
        <v>0</v>
      </c>
      <c r="P151" s="5">
        <f t="shared" si="27"/>
        <v>0</v>
      </c>
      <c r="Q151" s="5">
        <f t="shared" si="28"/>
        <v>0</v>
      </c>
      <c r="R151" s="5">
        <f t="shared" si="29"/>
        <v>0</v>
      </c>
      <c r="S151" s="117">
        <f t="shared" si="30"/>
        <v>0</v>
      </c>
      <c r="T151" s="5">
        <f t="shared" si="31"/>
        <v>0</v>
      </c>
      <c r="U151" s="117">
        <f t="shared" si="32"/>
        <v>0</v>
      </c>
      <c r="V151" s="5">
        <f t="shared" si="33"/>
        <v>0</v>
      </c>
    </row>
    <row r="152" spans="6:24" ht="15" x14ac:dyDescent="0.25">
      <c r="F152" s="110">
        <v>73</v>
      </c>
      <c r="G152" s="117">
        <f t="shared" si="18"/>
        <v>0</v>
      </c>
      <c r="H152" s="5">
        <f t="shared" si="19"/>
        <v>0</v>
      </c>
      <c r="I152" s="117">
        <f t="shared" si="20"/>
        <v>0</v>
      </c>
      <c r="J152" s="5">
        <f t="shared" si="21"/>
        <v>0</v>
      </c>
      <c r="K152" s="117">
        <f t="shared" si="22"/>
        <v>0</v>
      </c>
      <c r="L152" s="26">
        <f t="shared" si="23"/>
        <v>0</v>
      </c>
      <c r="M152" s="117">
        <f t="shared" si="24"/>
        <v>0</v>
      </c>
      <c r="N152" s="5">
        <f t="shared" si="25"/>
        <v>0</v>
      </c>
      <c r="O152" s="117">
        <f t="shared" si="26"/>
        <v>0</v>
      </c>
      <c r="P152" s="5">
        <f t="shared" si="27"/>
        <v>0</v>
      </c>
      <c r="Q152" s="5">
        <f t="shared" si="28"/>
        <v>0</v>
      </c>
      <c r="R152" s="5">
        <f t="shared" si="29"/>
        <v>0</v>
      </c>
      <c r="S152" s="117">
        <f t="shared" si="30"/>
        <v>0</v>
      </c>
      <c r="T152" s="5">
        <f t="shared" si="31"/>
        <v>0</v>
      </c>
      <c r="U152" s="117">
        <f t="shared" si="32"/>
        <v>0</v>
      </c>
      <c r="V152" s="5">
        <f t="shared" si="33"/>
        <v>0</v>
      </c>
    </row>
    <row r="153" spans="6:24" ht="15.75" thickBot="1" x14ac:dyDescent="0.3">
      <c r="F153" s="111">
        <v>74</v>
      </c>
      <c r="G153" s="118">
        <f t="shared" si="18"/>
        <v>0</v>
      </c>
      <c r="H153" s="119">
        <f t="shared" si="19"/>
        <v>0</v>
      </c>
      <c r="I153" s="118">
        <f t="shared" si="20"/>
        <v>0</v>
      </c>
      <c r="J153" s="119">
        <f t="shared" si="21"/>
        <v>0</v>
      </c>
      <c r="K153" s="118">
        <f t="shared" si="22"/>
        <v>0</v>
      </c>
      <c r="L153" s="89">
        <f t="shared" si="23"/>
        <v>0</v>
      </c>
      <c r="M153" s="118">
        <f t="shared" si="24"/>
        <v>0</v>
      </c>
      <c r="N153" s="119">
        <f t="shared" si="25"/>
        <v>0</v>
      </c>
      <c r="O153" s="118">
        <f t="shared" si="26"/>
        <v>0</v>
      </c>
      <c r="P153" s="119">
        <f t="shared" si="27"/>
        <v>0</v>
      </c>
      <c r="Q153" s="119">
        <f t="shared" si="28"/>
        <v>0</v>
      </c>
      <c r="R153" s="119">
        <f t="shared" si="29"/>
        <v>0</v>
      </c>
      <c r="S153" s="118">
        <f t="shared" si="30"/>
        <v>0</v>
      </c>
      <c r="T153" s="119">
        <f t="shared" si="31"/>
        <v>0</v>
      </c>
      <c r="U153" s="118">
        <f t="shared" si="32"/>
        <v>0</v>
      </c>
      <c r="V153" s="119">
        <f t="shared" si="33"/>
        <v>0</v>
      </c>
    </row>
    <row r="154" spans="6:24" ht="15" x14ac:dyDescent="0.25">
      <c r="F154" s="129" t="s">
        <v>29</v>
      </c>
      <c r="G154" s="120">
        <f>SUM(G80:G153)</f>
        <v>35</v>
      </c>
      <c r="H154" s="120">
        <f t="shared" ref="H154:V154" si="34">SUM(H80:H153)</f>
        <v>967</v>
      </c>
      <c r="I154" s="120">
        <f t="shared" si="34"/>
        <v>35</v>
      </c>
      <c r="J154" s="120">
        <f t="shared" si="34"/>
        <v>958</v>
      </c>
      <c r="K154" s="120">
        <f t="shared" si="34"/>
        <v>31</v>
      </c>
      <c r="L154" s="120">
        <f t="shared" si="34"/>
        <v>813</v>
      </c>
      <c r="M154" s="120">
        <f t="shared" si="34"/>
        <v>39</v>
      </c>
      <c r="N154" s="120">
        <f t="shared" si="34"/>
        <v>1034</v>
      </c>
      <c r="O154" s="120">
        <f t="shared" si="34"/>
        <v>37</v>
      </c>
      <c r="P154" s="120">
        <f t="shared" si="34"/>
        <v>1043</v>
      </c>
      <c r="Q154" s="120">
        <f t="shared" si="34"/>
        <v>26</v>
      </c>
      <c r="R154" s="120">
        <f t="shared" si="34"/>
        <v>623</v>
      </c>
      <c r="S154" s="120">
        <f t="shared" si="34"/>
        <v>51</v>
      </c>
      <c r="T154" s="120">
        <f t="shared" si="34"/>
        <v>1408</v>
      </c>
      <c r="U154" s="120">
        <f t="shared" si="34"/>
        <v>20</v>
      </c>
      <c r="V154" s="120">
        <f t="shared" si="34"/>
        <v>562</v>
      </c>
      <c r="W154" s="121" t="s">
        <v>11</v>
      </c>
      <c r="X154" s="122" t="s">
        <v>13</v>
      </c>
    </row>
    <row r="155" spans="6:24" ht="15" x14ac:dyDescent="0.25">
      <c r="F155" s="123" t="s">
        <v>1</v>
      </c>
      <c r="G155" s="26">
        <f>(G154*100)/(C78-C106)</f>
        <v>81.395348837209298</v>
      </c>
      <c r="H155" s="26"/>
      <c r="I155" s="26">
        <f>(I154*100)/(F78-C107)</f>
        <v>72.916666666666671</v>
      </c>
      <c r="J155" s="26"/>
      <c r="K155" s="26">
        <f>(K154*100)/(I78-C108)</f>
        <v>68.888888888888886</v>
      </c>
      <c r="L155" s="26"/>
      <c r="M155" s="26">
        <f>(M154*100)/(L78-C109)</f>
        <v>68.421052631578945</v>
      </c>
      <c r="N155" s="26"/>
      <c r="O155" s="26">
        <f>(O154*100)/(O78-C110)</f>
        <v>66.071428571428569</v>
      </c>
      <c r="P155" s="26"/>
      <c r="Q155" s="26">
        <f>(Q154*100)/(R78-C111)</f>
        <v>76.470588235294116</v>
      </c>
      <c r="R155" s="26"/>
      <c r="S155" s="26">
        <f>(S154*100)/(U78-C112)</f>
        <v>79.6875</v>
      </c>
      <c r="T155" s="26"/>
      <c r="U155" s="26">
        <f>(U154*100)/(X78-C113)</f>
        <v>54.054054054054056</v>
      </c>
      <c r="V155" s="26"/>
      <c r="W155" s="115">
        <f>AVERAGE(G155:U155)</f>
        <v>70.98819098564006</v>
      </c>
      <c r="X155" s="124">
        <f>STDEV(G155:U155)</f>
        <v>8.780655888355275</v>
      </c>
    </row>
    <row r="156" spans="6:24" ht="15.75" thickBot="1" x14ac:dyDescent="0.3">
      <c r="F156" s="125" t="s">
        <v>2</v>
      </c>
      <c r="G156" s="126">
        <f>H154/G154</f>
        <v>27.62857142857143</v>
      </c>
      <c r="H156" s="126"/>
      <c r="I156" s="126">
        <f t="shared" ref="I156:U156" si="35">J154/I154</f>
        <v>27.37142857142857</v>
      </c>
      <c r="J156" s="126"/>
      <c r="K156" s="126">
        <f t="shared" si="35"/>
        <v>26.225806451612904</v>
      </c>
      <c r="L156" s="126"/>
      <c r="M156" s="126">
        <f t="shared" si="35"/>
        <v>26.512820512820515</v>
      </c>
      <c r="N156" s="126"/>
      <c r="O156" s="126">
        <f t="shared" si="35"/>
        <v>28.189189189189189</v>
      </c>
      <c r="P156" s="126"/>
      <c r="Q156" s="126">
        <f t="shared" si="35"/>
        <v>23.96153846153846</v>
      </c>
      <c r="R156" s="126"/>
      <c r="S156" s="126">
        <f t="shared" si="35"/>
        <v>27.607843137254903</v>
      </c>
      <c r="T156" s="126"/>
      <c r="U156" s="126">
        <f t="shared" si="35"/>
        <v>28.1</v>
      </c>
      <c r="V156" s="126"/>
      <c r="W156" s="127">
        <f>AVERAGE(G156:U156)</f>
        <v>26.949649719051994</v>
      </c>
      <c r="X156" s="128">
        <f>STDEV(G156:U156)</f>
        <v>1.3926025096483676</v>
      </c>
    </row>
  </sheetData>
  <mergeCells count="19">
    <mergeCell ref="B79:C79"/>
    <mergeCell ref="B91:C91"/>
    <mergeCell ref="U1:W1"/>
    <mergeCell ref="B105:C105"/>
    <mergeCell ref="X1:Z1"/>
    <mergeCell ref="C2:E2"/>
    <mergeCell ref="F2:H2"/>
    <mergeCell ref="I2:K2"/>
    <mergeCell ref="L2:N2"/>
    <mergeCell ref="O2:Q2"/>
    <mergeCell ref="R2:T2"/>
    <mergeCell ref="U2:W2"/>
    <mergeCell ref="X2:Z2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8"/>
  <sheetViews>
    <sheetView zoomScale="64" zoomScaleNormal="64" workbookViewId="0">
      <selection activeCell="AA2" sqref="AA2"/>
    </sheetView>
  </sheetViews>
  <sheetFormatPr defaultRowHeight="14.25" x14ac:dyDescent="0.2"/>
  <cols>
    <col min="1" max="26" width="8.75"/>
    <col min="27" max="1025" width="13.375"/>
  </cols>
  <sheetData>
    <row r="1" spans="1:26" ht="15" x14ac:dyDescent="0.2">
      <c r="A1" s="26"/>
      <c r="B1" s="26"/>
      <c r="C1" s="269" t="s">
        <v>14</v>
      </c>
      <c r="D1" s="269"/>
      <c r="E1" s="269"/>
      <c r="F1" s="269" t="s">
        <v>15</v>
      </c>
      <c r="G1" s="269"/>
      <c r="H1" s="269"/>
      <c r="I1" s="280" t="s">
        <v>16</v>
      </c>
      <c r="J1" s="280"/>
      <c r="K1" s="280"/>
      <c r="L1" s="269" t="s">
        <v>17</v>
      </c>
      <c r="M1" s="269"/>
      <c r="N1" s="269"/>
      <c r="O1" s="269" t="s">
        <v>18</v>
      </c>
      <c r="P1" s="269"/>
      <c r="Q1" s="269"/>
      <c r="R1" s="269" t="s">
        <v>19</v>
      </c>
      <c r="S1" s="269"/>
      <c r="T1" s="269"/>
      <c r="U1" s="269" t="s">
        <v>20</v>
      </c>
      <c r="V1" s="269"/>
      <c r="W1" s="269"/>
      <c r="X1" s="269" t="s">
        <v>21</v>
      </c>
      <c r="Y1" s="269"/>
      <c r="Z1" s="269"/>
    </row>
    <row r="2" spans="1:26" x14ac:dyDescent="0.2">
      <c r="A2" s="27">
        <v>44292</v>
      </c>
      <c r="B2" s="28" t="s">
        <v>22</v>
      </c>
      <c r="C2" s="270" t="s">
        <v>23</v>
      </c>
      <c r="D2" s="270"/>
      <c r="E2" s="270"/>
      <c r="F2" s="270" t="s">
        <v>23</v>
      </c>
      <c r="G2" s="270"/>
      <c r="H2" s="270"/>
      <c r="I2" s="270" t="s">
        <v>23</v>
      </c>
      <c r="J2" s="270"/>
      <c r="K2" s="270"/>
      <c r="L2" s="270" t="s">
        <v>23</v>
      </c>
      <c r="M2" s="270"/>
      <c r="N2" s="270"/>
      <c r="O2" s="270" t="s">
        <v>23</v>
      </c>
      <c r="P2" s="270"/>
      <c r="Q2" s="270"/>
      <c r="R2" s="270" t="s">
        <v>23</v>
      </c>
      <c r="S2" s="270"/>
      <c r="T2" s="270"/>
      <c r="U2" s="270" t="s">
        <v>23</v>
      </c>
      <c r="V2" s="270"/>
      <c r="W2" s="270"/>
      <c r="X2" s="270" t="s">
        <v>23</v>
      </c>
      <c r="Y2" s="270"/>
      <c r="Z2" s="270"/>
    </row>
    <row r="3" spans="1:26" x14ac:dyDescent="0.2">
      <c r="A3" s="26"/>
      <c r="B3" s="29" t="s">
        <v>24</v>
      </c>
      <c r="C3" s="30" t="s">
        <v>25</v>
      </c>
      <c r="D3" s="31" t="s">
        <v>26</v>
      </c>
      <c r="E3" s="32" t="s">
        <v>27</v>
      </c>
      <c r="F3" s="30" t="s">
        <v>25</v>
      </c>
      <c r="G3" s="31" t="s">
        <v>26</v>
      </c>
      <c r="H3" s="32" t="s">
        <v>27</v>
      </c>
      <c r="I3" s="30" t="s">
        <v>25</v>
      </c>
      <c r="J3" s="31" t="s">
        <v>26</v>
      </c>
      <c r="K3" s="32" t="s">
        <v>27</v>
      </c>
      <c r="L3" s="30" t="s">
        <v>25</v>
      </c>
      <c r="M3" s="31" t="s">
        <v>26</v>
      </c>
      <c r="N3" s="32" t="s">
        <v>27</v>
      </c>
      <c r="O3" s="30" t="s">
        <v>25</v>
      </c>
      <c r="P3" s="31" t="s">
        <v>26</v>
      </c>
      <c r="Q3" s="32" t="s">
        <v>27</v>
      </c>
      <c r="R3" s="30" t="s">
        <v>25</v>
      </c>
      <c r="S3" s="31" t="s">
        <v>26</v>
      </c>
      <c r="T3" s="32" t="s">
        <v>27</v>
      </c>
      <c r="U3" s="30" t="s">
        <v>25</v>
      </c>
      <c r="V3" s="31" t="s">
        <v>26</v>
      </c>
      <c r="W3" s="32" t="s">
        <v>27</v>
      </c>
      <c r="X3" s="30" t="s">
        <v>25</v>
      </c>
      <c r="Y3" s="31" t="s">
        <v>26</v>
      </c>
      <c r="Z3" s="32" t="s">
        <v>27</v>
      </c>
    </row>
    <row r="4" spans="1:26" ht="15" x14ac:dyDescent="0.25">
      <c r="A4" s="33"/>
      <c r="B4" s="34">
        <v>1</v>
      </c>
      <c r="C4" s="35">
        <v>1</v>
      </c>
      <c r="D4" s="36"/>
      <c r="E4" s="37"/>
      <c r="F4" s="35">
        <v>1</v>
      </c>
      <c r="G4" s="36"/>
      <c r="H4" s="37"/>
      <c r="I4" s="35">
        <v>1</v>
      </c>
      <c r="J4" s="36"/>
      <c r="K4" s="37"/>
      <c r="L4" s="35">
        <v>1</v>
      </c>
      <c r="M4" s="36"/>
      <c r="N4" s="37"/>
      <c r="O4" s="35">
        <v>1</v>
      </c>
      <c r="P4" s="36"/>
      <c r="Q4" s="37"/>
      <c r="R4" s="35">
        <v>2</v>
      </c>
      <c r="S4" s="36"/>
      <c r="T4" s="37"/>
      <c r="U4" s="35">
        <v>6</v>
      </c>
      <c r="V4" s="36"/>
      <c r="W4" s="37"/>
      <c r="X4" s="35">
        <v>4</v>
      </c>
      <c r="Y4" s="36"/>
      <c r="Z4" s="37"/>
    </row>
    <row r="5" spans="1:26" ht="15" x14ac:dyDescent="0.25">
      <c r="A5" s="38"/>
      <c r="B5" s="39">
        <v>2</v>
      </c>
      <c r="C5" s="40">
        <v>6</v>
      </c>
      <c r="D5" s="41"/>
      <c r="E5" s="42"/>
      <c r="F5" s="40">
        <v>12</v>
      </c>
      <c r="G5" s="41"/>
      <c r="H5" s="42"/>
      <c r="I5" s="40">
        <v>0</v>
      </c>
      <c r="J5" s="41"/>
      <c r="K5" s="42"/>
      <c r="L5" s="40">
        <v>7</v>
      </c>
      <c r="M5" s="41"/>
      <c r="N5" s="42"/>
      <c r="O5" s="40">
        <v>9</v>
      </c>
      <c r="P5" s="41"/>
      <c r="Q5" s="42"/>
      <c r="R5" s="40">
        <v>21</v>
      </c>
      <c r="S5" s="41"/>
      <c r="T5" s="42"/>
      <c r="U5" s="40">
        <v>24</v>
      </c>
      <c r="V5" s="41"/>
      <c r="W5" s="42"/>
      <c r="X5" s="40">
        <v>29</v>
      </c>
      <c r="Y5" s="41"/>
      <c r="Z5" s="42"/>
    </row>
    <row r="6" spans="1:26" ht="15" x14ac:dyDescent="0.25">
      <c r="A6" s="38"/>
      <c r="B6" s="39">
        <v>3</v>
      </c>
      <c r="C6" s="40">
        <v>9</v>
      </c>
      <c r="D6" s="41"/>
      <c r="E6" s="42"/>
      <c r="F6" s="40">
        <v>7</v>
      </c>
      <c r="G6" s="41"/>
      <c r="H6" s="42"/>
      <c r="I6" s="40">
        <v>13</v>
      </c>
      <c r="J6" s="41"/>
      <c r="K6" s="42"/>
      <c r="L6" s="40">
        <v>16</v>
      </c>
      <c r="M6" s="41"/>
      <c r="N6" s="42"/>
      <c r="O6" s="40">
        <v>20</v>
      </c>
      <c r="P6" s="41"/>
      <c r="Q6" s="42"/>
      <c r="R6" s="40">
        <v>16</v>
      </c>
      <c r="S6" s="41"/>
      <c r="T6" s="42"/>
      <c r="U6" s="40">
        <v>7</v>
      </c>
      <c r="V6" s="41"/>
      <c r="W6" s="42"/>
      <c r="X6" s="40">
        <v>6</v>
      </c>
      <c r="Y6" s="41"/>
      <c r="Z6" s="42"/>
    </row>
    <row r="7" spans="1:26" ht="15" x14ac:dyDescent="0.25">
      <c r="A7" s="43">
        <v>44296</v>
      </c>
      <c r="B7" s="39">
        <v>4</v>
      </c>
      <c r="C7" s="40">
        <v>9</v>
      </c>
      <c r="D7" s="41"/>
      <c r="E7" s="42"/>
      <c r="F7" s="40">
        <v>7</v>
      </c>
      <c r="G7" s="41"/>
      <c r="H7" s="42"/>
      <c r="I7" s="40">
        <v>6</v>
      </c>
      <c r="J7" s="41"/>
      <c r="K7" s="42"/>
      <c r="L7" s="40">
        <v>6</v>
      </c>
      <c r="M7" s="41"/>
      <c r="N7" s="42"/>
      <c r="O7" s="40">
        <v>14</v>
      </c>
      <c r="P7" s="41"/>
      <c r="Q7" s="42"/>
      <c r="R7" s="40">
        <v>3</v>
      </c>
      <c r="S7" s="41"/>
      <c r="T7" s="42"/>
      <c r="U7" s="40">
        <v>0</v>
      </c>
      <c r="V7" s="41"/>
      <c r="W7" s="42"/>
      <c r="X7" s="40">
        <v>1</v>
      </c>
      <c r="Y7" s="41"/>
      <c r="Z7" s="42"/>
    </row>
    <row r="8" spans="1:26" ht="15" x14ac:dyDescent="0.25">
      <c r="A8" s="38"/>
      <c r="B8" s="39">
        <v>5</v>
      </c>
      <c r="C8" s="40">
        <v>4</v>
      </c>
      <c r="D8" s="41"/>
      <c r="E8" s="42"/>
      <c r="F8" s="40">
        <v>0</v>
      </c>
      <c r="G8" s="41"/>
      <c r="H8" s="42"/>
      <c r="I8" s="40">
        <v>4</v>
      </c>
      <c r="J8" s="41"/>
      <c r="K8" s="42"/>
      <c r="L8" s="40">
        <v>2</v>
      </c>
      <c r="M8" s="41"/>
      <c r="N8" s="42"/>
      <c r="O8" s="40">
        <v>3</v>
      </c>
      <c r="P8" s="41"/>
      <c r="Q8" s="42"/>
      <c r="R8" s="40">
        <v>3</v>
      </c>
      <c r="S8" s="41"/>
      <c r="T8" s="42"/>
      <c r="U8" s="40">
        <v>0</v>
      </c>
      <c r="V8" s="41"/>
      <c r="W8" s="42"/>
      <c r="X8" s="40">
        <v>0</v>
      </c>
      <c r="Y8" s="41"/>
      <c r="Z8" s="42"/>
    </row>
    <row r="9" spans="1:26" ht="15" x14ac:dyDescent="0.25">
      <c r="A9" s="38"/>
      <c r="B9" s="39">
        <v>6</v>
      </c>
      <c r="C9" s="40">
        <v>1</v>
      </c>
      <c r="D9" s="41">
        <v>0</v>
      </c>
      <c r="E9" s="42"/>
      <c r="F9" s="40">
        <v>3</v>
      </c>
      <c r="G9" s="41">
        <v>1</v>
      </c>
      <c r="H9" s="42"/>
      <c r="I9" s="40">
        <v>7</v>
      </c>
      <c r="J9" s="41">
        <v>1</v>
      </c>
      <c r="K9" s="42"/>
      <c r="L9" s="40">
        <v>3</v>
      </c>
      <c r="M9" s="41">
        <v>0</v>
      </c>
      <c r="N9" s="42"/>
      <c r="O9" s="40">
        <v>2</v>
      </c>
      <c r="P9" s="41">
        <v>1</v>
      </c>
      <c r="Q9" s="42"/>
      <c r="R9" s="40">
        <v>3</v>
      </c>
      <c r="S9" s="41">
        <v>0</v>
      </c>
      <c r="T9" s="42"/>
      <c r="U9" s="40">
        <v>1</v>
      </c>
      <c r="V9" s="41">
        <v>4</v>
      </c>
      <c r="W9" s="42"/>
      <c r="X9" s="40">
        <v>0</v>
      </c>
      <c r="Y9" s="41">
        <v>2</v>
      </c>
      <c r="Z9" s="42"/>
    </row>
    <row r="10" spans="1:26" ht="15" x14ac:dyDescent="0.25">
      <c r="A10" s="38"/>
      <c r="B10" s="39">
        <v>7</v>
      </c>
      <c r="C10" s="40">
        <v>1</v>
      </c>
      <c r="D10" s="41">
        <v>3</v>
      </c>
      <c r="E10" s="42"/>
      <c r="F10" s="40">
        <v>3</v>
      </c>
      <c r="G10" s="41">
        <v>2</v>
      </c>
      <c r="H10" s="42"/>
      <c r="I10" s="40">
        <v>2</v>
      </c>
      <c r="J10" s="41">
        <v>2</v>
      </c>
      <c r="K10" s="42"/>
      <c r="L10" s="40">
        <v>1</v>
      </c>
      <c r="M10" s="41">
        <v>1</v>
      </c>
      <c r="N10" s="42"/>
      <c r="O10" s="40">
        <v>1</v>
      </c>
      <c r="P10" s="41">
        <v>2</v>
      </c>
      <c r="Q10" s="42"/>
      <c r="R10" s="40">
        <v>0</v>
      </c>
      <c r="S10" s="41">
        <v>4</v>
      </c>
      <c r="T10" s="42"/>
      <c r="U10" s="40">
        <v>1</v>
      </c>
      <c r="V10" s="41">
        <v>5</v>
      </c>
      <c r="W10" s="42"/>
      <c r="X10" s="40">
        <v>0</v>
      </c>
      <c r="Y10" s="41">
        <v>2</v>
      </c>
      <c r="Z10" s="42"/>
    </row>
    <row r="11" spans="1:26" ht="15" x14ac:dyDescent="0.25">
      <c r="A11" s="38"/>
      <c r="B11" s="39">
        <v>8</v>
      </c>
      <c r="C11" s="40">
        <v>0</v>
      </c>
      <c r="D11" s="41">
        <v>3</v>
      </c>
      <c r="E11" s="42"/>
      <c r="F11" s="40">
        <v>1</v>
      </c>
      <c r="G11" s="41">
        <v>3</v>
      </c>
      <c r="H11" s="42" t="s">
        <v>30</v>
      </c>
      <c r="I11" s="40">
        <v>3</v>
      </c>
      <c r="J11" s="41">
        <v>4</v>
      </c>
      <c r="K11" s="42" t="s">
        <v>30</v>
      </c>
      <c r="L11" s="40">
        <v>1</v>
      </c>
      <c r="M11" s="41">
        <v>3</v>
      </c>
      <c r="N11" s="42"/>
      <c r="O11" s="40">
        <v>1</v>
      </c>
      <c r="P11" s="41">
        <v>9</v>
      </c>
      <c r="Q11" s="42" t="s">
        <v>31</v>
      </c>
      <c r="R11" s="40">
        <v>0</v>
      </c>
      <c r="S11" s="41">
        <v>4</v>
      </c>
      <c r="T11" s="42"/>
      <c r="U11" s="40">
        <v>0</v>
      </c>
      <c r="V11" s="41">
        <v>6</v>
      </c>
      <c r="W11" s="42" t="s">
        <v>32</v>
      </c>
      <c r="X11" s="40">
        <v>1</v>
      </c>
      <c r="Y11" s="41">
        <v>8</v>
      </c>
      <c r="Z11" s="42" t="s">
        <v>33</v>
      </c>
    </row>
    <row r="12" spans="1:26" ht="15" x14ac:dyDescent="0.25">
      <c r="A12" s="38"/>
      <c r="B12" s="39">
        <v>9</v>
      </c>
      <c r="C12" s="40">
        <v>1</v>
      </c>
      <c r="D12" s="41">
        <v>1</v>
      </c>
      <c r="E12" s="42" t="s">
        <v>34</v>
      </c>
      <c r="F12" s="40">
        <v>1</v>
      </c>
      <c r="G12" s="41">
        <v>4</v>
      </c>
      <c r="H12" s="42" t="s">
        <v>33</v>
      </c>
      <c r="I12" s="40">
        <v>0</v>
      </c>
      <c r="J12" s="41">
        <v>1</v>
      </c>
      <c r="K12" s="42" t="s">
        <v>35</v>
      </c>
      <c r="L12" s="40">
        <v>0</v>
      </c>
      <c r="M12" s="41">
        <v>6</v>
      </c>
      <c r="N12" s="42" t="s">
        <v>36</v>
      </c>
      <c r="O12" s="40">
        <v>0</v>
      </c>
      <c r="P12" s="41">
        <v>6</v>
      </c>
      <c r="Q12" s="42" t="s">
        <v>37</v>
      </c>
      <c r="R12" s="40">
        <v>0</v>
      </c>
      <c r="S12" s="41">
        <v>4</v>
      </c>
      <c r="T12" s="42" t="s">
        <v>35</v>
      </c>
      <c r="U12" s="40">
        <v>0</v>
      </c>
      <c r="V12" s="41">
        <v>1</v>
      </c>
      <c r="W12" s="42" t="s">
        <v>38</v>
      </c>
      <c r="X12" s="40">
        <v>1</v>
      </c>
      <c r="Y12" s="41">
        <v>5</v>
      </c>
      <c r="Z12" s="42" t="s">
        <v>30</v>
      </c>
    </row>
    <row r="13" spans="1:26" ht="15" x14ac:dyDescent="0.25">
      <c r="A13" s="38"/>
      <c r="B13" s="39">
        <v>10</v>
      </c>
      <c r="C13" s="40">
        <v>0</v>
      </c>
      <c r="D13" s="41">
        <v>5</v>
      </c>
      <c r="E13" s="42" t="s">
        <v>39</v>
      </c>
      <c r="F13" s="40">
        <v>1</v>
      </c>
      <c r="G13" s="41">
        <v>3</v>
      </c>
      <c r="H13" s="42" t="s">
        <v>33</v>
      </c>
      <c r="I13" s="40"/>
      <c r="J13" s="41">
        <v>4</v>
      </c>
      <c r="K13" s="42" t="s">
        <v>31</v>
      </c>
      <c r="L13" s="40"/>
      <c r="M13" s="41">
        <v>2</v>
      </c>
      <c r="N13" s="42" t="s">
        <v>33</v>
      </c>
      <c r="O13" s="40"/>
      <c r="P13" s="41">
        <v>1</v>
      </c>
      <c r="Q13" s="42" t="s">
        <v>40</v>
      </c>
      <c r="R13" s="40">
        <v>2</v>
      </c>
      <c r="S13" s="41">
        <v>1</v>
      </c>
      <c r="T13" s="42" t="s">
        <v>41</v>
      </c>
      <c r="U13" s="40">
        <v>0</v>
      </c>
      <c r="V13" s="41">
        <v>3</v>
      </c>
      <c r="W13" s="42" t="s">
        <v>42</v>
      </c>
      <c r="X13" s="40">
        <v>0</v>
      </c>
      <c r="Y13" s="41">
        <v>2</v>
      </c>
      <c r="Z13" s="42" t="s">
        <v>43</v>
      </c>
    </row>
    <row r="14" spans="1:26" ht="15" x14ac:dyDescent="0.25">
      <c r="A14" s="38"/>
      <c r="B14" s="39">
        <v>11</v>
      </c>
      <c r="C14" s="40"/>
      <c r="D14" s="41">
        <v>3</v>
      </c>
      <c r="E14" s="42">
        <v>0</v>
      </c>
      <c r="F14" s="40">
        <v>1</v>
      </c>
      <c r="G14" s="41">
        <v>1</v>
      </c>
      <c r="H14" s="42" t="s">
        <v>37</v>
      </c>
      <c r="I14" s="40"/>
      <c r="J14" s="41">
        <v>1</v>
      </c>
      <c r="K14" s="42" t="s">
        <v>30</v>
      </c>
      <c r="L14" s="40"/>
      <c r="M14" s="41">
        <v>3</v>
      </c>
      <c r="N14" s="42" t="s">
        <v>33</v>
      </c>
      <c r="O14" s="40"/>
      <c r="P14" s="41">
        <v>6</v>
      </c>
      <c r="Q14" s="42" t="s">
        <v>44</v>
      </c>
      <c r="R14" s="40">
        <v>0</v>
      </c>
      <c r="S14" s="41">
        <v>5</v>
      </c>
      <c r="T14" s="42" t="s">
        <v>32</v>
      </c>
      <c r="U14" s="40">
        <v>1</v>
      </c>
      <c r="V14" s="41">
        <v>3</v>
      </c>
      <c r="W14" s="42" t="s">
        <v>36</v>
      </c>
      <c r="X14" s="40"/>
      <c r="Y14" s="41">
        <v>4</v>
      </c>
      <c r="Z14" s="42" t="s">
        <v>35</v>
      </c>
    </row>
    <row r="15" spans="1:26" ht="15" x14ac:dyDescent="0.25">
      <c r="A15" s="38"/>
      <c r="B15" s="39">
        <v>12</v>
      </c>
      <c r="C15" s="40"/>
      <c r="D15" s="41">
        <v>7</v>
      </c>
      <c r="E15" s="42" t="s">
        <v>45</v>
      </c>
      <c r="F15" s="40">
        <v>0</v>
      </c>
      <c r="G15" s="41">
        <v>1</v>
      </c>
      <c r="H15" s="42" t="s">
        <v>46</v>
      </c>
      <c r="I15" s="44"/>
      <c r="J15" s="41">
        <v>4</v>
      </c>
      <c r="K15" s="42" t="s">
        <v>46</v>
      </c>
      <c r="L15" s="40"/>
      <c r="M15" s="45">
        <v>2</v>
      </c>
      <c r="N15" s="42" t="s">
        <v>47</v>
      </c>
      <c r="O15" s="40"/>
      <c r="P15" s="41">
        <v>5</v>
      </c>
      <c r="Q15" s="42" t="s">
        <v>35</v>
      </c>
      <c r="R15" s="40">
        <v>0</v>
      </c>
      <c r="S15" s="41">
        <v>6</v>
      </c>
      <c r="T15" s="42" t="s">
        <v>36</v>
      </c>
      <c r="U15" s="40">
        <v>0</v>
      </c>
      <c r="V15" s="41">
        <v>3</v>
      </c>
      <c r="W15" s="42" t="s">
        <v>48</v>
      </c>
      <c r="X15" s="40"/>
      <c r="Y15" s="41">
        <v>6</v>
      </c>
      <c r="Z15" s="42" t="s">
        <v>48</v>
      </c>
    </row>
    <row r="16" spans="1:26" ht="15" x14ac:dyDescent="0.25">
      <c r="A16" s="38"/>
      <c r="B16" s="39">
        <v>13</v>
      </c>
      <c r="C16" s="40"/>
      <c r="D16" s="41">
        <v>0</v>
      </c>
      <c r="E16" s="42" t="s">
        <v>49</v>
      </c>
      <c r="F16" s="40"/>
      <c r="G16" s="41">
        <v>4</v>
      </c>
      <c r="H16" s="42" t="s">
        <v>30</v>
      </c>
      <c r="I16" s="40"/>
      <c r="J16" s="41">
        <v>1</v>
      </c>
      <c r="K16" s="42" t="s">
        <v>30</v>
      </c>
      <c r="L16" s="40"/>
      <c r="M16" s="41">
        <v>2</v>
      </c>
      <c r="N16" s="42" t="s">
        <v>50</v>
      </c>
      <c r="O16" s="40"/>
      <c r="P16" s="41">
        <v>2</v>
      </c>
      <c r="Q16" s="42" t="s">
        <v>49</v>
      </c>
      <c r="R16" s="40">
        <v>1</v>
      </c>
      <c r="S16" s="41">
        <v>4</v>
      </c>
      <c r="T16" s="42" t="s">
        <v>43</v>
      </c>
      <c r="U16" s="40"/>
      <c r="V16" s="41">
        <v>0</v>
      </c>
      <c r="W16" s="42" t="s">
        <v>51</v>
      </c>
      <c r="X16" s="40"/>
      <c r="Y16" s="41">
        <v>1</v>
      </c>
      <c r="Z16" s="42" t="s">
        <v>41</v>
      </c>
    </row>
    <row r="17" spans="1:26" ht="15" x14ac:dyDescent="0.25">
      <c r="A17" s="46">
        <v>44306</v>
      </c>
      <c r="B17" s="39">
        <v>14</v>
      </c>
      <c r="C17" s="40"/>
      <c r="D17" s="41">
        <v>0</v>
      </c>
      <c r="E17" s="42" t="s">
        <v>52</v>
      </c>
      <c r="F17" s="40"/>
      <c r="G17" s="41">
        <v>1</v>
      </c>
      <c r="H17" s="42" t="s">
        <v>30</v>
      </c>
      <c r="I17" s="40"/>
      <c r="J17" s="41">
        <v>1</v>
      </c>
      <c r="K17" s="42" t="s">
        <v>53</v>
      </c>
      <c r="L17" s="40"/>
      <c r="M17" s="41">
        <v>3</v>
      </c>
      <c r="N17" s="42" t="s">
        <v>54</v>
      </c>
      <c r="O17" s="40"/>
      <c r="P17" s="41">
        <v>1</v>
      </c>
      <c r="Q17" s="47" t="s">
        <v>55</v>
      </c>
      <c r="R17" s="40">
        <v>0</v>
      </c>
      <c r="S17" s="41">
        <v>7</v>
      </c>
      <c r="T17" s="42" t="s">
        <v>56</v>
      </c>
      <c r="U17" s="40"/>
      <c r="V17" s="41">
        <v>2</v>
      </c>
      <c r="W17" s="42" t="s">
        <v>57</v>
      </c>
      <c r="X17" s="40"/>
      <c r="Y17" s="41">
        <v>2</v>
      </c>
      <c r="Z17" s="42" t="s">
        <v>58</v>
      </c>
    </row>
    <row r="18" spans="1:26" ht="15" x14ac:dyDescent="0.25">
      <c r="A18" s="38"/>
      <c r="B18" s="39">
        <v>15</v>
      </c>
      <c r="C18" s="40"/>
      <c r="D18" s="41">
        <v>0</v>
      </c>
      <c r="E18" s="42">
        <v>0</v>
      </c>
      <c r="F18" s="40"/>
      <c r="G18" s="41">
        <v>1</v>
      </c>
      <c r="H18" s="42" t="s">
        <v>34</v>
      </c>
      <c r="I18" s="40"/>
      <c r="J18" s="41">
        <v>0</v>
      </c>
      <c r="K18" s="42" t="s">
        <v>30</v>
      </c>
      <c r="L18" s="40"/>
      <c r="M18" s="41">
        <v>2</v>
      </c>
      <c r="N18" s="42" t="s">
        <v>36</v>
      </c>
      <c r="O18" s="40"/>
      <c r="P18" s="41">
        <v>0</v>
      </c>
      <c r="Q18" s="42" t="s">
        <v>36</v>
      </c>
      <c r="R18" s="40"/>
      <c r="S18" s="41">
        <v>1</v>
      </c>
      <c r="T18" s="42" t="s">
        <v>59</v>
      </c>
      <c r="U18" s="40"/>
      <c r="V18" s="41">
        <v>0</v>
      </c>
      <c r="W18" s="42">
        <v>0</v>
      </c>
      <c r="X18" s="40"/>
      <c r="Y18" s="41">
        <v>0</v>
      </c>
      <c r="Z18" s="42" t="s">
        <v>36</v>
      </c>
    </row>
    <row r="19" spans="1:26" ht="15" x14ac:dyDescent="0.25">
      <c r="A19" s="38"/>
      <c r="B19" s="39">
        <v>16</v>
      </c>
      <c r="C19" s="40"/>
      <c r="D19" s="41">
        <v>1</v>
      </c>
      <c r="E19" s="42">
        <v>0</v>
      </c>
      <c r="F19" s="40"/>
      <c r="G19" s="41">
        <v>0</v>
      </c>
      <c r="H19" s="42" t="s">
        <v>30</v>
      </c>
      <c r="I19" s="40"/>
      <c r="J19" s="41">
        <v>0</v>
      </c>
      <c r="K19" s="42" t="s">
        <v>36</v>
      </c>
      <c r="L19" s="40"/>
      <c r="M19" s="41">
        <v>0</v>
      </c>
      <c r="N19" s="42" t="s">
        <v>60</v>
      </c>
      <c r="O19" s="40"/>
      <c r="P19" s="41">
        <v>0</v>
      </c>
      <c r="Q19" s="42">
        <v>0</v>
      </c>
      <c r="R19" s="40"/>
      <c r="S19" s="41">
        <v>0</v>
      </c>
      <c r="T19" s="47" t="s">
        <v>57</v>
      </c>
      <c r="U19" s="40"/>
      <c r="V19" s="41">
        <v>0</v>
      </c>
      <c r="W19" s="42">
        <v>0</v>
      </c>
      <c r="X19" s="40"/>
      <c r="Y19" s="41">
        <v>0</v>
      </c>
      <c r="Z19" s="42" t="s">
        <v>36</v>
      </c>
    </row>
    <row r="20" spans="1:26" ht="15" x14ac:dyDescent="0.25">
      <c r="A20" s="38"/>
      <c r="B20" s="39">
        <v>17</v>
      </c>
      <c r="C20" s="40"/>
      <c r="D20" s="41">
        <v>1</v>
      </c>
      <c r="E20" s="42">
        <v>0</v>
      </c>
      <c r="F20" s="40"/>
      <c r="G20" s="41">
        <v>1</v>
      </c>
      <c r="H20" s="42" t="s">
        <v>30</v>
      </c>
      <c r="I20" s="40"/>
      <c r="J20" s="41">
        <v>1</v>
      </c>
      <c r="K20" s="42">
        <v>0</v>
      </c>
      <c r="L20" s="40"/>
      <c r="M20" s="41">
        <v>0</v>
      </c>
      <c r="N20" s="42" t="s">
        <v>36</v>
      </c>
      <c r="O20" s="40"/>
      <c r="P20" s="41">
        <v>0</v>
      </c>
      <c r="Q20" s="42">
        <v>0</v>
      </c>
      <c r="R20" s="40"/>
      <c r="S20" s="41">
        <v>0</v>
      </c>
      <c r="T20" s="42" t="s">
        <v>36</v>
      </c>
      <c r="U20" s="40"/>
      <c r="V20" s="41">
        <v>0</v>
      </c>
      <c r="W20" s="42" t="s">
        <v>36</v>
      </c>
      <c r="X20" s="40"/>
      <c r="Y20" s="41">
        <v>0</v>
      </c>
      <c r="Z20" s="42">
        <v>0</v>
      </c>
    </row>
    <row r="21" spans="1:26" ht="15.75" customHeight="1" x14ac:dyDescent="0.25">
      <c r="A21" s="38"/>
      <c r="B21" s="39">
        <v>18</v>
      </c>
      <c r="C21" s="40"/>
      <c r="D21" s="41">
        <v>0</v>
      </c>
      <c r="E21" s="42" t="s">
        <v>36</v>
      </c>
      <c r="F21" s="40"/>
      <c r="G21" s="41">
        <v>0</v>
      </c>
      <c r="H21" s="42"/>
      <c r="I21" s="40"/>
      <c r="J21" s="41">
        <v>0</v>
      </c>
      <c r="K21" s="42"/>
      <c r="L21" s="40"/>
      <c r="M21" s="41">
        <v>1</v>
      </c>
      <c r="N21" s="42"/>
      <c r="O21" s="40"/>
      <c r="P21" s="41">
        <v>0</v>
      </c>
      <c r="Q21" s="42"/>
      <c r="R21" s="40"/>
      <c r="S21" s="41">
        <v>1</v>
      </c>
      <c r="T21" s="42"/>
      <c r="U21" s="40"/>
      <c r="V21" s="41">
        <v>0</v>
      </c>
      <c r="W21" s="47"/>
      <c r="X21" s="40"/>
      <c r="Y21" s="41">
        <v>0</v>
      </c>
      <c r="Z21" s="47"/>
    </row>
    <row r="22" spans="1:26" ht="15.75" customHeight="1" x14ac:dyDescent="0.25">
      <c r="A22" s="38"/>
      <c r="B22" s="39">
        <v>19</v>
      </c>
      <c r="C22" s="40"/>
      <c r="D22" s="41">
        <v>0</v>
      </c>
      <c r="E22" s="42"/>
      <c r="F22" s="48"/>
      <c r="G22" s="41">
        <v>2</v>
      </c>
      <c r="H22" s="42" t="s">
        <v>30</v>
      </c>
      <c r="I22" s="40"/>
      <c r="J22" s="41">
        <v>0</v>
      </c>
      <c r="K22" s="42"/>
      <c r="L22" s="40"/>
      <c r="M22" s="41">
        <v>0</v>
      </c>
      <c r="N22" s="42"/>
      <c r="O22" s="40"/>
      <c r="P22" s="41">
        <v>0</v>
      </c>
      <c r="Q22" s="42"/>
      <c r="R22" s="40"/>
      <c r="S22" s="41">
        <v>0</v>
      </c>
      <c r="T22" s="42"/>
      <c r="U22" s="40"/>
      <c r="V22" s="41">
        <v>0</v>
      </c>
      <c r="W22" s="49"/>
      <c r="X22" s="40"/>
      <c r="Y22" s="41">
        <v>0</v>
      </c>
      <c r="Z22" s="49"/>
    </row>
    <row r="23" spans="1:26" ht="15.75" customHeight="1" x14ac:dyDescent="0.25">
      <c r="A23" s="38"/>
      <c r="B23" s="39">
        <v>20</v>
      </c>
      <c r="C23" s="40"/>
      <c r="D23" s="41">
        <v>0</v>
      </c>
      <c r="E23" s="50">
        <v>0</v>
      </c>
      <c r="F23" s="48"/>
      <c r="G23" s="41">
        <v>0</v>
      </c>
      <c r="H23" s="42">
        <v>0</v>
      </c>
      <c r="I23" s="40"/>
      <c r="J23" s="41">
        <v>0</v>
      </c>
      <c r="K23" s="42">
        <v>0</v>
      </c>
      <c r="L23" s="40"/>
      <c r="M23" s="41">
        <v>0</v>
      </c>
      <c r="N23" s="42" t="s">
        <v>36</v>
      </c>
      <c r="O23" s="40"/>
      <c r="P23" s="41">
        <v>0</v>
      </c>
      <c r="Q23" s="42">
        <v>0</v>
      </c>
      <c r="R23" s="40"/>
      <c r="S23" s="41">
        <v>0</v>
      </c>
      <c r="T23" s="42" t="s">
        <v>30</v>
      </c>
      <c r="U23" s="40"/>
      <c r="V23" s="41">
        <v>0</v>
      </c>
      <c r="W23" s="42">
        <v>0</v>
      </c>
      <c r="X23" s="40"/>
      <c r="Y23" s="41">
        <v>0</v>
      </c>
      <c r="Z23" s="42"/>
    </row>
    <row r="24" spans="1:26" ht="15.75" customHeight="1" x14ac:dyDescent="0.25">
      <c r="A24" s="38"/>
      <c r="B24" s="39">
        <v>21</v>
      </c>
      <c r="C24" s="51"/>
      <c r="D24" s="52">
        <v>0</v>
      </c>
      <c r="E24" s="53"/>
      <c r="F24" s="51"/>
      <c r="G24" s="52">
        <v>1</v>
      </c>
      <c r="H24" s="53" t="s">
        <v>31</v>
      </c>
      <c r="I24" s="51"/>
      <c r="J24" s="41">
        <v>0</v>
      </c>
      <c r="K24" s="42"/>
      <c r="L24" s="51"/>
      <c r="M24" s="52">
        <v>0</v>
      </c>
      <c r="N24" s="53"/>
      <c r="O24" s="51"/>
      <c r="P24" s="52">
        <v>0</v>
      </c>
      <c r="Q24" s="42"/>
      <c r="R24" s="51"/>
      <c r="S24" s="52">
        <v>0</v>
      </c>
      <c r="T24" s="42"/>
      <c r="U24" s="51"/>
      <c r="V24" s="52">
        <v>0</v>
      </c>
      <c r="W24" s="42"/>
      <c r="X24" s="51"/>
      <c r="Y24" s="52">
        <v>0</v>
      </c>
      <c r="Z24" s="42"/>
    </row>
    <row r="25" spans="1:26" ht="15.75" customHeight="1" x14ac:dyDescent="0.25">
      <c r="A25" s="38"/>
      <c r="B25" s="39">
        <v>22</v>
      </c>
      <c r="C25" s="40"/>
      <c r="D25" s="41">
        <v>0</v>
      </c>
      <c r="E25" s="42">
        <v>0</v>
      </c>
      <c r="F25" s="40"/>
      <c r="G25" s="41">
        <v>0</v>
      </c>
      <c r="H25" s="42">
        <v>0</v>
      </c>
      <c r="I25" s="40"/>
      <c r="J25" s="41">
        <v>0</v>
      </c>
      <c r="K25" s="42">
        <v>0</v>
      </c>
      <c r="L25" s="40"/>
      <c r="M25" s="41">
        <v>0</v>
      </c>
      <c r="N25" s="42">
        <v>0</v>
      </c>
      <c r="O25" s="40"/>
      <c r="P25" s="41">
        <v>0</v>
      </c>
      <c r="Q25" s="42">
        <v>0</v>
      </c>
      <c r="R25" s="40"/>
      <c r="S25" s="41">
        <v>0</v>
      </c>
      <c r="T25" s="42">
        <v>0</v>
      </c>
      <c r="U25" s="40"/>
      <c r="V25" s="41">
        <v>0</v>
      </c>
      <c r="W25" s="42">
        <v>0</v>
      </c>
      <c r="X25" s="54"/>
      <c r="Y25" s="55"/>
      <c r="Z25" s="56"/>
    </row>
    <row r="26" spans="1:26" ht="15.75" customHeight="1" x14ac:dyDescent="0.25">
      <c r="A26" s="38"/>
      <c r="B26" s="39">
        <v>23</v>
      </c>
      <c r="C26" s="54"/>
      <c r="D26" s="55"/>
      <c r="E26" s="56">
        <v>0</v>
      </c>
      <c r="F26" s="40"/>
      <c r="G26" s="41">
        <v>0</v>
      </c>
      <c r="H26" s="42">
        <v>0</v>
      </c>
      <c r="I26" s="40"/>
      <c r="J26" s="41">
        <v>0</v>
      </c>
      <c r="K26" s="42">
        <v>0</v>
      </c>
      <c r="L26" s="54"/>
      <c r="M26" s="55"/>
      <c r="N26" s="56"/>
      <c r="O26" s="40"/>
      <c r="P26" s="41">
        <v>0</v>
      </c>
      <c r="Q26" s="42">
        <v>0</v>
      </c>
      <c r="R26" s="40"/>
      <c r="S26" s="41">
        <v>0</v>
      </c>
      <c r="T26" s="42">
        <v>0</v>
      </c>
      <c r="U26" s="40"/>
      <c r="V26" s="41">
        <v>0</v>
      </c>
      <c r="W26" s="42">
        <v>0</v>
      </c>
      <c r="X26" s="40"/>
      <c r="Y26" s="41"/>
      <c r="Z26" s="42"/>
    </row>
    <row r="27" spans="1:26" ht="15.75" customHeight="1" x14ac:dyDescent="0.25">
      <c r="A27" s="43">
        <v>44316</v>
      </c>
      <c r="B27" s="39">
        <v>24</v>
      </c>
      <c r="C27" s="40"/>
      <c r="D27" s="41"/>
      <c r="E27" s="42"/>
      <c r="F27" s="40">
        <v>0</v>
      </c>
      <c r="G27" s="41">
        <v>0</v>
      </c>
      <c r="H27" s="42">
        <v>0</v>
      </c>
      <c r="I27" s="54"/>
      <c r="J27" s="55"/>
      <c r="K27" s="57"/>
      <c r="L27" s="40"/>
      <c r="M27" s="41"/>
      <c r="N27" s="42"/>
      <c r="O27" s="40">
        <v>0</v>
      </c>
      <c r="P27" s="41">
        <v>0</v>
      </c>
      <c r="Q27" s="42">
        <v>0</v>
      </c>
      <c r="R27" s="40">
        <v>0</v>
      </c>
      <c r="S27" s="41">
        <v>0</v>
      </c>
      <c r="T27" s="42">
        <v>0</v>
      </c>
      <c r="U27" s="40">
        <v>0</v>
      </c>
      <c r="V27" s="41">
        <v>0</v>
      </c>
      <c r="W27" s="42">
        <v>0</v>
      </c>
      <c r="X27" s="40"/>
      <c r="Y27" s="41"/>
      <c r="Z27" s="42"/>
    </row>
    <row r="28" spans="1:26" ht="15.75" customHeight="1" x14ac:dyDescent="0.25">
      <c r="A28" s="38"/>
      <c r="B28" s="39">
        <v>25</v>
      </c>
      <c r="C28" s="40"/>
      <c r="D28" s="41"/>
      <c r="E28" s="42"/>
      <c r="F28" s="54"/>
      <c r="G28" s="55"/>
      <c r="H28" s="58" t="s">
        <v>61</v>
      </c>
      <c r="I28" s="40"/>
      <c r="J28" s="41"/>
      <c r="K28" s="42"/>
      <c r="L28" s="40"/>
      <c r="M28" s="41"/>
      <c r="N28" s="42"/>
      <c r="O28" s="54"/>
      <c r="P28" s="55"/>
      <c r="Q28" s="58" t="s">
        <v>62</v>
      </c>
      <c r="R28" s="54"/>
      <c r="S28" s="55"/>
      <c r="T28" s="58" t="s">
        <v>63</v>
      </c>
      <c r="U28" s="54"/>
      <c r="V28" s="55"/>
      <c r="W28" s="58" t="s">
        <v>64</v>
      </c>
      <c r="X28" s="40"/>
      <c r="Y28" s="41"/>
      <c r="Z28" s="42"/>
    </row>
    <row r="29" spans="1:26" ht="15.75" customHeight="1" x14ac:dyDescent="0.2">
      <c r="B29" s="26" t="s">
        <v>65</v>
      </c>
      <c r="C29" s="59">
        <f>SUM(C4:C28)</f>
        <v>32</v>
      </c>
      <c r="D29" s="60">
        <f>SUM(D4:D28)</f>
        <v>24</v>
      </c>
      <c r="E29" s="61" t="s">
        <v>66</v>
      </c>
      <c r="F29" s="59">
        <f>SUM(F4:F28)</f>
        <v>37</v>
      </c>
      <c r="G29" s="60">
        <f>SUM(G4:G28)</f>
        <v>25</v>
      </c>
      <c r="H29" s="61" t="s">
        <v>67</v>
      </c>
      <c r="I29" s="59">
        <f>SUM(I4:I28)</f>
        <v>36</v>
      </c>
      <c r="J29" s="60">
        <f>SUM(J4:J28)</f>
        <v>20</v>
      </c>
      <c r="K29" s="61" t="s">
        <v>68</v>
      </c>
      <c r="L29" s="59">
        <f>SUM(L4:L28)</f>
        <v>37</v>
      </c>
      <c r="M29" s="60">
        <f>SUM(M4:M28)</f>
        <v>25</v>
      </c>
      <c r="N29" s="61" t="s">
        <v>69</v>
      </c>
      <c r="O29" s="59">
        <f>SUM(O4:O28)</f>
        <v>51</v>
      </c>
      <c r="P29" s="60">
        <f>SUM(P4:P28)</f>
        <v>33</v>
      </c>
      <c r="Q29" s="61" t="s">
        <v>70</v>
      </c>
      <c r="R29" s="59">
        <f>SUM(R4:R28)</f>
        <v>51</v>
      </c>
      <c r="S29" s="60">
        <f>SUM(S4:S28)</f>
        <v>37</v>
      </c>
      <c r="T29" s="61" t="s">
        <v>71</v>
      </c>
      <c r="U29" s="59">
        <f>SUM(U4:U28)</f>
        <v>40</v>
      </c>
      <c r="V29" s="60">
        <f>SUM(V4:V28)</f>
        <v>27</v>
      </c>
      <c r="W29" s="61" t="s">
        <v>72</v>
      </c>
      <c r="X29" s="59">
        <f>SUM(X4:X28)</f>
        <v>42</v>
      </c>
      <c r="Y29" s="60">
        <f>SUM(Y4:Y28)</f>
        <v>32</v>
      </c>
      <c r="Z29" s="61" t="s">
        <v>73</v>
      </c>
    </row>
    <row r="30" spans="1:26" ht="15.75" customHeight="1" x14ac:dyDescent="0.25">
      <c r="F30" s="62" t="s">
        <v>28</v>
      </c>
      <c r="G30" s="63" t="s">
        <v>3</v>
      </c>
      <c r="H30" s="4"/>
      <c r="I30" s="4" t="s">
        <v>4</v>
      </c>
      <c r="J30" s="4"/>
      <c r="K30" s="4" t="s">
        <v>5</v>
      </c>
      <c r="L30" s="4"/>
      <c r="M30" s="4" t="s">
        <v>6</v>
      </c>
      <c r="N30" s="4"/>
      <c r="O30" s="4" t="s">
        <v>7</v>
      </c>
      <c r="P30" s="4"/>
      <c r="Q30" s="4" t="s">
        <v>8</v>
      </c>
      <c r="R30" s="4"/>
      <c r="S30" s="4" t="s">
        <v>9</v>
      </c>
      <c r="U30" s="4" t="s">
        <v>10</v>
      </c>
      <c r="V30" s="2"/>
    </row>
    <row r="31" spans="1:26" ht="15.75" customHeight="1" x14ac:dyDescent="0.25">
      <c r="A31" s="279" t="s">
        <v>0</v>
      </c>
      <c r="B31" s="279"/>
      <c r="C31" s="279" t="s">
        <v>108</v>
      </c>
      <c r="D31" s="279"/>
      <c r="F31" s="64">
        <v>1</v>
      </c>
      <c r="G31" s="65">
        <f t="shared" ref="G31:G55" si="0">D4</f>
        <v>0</v>
      </c>
      <c r="H31">
        <f t="shared" ref="H31:H55" si="1">G31*F31</f>
        <v>0</v>
      </c>
      <c r="I31">
        <f t="array" ref="I31:I55">G4:G28</f>
        <v>0</v>
      </c>
      <c r="J31">
        <f t="shared" ref="J31:J55" si="2">I31*F31</f>
        <v>0</v>
      </c>
      <c r="K31">
        <f t="array" ref="K31:K55">J4:J28</f>
        <v>0</v>
      </c>
      <c r="L31">
        <f t="shared" ref="L31:L55" si="3">K31*F31</f>
        <v>0</v>
      </c>
      <c r="M31">
        <f t="array" ref="M31:M55">M4:M28</f>
        <v>0</v>
      </c>
      <c r="N31">
        <f t="shared" ref="N31:N55" si="4">M31*F31</f>
        <v>0</v>
      </c>
      <c r="O31">
        <f t="array" ref="O31:O55">P4:P28</f>
        <v>0</v>
      </c>
      <c r="P31">
        <f t="shared" ref="P31:P55" si="5">O31*F31</f>
        <v>0</v>
      </c>
      <c r="Q31">
        <f t="array" ref="Q31:Q55">S4:S28</f>
        <v>0</v>
      </c>
      <c r="R31">
        <f t="shared" ref="R31:R55" si="6">Q31*F31</f>
        <v>0</v>
      </c>
      <c r="S31">
        <f t="array" ref="S31:S55">V4:V28</f>
        <v>0</v>
      </c>
      <c r="T31">
        <f t="shared" ref="T31:T55" si="7">S31*F31</f>
        <v>0</v>
      </c>
      <c r="U31">
        <f t="array" ref="U31:U55">Y4:Y28</f>
        <v>0</v>
      </c>
      <c r="V31" s="2">
        <f t="shared" ref="V31:V55" si="8">U31*F31</f>
        <v>0</v>
      </c>
    </row>
    <row r="32" spans="1:26" ht="15.75" customHeight="1" x14ac:dyDescent="0.25">
      <c r="A32" s="65" t="s">
        <v>3</v>
      </c>
      <c r="B32" s="2">
        <f>C29</f>
        <v>32</v>
      </c>
      <c r="C32" s="65" t="s">
        <v>3</v>
      </c>
      <c r="D32" s="2">
        <f>11/21*100</f>
        <v>52.380952380952387</v>
      </c>
      <c r="F32" s="64">
        <v>2</v>
      </c>
      <c r="G32" s="65">
        <f t="shared" si="0"/>
        <v>0</v>
      </c>
      <c r="H32">
        <f t="shared" si="1"/>
        <v>0</v>
      </c>
      <c r="I32">
        <v>0</v>
      </c>
      <c r="J32">
        <f t="shared" si="2"/>
        <v>0</v>
      </c>
      <c r="K32">
        <v>0</v>
      </c>
      <c r="L32">
        <f t="shared" si="3"/>
        <v>0</v>
      </c>
      <c r="M32">
        <v>0</v>
      </c>
      <c r="N32">
        <f t="shared" si="4"/>
        <v>0</v>
      </c>
      <c r="O32">
        <v>0</v>
      </c>
      <c r="P32">
        <f t="shared" si="5"/>
        <v>0</v>
      </c>
      <c r="Q32">
        <v>0</v>
      </c>
      <c r="R32">
        <f t="shared" si="6"/>
        <v>0</v>
      </c>
      <c r="S32">
        <v>0</v>
      </c>
      <c r="T32">
        <f t="shared" si="7"/>
        <v>0</v>
      </c>
      <c r="U32">
        <v>0</v>
      </c>
      <c r="V32" s="2">
        <f t="shared" si="8"/>
        <v>0</v>
      </c>
    </row>
    <row r="33" spans="1:22" ht="15.75" customHeight="1" x14ac:dyDescent="0.25">
      <c r="A33" s="65" t="s">
        <v>4</v>
      </c>
      <c r="B33" s="2">
        <f>F29</f>
        <v>37</v>
      </c>
      <c r="C33" s="65" t="s">
        <v>4</v>
      </c>
      <c r="D33" s="2">
        <f>5/22*100</f>
        <v>22.727272727272727</v>
      </c>
      <c r="F33" s="64">
        <v>3</v>
      </c>
      <c r="G33" s="65">
        <f t="shared" si="0"/>
        <v>0</v>
      </c>
      <c r="H33">
        <f t="shared" si="1"/>
        <v>0</v>
      </c>
      <c r="I33">
        <v>0</v>
      </c>
      <c r="J33">
        <f t="shared" si="2"/>
        <v>0</v>
      </c>
      <c r="K33">
        <v>0</v>
      </c>
      <c r="L33">
        <f t="shared" si="3"/>
        <v>0</v>
      </c>
      <c r="M33">
        <v>0</v>
      </c>
      <c r="N33">
        <f t="shared" si="4"/>
        <v>0</v>
      </c>
      <c r="O33">
        <v>0</v>
      </c>
      <c r="P33">
        <f t="shared" si="5"/>
        <v>0</v>
      </c>
      <c r="Q33">
        <v>0</v>
      </c>
      <c r="R33">
        <f t="shared" si="6"/>
        <v>0</v>
      </c>
      <c r="S33">
        <v>0</v>
      </c>
      <c r="T33">
        <f t="shared" si="7"/>
        <v>0</v>
      </c>
      <c r="U33">
        <v>0</v>
      </c>
      <c r="V33" s="2">
        <f t="shared" si="8"/>
        <v>0</v>
      </c>
    </row>
    <row r="34" spans="1:22" ht="15.75" customHeight="1" x14ac:dyDescent="0.25">
      <c r="A34" s="65" t="s">
        <v>5</v>
      </c>
      <c r="B34" s="2">
        <f>I29</f>
        <v>36</v>
      </c>
      <c r="C34" s="65" t="s">
        <v>5</v>
      </c>
      <c r="D34" s="2">
        <f>6/18*100</f>
        <v>33.333333333333329</v>
      </c>
      <c r="F34" s="64">
        <v>4</v>
      </c>
      <c r="G34" s="65">
        <f t="shared" si="0"/>
        <v>0</v>
      </c>
      <c r="H34">
        <f t="shared" si="1"/>
        <v>0</v>
      </c>
      <c r="I34">
        <v>0</v>
      </c>
      <c r="J34">
        <f t="shared" si="2"/>
        <v>0</v>
      </c>
      <c r="K34">
        <v>0</v>
      </c>
      <c r="L34">
        <f t="shared" si="3"/>
        <v>0</v>
      </c>
      <c r="M34">
        <v>0</v>
      </c>
      <c r="N34">
        <f t="shared" si="4"/>
        <v>0</v>
      </c>
      <c r="O34">
        <v>0</v>
      </c>
      <c r="P34">
        <f t="shared" si="5"/>
        <v>0</v>
      </c>
      <c r="Q34">
        <v>0</v>
      </c>
      <c r="R34">
        <f t="shared" si="6"/>
        <v>0</v>
      </c>
      <c r="S34">
        <v>0</v>
      </c>
      <c r="T34">
        <f t="shared" si="7"/>
        <v>0</v>
      </c>
      <c r="U34">
        <v>0</v>
      </c>
      <c r="V34" s="2">
        <f t="shared" si="8"/>
        <v>0</v>
      </c>
    </row>
    <row r="35" spans="1:22" ht="15.75" customHeight="1" x14ac:dyDescent="0.25">
      <c r="A35" s="65" t="s">
        <v>6</v>
      </c>
      <c r="B35" s="2">
        <f>L29</f>
        <v>37</v>
      </c>
      <c r="C35" s="65" t="s">
        <v>6</v>
      </c>
      <c r="D35" s="2">
        <v>50</v>
      </c>
      <c r="F35" s="64">
        <v>5</v>
      </c>
      <c r="G35" s="65">
        <f t="shared" si="0"/>
        <v>0</v>
      </c>
      <c r="H35">
        <f t="shared" si="1"/>
        <v>0</v>
      </c>
      <c r="I35">
        <v>0</v>
      </c>
      <c r="J35">
        <f t="shared" si="2"/>
        <v>0</v>
      </c>
      <c r="K35">
        <v>0</v>
      </c>
      <c r="L35">
        <f t="shared" si="3"/>
        <v>0</v>
      </c>
      <c r="M35">
        <v>0</v>
      </c>
      <c r="N35">
        <f t="shared" si="4"/>
        <v>0</v>
      </c>
      <c r="O35">
        <v>0</v>
      </c>
      <c r="P35">
        <f t="shared" si="5"/>
        <v>0</v>
      </c>
      <c r="Q35">
        <v>0</v>
      </c>
      <c r="R35">
        <f t="shared" si="6"/>
        <v>0</v>
      </c>
      <c r="S35">
        <v>0</v>
      </c>
      <c r="T35">
        <f t="shared" si="7"/>
        <v>0</v>
      </c>
      <c r="U35">
        <v>0</v>
      </c>
      <c r="V35" s="2">
        <f t="shared" si="8"/>
        <v>0</v>
      </c>
    </row>
    <row r="36" spans="1:22" ht="15.75" customHeight="1" x14ac:dyDescent="0.25">
      <c r="A36" s="65" t="s">
        <v>7</v>
      </c>
      <c r="B36" s="2">
        <f>O29</f>
        <v>51</v>
      </c>
      <c r="C36" s="65" t="s">
        <v>7</v>
      </c>
      <c r="D36" s="2">
        <f>12/32*100</f>
        <v>37.5</v>
      </c>
      <c r="F36" s="64">
        <v>6</v>
      </c>
      <c r="G36" s="65">
        <f t="shared" si="0"/>
        <v>0</v>
      </c>
      <c r="H36">
        <f t="shared" si="1"/>
        <v>0</v>
      </c>
      <c r="I36">
        <v>1</v>
      </c>
      <c r="J36">
        <f t="shared" si="2"/>
        <v>6</v>
      </c>
      <c r="K36">
        <v>1</v>
      </c>
      <c r="L36">
        <f t="shared" si="3"/>
        <v>6</v>
      </c>
      <c r="M36">
        <v>0</v>
      </c>
      <c r="N36">
        <f t="shared" si="4"/>
        <v>0</v>
      </c>
      <c r="O36">
        <v>1</v>
      </c>
      <c r="P36">
        <f t="shared" si="5"/>
        <v>6</v>
      </c>
      <c r="Q36">
        <v>0</v>
      </c>
      <c r="R36">
        <f t="shared" si="6"/>
        <v>0</v>
      </c>
      <c r="S36">
        <v>4</v>
      </c>
      <c r="T36">
        <f t="shared" si="7"/>
        <v>24</v>
      </c>
      <c r="U36">
        <v>2</v>
      </c>
      <c r="V36" s="2">
        <f t="shared" si="8"/>
        <v>12</v>
      </c>
    </row>
    <row r="37" spans="1:22" ht="15.75" customHeight="1" x14ac:dyDescent="0.25">
      <c r="A37" s="65" t="s">
        <v>8</v>
      </c>
      <c r="B37" s="2">
        <f>R29</f>
        <v>51</v>
      </c>
      <c r="C37" s="65" t="s">
        <v>8</v>
      </c>
      <c r="D37" s="2">
        <f>11/35*100</f>
        <v>31.428571428571427</v>
      </c>
      <c r="F37" s="64">
        <v>7</v>
      </c>
      <c r="G37" s="65">
        <f t="shared" si="0"/>
        <v>3</v>
      </c>
      <c r="H37">
        <f t="shared" si="1"/>
        <v>21</v>
      </c>
      <c r="I37">
        <v>2</v>
      </c>
      <c r="J37">
        <f t="shared" si="2"/>
        <v>14</v>
      </c>
      <c r="K37">
        <v>2</v>
      </c>
      <c r="L37">
        <f t="shared" si="3"/>
        <v>14</v>
      </c>
      <c r="M37">
        <v>1</v>
      </c>
      <c r="N37">
        <f t="shared" si="4"/>
        <v>7</v>
      </c>
      <c r="O37">
        <v>2</v>
      </c>
      <c r="P37">
        <f t="shared" si="5"/>
        <v>14</v>
      </c>
      <c r="Q37">
        <v>4</v>
      </c>
      <c r="R37">
        <f t="shared" si="6"/>
        <v>28</v>
      </c>
      <c r="S37">
        <v>5</v>
      </c>
      <c r="T37">
        <f t="shared" si="7"/>
        <v>35</v>
      </c>
      <c r="U37">
        <v>2</v>
      </c>
      <c r="V37" s="2">
        <f t="shared" si="8"/>
        <v>14</v>
      </c>
    </row>
    <row r="38" spans="1:22" ht="15.75" customHeight="1" x14ac:dyDescent="0.25">
      <c r="A38" s="65" t="s">
        <v>9</v>
      </c>
      <c r="B38" s="2">
        <f>U29</f>
        <v>40</v>
      </c>
      <c r="C38" s="65" t="s">
        <v>9</v>
      </c>
      <c r="D38" s="2">
        <f>14/26*100</f>
        <v>53.846153846153847</v>
      </c>
      <c r="F38" s="64">
        <v>8</v>
      </c>
      <c r="G38" s="65">
        <f t="shared" si="0"/>
        <v>3</v>
      </c>
      <c r="H38">
        <f t="shared" si="1"/>
        <v>24</v>
      </c>
      <c r="I38">
        <v>3</v>
      </c>
      <c r="J38">
        <f t="shared" si="2"/>
        <v>24</v>
      </c>
      <c r="K38">
        <v>4</v>
      </c>
      <c r="L38">
        <f t="shared" si="3"/>
        <v>32</v>
      </c>
      <c r="M38">
        <v>3</v>
      </c>
      <c r="N38">
        <f t="shared" si="4"/>
        <v>24</v>
      </c>
      <c r="O38">
        <v>9</v>
      </c>
      <c r="P38">
        <f t="shared" si="5"/>
        <v>72</v>
      </c>
      <c r="Q38">
        <v>4</v>
      </c>
      <c r="R38">
        <f t="shared" si="6"/>
        <v>32</v>
      </c>
      <c r="S38">
        <v>6</v>
      </c>
      <c r="T38">
        <f t="shared" si="7"/>
        <v>48</v>
      </c>
      <c r="U38">
        <v>8</v>
      </c>
      <c r="V38" s="2">
        <f t="shared" si="8"/>
        <v>64</v>
      </c>
    </row>
    <row r="39" spans="1:22" ht="15.75" customHeight="1" x14ac:dyDescent="0.25">
      <c r="A39" s="65" t="s">
        <v>10</v>
      </c>
      <c r="B39" s="2">
        <f>X29</f>
        <v>42</v>
      </c>
      <c r="C39" s="65" t="s">
        <v>10</v>
      </c>
      <c r="D39" s="2">
        <f>7/27*100</f>
        <v>25.925925925925924</v>
      </c>
      <c r="F39" s="64">
        <v>9</v>
      </c>
      <c r="G39" s="65">
        <f t="shared" si="0"/>
        <v>1</v>
      </c>
      <c r="H39">
        <f t="shared" si="1"/>
        <v>9</v>
      </c>
      <c r="I39">
        <v>4</v>
      </c>
      <c r="J39">
        <f t="shared" si="2"/>
        <v>36</v>
      </c>
      <c r="K39">
        <v>1</v>
      </c>
      <c r="L39">
        <f t="shared" si="3"/>
        <v>9</v>
      </c>
      <c r="M39">
        <v>6</v>
      </c>
      <c r="N39">
        <f t="shared" si="4"/>
        <v>54</v>
      </c>
      <c r="O39">
        <v>6</v>
      </c>
      <c r="P39">
        <f t="shared" si="5"/>
        <v>54</v>
      </c>
      <c r="Q39">
        <v>4</v>
      </c>
      <c r="R39">
        <f t="shared" si="6"/>
        <v>36</v>
      </c>
      <c r="S39">
        <v>1</v>
      </c>
      <c r="T39">
        <f t="shared" si="7"/>
        <v>9</v>
      </c>
      <c r="U39">
        <v>5</v>
      </c>
      <c r="V39" s="2">
        <f t="shared" si="8"/>
        <v>45</v>
      </c>
    </row>
    <row r="40" spans="1:22" ht="15.75" customHeight="1" x14ac:dyDescent="0.25">
      <c r="A40" s="66" t="s">
        <v>11</v>
      </c>
      <c r="B40" s="66">
        <f>AVERAGE(B32:B39)</f>
        <v>40.75</v>
      </c>
      <c r="C40" s="66" t="s">
        <v>11</v>
      </c>
      <c r="D40" s="66">
        <f>AVERAGE(D32:D39)</f>
        <v>38.392776205276206</v>
      </c>
      <c r="F40" s="64">
        <v>10</v>
      </c>
      <c r="G40" s="65">
        <f t="shared" si="0"/>
        <v>5</v>
      </c>
      <c r="H40">
        <f t="shared" si="1"/>
        <v>50</v>
      </c>
      <c r="I40">
        <v>3</v>
      </c>
      <c r="J40">
        <f t="shared" si="2"/>
        <v>30</v>
      </c>
      <c r="K40">
        <v>4</v>
      </c>
      <c r="L40">
        <f t="shared" si="3"/>
        <v>40</v>
      </c>
      <c r="M40">
        <v>2</v>
      </c>
      <c r="N40">
        <f t="shared" si="4"/>
        <v>20</v>
      </c>
      <c r="O40">
        <v>1</v>
      </c>
      <c r="P40">
        <f t="shared" si="5"/>
        <v>10</v>
      </c>
      <c r="Q40">
        <v>1</v>
      </c>
      <c r="R40">
        <f t="shared" si="6"/>
        <v>10</v>
      </c>
      <c r="S40">
        <v>3</v>
      </c>
      <c r="T40">
        <f t="shared" si="7"/>
        <v>30</v>
      </c>
      <c r="U40">
        <v>2</v>
      </c>
      <c r="V40" s="2">
        <f t="shared" si="8"/>
        <v>20</v>
      </c>
    </row>
    <row r="41" spans="1:22" ht="15.75" customHeight="1" x14ac:dyDescent="0.25">
      <c r="A41" s="66" t="s">
        <v>12</v>
      </c>
      <c r="B41" s="66">
        <f>STDEV(B32:B39)</f>
        <v>6.9641941385920596</v>
      </c>
      <c r="C41" s="66" t="s">
        <v>12</v>
      </c>
      <c r="D41" s="66">
        <f>STDEV(D32:D39)</f>
        <v>12.217838903249183</v>
      </c>
      <c r="F41" s="64">
        <v>11</v>
      </c>
      <c r="G41" s="65">
        <f t="shared" si="0"/>
        <v>3</v>
      </c>
      <c r="H41">
        <f t="shared" si="1"/>
        <v>33</v>
      </c>
      <c r="I41">
        <v>1</v>
      </c>
      <c r="J41">
        <f t="shared" si="2"/>
        <v>11</v>
      </c>
      <c r="K41">
        <v>1</v>
      </c>
      <c r="L41">
        <f t="shared" si="3"/>
        <v>11</v>
      </c>
      <c r="M41">
        <v>3</v>
      </c>
      <c r="N41">
        <f t="shared" si="4"/>
        <v>33</v>
      </c>
      <c r="O41">
        <v>6</v>
      </c>
      <c r="P41">
        <f t="shared" si="5"/>
        <v>66</v>
      </c>
      <c r="Q41">
        <v>5</v>
      </c>
      <c r="R41">
        <f t="shared" si="6"/>
        <v>55</v>
      </c>
      <c r="S41">
        <v>3</v>
      </c>
      <c r="T41">
        <f t="shared" si="7"/>
        <v>33</v>
      </c>
      <c r="U41">
        <v>4</v>
      </c>
      <c r="V41" s="2">
        <f t="shared" si="8"/>
        <v>44</v>
      </c>
    </row>
    <row r="42" spans="1:22" ht="15.75" customHeight="1" x14ac:dyDescent="0.25">
      <c r="F42" s="64">
        <v>12</v>
      </c>
      <c r="G42" s="65">
        <f t="shared" si="0"/>
        <v>7</v>
      </c>
      <c r="H42">
        <f t="shared" si="1"/>
        <v>84</v>
      </c>
      <c r="I42">
        <v>1</v>
      </c>
      <c r="J42">
        <f t="shared" si="2"/>
        <v>12</v>
      </c>
      <c r="K42">
        <v>4</v>
      </c>
      <c r="L42">
        <f t="shared" si="3"/>
        <v>48</v>
      </c>
      <c r="M42">
        <v>2</v>
      </c>
      <c r="N42">
        <f t="shared" si="4"/>
        <v>24</v>
      </c>
      <c r="O42">
        <v>5</v>
      </c>
      <c r="P42">
        <f t="shared" si="5"/>
        <v>60</v>
      </c>
      <c r="Q42">
        <v>6</v>
      </c>
      <c r="R42">
        <f t="shared" si="6"/>
        <v>72</v>
      </c>
      <c r="S42">
        <v>3</v>
      </c>
      <c r="T42">
        <f t="shared" si="7"/>
        <v>36</v>
      </c>
      <c r="U42">
        <v>6</v>
      </c>
      <c r="V42" s="2">
        <f t="shared" si="8"/>
        <v>72</v>
      </c>
    </row>
    <row r="43" spans="1:22" ht="15.75" customHeight="1" x14ac:dyDescent="0.25">
      <c r="B43" s="67" t="s">
        <v>74</v>
      </c>
      <c r="C43" s="68" t="s">
        <v>75</v>
      </c>
      <c r="F43" s="64">
        <v>13</v>
      </c>
      <c r="G43" s="65">
        <f t="shared" si="0"/>
        <v>0</v>
      </c>
      <c r="H43">
        <f t="shared" si="1"/>
        <v>0</v>
      </c>
      <c r="I43">
        <v>4</v>
      </c>
      <c r="J43">
        <f t="shared" si="2"/>
        <v>52</v>
      </c>
      <c r="K43">
        <v>1</v>
      </c>
      <c r="L43">
        <f t="shared" si="3"/>
        <v>13</v>
      </c>
      <c r="M43">
        <v>2</v>
      </c>
      <c r="N43">
        <f t="shared" si="4"/>
        <v>26</v>
      </c>
      <c r="O43" s="69">
        <v>2</v>
      </c>
      <c r="P43">
        <f t="shared" si="5"/>
        <v>26</v>
      </c>
      <c r="Q43">
        <v>4</v>
      </c>
      <c r="R43">
        <f t="shared" si="6"/>
        <v>52</v>
      </c>
      <c r="S43">
        <v>0</v>
      </c>
      <c r="T43">
        <f t="shared" si="7"/>
        <v>0</v>
      </c>
      <c r="U43">
        <v>1</v>
      </c>
      <c r="V43" s="2">
        <f t="shared" si="8"/>
        <v>13</v>
      </c>
    </row>
    <row r="44" spans="1:22" ht="15.75" customHeight="1" x14ac:dyDescent="0.25">
      <c r="B44" s="65">
        <v>2</v>
      </c>
      <c r="C44" s="2">
        <v>1</v>
      </c>
      <c r="D44">
        <f>10/21*100</f>
        <v>47.619047619047613</v>
      </c>
      <c r="F44" s="64">
        <v>14</v>
      </c>
      <c r="G44" s="65">
        <f t="shared" si="0"/>
        <v>0</v>
      </c>
      <c r="H44">
        <f t="shared" si="1"/>
        <v>0</v>
      </c>
      <c r="I44">
        <v>1</v>
      </c>
      <c r="J44">
        <f t="shared" si="2"/>
        <v>14</v>
      </c>
      <c r="K44">
        <v>1</v>
      </c>
      <c r="L44">
        <f t="shared" si="3"/>
        <v>14</v>
      </c>
      <c r="M44">
        <v>3</v>
      </c>
      <c r="N44">
        <f t="shared" si="4"/>
        <v>42</v>
      </c>
      <c r="O44">
        <v>1</v>
      </c>
      <c r="P44">
        <f t="shared" si="5"/>
        <v>14</v>
      </c>
      <c r="Q44">
        <v>7</v>
      </c>
      <c r="R44">
        <f t="shared" si="6"/>
        <v>98</v>
      </c>
      <c r="S44">
        <v>2</v>
      </c>
      <c r="T44">
        <f t="shared" si="7"/>
        <v>28</v>
      </c>
      <c r="U44">
        <v>2</v>
      </c>
      <c r="V44" s="2">
        <f t="shared" si="8"/>
        <v>28</v>
      </c>
    </row>
    <row r="45" spans="1:22" ht="15.75" customHeight="1" x14ac:dyDescent="0.25">
      <c r="B45" s="65">
        <v>2</v>
      </c>
      <c r="C45" s="2">
        <v>2</v>
      </c>
      <c r="F45" s="64">
        <v>15</v>
      </c>
      <c r="G45" s="65">
        <f t="shared" si="0"/>
        <v>0</v>
      </c>
      <c r="H45">
        <f t="shared" si="1"/>
        <v>0</v>
      </c>
      <c r="I45">
        <v>1</v>
      </c>
      <c r="J45">
        <f t="shared" si="2"/>
        <v>15</v>
      </c>
      <c r="K45">
        <v>0</v>
      </c>
      <c r="L45">
        <f t="shared" si="3"/>
        <v>0</v>
      </c>
      <c r="M45">
        <v>2</v>
      </c>
      <c r="N45">
        <f t="shared" si="4"/>
        <v>30</v>
      </c>
      <c r="O45">
        <v>0</v>
      </c>
      <c r="P45">
        <f t="shared" si="5"/>
        <v>0</v>
      </c>
      <c r="Q45">
        <v>1</v>
      </c>
      <c r="R45">
        <f t="shared" si="6"/>
        <v>15</v>
      </c>
      <c r="S45">
        <v>0</v>
      </c>
      <c r="T45">
        <f t="shared" si="7"/>
        <v>0</v>
      </c>
      <c r="U45">
        <v>0</v>
      </c>
      <c r="V45" s="2">
        <f t="shared" si="8"/>
        <v>0</v>
      </c>
    </row>
    <row r="46" spans="1:22" ht="15.75" customHeight="1" x14ac:dyDescent="0.25">
      <c r="B46" s="65">
        <v>1</v>
      </c>
      <c r="C46" s="2">
        <v>3</v>
      </c>
      <c r="F46" s="64">
        <v>16</v>
      </c>
      <c r="G46" s="65">
        <f t="shared" si="0"/>
        <v>1</v>
      </c>
      <c r="H46">
        <f t="shared" si="1"/>
        <v>16</v>
      </c>
      <c r="I46">
        <v>0</v>
      </c>
      <c r="J46">
        <f t="shared" si="2"/>
        <v>0</v>
      </c>
      <c r="K46">
        <v>0</v>
      </c>
      <c r="L46">
        <f t="shared" si="3"/>
        <v>0</v>
      </c>
      <c r="M46">
        <v>0</v>
      </c>
      <c r="N46">
        <f t="shared" si="4"/>
        <v>0</v>
      </c>
      <c r="O46">
        <v>0</v>
      </c>
      <c r="P46">
        <f t="shared" si="5"/>
        <v>0</v>
      </c>
      <c r="Q46">
        <v>0</v>
      </c>
      <c r="R46">
        <f t="shared" si="6"/>
        <v>0</v>
      </c>
      <c r="S46">
        <v>0</v>
      </c>
      <c r="T46">
        <f t="shared" si="7"/>
        <v>0</v>
      </c>
      <c r="U46">
        <v>0</v>
      </c>
      <c r="V46" s="2">
        <f t="shared" si="8"/>
        <v>0</v>
      </c>
    </row>
    <row r="47" spans="1:22" ht="15.75" customHeight="1" x14ac:dyDescent="0.25">
      <c r="B47" s="65">
        <v>1</v>
      </c>
      <c r="C47" s="2">
        <v>4</v>
      </c>
      <c r="F47" s="64">
        <v>17</v>
      </c>
      <c r="G47" s="65">
        <f t="shared" si="0"/>
        <v>1</v>
      </c>
      <c r="H47">
        <f t="shared" si="1"/>
        <v>17</v>
      </c>
      <c r="I47">
        <v>1</v>
      </c>
      <c r="J47">
        <f t="shared" si="2"/>
        <v>17</v>
      </c>
      <c r="K47">
        <v>1</v>
      </c>
      <c r="L47">
        <f t="shared" si="3"/>
        <v>17</v>
      </c>
      <c r="M47">
        <v>0</v>
      </c>
      <c r="N47">
        <f t="shared" si="4"/>
        <v>0</v>
      </c>
      <c r="O47">
        <v>0</v>
      </c>
      <c r="P47">
        <f t="shared" si="5"/>
        <v>0</v>
      </c>
      <c r="Q47">
        <v>0</v>
      </c>
      <c r="R47">
        <f t="shared" si="6"/>
        <v>0</v>
      </c>
      <c r="S47">
        <v>0</v>
      </c>
      <c r="T47">
        <f t="shared" si="7"/>
        <v>0</v>
      </c>
      <c r="U47">
        <v>0</v>
      </c>
      <c r="V47" s="2">
        <f t="shared" si="8"/>
        <v>0</v>
      </c>
    </row>
    <row r="48" spans="1:22" ht="15.75" customHeight="1" x14ac:dyDescent="0.25">
      <c r="B48" s="65">
        <v>5</v>
      </c>
      <c r="C48" s="2">
        <v>5</v>
      </c>
      <c r="F48" s="64">
        <v>18</v>
      </c>
      <c r="G48" s="65">
        <f t="shared" si="0"/>
        <v>0</v>
      </c>
      <c r="H48">
        <f t="shared" si="1"/>
        <v>0</v>
      </c>
      <c r="I48">
        <v>0</v>
      </c>
      <c r="J48">
        <f t="shared" si="2"/>
        <v>0</v>
      </c>
      <c r="K48">
        <v>0</v>
      </c>
      <c r="L48">
        <f t="shared" si="3"/>
        <v>0</v>
      </c>
      <c r="M48">
        <v>1</v>
      </c>
      <c r="N48">
        <f t="shared" si="4"/>
        <v>18</v>
      </c>
      <c r="O48">
        <v>0</v>
      </c>
      <c r="P48">
        <f t="shared" si="5"/>
        <v>0</v>
      </c>
      <c r="Q48">
        <v>1</v>
      </c>
      <c r="R48">
        <f t="shared" si="6"/>
        <v>18</v>
      </c>
      <c r="S48">
        <v>0</v>
      </c>
      <c r="T48">
        <f t="shared" si="7"/>
        <v>0</v>
      </c>
      <c r="U48">
        <v>0</v>
      </c>
      <c r="V48" s="2">
        <f t="shared" si="8"/>
        <v>0</v>
      </c>
    </row>
    <row r="49" spans="2:24" ht="15.75" customHeight="1" x14ac:dyDescent="0.25">
      <c r="B49" s="65">
        <v>10</v>
      </c>
      <c r="C49" s="2">
        <v>6</v>
      </c>
      <c r="F49" s="64">
        <v>19</v>
      </c>
      <c r="G49" s="65">
        <f t="shared" si="0"/>
        <v>0</v>
      </c>
      <c r="H49">
        <f t="shared" si="1"/>
        <v>0</v>
      </c>
      <c r="I49">
        <v>2</v>
      </c>
      <c r="J49">
        <f t="shared" si="2"/>
        <v>38</v>
      </c>
      <c r="K49">
        <v>0</v>
      </c>
      <c r="L49">
        <f t="shared" si="3"/>
        <v>0</v>
      </c>
      <c r="M49">
        <v>0</v>
      </c>
      <c r="N49">
        <f t="shared" si="4"/>
        <v>0</v>
      </c>
      <c r="O49">
        <v>0</v>
      </c>
      <c r="P49">
        <f t="shared" si="5"/>
        <v>0</v>
      </c>
      <c r="Q49">
        <v>0</v>
      </c>
      <c r="R49">
        <f t="shared" si="6"/>
        <v>0</v>
      </c>
      <c r="S49">
        <v>0</v>
      </c>
      <c r="T49">
        <f t="shared" si="7"/>
        <v>0</v>
      </c>
      <c r="U49">
        <v>0</v>
      </c>
      <c r="V49" s="2">
        <f t="shared" si="8"/>
        <v>0</v>
      </c>
    </row>
    <row r="50" spans="2:24" ht="15.75" customHeight="1" x14ac:dyDescent="0.25">
      <c r="B50" s="65">
        <v>10</v>
      </c>
      <c r="C50" s="2">
        <v>7</v>
      </c>
      <c r="F50" s="64">
        <v>20</v>
      </c>
      <c r="G50" s="65">
        <f t="shared" si="0"/>
        <v>0</v>
      </c>
      <c r="H50">
        <f t="shared" si="1"/>
        <v>0</v>
      </c>
      <c r="I50">
        <v>0</v>
      </c>
      <c r="J50">
        <f t="shared" si="2"/>
        <v>0</v>
      </c>
      <c r="K50">
        <v>0</v>
      </c>
      <c r="L50">
        <f t="shared" si="3"/>
        <v>0</v>
      </c>
      <c r="M50">
        <v>0</v>
      </c>
      <c r="N50">
        <f t="shared" si="4"/>
        <v>0</v>
      </c>
      <c r="O50">
        <v>0</v>
      </c>
      <c r="P50">
        <f t="shared" si="5"/>
        <v>0</v>
      </c>
      <c r="Q50">
        <v>0</v>
      </c>
      <c r="R50">
        <f t="shared" si="6"/>
        <v>0</v>
      </c>
      <c r="S50">
        <v>0</v>
      </c>
      <c r="T50">
        <f t="shared" si="7"/>
        <v>0</v>
      </c>
      <c r="U50">
        <v>0</v>
      </c>
      <c r="V50" s="2">
        <f t="shared" si="8"/>
        <v>0</v>
      </c>
    </row>
    <row r="51" spans="2:24" ht="15.75" customHeight="1" x14ac:dyDescent="0.25">
      <c r="B51" s="70">
        <v>13</v>
      </c>
      <c r="C51" s="3">
        <v>8</v>
      </c>
      <c r="F51" s="64">
        <v>21</v>
      </c>
      <c r="G51" s="65">
        <f t="shared" si="0"/>
        <v>0</v>
      </c>
      <c r="H51">
        <f t="shared" si="1"/>
        <v>0</v>
      </c>
      <c r="I51">
        <v>1</v>
      </c>
      <c r="J51">
        <f t="shared" si="2"/>
        <v>21</v>
      </c>
      <c r="K51">
        <v>0</v>
      </c>
      <c r="L51">
        <f t="shared" si="3"/>
        <v>0</v>
      </c>
      <c r="M51">
        <v>0</v>
      </c>
      <c r="N51">
        <f t="shared" si="4"/>
        <v>0</v>
      </c>
      <c r="O51">
        <v>0</v>
      </c>
      <c r="P51">
        <f t="shared" si="5"/>
        <v>0</v>
      </c>
      <c r="Q51">
        <v>0</v>
      </c>
      <c r="R51">
        <f t="shared" si="6"/>
        <v>0</v>
      </c>
      <c r="S51">
        <v>0</v>
      </c>
      <c r="T51">
        <f t="shared" si="7"/>
        <v>0</v>
      </c>
      <c r="U51">
        <v>0</v>
      </c>
      <c r="V51" s="2">
        <f t="shared" si="8"/>
        <v>0</v>
      </c>
    </row>
    <row r="52" spans="2:24" ht="15.75" customHeight="1" x14ac:dyDescent="0.25">
      <c r="F52" s="64">
        <v>22</v>
      </c>
      <c r="G52" s="65">
        <f t="shared" si="0"/>
        <v>0</v>
      </c>
      <c r="H52">
        <f t="shared" si="1"/>
        <v>0</v>
      </c>
      <c r="I52">
        <v>0</v>
      </c>
      <c r="J52">
        <f t="shared" si="2"/>
        <v>0</v>
      </c>
      <c r="K52">
        <v>0</v>
      </c>
      <c r="L52">
        <f t="shared" si="3"/>
        <v>0</v>
      </c>
      <c r="M52">
        <v>0</v>
      </c>
      <c r="N52">
        <f t="shared" si="4"/>
        <v>0</v>
      </c>
      <c r="O52">
        <v>0</v>
      </c>
      <c r="P52">
        <f t="shared" si="5"/>
        <v>0</v>
      </c>
      <c r="Q52">
        <v>0</v>
      </c>
      <c r="R52">
        <f t="shared" si="6"/>
        <v>0</v>
      </c>
      <c r="S52">
        <v>0</v>
      </c>
      <c r="T52">
        <f t="shared" si="7"/>
        <v>0</v>
      </c>
      <c r="U52">
        <v>0</v>
      </c>
      <c r="V52" s="2">
        <f t="shared" si="8"/>
        <v>0</v>
      </c>
    </row>
    <row r="53" spans="2:24" ht="15.75" customHeight="1" x14ac:dyDescent="0.25">
      <c r="F53" s="64">
        <v>23</v>
      </c>
      <c r="G53" s="65">
        <f t="shared" si="0"/>
        <v>0</v>
      </c>
      <c r="H53">
        <f t="shared" si="1"/>
        <v>0</v>
      </c>
      <c r="I53">
        <v>0</v>
      </c>
      <c r="J53">
        <f t="shared" si="2"/>
        <v>0</v>
      </c>
      <c r="K53">
        <v>0</v>
      </c>
      <c r="L53">
        <f t="shared" si="3"/>
        <v>0</v>
      </c>
      <c r="M53">
        <v>0</v>
      </c>
      <c r="N53">
        <f t="shared" si="4"/>
        <v>0</v>
      </c>
      <c r="O53">
        <v>0</v>
      </c>
      <c r="P53">
        <f t="shared" si="5"/>
        <v>0</v>
      </c>
      <c r="Q53">
        <v>0</v>
      </c>
      <c r="R53">
        <f t="shared" si="6"/>
        <v>0</v>
      </c>
      <c r="S53">
        <v>0</v>
      </c>
      <c r="T53">
        <f t="shared" si="7"/>
        <v>0</v>
      </c>
      <c r="U53">
        <v>0</v>
      </c>
      <c r="V53" s="2">
        <f t="shared" si="8"/>
        <v>0</v>
      </c>
    </row>
    <row r="54" spans="2:24" ht="15.75" customHeight="1" x14ac:dyDescent="0.25">
      <c r="F54" s="64">
        <v>24</v>
      </c>
      <c r="G54" s="65">
        <f t="shared" si="0"/>
        <v>0</v>
      </c>
      <c r="H54">
        <f t="shared" si="1"/>
        <v>0</v>
      </c>
      <c r="I54">
        <v>0</v>
      </c>
      <c r="J54">
        <f t="shared" si="2"/>
        <v>0</v>
      </c>
      <c r="K54">
        <v>0</v>
      </c>
      <c r="L54">
        <f t="shared" si="3"/>
        <v>0</v>
      </c>
      <c r="M54">
        <v>0</v>
      </c>
      <c r="N54">
        <f t="shared" si="4"/>
        <v>0</v>
      </c>
      <c r="O54">
        <v>0</v>
      </c>
      <c r="P54">
        <f t="shared" si="5"/>
        <v>0</v>
      </c>
      <c r="Q54">
        <v>0</v>
      </c>
      <c r="R54">
        <f t="shared" si="6"/>
        <v>0</v>
      </c>
      <c r="S54">
        <v>0</v>
      </c>
      <c r="T54">
        <f t="shared" si="7"/>
        <v>0</v>
      </c>
      <c r="U54">
        <v>0</v>
      </c>
      <c r="V54" s="2">
        <f t="shared" si="8"/>
        <v>0</v>
      </c>
    </row>
    <row r="55" spans="2:24" ht="15.75" customHeight="1" x14ac:dyDescent="0.25">
      <c r="F55" s="71">
        <v>25</v>
      </c>
      <c r="G55" s="65">
        <f t="shared" si="0"/>
        <v>0</v>
      </c>
      <c r="H55">
        <f t="shared" si="1"/>
        <v>0</v>
      </c>
      <c r="I55">
        <v>0</v>
      </c>
      <c r="J55">
        <f t="shared" si="2"/>
        <v>0</v>
      </c>
      <c r="K55">
        <v>0</v>
      </c>
      <c r="L55">
        <f t="shared" si="3"/>
        <v>0</v>
      </c>
      <c r="M55">
        <v>0</v>
      </c>
      <c r="N55">
        <f t="shared" si="4"/>
        <v>0</v>
      </c>
      <c r="O55">
        <v>0</v>
      </c>
      <c r="P55">
        <f t="shared" si="5"/>
        <v>0</v>
      </c>
      <c r="Q55">
        <v>0</v>
      </c>
      <c r="R55">
        <f t="shared" si="6"/>
        <v>0</v>
      </c>
      <c r="S55">
        <v>0</v>
      </c>
      <c r="T55">
        <f t="shared" si="7"/>
        <v>0</v>
      </c>
      <c r="U55">
        <v>0</v>
      </c>
      <c r="V55" s="2">
        <f t="shared" si="8"/>
        <v>0</v>
      </c>
    </row>
    <row r="56" spans="2:24" ht="15.75" customHeight="1" x14ac:dyDescent="0.25">
      <c r="F56" s="72" t="s">
        <v>29</v>
      </c>
      <c r="G56" s="73">
        <f t="shared" ref="G56:V56" si="9">SUM(G31:G55)</f>
        <v>24</v>
      </c>
      <c r="H56" s="73">
        <f t="shared" si="9"/>
        <v>254</v>
      </c>
      <c r="I56" s="73">
        <f t="shared" si="9"/>
        <v>25</v>
      </c>
      <c r="J56" s="73">
        <f t="shared" si="9"/>
        <v>290</v>
      </c>
      <c r="K56" s="73">
        <f t="shared" si="9"/>
        <v>20</v>
      </c>
      <c r="L56" s="73">
        <f t="shared" si="9"/>
        <v>204</v>
      </c>
      <c r="M56" s="73">
        <f t="shared" si="9"/>
        <v>25</v>
      </c>
      <c r="N56" s="73">
        <f t="shared" si="9"/>
        <v>278</v>
      </c>
      <c r="O56" s="73">
        <f t="shared" si="9"/>
        <v>33</v>
      </c>
      <c r="P56" s="73">
        <f t="shared" si="9"/>
        <v>322</v>
      </c>
      <c r="Q56" s="73">
        <f t="shared" si="9"/>
        <v>37</v>
      </c>
      <c r="R56" s="73">
        <f t="shared" si="9"/>
        <v>416</v>
      </c>
      <c r="S56" s="73">
        <f t="shared" si="9"/>
        <v>27</v>
      </c>
      <c r="T56" s="73">
        <f t="shared" si="9"/>
        <v>243</v>
      </c>
      <c r="U56" s="73">
        <f t="shared" si="9"/>
        <v>32</v>
      </c>
      <c r="V56" s="74">
        <f t="shared" si="9"/>
        <v>312</v>
      </c>
      <c r="W56" s="66" t="s">
        <v>11</v>
      </c>
      <c r="X56" s="66" t="s">
        <v>12</v>
      </c>
    </row>
    <row r="57" spans="2:24" ht="15.75" customHeight="1" x14ac:dyDescent="0.25">
      <c r="F57" s="66" t="s">
        <v>1</v>
      </c>
      <c r="G57">
        <f>(G56*100)/(C29-4+B44)</f>
        <v>80</v>
      </c>
      <c r="I57">
        <f>(I56*100)/(F29-4+B45)</f>
        <v>71.428571428571431</v>
      </c>
      <c r="K57">
        <f>(K56*100)/(I29-4+B46)</f>
        <v>60.606060606060609</v>
      </c>
      <c r="M57">
        <f>(M56*100)/(L29-4+B47)</f>
        <v>73.529411764705884</v>
      </c>
      <c r="O57">
        <f>(O56*100)/(O29-3+B48)</f>
        <v>62.264150943396224</v>
      </c>
      <c r="Q57">
        <f>(Q56*100)/(R29-3+B49)</f>
        <v>63.793103448275865</v>
      </c>
      <c r="S57">
        <f>(S56*100)/(U29-4+B50)</f>
        <v>58.695652173913047</v>
      </c>
      <c r="U57">
        <f>(U56*100)/(X29-4+B51)</f>
        <v>62.745098039215684</v>
      </c>
      <c r="W57" s="66">
        <f>AVERAGE(G57,I57,K57,M57,O57,Q57,S57,U57)</f>
        <v>66.632756050517344</v>
      </c>
      <c r="X57" s="66">
        <f>STDEV(G57,I57,K57,M57,O57,Q57,S57,U57)</f>
        <v>7.4721178314534438</v>
      </c>
    </row>
    <row r="58" spans="2:24" ht="15.75" customHeight="1" x14ac:dyDescent="0.25">
      <c r="F58" s="66" t="s">
        <v>2</v>
      </c>
      <c r="G58" s="75">
        <f>H56/G56</f>
        <v>10.583333333333334</v>
      </c>
      <c r="H58" s="75"/>
      <c r="I58" s="75">
        <f>J56/I56</f>
        <v>11.6</v>
      </c>
      <c r="J58" s="75"/>
      <c r="K58" s="75">
        <f>L56/K56</f>
        <v>10.199999999999999</v>
      </c>
      <c r="L58" s="75"/>
      <c r="M58" s="75">
        <f>N56/M56</f>
        <v>11.12</v>
      </c>
      <c r="N58" s="75"/>
      <c r="O58" s="75">
        <f>P56/O56</f>
        <v>9.7575757575757578</v>
      </c>
      <c r="P58" s="75"/>
      <c r="Q58" s="75">
        <f>R56/Q56</f>
        <v>11.243243243243244</v>
      </c>
      <c r="R58" s="75"/>
      <c r="S58" s="75">
        <f>T56/S56</f>
        <v>9</v>
      </c>
      <c r="T58" s="75"/>
      <c r="U58" s="75">
        <f>V56/U56</f>
        <v>9.75</v>
      </c>
      <c r="V58" s="75"/>
      <c r="W58" s="66">
        <f>AVERAGE(G58,I58,K58,M58,O58,Q58,S58,U58)</f>
        <v>10.406769041769042</v>
      </c>
      <c r="X58" s="66">
        <f>STDEV(G58,I58,K58,M58,O58,Q58,S58,U58)</f>
        <v>0.88945510014591744</v>
      </c>
    </row>
  </sheetData>
  <mergeCells count="18">
    <mergeCell ref="U1:W1"/>
    <mergeCell ref="X1:Z1"/>
    <mergeCell ref="C2:E2"/>
    <mergeCell ref="F2:H2"/>
    <mergeCell ref="I2:K2"/>
    <mergeCell ref="L2:N2"/>
    <mergeCell ref="O2:Q2"/>
    <mergeCell ref="R2:T2"/>
    <mergeCell ref="U2:W2"/>
    <mergeCell ref="X2:Z2"/>
    <mergeCell ref="C1:E1"/>
    <mergeCell ref="F1:H1"/>
    <mergeCell ref="I1:K1"/>
    <mergeCell ref="L1:N1"/>
    <mergeCell ref="O1:Q1"/>
    <mergeCell ref="A31:B31"/>
    <mergeCell ref="C31:D31"/>
    <mergeCell ref="R1:T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69"/>
  <sheetViews>
    <sheetView zoomScale="60" zoomScaleNormal="40" workbookViewId="0">
      <selection activeCell="A46" sqref="A46"/>
    </sheetView>
  </sheetViews>
  <sheetFormatPr defaultRowHeight="14.25" x14ac:dyDescent="0.2"/>
  <cols>
    <col min="1" max="1" width="13.375"/>
    <col min="2" max="20" width="8.75"/>
    <col min="21" max="21" width="13.375"/>
    <col min="22" max="28" width="8.75"/>
    <col min="29" max="1025" width="13.375"/>
  </cols>
  <sheetData>
    <row r="1" spans="1:31" ht="15" x14ac:dyDescent="0.2">
      <c r="B1" s="26"/>
      <c r="C1" s="281" t="s">
        <v>79</v>
      </c>
      <c r="D1" s="281"/>
      <c r="E1" s="281"/>
      <c r="F1" s="269" t="s">
        <v>80</v>
      </c>
      <c r="G1" s="269"/>
      <c r="H1" s="269"/>
      <c r="I1" s="280" t="s">
        <v>81</v>
      </c>
      <c r="J1" s="280"/>
      <c r="K1" s="280"/>
      <c r="L1" s="269" t="s">
        <v>82</v>
      </c>
      <c r="M1" s="269"/>
      <c r="N1" s="269"/>
      <c r="O1" s="281" t="s">
        <v>83</v>
      </c>
      <c r="P1" s="281"/>
      <c r="Q1" s="281"/>
      <c r="R1" s="269" t="s">
        <v>84</v>
      </c>
      <c r="S1" s="269"/>
      <c r="T1" s="269"/>
      <c r="Y1" s="26"/>
      <c r="Z1" s="280" t="s">
        <v>85</v>
      </c>
      <c r="AA1" s="280"/>
      <c r="AB1" s="280"/>
      <c r="AC1" s="283" t="s">
        <v>86</v>
      </c>
      <c r="AD1" s="284"/>
      <c r="AE1" s="281"/>
    </row>
    <row r="2" spans="1:31" ht="15" thickBot="1" x14ac:dyDescent="0.25">
      <c r="A2" t="s">
        <v>87</v>
      </c>
      <c r="B2" s="28" t="s">
        <v>22</v>
      </c>
      <c r="C2" s="285" t="s">
        <v>23</v>
      </c>
      <c r="D2" s="285"/>
      <c r="E2" s="285"/>
      <c r="F2" s="270" t="s">
        <v>23</v>
      </c>
      <c r="G2" s="270"/>
      <c r="H2" s="270"/>
      <c r="I2" s="270" t="s">
        <v>23</v>
      </c>
      <c r="J2" s="270"/>
      <c r="K2" s="270"/>
      <c r="L2" s="270" t="s">
        <v>23</v>
      </c>
      <c r="M2" s="270"/>
      <c r="N2" s="270"/>
      <c r="O2" s="285" t="s">
        <v>23</v>
      </c>
      <c r="P2" s="285"/>
      <c r="Q2" s="285"/>
      <c r="R2" s="270" t="s">
        <v>23</v>
      </c>
      <c r="S2" s="270"/>
      <c r="T2" s="270"/>
      <c r="X2" t="s">
        <v>99</v>
      </c>
      <c r="Y2" s="28" t="s">
        <v>22</v>
      </c>
      <c r="Z2" s="286" t="s">
        <v>23</v>
      </c>
      <c r="AA2" s="286"/>
      <c r="AB2" s="286"/>
      <c r="AC2" s="99" t="s">
        <v>23</v>
      </c>
      <c r="AD2" s="99"/>
      <c r="AE2" s="99"/>
    </row>
    <row r="3" spans="1:31" ht="15" thickBot="1" x14ac:dyDescent="0.25">
      <c r="B3" s="28" t="s">
        <v>24</v>
      </c>
      <c r="C3" s="77" t="s">
        <v>25</v>
      </c>
      <c r="D3" s="31" t="s">
        <v>26</v>
      </c>
      <c r="E3" s="32" t="s">
        <v>27</v>
      </c>
      <c r="F3" s="30" t="s">
        <v>25</v>
      </c>
      <c r="G3" s="31" t="s">
        <v>26</v>
      </c>
      <c r="H3" s="32" t="s">
        <v>27</v>
      </c>
      <c r="I3" s="30" t="s">
        <v>25</v>
      </c>
      <c r="J3" s="31" t="s">
        <v>26</v>
      </c>
      <c r="K3" s="32" t="s">
        <v>27</v>
      </c>
      <c r="L3" s="30" t="s">
        <v>25</v>
      </c>
      <c r="M3" s="31" t="s">
        <v>26</v>
      </c>
      <c r="N3" s="32" t="s">
        <v>27</v>
      </c>
      <c r="O3" s="77" t="s">
        <v>25</v>
      </c>
      <c r="P3" s="31" t="s">
        <v>26</v>
      </c>
      <c r="Q3" s="32" t="s">
        <v>27</v>
      </c>
      <c r="R3" s="30" t="s">
        <v>25</v>
      </c>
      <c r="S3" s="31" t="s">
        <v>26</v>
      </c>
      <c r="T3" s="32" t="s">
        <v>27</v>
      </c>
      <c r="Y3" s="28" t="s">
        <v>24</v>
      </c>
      <c r="Z3" s="30" t="s">
        <v>25</v>
      </c>
      <c r="AA3" s="31" t="s">
        <v>26</v>
      </c>
      <c r="AB3" s="32" t="s">
        <v>27</v>
      </c>
      <c r="AC3" s="30" t="s">
        <v>25</v>
      </c>
      <c r="AD3" s="31" t="s">
        <v>26</v>
      </c>
      <c r="AE3" s="32" t="s">
        <v>27</v>
      </c>
    </row>
    <row r="4" spans="1:31" ht="15" x14ac:dyDescent="0.25">
      <c r="B4" s="64">
        <v>1</v>
      </c>
      <c r="C4" s="35">
        <v>0</v>
      </c>
      <c r="D4" s="36"/>
      <c r="E4" s="37"/>
      <c r="F4" s="35">
        <v>0</v>
      </c>
      <c r="G4" s="36"/>
      <c r="H4" s="37"/>
      <c r="I4" s="35">
        <v>0</v>
      </c>
      <c r="J4" s="36"/>
      <c r="K4" s="37"/>
      <c r="L4" s="35">
        <v>0</v>
      </c>
      <c r="M4" s="36"/>
      <c r="N4" s="37"/>
      <c r="O4" s="35">
        <v>0</v>
      </c>
      <c r="P4" s="36"/>
      <c r="Q4" s="37"/>
      <c r="R4" s="35">
        <v>0</v>
      </c>
      <c r="S4" s="36"/>
      <c r="T4" s="37"/>
      <c r="Y4" s="64">
        <v>1</v>
      </c>
      <c r="Z4" s="35">
        <v>0</v>
      </c>
      <c r="AA4" s="36"/>
      <c r="AB4" s="37"/>
      <c r="AC4" s="35">
        <v>0</v>
      </c>
      <c r="AD4" s="36"/>
      <c r="AE4" s="37"/>
    </row>
    <row r="5" spans="1:31" ht="15" x14ac:dyDescent="0.25">
      <c r="B5" s="64">
        <v>2</v>
      </c>
      <c r="C5" s="40">
        <v>0</v>
      </c>
      <c r="D5" s="41"/>
      <c r="E5" s="42"/>
      <c r="F5" s="40">
        <v>2</v>
      </c>
      <c r="G5" s="41"/>
      <c r="H5" s="42"/>
      <c r="I5" s="40">
        <v>1</v>
      </c>
      <c r="J5" s="41"/>
      <c r="K5" s="42"/>
      <c r="L5" s="40">
        <v>0</v>
      </c>
      <c r="M5" s="41"/>
      <c r="N5" s="42"/>
      <c r="O5" s="40">
        <v>0</v>
      </c>
      <c r="P5" s="41"/>
      <c r="Q5" s="42"/>
      <c r="R5" s="40">
        <v>0</v>
      </c>
      <c r="S5" s="41"/>
      <c r="T5" s="42"/>
      <c r="Y5" s="64">
        <v>2</v>
      </c>
      <c r="Z5" s="40">
        <v>0</v>
      </c>
      <c r="AA5" s="41"/>
      <c r="AB5" s="42"/>
      <c r="AC5" s="40">
        <v>0</v>
      </c>
      <c r="AD5" s="41"/>
      <c r="AE5" s="42"/>
    </row>
    <row r="6" spans="1:31" ht="15" x14ac:dyDescent="0.25">
      <c r="B6" s="64">
        <v>3</v>
      </c>
      <c r="C6" s="40">
        <v>0</v>
      </c>
      <c r="D6" s="41"/>
      <c r="E6" s="42"/>
      <c r="F6" s="40">
        <v>0</v>
      </c>
      <c r="G6" s="41"/>
      <c r="H6" s="42"/>
      <c r="I6" s="40">
        <v>4</v>
      </c>
      <c r="J6" s="41"/>
      <c r="K6" s="42"/>
      <c r="L6" s="40">
        <v>0</v>
      </c>
      <c r="M6" s="41"/>
      <c r="N6" s="42"/>
      <c r="O6" s="40">
        <v>0</v>
      </c>
      <c r="P6" s="41"/>
      <c r="Q6" s="42"/>
      <c r="R6" s="40">
        <v>20</v>
      </c>
      <c r="S6" s="41"/>
      <c r="T6" s="42"/>
      <c r="Y6" s="64">
        <v>3</v>
      </c>
      <c r="Z6" s="40" t="s">
        <v>88</v>
      </c>
      <c r="AA6" s="41"/>
      <c r="AB6" s="42"/>
      <c r="AC6" s="40" t="s">
        <v>88</v>
      </c>
      <c r="AD6" s="41"/>
      <c r="AE6" s="42"/>
    </row>
    <row r="7" spans="1:31" ht="15" x14ac:dyDescent="0.25">
      <c r="B7" s="64">
        <v>4</v>
      </c>
      <c r="C7" s="40" t="s">
        <v>88</v>
      </c>
      <c r="D7" s="41" t="s">
        <v>88</v>
      </c>
      <c r="E7" s="42" t="s">
        <v>88</v>
      </c>
      <c r="F7" s="40" t="s">
        <v>88</v>
      </c>
      <c r="G7" s="41" t="s">
        <v>88</v>
      </c>
      <c r="H7" s="42" t="s">
        <v>88</v>
      </c>
      <c r="I7" s="40" t="s">
        <v>88</v>
      </c>
      <c r="J7" s="41" t="s">
        <v>88</v>
      </c>
      <c r="K7" s="42" t="s">
        <v>88</v>
      </c>
      <c r="L7" s="40" t="s">
        <v>88</v>
      </c>
      <c r="M7" s="41" t="s">
        <v>88</v>
      </c>
      <c r="N7" s="42" t="s">
        <v>88</v>
      </c>
      <c r="O7" s="40" t="s">
        <v>88</v>
      </c>
      <c r="P7" s="41" t="s">
        <v>88</v>
      </c>
      <c r="Q7" s="42" t="s">
        <v>88</v>
      </c>
      <c r="R7" s="40" t="s">
        <v>88</v>
      </c>
      <c r="S7" s="41" t="s">
        <v>88</v>
      </c>
      <c r="T7" s="42" t="s">
        <v>88</v>
      </c>
      <c r="Y7" s="64">
        <v>4</v>
      </c>
      <c r="Z7" s="40" t="s">
        <v>88</v>
      </c>
      <c r="AA7" s="41"/>
      <c r="AB7" s="42"/>
      <c r="AC7" s="40" t="s">
        <v>88</v>
      </c>
      <c r="AD7" s="41"/>
      <c r="AE7" s="42"/>
    </row>
    <row r="8" spans="1:31" ht="15" x14ac:dyDescent="0.25">
      <c r="B8" s="64">
        <v>5</v>
      </c>
      <c r="C8" s="40" t="s">
        <v>88</v>
      </c>
      <c r="D8" s="41" t="s">
        <v>88</v>
      </c>
      <c r="E8" s="42" t="s">
        <v>88</v>
      </c>
      <c r="F8" s="40" t="s">
        <v>88</v>
      </c>
      <c r="G8" s="41" t="s">
        <v>88</v>
      </c>
      <c r="H8" s="42" t="s">
        <v>88</v>
      </c>
      <c r="I8" s="40" t="s">
        <v>88</v>
      </c>
      <c r="J8" s="41" t="s">
        <v>88</v>
      </c>
      <c r="K8" s="42" t="s">
        <v>88</v>
      </c>
      <c r="L8" s="40" t="s">
        <v>88</v>
      </c>
      <c r="M8" s="41" t="s">
        <v>88</v>
      </c>
      <c r="N8" s="42" t="s">
        <v>88</v>
      </c>
      <c r="O8" s="40" t="s">
        <v>88</v>
      </c>
      <c r="P8" s="41" t="s">
        <v>88</v>
      </c>
      <c r="Q8" s="42" t="s">
        <v>88</v>
      </c>
      <c r="R8" s="40" t="s">
        <v>88</v>
      </c>
      <c r="S8" s="41" t="s">
        <v>88</v>
      </c>
      <c r="T8" s="42" t="s">
        <v>88</v>
      </c>
      <c r="Y8" s="64">
        <v>5</v>
      </c>
      <c r="Z8" s="40" t="s">
        <v>88</v>
      </c>
      <c r="AA8" s="41"/>
      <c r="AB8" s="42"/>
      <c r="AC8" s="40" t="s">
        <v>88</v>
      </c>
      <c r="AD8" s="41"/>
      <c r="AE8" s="42"/>
    </row>
    <row r="9" spans="1:31" ht="15" x14ac:dyDescent="0.25">
      <c r="B9" s="64">
        <v>6</v>
      </c>
      <c r="C9" s="40" t="s">
        <v>88</v>
      </c>
      <c r="D9" s="41" t="s">
        <v>88</v>
      </c>
      <c r="E9" s="42" t="s">
        <v>88</v>
      </c>
      <c r="F9" s="40" t="s">
        <v>88</v>
      </c>
      <c r="G9" s="41" t="s">
        <v>88</v>
      </c>
      <c r="H9" s="42" t="s">
        <v>88</v>
      </c>
      <c r="I9" s="40" t="s">
        <v>88</v>
      </c>
      <c r="J9" s="41" t="s">
        <v>88</v>
      </c>
      <c r="K9" s="42" t="s">
        <v>88</v>
      </c>
      <c r="L9" s="40" t="s">
        <v>88</v>
      </c>
      <c r="M9" s="41" t="s">
        <v>88</v>
      </c>
      <c r="N9" s="42" t="s">
        <v>88</v>
      </c>
      <c r="O9" s="40" t="s">
        <v>88</v>
      </c>
      <c r="P9" s="41" t="s">
        <v>88</v>
      </c>
      <c r="Q9" s="42" t="s">
        <v>88</v>
      </c>
      <c r="R9" s="40" t="s">
        <v>88</v>
      </c>
      <c r="S9" s="41" t="s">
        <v>88</v>
      </c>
      <c r="T9" s="42" t="s">
        <v>88</v>
      </c>
      <c r="Y9" s="64">
        <v>6</v>
      </c>
      <c r="Z9" s="40">
        <v>6</v>
      </c>
      <c r="AA9" s="41"/>
      <c r="AB9" s="42"/>
      <c r="AC9" s="40">
        <v>62</v>
      </c>
      <c r="AD9" s="41"/>
      <c r="AE9" s="42"/>
    </row>
    <row r="10" spans="1:31" ht="15" x14ac:dyDescent="0.25">
      <c r="B10" s="64">
        <v>7</v>
      </c>
      <c r="C10" s="40">
        <v>59</v>
      </c>
      <c r="D10" s="41"/>
      <c r="E10" s="42"/>
      <c r="F10" s="40">
        <v>22</v>
      </c>
      <c r="G10" s="41"/>
      <c r="H10" s="42"/>
      <c r="I10" s="40">
        <v>63</v>
      </c>
      <c r="J10" s="41"/>
      <c r="K10" s="42"/>
      <c r="L10" s="40">
        <v>6</v>
      </c>
      <c r="M10" s="41"/>
      <c r="N10" s="42"/>
      <c r="O10" s="40">
        <v>9</v>
      </c>
      <c r="P10" s="41"/>
      <c r="Q10" s="42"/>
      <c r="R10" s="40">
        <v>54</v>
      </c>
      <c r="S10" s="41"/>
      <c r="T10" s="42"/>
      <c r="Y10" s="64">
        <v>7</v>
      </c>
      <c r="Z10" s="40">
        <v>6</v>
      </c>
      <c r="AA10" s="41"/>
      <c r="AB10" s="42"/>
      <c r="AC10" s="40">
        <v>4</v>
      </c>
      <c r="AD10" s="41"/>
      <c r="AE10" s="42"/>
    </row>
    <row r="11" spans="1:31" ht="15" x14ac:dyDescent="0.25">
      <c r="B11" s="64">
        <v>8</v>
      </c>
      <c r="C11" s="40">
        <v>0</v>
      </c>
      <c r="D11" s="41"/>
      <c r="E11" s="42"/>
      <c r="F11" s="40">
        <v>0</v>
      </c>
      <c r="G11" s="41">
        <v>1</v>
      </c>
      <c r="H11" s="42"/>
      <c r="I11" s="40"/>
      <c r="J11" s="41">
        <v>1</v>
      </c>
      <c r="K11" s="42"/>
      <c r="L11" s="40">
        <v>2</v>
      </c>
      <c r="M11" s="41"/>
      <c r="N11" s="42"/>
      <c r="O11" s="40">
        <v>8</v>
      </c>
      <c r="P11" s="41"/>
      <c r="Q11" s="42"/>
      <c r="R11" s="40">
        <v>0</v>
      </c>
      <c r="S11" s="83"/>
      <c r="T11" s="42"/>
      <c r="Y11" s="64">
        <v>8</v>
      </c>
      <c r="Z11" s="40">
        <v>14</v>
      </c>
      <c r="AA11" s="41"/>
      <c r="AB11" s="42"/>
      <c r="AC11" s="40">
        <v>5</v>
      </c>
      <c r="AD11" s="41"/>
      <c r="AE11" s="42"/>
    </row>
    <row r="12" spans="1:31" ht="15" x14ac:dyDescent="0.25">
      <c r="B12" s="64">
        <v>9</v>
      </c>
      <c r="C12" s="40">
        <v>1</v>
      </c>
      <c r="D12" s="41"/>
      <c r="E12" s="42"/>
      <c r="F12" s="40">
        <v>9</v>
      </c>
      <c r="G12" s="41">
        <v>1</v>
      </c>
      <c r="H12" s="42"/>
      <c r="I12" s="40">
        <v>3</v>
      </c>
      <c r="J12" s="41">
        <v>7</v>
      </c>
      <c r="K12" s="42"/>
      <c r="L12" s="40">
        <v>1</v>
      </c>
      <c r="M12" s="41"/>
      <c r="N12" s="42"/>
      <c r="O12" s="40">
        <v>1</v>
      </c>
      <c r="P12" s="41"/>
      <c r="Q12" s="42"/>
      <c r="R12" s="40"/>
      <c r="S12" s="41">
        <v>1</v>
      </c>
      <c r="T12" s="42"/>
      <c r="Y12" s="64">
        <v>9</v>
      </c>
      <c r="Z12" s="40">
        <v>7</v>
      </c>
      <c r="AA12" s="41"/>
      <c r="AB12" s="42"/>
      <c r="AC12" s="44"/>
      <c r="AD12" s="41">
        <v>1</v>
      </c>
      <c r="AE12" s="42"/>
    </row>
    <row r="13" spans="1:31" ht="15" x14ac:dyDescent="0.25">
      <c r="B13" s="64">
        <v>10</v>
      </c>
      <c r="C13" s="40">
        <v>12</v>
      </c>
      <c r="D13" s="41">
        <v>9</v>
      </c>
      <c r="E13" s="42"/>
      <c r="F13" s="40">
        <v>1</v>
      </c>
      <c r="G13" s="41"/>
      <c r="H13" s="42" t="s">
        <v>30</v>
      </c>
      <c r="I13" s="40">
        <v>1</v>
      </c>
      <c r="J13" s="41">
        <v>4</v>
      </c>
      <c r="K13" s="42" t="s">
        <v>54</v>
      </c>
      <c r="L13" s="40">
        <v>3</v>
      </c>
      <c r="M13" s="41"/>
      <c r="N13" s="42"/>
      <c r="O13" s="40">
        <v>0</v>
      </c>
      <c r="P13" s="41"/>
      <c r="Q13" s="42"/>
      <c r="R13" s="40"/>
      <c r="S13" s="41">
        <v>6</v>
      </c>
      <c r="T13" s="49"/>
      <c r="Y13" s="64">
        <v>10</v>
      </c>
      <c r="Z13" s="40"/>
      <c r="AA13" s="41">
        <v>1</v>
      </c>
      <c r="AB13" s="42"/>
      <c r="AC13" s="40"/>
      <c r="AD13" s="41">
        <v>5</v>
      </c>
      <c r="AE13" s="42"/>
    </row>
    <row r="14" spans="1:31" ht="15" x14ac:dyDescent="0.25">
      <c r="B14" s="64">
        <v>11</v>
      </c>
      <c r="C14" s="40">
        <v>2</v>
      </c>
      <c r="D14" s="41">
        <v>2</v>
      </c>
      <c r="E14" s="42" t="s">
        <v>33</v>
      </c>
      <c r="F14" s="40">
        <v>1</v>
      </c>
      <c r="G14" s="41"/>
      <c r="H14" s="42" t="s">
        <v>30</v>
      </c>
      <c r="I14" s="40"/>
      <c r="J14" s="41">
        <v>5</v>
      </c>
      <c r="K14" s="42" t="s">
        <v>89</v>
      </c>
      <c r="L14" s="40">
        <v>6</v>
      </c>
      <c r="M14" s="41"/>
      <c r="N14" s="42"/>
      <c r="O14" s="40">
        <v>0</v>
      </c>
      <c r="P14" s="41"/>
      <c r="Q14" s="42"/>
      <c r="R14" s="40"/>
      <c r="S14" s="41">
        <v>6</v>
      </c>
      <c r="T14" s="42" t="s">
        <v>48</v>
      </c>
      <c r="Y14" s="64">
        <v>11</v>
      </c>
      <c r="Z14" s="40">
        <v>0</v>
      </c>
      <c r="AA14" s="41"/>
      <c r="AB14" s="42"/>
      <c r="AC14" s="40">
        <v>1</v>
      </c>
      <c r="AD14" s="41">
        <v>5</v>
      </c>
      <c r="AE14" s="42" t="s">
        <v>30</v>
      </c>
    </row>
    <row r="15" spans="1:31" ht="15" x14ac:dyDescent="0.25">
      <c r="B15" s="64">
        <v>12</v>
      </c>
      <c r="C15" s="40"/>
      <c r="D15" s="41">
        <v>9</v>
      </c>
      <c r="E15" s="42" t="s">
        <v>90</v>
      </c>
      <c r="F15" s="40"/>
      <c r="G15" s="41">
        <v>1</v>
      </c>
      <c r="H15" s="42"/>
      <c r="I15" s="44"/>
      <c r="J15" s="41">
        <v>1</v>
      </c>
      <c r="K15" s="42" t="s">
        <v>33</v>
      </c>
      <c r="L15" s="40">
        <v>0</v>
      </c>
      <c r="M15" s="45"/>
      <c r="N15" s="42"/>
      <c r="O15" s="40">
        <v>0</v>
      </c>
      <c r="P15" s="41"/>
      <c r="Q15" s="42"/>
      <c r="R15" s="40">
        <v>2</v>
      </c>
      <c r="S15" s="41"/>
      <c r="T15" s="42" t="s">
        <v>91</v>
      </c>
      <c r="Y15" s="64">
        <v>12</v>
      </c>
      <c r="Z15" s="44"/>
      <c r="AA15" s="41">
        <v>1</v>
      </c>
      <c r="AB15" s="42" t="s">
        <v>30</v>
      </c>
      <c r="AC15" s="40">
        <v>1</v>
      </c>
      <c r="AD15" s="45">
        <v>4</v>
      </c>
      <c r="AE15" s="42" t="s">
        <v>109</v>
      </c>
    </row>
    <row r="16" spans="1:31" ht="15" x14ac:dyDescent="0.25">
      <c r="B16" s="64">
        <v>13</v>
      </c>
      <c r="C16" s="40"/>
      <c r="D16" s="41">
        <v>1</v>
      </c>
      <c r="E16" s="42"/>
      <c r="F16" s="40"/>
      <c r="G16" s="41">
        <v>1</v>
      </c>
      <c r="H16" s="42"/>
      <c r="I16" s="40"/>
      <c r="J16" s="41">
        <v>2</v>
      </c>
      <c r="K16" s="42" t="s">
        <v>35</v>
      </c>
      <c r="L16" s="40">
        <v>1</v>
      </c>
      <c r="M16" s="41">
        <v>1</v>
      </c>
      <c r="N16" s="42"/>
      <c r="O16" s="40">
        <v>3</v>
      </c>
      <c r="P16" s="41"/>
      <c r="Q16" s="42"/>
      <c r="R16" s="40"/>
      <c r="S16" s="41">
        <v>2</v>
      </c>
      <c r="T16" s="42" t="s">
        <v>30</v>
      </c>
      <c r="Y16" s="64">
        <v>13</v>
      </c>
      <c r="Z16" s="40"/>
      <c r="AA16" s="97">
        <v>1</v>
      </c>
      <c r="AB16" s="42" t="s">
        <v>30</v>
      </c>
      <c r="AC16" s="40"/>
      <c r="AD16" s="41">
        <v>1</v>
      </c>
      <c r="AE16" s="42" t="s">
        <v>38</v>
      </c>
    </row>
    <row r="17" spans="1:31" ht="15" x14ac:dyDescent="0.25">
      <c r="B17" s="64">
        <v>14</v>
      </c>
      <c r="C17" s="40"/>
      <c r="D17" s="41">
        <v>1</v>
      </c>
      <c r="E17" s="42" t="s">
        <v>92</v>
      </c>
      <c r="F17" s="40"/>
      <c r="G17" s="41">
        <v>4</v>
      </c>
      <c r="H17" s="42" t="s">
        <v>36</v>
      </c>
      <c r="I17" s="40"/>
      <c r="J17" s="41">
        <v>2</v>
      </c>
      <c r="K17" s="42" t="s">
        <v>36</v>
      </c>
      <c r="L17" s="40">
        <v>6</v>
      </c>
      <c r="M17" s="41"/>
      <c r="N17" s="42"/>
      <c r="O17" s="40"/>
      <c r="P17" s="41">
        <v>1</v>
      </c>
      <c r="Q17" s="42"/>
      <c r="R17" s="40"/>
      <c r="S17" s="41">
        <v>3</v>
      </c>
      <c r="T17" s="42" t="s">
        <v>48</v>
      </c>
      <c r="Y17" s="64">
        <v>14</v>
      </c>
      <c r="Z17" s="40">
        <v>0</v>
      </c>
      <c r="AA17" s="97"/>
      <c r="AB17" s="42"/>
      <c r="AC17" s="40"/>
      <c r="AD17" s="97">
        <v>2</v>
      </c>
      <c r="AE17" s="42" t="s">
        <v>38</v>
      </c>
    </row>
    <row r="18" spans="1:31" ht="15" x14ac:dyDescent="0.25">
      <c r="B18" s="64">
        <v>15</v>
      </c>
      <c r="C18" s="40"/>
      <c r="D18" s="41">
        <v>1</v>
      </c>
      <c r="E18" s="42" t="s">
        <v>36</v>
      </c>
      <c r="F18" s="40">
        <v>1</v>
      </c>
      <c r="G18" s="41">
        <v>1</v>
      </c>
      <c r="H18" s="42" t="s">
        <v>48</v>
      </c>
      <c r="I18" s="40"/>
      <c r="J18" s="41">
        <v>5</v>
      </c>
      <c r="K18" s="42" t="s">
        <v>35</v>
      </c>
      <c r="L18" s="40">
        <v>1</v>
      </c>
      <c r="M18" s="41">
        <v>1</v>
      </c>
      <c r="N18" s="42" t="s">
        <v>30</v>
      </c>
      <c r="O18" s="40"/>
      <c r="P18" s="41">
        <v>0</v>
      </c>
      <c r="Q18" s="42"/>
      <c r="R18" s="40"/>
      <c r="S18" s="41">
        <v>1</v>
      </c>
      <c r="T18" s="42" t="s">
        <v>33</v>
      </c>
      <c r="Y18" s="64">
        <v>15</v>
      </c>
      <c r="Z18" s="40"/>
      <c r="AA18" s="97"/>
      <c r="AB18" s="42" t="s">
        <v>30</v>
      </c>
      <c r="AC18" s="40"/>
      <c r="AD18" s="97">
        <v>0</v>
      </c>
      <c r="AE18" s="42"/>
    </row>
    <row r="19" spans="1:31" ht="15" x14ac:dyDescent="0.25">
      <c r="B19" s="64">
        <v>16</v>
      </c>
      <c r="C19" s="40"/>
      <c r="D19" s="41"/>
      <c r="E19" s="42" t="s">
        <v>54</v>
      </c>
      <c r="F19" s="40">
        <v>1</v>
      </c>
      <c r="G19" s="41">
        <v>1</v>
      </c>
      <c r="H19" s="42" t="s">
        <v>77</v>
      </c>
      <c r="I19" s="40"/>
      <c r="J19" s="41"/>
      <c r="K19" s="42" t="s">
        <v>48</v>
      </c>
      <c r="L19" s="40"/>
      <c r="M19" s="41">
        <v>2</v>
      </c>
      <c r="N19" s="42"/>
      <c r="O19" s="40"/>
      <c r="P19" s="41"/>
      <c r="Q19" s="42" t="s">
        <v>30</v>
      </c>
      <c r="R19" s="40"/>
      <c r="S19" s="41">
        <v>1</v>
      </c>
      <c r="T19" s="42" t="s">
        <v>30</v>
      </c>
      <c r="Y19" s="64">
        <v>16</v>
      </c>
      <c r="Z19" s="40"/>
      <c r="AA19" s="97">
        <v>0</v>
      </c>
      <c r="AB19" s="42"/>
      <c r="AC19" s="40"/>
      <c r="AD19" s="97">
        <v>1</v>
      </c>
      <c r="AE19" s="42" t="s">
        <v>37</v>
      </c>
    </row>
    <row r="20" spans="1:31" ht="15" x14ac:dyDescent="0.25">
      <c r="B20" s="64">
        <v>17</v>
      </c>
      <c r="C20" s="40"/>
      <c r="D20" s="41">
        <v>2</v>
      </c>
      <c r="E20" s="42"/>
      <c r="F20" s="40">
        <v>1</v>
      </c>
      <c r="G20" s="41">
        <v>1</v>
      </c>
      <c r="H20" s="42" t="s">
        <v>30</v>
      </c>
      <c r="I20" s="40"/>
      <c r="J20" s="41">
        <v>4</v>
      </c>
      <c r="K20" s="42" t="s">
        <v>44</v>
      </c>
      <c r="L20" s="40"/>
      <c r="M20" s="41">
        <v>2</v>
      </c>
      <c r="N20" s="42" t="s">
        <v>30</v>
      </c>
      <c r="O20" s="40">
        <v>1</v>
      </c>
      <c r="P20" s="41"/>
      <c r="Q20" s="42"/>
      <c r="R20" s="40"/>
      <c r="S20" s="41">
        <v>2</v>
      </c>
      <c r="T20" s="42" t="s">
        <v>30</v>
      </c>
      <c r="Y20" s="64">
        <v>17</v>
      </c>
      <c r="Z20" s="40"/>
      <c r="AA20" s="97">
        <v>4</v>
      </c>
      <c r="AB20" s="42"/>
      <c r="AC20" s="40"/>
      <c r="AD20" s="97">
        <v>1</v>
      </c>
      <c r="AE20" s="42"/>
    </row>
    <row r="21" spans="1:31" ht="15.75" customHeight="1" x14ac:dyDescent="0.25">
      <c r="B21" s="64">
        <v>18</v>
      </c>
      <c r="C21" s="40"/>
      <c r="D21" s="41">
        <v>2</v>
      </c>
      <c r="E21" s="42" t="s">
        <v>30</v>
      </c>
      <c r="F21" s="40">
        <v>0</v>
      </c>
      <c r="G21" s="41"/>
      <c r="H21" s="42"/>
      <c r="I21" s="40"/>
      <c r="J21" s="41">
        <v>1</v>
      </c>
      <c r="K21" s="42" t="s">
        <v>36</v>
      </c>
      <c r="L21" s="40"/>
      <c r="M21" s="41"/>
      <c r="N21" s="42" t="s">
        <v>48</v>
      </c>
      <c r="O21" s="40"/>
      <c r="P21" s="41">
        <v>2</v>
      </c>
      <c r="Q21" s="42"/>
      <c r="R21" s="40"/>
      <c r="S21" s="41"/>
      <c r="T21" s="42" t="s">
        <v>36</v>
      </c>
      <c r="Y21" s="64">
        <v>18</v>
      </c>
      <c r="Z21" s="40"/>
      <c r="AA21" s="97">
        <v>2</v>
      </c>
      <c r="AB21" s="42"/>
      <c r="AC21" s="40"/>
      <c r="AD21" s="97">
        <v>1</v>
      </c>
      <c r="AE21" s="42"/>
    </row>
    <row r="22" spans="1:31" ht="15.75" customHeight="1" x14ac:dyDescent="0.25">
      <c r="B22" s="64">
        <v>19</v>
      </c>
      <c r="C22" s="40"/>
      <c r="D22" s="41">
        <v>4</v>
      </c>
      <c r="E22" s="42" t="s">
        <v>30</v>
      </c>
      <c r="F22" s="48"/>
      <c r="G22" s="41"/>
      <c r="H22" s="42" t="s">
        <v>36</v>
      </c>
      <c r="I22" s="40"/>
      <c r="J22" s="41"/>
      <c r="K22" s="42" t="s">
        <v>76</v>
      </c>
      <c r="L22" s="40"/>
      <c r="M22" s="41">
        <v>2</v>
      </c>
      <c r="N22" s="42" t="s">
        <v>54</v>
      </c>
      <c r="O22" s="40"/>
      <c r="P22" s="41">
        <v>1</v>
      </c>
      <c r="Q22" s="42" t="s">
        <v>30</v>
      </c>
      <c r="R22" s="48"/>
      <c r="S22" s="41">
        <v>2</v>
      </c>
      <c r="T22" s="42" t="s">
        <v>36</v>
      </c>
      <c r="Y22" s="64">
        <v>19</v>
      </c>
      <c r="Z22" s="40"/>
      <c r="AA22" s="97">
        <v>1</v>
      </c>
      <c r="AB22" s="42" t="s">
        <v>110</v>
      </c>
      <c r="AC22" s="40"/>
      <c r="AD22" s="97"/>
      <c r="AE22" s="42" t="s">
        <v>30</v>
      </c>
    </row>
    <row r="23" spans="1:31" ht="15.75" customHeight="1" x14ac:dyDescent="0.25">
      <c r="B23" s="64">
        <v>20</v>
      </c>
      <c r="C23" s="40"/>
      <c r="D23" s="41">
        <v>1</v>
      </c>
      <c r="E23" s="50" t="s">
        <v>48</v>
      </c>
      <c r="F23" s="48"/>
      <c r="G23" s="41">
        <v>0</v>
      </c>
      <c r="H23" s="42"/>
      <c r="I23" s="40"/>
      <c r="J23" s="41"/>
      <c r="K23" s="42" t="s">
        <v>36</v>
      </c>
      <c r="L23" s="40"/>
      <c r="M23" s="83"/>
      <c r="N23" s="42" t="s">
        <v>30</v>
      </c>
      <c r="O23" s="40"/>
      <c r="P23" s="41">
        <v>2</v>
      </c>
      <c r="Q23" s="84" t="s">
        <v>30</v>
      </c>
      <c r="R23" s="48"/>
      <c r="S23" s="41">
        <v>0</v>
      </c>
      <c r="T23" s="42"/>
      <c r="Y23" s="64">
        <v>20</v>
      </c>
      <c r="Z23" s="40"/>
      <c r="AA23" s="97"/>
      <c r="AB23" s="42" t="s">
        <v>44</v>
      </c>
      <c r="AC23" s="40"/>
      <c r="AD23" s="97"/>
      <c r="AE23" s="42" t="s">
        <v>36</v>
      </c>
    </row>
    <row r="24" spans="1:31" ht="15.75" customHeight="1" x14ac:dyDescent="0.25">
      <c r="B24" s="64">
        <v>21</v>
      </c>
      <c r="C24" s="78"/>
      <c r="D24" s="52">
        <v>1</v>
      </c>
      <c r="E24" s="53" t="s">
        <v>35</v>
      </c>
      <c r="F24" s="78"/>
      <c r="G24" s="52">
        <v>1</v>
      </c>
      <c r="H24" s="47"/>
      <c r="I24" s="78"/>
      <c r="J24" s="41">
        <v>2</v>
      </c>
      <c r="K24" s="42"/>
      <c r="L24" s="78"/>
      <c r="M24" s="52">
        <v>2</v>
      </c>
      <c r="N24" s="53" t="s">
        <v>30</v>
      </c>
      <c r="O24" s="78"/>
      <c r="P24" s="52">
        <v>2</v>
      </c>
      <c r="Q24" s="53" t="s">
        <v>30</v>
      </c>
      <c r="R24" s="78"/>
      <c r="S24" s="85"/>
      <c r="T24" s="53" t="s">
        <v>30</v>
      </c>
      <c r="Y24" s="64">
        <v>21</v>
      </c>
      <c r="Z24" s="78"/>
      <c r="AA24" s="97">
        <v>2</v>
      </c>
      <c r="AB24" s="42" t="s">
        <v>30</v>
      </c>
      <c r="AC24" s="78"/>
      <c r="AD24" s="98">
        <v>3</v>
      </c>
      <c r="AE24" s="47"/>
    </row>
    <row r="25" spans="1:31" ht="15.75" customHeight="1" x14ac:dyDescent="0.25">
      <c r="B25" s="64">
        <v>22</v>
      </c>
      <c r="C25" s="40"/>
      <c r="D25" s="41">
        <v>0</v>
      </c>
      <c r="E25" s="42"/>
      <c r="F25" s="40"/>
      <c r="G25" s="41">
        <v>0</v>
      </c>
      <c r="H25" s="42"/>
      <c r="I25" s="40"/>
      <c r="J25" s="41">
        <v>0</v>
      </c>
      <c r="K25" s="42"/>
      <c r="L25" s="40"/>
      <c r="M25" s="41">
        <v>0</v>
      </c>
      <c r="N25" s="49"/>
      <c r="O25" s="40"/>
      <c r="P25" s="41">
        <v>1</v>
      </c>
      <c r="Q25" s="42" t="s">
        <v>54</v>
      </c>
      <c r="R25" s="40"/>
      <c r="S25" s="41"/>
      <c r="T25" s="42" t="s">
        <v>36</v>
      </c>
      <c r="Y25" s="64">
        <v>22</v>
      </c>
      <c r="Z25" s="40"/>
      <c r="AA25" s="97">
        <v>2</v>
      </c>
      <c r="AB25" s="42"/>
      <c r="AC25" s="40"/>
      <c r="AD25" s="97">
        <v>0</v>
      </c>
      <c r="AE25" s="49"/>
    </row>
    <row r="26" spans="1:31" ht="15.75" customHeight="1" x14ac:dyDescent="0.25">
      <c r="B26" s="64">
        <v>23</v>
      </c>
      <c r="C26" s="40"/>
      <c r="D26" s="41"/>
      <c r="E26" s="42" t="s">
        <v>36</v>
      </c>
      <c r="F26" s="40"/>
      <c r="G26" s="41">
        <v>2</v>
      </c>
      <c r="H26" s="42" t="s">
        <v>36</v>
      </c>
      <c r="I26" s="40"/>
      <c r="J26" s="83"/>
      <c r="K26" s="42" t="s">
        <v>44</v>
      </c>
      <c r="L26" s="40"/>
      <c r="M26" s="41"/>
      <c r="N26" s="42" t="s">
        <v>48</v>
      </c>
      <c r="O26" s="40"/>
      <c r="P26" s="41"/>
      <c r="Q26" s="42" t="s">
        <v>36</v>
      </c>
      <c r="R26" s="40"/>
      <c r="S26" s="41">
        <v>0</v>
      </c>
      <c r="T26" s="42"/>
      <c r="Y26" s="64">
        <v>23</v>
      </c>
      <c r="Z26" s="40"/>
      <c r="AA26" s="97">
        <v>2</v>
      </c>
      <c r="AB26" s="42" t="s">
        <v>77</v>
      </c>
      <c r="AC26" s="40"/>
      <c r="AD26" s="97"/>
      <c r="AE26" s="42" t="s">
        <v>33</v>
      </c>
    </row>
    <row r="27" spans="1:31" ht="15.75" customHeight="1" x14ac:dyDescent="0.25">
      <c r="B27" s="64">
        <v>24</v>
      </c>
      <c r="C27" s="40"/>
      <c r="D27" s="41">
        <v>0</v>
      </c>
      <c r="E27" s="42"/>
      <c r="F27" s="40"/>
      <c r="G27" s="41">
        <v>0</v>
      </c>
      <c r="H27" s="42"/>
      <c r="I27" s="40"/>
      <c r="J27" s="41">
        <v>0</v>
      </c>
      <c r="K27" s="49"/>
      <c r="L27" s="40"/>
      <c r="M27" s="41">
        <v>1</v>
      </c>
      <c r="N27" s="42"/>
      <c r="O27" s="40"/>
      <c r="P27" s="41"/>
      <c r="Q27" s="42" t="s">
        <v>36</v>
      </c>
      <c r="R27" s="40"/>
      <c r="S27" s="41">
        <v>0</v>
      </c>
      <c r="T27" s="42"/>
      <c r="Y27" s="64">
        <v>24</v>
      </c>
      <c r="Z27" s="40"/>
      <c r="AA27" s="97">
        <v>0</v>
      </c>
      <c r="AB27" s="42" t="s">
        <v>36</v>
      </c>
      <c r="AC27" s="40"/>
      <c r="AD27" s="97">
        <v>0</v>
      </c>
      <c r="AE27" s="42"/>
    </row>
    <row r="28" spans="1:31" ht="15.75" customHeight="1" x14ac:dyDescent="0.25">
      <c r="B28" s="71">
        <v>25</v>
      </c>
      <c r="C28" s="86"/>
      <c r="D28" s="87"/>
      <c r="E28" s="88"/>
      <c r="F28" s="86"/>
      <c r="G28" s="87"/>
      <c r="H28" s="88" t="s">
        <v>44</v>
      </c>
      <c r="I28" s="86"/>
      <c r="J28" s="87"/>
      <c r="K28" s="49"/>
      <c r="L28" s="86"/>
      <c r="M28" s="87">
        <v>1</v>
      </c>
      <c r="N28" s="88"/>
      <c r="O28" s="86"/>
      <c r="P28" s="87"/>
      <c r="Q28" s="88"/>
      <c r="R28" s="86"/>
      <c r="S28" s="87"/>
      <c r="T28" s="88"/>
      <c r="Y28" s="71">
        <v>25</v>
      </c>
      <c r="Z28" s="86"/>
      <c r="AA28" s="87">
        <v>0</v>
      </c>
      <c r="AB28" s="88" t="s">
        <v>48</v>
      </c>
      <c r="AC28" s="86"/>
      <c r="AD28" s="87">
        <v>0</v>
      </c>
      <c r="AE28" s="88"/>
    </row>
    <row r="29" spans="1:31" ht="15.75" customHeight="1" x14ac:dyDescent="0.25">
      <c r="B29" s="71">
        <v>26</v>
      </c>
      <c r="C29" s="86"/>
      <c r="D29" s="87"/>
      <c r="E29" s="88"/>
      <c r="F29" s="86"/>
      <c r="G29" s="87"/>
      <c r="H29" s="88"/>
      <c r="I29" s="86"/>
      <c r="J29" s="87"/>
      <c r="K29" s="49"/>
      <c r="L29" s="86"/>
      <c r="M29" s="87"/>
      <c r="N29" s="88" t="s">
        <v>30</v>
      </c>
      <c r="O29" s="86"/>
      <c r="P29" s="87"/>
      <c r="Q29" s="88"/>
      <c r="R29" s="86"/>
      <c r="S29" s="87"/>
      <c r="T29" s="88"/>
      <c r="Y29" s="71">
        <v>26</v>
      </c>
      <c r="Z29" s="86"/>
      <c r="AA29" s="87">
        <v>0</v>
      </c>
      <c r="AB29" s="96"/>
      <c r="AC29" s="86"/>
      <c r="AD29" s="87">
        <v>1</v>
      </c>
      <c r="AE29" s="88"/>
    </row>
    <row r="30" spans="1:31" ht="15.75" customHeight="1" x14ac:dyDescent="0.25">
      <c r="A30" t="s">
        <v>107</v>
      </c>
      <c r="B30" s="71">
        <v>27</v>
      </c>
      <c r="C30" s="86"/>
      <c r="D30" s="87">
        <v>0</v>
      </c>
      <c r="E30" s="88"/>
      <c r="F30" s="86"/>
      <c r="G30" s="87"/>
      <c r="H30" s="88"/>
      <c r="I30" s="86"/>
      <c r="J30" s="87"/>
      <c r="K30" s="42"/>
      <c r="L30" s="86"/>
      <c r="M30" s="87"/>
      <c r="N30" s="88" t="s">
        <v>36</v>
      </c>
      <c r="O30" s="86"/>
      <c r="P30" s="87"/>
      <c r="Q30" s="88"/>
      <c r="R30" s="86"/>
      <c r="S30" s="87"/>
      <c r="T30" s="88"/>
      <c r="Y30" s="71">
        <v>27</v>
      </c>
      <c r="Z30" s="86"/>
      <c r="AA30" s="87">
        <v>0</v>
      </c>
      <c r="AB30" s="96"/>
      <c r="AC30" s="86"/>
      <c r="AD30" s="87"/>
      <c r="AE30" s="88" t="s">
        <v>30</v>
      </c>
    </row>
    <row r="31" spans="1:31" ht="15.75" customHeight="1" x14ac:dyDescent="0.25">
      <c r="B31" s="26" t="s">
        <v>65</v>
      </c>
      <c r="C31" s="26">
        <f>SUM(C4:C30)</f>
        <v>74</v>
      </c>
      <c r="D31" s="26">
        <f>SUM(D4:D30)</f>
        <v>33</v>
      </c>
      <c r="E31" s="26" t="s">
        <v>101</v>
      </c>
      <c r="F31" s="26">
        <f>SUM(F4:F30)</f>
        <v>38</v>
      </c>
      <c r="G31" s="89">
        <f>SUM(G4:G30)</f>
        <v>14</v>
      </c>
      <c r="H31" s="89" t="s">
        <v>103</v>
      </c>
      <c r="I31" s="89">
        <f>SUM(I4:I30)</f>
        <v>72</v>
      </c>
      <c r="J31" s="89">
        <f>SUM(J4:J30)</f>
        <v>34</v>
      </c>
      <c r="K31" s="89" t="s">
        <v>102</v>
      </c>
      <c r="L31" s="89">
        <f>SUM(L4:L30)</f>
        <v>26</v>
      </c>
      <c r="M31" s="89">
        <f>SUM(M4:M30)</f>
        <v>12</v>
      </c>
      <c r="N31" s="89" t="s">
        <v>104</v>
      </c>
      <c r="O31" s="89">
        <f>SUM(O4:O30)</f>
        <v>22</v>
      </c>
      <c r="P31" s="89">
        <f>SUM(P4:P30)</f>
        <v>9</v>
      </c>
      <c r="Q31" s="89" t="s">
        <v>78</v>
      </c>
      <c r="R31" s="89">
        <f>SUM(R4:R30)</f>
        <v>76</v>
      </c>
      <c r="S31" s="26">
        <f>SUM(S4:S30)</f>
        <v>24</v>
      </c>
      <c r="T31" s="89" t="s">
        <v>100</v>
      </c>
      <c r="X31" t="s">
        <v>111</v>
      </c>
      <c r="Y31" s="71">
        <v>28</v>
      </c>
      <c r="Z31" s="86"/>
      <c r="AA31" s="87">
        <v>0</v>
      </c>
      <c r="AB31" s="96"/>
      <c r="AC31" s="86"/>
      <c r="AD31" s="87">
        <v>1</v>
      </c>
      <c r="AE31" s="88"/>
    </row>
    <row r="32" spans="1:31" ht="15.75" customHeight="1" x14ac:dyDescent="0.25">
      <c r="B32" s="282" t="s">
        <v>0</v>
      </c>
      <c r="C32" s="282"/>
      <c r="F32" s="90" t="s">
        <v>28</v>
      </c>
      <c r="G32" s="67" t="s">
        <v>93</v>
      </c>
      <c r="H32" s="80"/>
      <c r="I32" s="80" t="s">
        <v>94</v>
      </c>
      <c r="J32" s="80"/>
      <c r="K32" s="80" t="s">
        <v>95</v>
      </c>
      <c r="L32" s="80"/>
      <c r="M32" s="80" t="s">
        <v>96</v>
      </c>
      <c r="N32" s="80"/>
      <c r="O32" s="80" t="s">
        <v>97</v>
      </c>
      <c r="P32" s="81"/>
      <c r="Q32" s="80" t="s">
        <v>98</v>
      </c>
      <c r="R32" s="81"/>
      <c r="S32" s="80" t="s">
        <v>105</v>
      </c>
      <c r="T32" s="81"/>
      <c r="U32" s="80" t="s">
        <v>106</v>
      </c>
      <c r="V32" s="1"/>
      <c r="Y32" s="71">
        <v>29</v>
      </c>
      <c r="Z32" s="86"/>
      <c r="AA32" s="87">
        <v>0</v>
      </c>
      <c r="AB32" s="88"/>
      <c r="AC32" s="86"/>
      <c r="AD32" s="87"/>
      <c r="AE32" s="88" t="s">
        <v>30</v>
      </c>
    </row>
    <row r="33" spans="2:32" ht="15.75" customHeight="1" x14ac:dyDescent="0.25">
      <c r="B33" s="79" t="s">
        <v>93</v>
      </c>
      <c r="C33" s="1">
        <f>C31</f>
        <v>74</v>
      </c>
      <c r="F33" s="91">
        <v>1</v>
      </c>
      <c r="G33" s="65">
        <f>D4</f>
        <v>0</v>
      </c>
      <c r="H33">
        <f t="shared" ref="H33:H57" si="0">G33*F33</f>
        <v>0</v>
      </c>
      <c r="I33">
        <f>G4</f>
        <v>0</v>
      </c>
      <c r="J33">
        <f t="shared" ref="J33:J57" si="1">I33*F33</f>
        <v>0</v>
      </c>
      <c r="K33">
        <f>J4</f>
        <v>0</v>
      </c>
      <c r="L33">
        <f t="shared" ref="L33:L57" si="2">K33*F33</f>
        <v>0</v>
      </c>
      <c r="M33">
        <f>M4</f>
        <v>0</v>
      </c>
      <c r="N33">
        <f t="shared" ref="N33:N57" si="3">M33*F33</f>
        <v>0</v>
      </c>
      <c r="O33">
        <f>P4</f>
        <v>0</v>
      </c>
      <c r="P33">
        <f t="shared" ref="P33:P57" si="4">O33*F33</f>
        <v>0</v>
      </c>
      <c r="Q33">
        <f>S4</f>
        <v>0</v>
      </c>
      <c r="R33">
        <f t="shared" ref="R33:R57" si="5">Q33*F33</f>
        <v>0</v>
      </c>
      <c r="S33">
        <f t="shared" ref="S33:S66" si="6">AA4</f>
        <v>0</v>
      </c>
      <c r="T33">
        <f>S33*F33</f>
        <v>0</v>
      </c>
      <c r="U33">
        <f t="shared" ref="U33:U66" si="7">AD4</f>
        <v>0</v>
      </c>
      <c r="V33" s="2">
        <f>U33*F33</f>
        <v>0</v>
      </c>
      <c r="Y33" s="71">
        <v>30</v>
      </c>
      <c r="Z33" s="86"/>
      <c r="AA33" s="87">
        <v>1</v>
      </c>
      <c r="AB33" s="88"/>
      <c r="AC33" s="86"/>
      <c r="AD33" s="87">
        <v>1</v>
      </c>
      <c r="AE33" s="88"/>
    </row>
    <row r="34" spans="2:32" ht="15.75" customHeight="1" x14ac:dyDescent="0.25">
      <c r="B34" s="65" t="s">
        <v>94</v>
      </c>
      <c r="C34" s="2">
        <f>F31</f>
        <v>38</v>
      </c>
      <c r="F34" s="91">
        <v>2</v>
      </c>
      <c r="G34" s="65">
        <f>D5</f>
        <v>0</v>
      </c>
      <c r="H34">
        <f t="shared" si="0"/>
        <v>0</v>
      </c>
      <c r="I34">
        <f>G5</f>
        <v>0</v>
      </c>
      <c r="J34">
        <f t="shared" si="1"/>
        <v>0</v>
      </c>
      <c r="K34">
        <f>J5</f>
        <v>0</v>
      </c>
      <c r="L34">
        <f t="shared" si="2"/>
        <v>0</v>
      </c>
      <c r="M34">
        <f>M5</f>
        <v>0</v>
      </c>
      <c r="N34">
        <f t="shared" si="3"/>
        <v>0</v>
      </c>
      <c r="O34">
        <f>P5</f>
        <v>0</v>
      </c>
      <c r="P34">
        <f t="shared" si="4"/>
        <v>0</v>
      </c>
      <c r="Q34">
        <f>S5</f>
        <v>0</v>
      </c>
      <c r="R34">
        <f t="shared" si="5"/>
        <v>0</v>
      </c>
      <c r="S34">
        <f t="shared" si="6"/>
        <v>0</v>
      </c>
      <c r="T34">
        <f t="shared" ref="T34:T63" si="8">S34*F34</f>
        <v>0</v>
      </c>
      <c r="U34">
        <f t="shared" si="7"/>
        <v>0</v>
      </c>
      <c r="V34" s="2">
        <f t="shared" ref="V34:V57" si="9">U34*F34</f>
        <v>0</v>
      </c>
      <c r="Y34" s="71">
        <v>31</v>
      </c>
      <c r="Z34" s="86"/>
      <c r="AA34" s="87">
        <v>0</v>
      </c>
      <c r="AB34" s="88"/>
      <c r="AC34" s="86"/>
      <c r="AD34" s="87">
        <v>0</v>
      </c>
      <c r="AE34" s="88"/>
    </row>
    <row r="35" spans="2:32" ht="15.75" customHeight="1" x14ac:dyDescent="0.25">
      <c r="B35" s="65" t="s">
        <v>95</v>
      </c>
      <c r="C35" s="2">
        <f>I31</f>
        <v>72</v>
      </c>
      <c r="F35" s="91">
        <v>3</v>
      </c>
      <c r="G35" s="65">
        <f>D6</f>
        <v>0</v>
      </c>
      <c r="H35">
        <f t="shared" si="0"/>
        <v>0</v>
      </c>
      <c r="I35">
        <v>0</v>
      </c>
      <c r="J35">
        <f t="shared" si="1"/>
        <v>0</v>
      </c>
      <c r="K35">
        <f>J6</f>
        <v>0</v>
      </c>
      <c r="L35">
        <f t="shared" si="2"/>
        <v>0</v>
      </c>
      <c r="M35">
        <f>M6</f>
        <v>0</v>
      </c>
      <c r="N35">
        <f t="shared" si="3"/>
        <v>0</v>
      </c>
      <c r="O35">
        <f>P6</f>
        <v>0</v>
      </c>
      <c r="P35">
        <f t="shared" si="4"/>
        <v>0</v>
      </c>
      <c r="Q35">
        <f>S6</f>
        <v>0</v>
      </c>
      <c r="R35">
        <f t="shared" si="5"/>
        <v>0</v>
      </c>
      <c r="S35">
        <f t="shared" si="6"/>
        <v>0</v>
      </c>
      <c r="T35">
        <f t="shared" si="8"/>
        <v>0</v>
      </c>
      <c r="U35">
        <f t="shared" si="7"/>
        <v>0</v>
      </c>
      <c r="V35" s="2">
        <f t="shared" si="9"/>
        <v>0</v>
      </c>
      <c r="Y35" s="71">
        <v>32</v>
      </c>
      <c r="Z35" s="86"/>
      <c r="AA35" s="87"/>
      <c r="AB35" s="88" t="s">
        <v>36</v>
      </c>
      <c r="AC35" s="86"/>
      <c r="AD35" s="87"/>
      <c r="AE35" s="88" t="s">
        <v>30</v>
      </c>
    </row>
    <row r="36" spans="2:32" ht="15.75" customHeight="1" x14ac:dyDescent="0.25">
      <c r="B36" s="65" t="s">
        <v>96</v>
      </c>
      <c r="C36" s="2">
        <f>L31</f>
        <v>26</v>
      </c>
      <c r="F36" s="91">
        <v>4</v>
      </c>
      <c r="G36" s="65">
        <v>0</v>
      </c>
      <c r="H36">
        <f t="shared" si="0"/>
        <v>0</v>
      </c>
      <c r="I36">
        <v>0</v>
      </c>
      <c r="J36">
        <f t="shared" si="1"/>
        <v>0</v>
      </c>
      <c r="K36">
        <v>0</v>
      </c>
      <c r="L36">
        <f t="shared" si="2"/>
        <v>0</v>
      </c>
      <c r="M36">
        <v>0</v>
      </c>
      <c r="N36">
        <f t="shared" si="3"/>
        <v>0</v>
      </c>
      <c r="O36">
        <v>0</v>
      </c>
      <c r="P36">
        <f t="shared" si="4"/>
        <v>0</v>
      </c>
      <c r="Q36">
        <v>0</v>
      </c>
      <c r="R36">
        <f t="shared" si="5"/>
        <v>0</v>
      </c>
      <c r="S36">
        <f t="shared" si="6"/>
        <v>0</v>
      </c>
      <c r="T36">
        <f t="shared" si="8"/>
        <v>0</v>
      </c>
      <c r="U36">
        <f t="shared" si="7"/>
        <v>0</v>
      </c>
      <c r="V36" s="2">
        <f t="shared" si="9"/>
        <v>0</v>
      </c>
      <c r="X36" t="s">
        <v>112</v>
      </c>
      <c r="Y36" s="71">
        <v>33</v>
      </c>
      <c r="Z36" s="86"/>
      <c r="AA36" s="87"/>
      <c r="AB36" s="88"/>
      <c r="AC36" s="86"/>
      <c r="AD36" s="87">
        <v>0</v>
      </c>
      <c r="AE36" s="88"/>
    </row>
    <row r="37" spans="2:32" ht="15.75" customHeight="1" x14ac:dyDescent="0.25">
      <c r="B37" s="65" t="s">
        <v>97</v>
      </c>
      <c r="C37" s="2">
        <f>O31</f>
        <v>22</v>
      </c>
      <c r="F37" s="91">
        <v>5</v>
      </c>
      <c r="G37" s="65">
        <v>0</v>
      </c>
      <c r="H37">
        <f t="shared" si="0"/>
        <v>0</v>
      </c>
      <c r="I37">
        <v>0</v>
      </c>
      <c r="J37">
        <f t="shared" si="1"/>
        <v>0</v>
      </c>
      <c r="K37">
        <v>0</v>
      </c>
      <c r="L37">
        <f t="shared" si="2"/>
        <v>0</v>
      </c>
      <c r="M37">
        <v>0</v>
      </c>
      <c r="N37">
        <f t="shared" si="3"/>
        <v>0</v>
      </c>
      <c r="O37">
        <v>0</v>
      </c>
      <c r="P37">
        <f t="shared" si="4"/>
        <v>0</v>
      </c>
      <c r="Q37">
        <v>0</v>
      </c>
      <c r="R37">
        <f t="shared" si="5"/>
        <v>0</v>
      </c>
      <c r="S37">
        <f t="shared" si="6"/>
        <v>0</v>
      </c>
      <c r="T37">
        <f t="shared" si="8"/>
        <v>0</v>
      </c>
      <c r="U37">
        <f t="shared" si="7"/>
        <v>0</v>
      </c>
      <c r="V37" s="2">
        <f t="shared" si="9"/>
        <v>0</v>
      </c>
      <c r="Y37" s="71">
        <v>34</v>
      </c>
      <c r="Z37" s="86"/>
      <c r="AA37" s="87"/>
      <c r="AB37" s="88"/>
      <c r="AC37" s="86"/>
      <c r="AD37" s="87">
        <v>0</v>
      </c>
      <c r="AE37" s="88"/>
    </row>
    <row r="38" spans="2:32" ht="15.75" customHeight="1" x14ac:dyDescent="0.25">
      <c r="B38" s="65" t="s">
        <v>98</v>
      </c>
      <c r="C38" s="2">
        <f>R31</f>
        <v>76</v>
      </c>
      <c r="F38" s="91">
        <v>6</v>
      </c>
      <c r="G38" s="65">
        <v>0</v>
      </c>
      <c r="H38">
        <f t="shared" si="0"/>
        <v>0</v>
      </c>
      <c r="I38">
        <v>0</v>
      </c>
      <c r="J38">
        <f t="shared" si="1"/>
        <v>0</v>
      </c>
      <c r="K38">
        <v>0</v>
      </c>
      <c r="L38">
        <f t="shared" si="2"/>
        <v>0</v>
      </c>
      <c r="M38">
        <v>0</v>
      </c>
      <c r="N38">
        <f t="shared" si="3"/>
        <v>0</v>
      </c>
      <c r="O38">
        <v>0</v>
      </c>
      <c r="P38">
        <f t="shared" si="4"/>
        <v>0</v>
      </c>
      <c r="Q38">
        <v>0</v>
      </c>
      <c r="R38">
        <f t="shared" si="5"/>
        <v>0</v>
      </c>
      <c r="S38">
        <f t="shared" si="6"/>
        <v>0</v>
      </c>
      <c r="T38">
        <f t="shared" si="8"/>
        <v>0</v>
      </c>
      <c r="U38">
        <f t="shared" si="7"/>
        <v>0</v>
      </c>
      <c r="V38" s="2">
        <f t="shared" si="9"/>
        <v>0</v>
      </c>
      <c r="Y38" s="71">
        <v>35</v>
      </c>
      <c r="Z38" s="86"/>
      <c r="AA38" s="87"/>
      <c r="AB38" s="88"/>
      <c r="AC38" s="86"/>
      <c r="AD38" s="87">
        <v>0</v>
      </c>
      <c r="AE38" s="88"/>
    </row>
    <row r="39" spans="2:32" ht="15.75" customHeight="1" x14ac:dyDescent="0.25">
      <c r="B39" s="65" t="s">
        <v>105</v>
      </c>
      <c r="C39" s="2">
        <f>Z40</f>
        <v>33</v>
      </c>
      <c r="F39" s="91">
        <v>7</v>
      </c>
      <c r="G39" s="65">
        <f t="shared" ref="G39:G56" si="10">D10</f>
        <v>0</v>
      </c>
      <c r="H39">
        <f t="shared" si="0"/>
        <v>0</v>
      </c>
      <c r="I39">
        <f t="shared" ref="I39:I56" si="11">G10</f>
        <v>0</v>
      </c>
      <c r="J39">
        <f t="shared" si="1"/>
        <v>0</v>
      </c>
      <c r="K39">
        <f t="shared" ref="K39:K56" si="12">J10</f>
        <v>0</v>
      </c>
      <c r="L39">
        <f t="shared" si="2"/>
        <v>0</v>
      </c>
      <c r="M39">
        <f t="shared" ref="M39:M56" si="13">M10</f>
        <v>0</v>
      </c>
      <c r="N39">
        <f t="shared" si="3"/>
        <v>0</v>
      </c>
      <c r="O39">
        <f t="shared" ref="O39:O56" si="14">P10</f>
        <v>0</v>
      </c>
      <c r="P39">
        <f t="shared" si="4"/>
        <v>0</v>
      </c>
      <c r="Q39">
        <f t="shared" ref="Q39:Q56" si="15">S10</f>
        <v>0</v>
      </c>
      <c r="R39">
        <f t="shared" si="5"/>
        <v>0</v>
      </c>
      <c r="S39">
        <f t="shared" si="6"/>
        <v>0</v>
      </c>
      <c r="T39">
        <f t="shared" si="8"/>
        <v>0</v>
      </c>
      <c r="U39">
        <f t="shared" si="7"/>
        <v>0</v>
      </c>
      <c r="V39" s="2">
        <f t="shared" si="9"/>
        <v>0</v>
      </c>
      <c r="Y39" s="71">
        <v>36</v>
      </c>
      <c r="Z39" s="86"/>
      <c r="AA39" s="87"/>
      <c r="AB39" s="88"/>
      <c r="AC39" s="86"/>
      <c r="AD39" s="87">
        <v>0</v>
      </c>
      <c r="AE39" s="88"/>
      <c r="AF39" t="s">
        <v>115</v>
      </c>
    </row>
    <row r="40" spans="2:32" ht="15.75" customHeight="1" x14ac:dyDescent="0.25">
      <c r="B40" s="65" t="s">
        <v>106</v>
      </c>
      <c r="C40" s="2">
        <f>AC40</f>
        <v>73</v>
      </c>
      <c r="F40" s="91">
        <v>8</v>
      </c>
      <c r="G40" s="65">
        <f t="shared" si="10"/>
        <v>0</v>
      </c>
      <c r="H40">
        <f t="shared" si="0"/>
        <v>0</v>
      </c>
      <c r="I40">
        <f t="shared" si="11"/>
        <v>1</v>
      </c>
      <c r="J40">
        <f t="shared" si="1"/>
        <v>8</v>
      </c>
      <c r="K40">
        <f t="shared" si="12"/>
        <v>1</v>
      </c>
      <c r="L40">
        <f t="shared" si="2"/>
        <v>8</v>
      </c>
      <c r="M40">
        <f t="shared" si="13"/>
        <v>0</v>
      </c>
      <c r="N40">
        <f t="shared" si="3"/>
        <v>0</v>
      </c>
      <c r="O40">
        <f t="shared" si="14"/>
        <v>0</v>
      </c>
      <c r="P40">
        <f t="shared" si="4"/>
        <v>0</v>
      </c>
      <c r="Q40">
        <f t="shared" si="15"/>
        <v>0</v>
      </c>
      <c r="R40">
        <f t="shared" si="5"/>
        <v>0</v>
      </c>
      <c r="S40">
        <f t="shared" si="6"/>
        <v>0</v>
      </c>
      <c r="T40">
        <f t="shared" si="8"/>
        <v>0</v>
      </c>
      <c r="U40">
        <f t="shared" si="7"/>
        <v>0</v>
      </c>
      <c r="V40" s="2">
        <f t="shared" si="9"/>
        <v>0</v>
      </c>
      <c r="Y40" s="26" t="s">
        <v>65</v>
      </c>
      <c r="Z40" s="26">
        <f>SUM(Z4:Z32)</f>
        <v>33</v>
      </c>
      <c r="AA40" s="26">
        <f>SUM(AA4:AA39)</f>
        <v>17</v>
      </c>
      <c r="AB40" s="26" t="s">
        <v>114</v>
      </c>
      <c r="AC40" s="26">
        <f>SUM(AC4:AC32)</f>
        <v>73</v>
      </c>
      <c r="AD40" s="26">
        <f>SUM(AD4:AD39)</f>
        <v>27</v>
      </c>
      <c r="AE40" s="26" t="s">
        <v>113</v>
      </c>
    </row>
    <row r="41" spans="2:32" ht="15.75" customHeight="1" x14ac:dyDescent="0.25">
      <c r="B41" s="66" t="s">
        <v>11</v>
      </c>
      <c r="C41" s="66">
        <f>AVERAGE(C33:C40)</f>
        <v>51.75</v>
      </c>
      <c r="F41" s="91">
        <v>9</v>
      </c>
      <c r="G41" s="65">
        <f t="shared" si="10"/>
        <v>0</v>
      </c>
      <c r="H41">
        <f t="shared" si="0"/>
        <v>0</v>
      </c>
      <c r="I41">
        <f t="shared" si="11"/>
        <v>1</v>
      </c>
      <c r="J41">
        <f t="shared" si="1"/>
        <v>9</v>
      </c>
      <c r="K41">
        <f t="shared" si="12"/>
        <v>7</v>
      </c>
      <c r="L41">
        <f t="shared" si="2"/>
        <v>63</v>
      </c>
      <c r="M41">
        <f t="shared" si="13"/>
        <v>0</v>
      </c>
      <c r="N41">
        <f t="shared" si="3"/>
        <v>0</v>
      </c>
      <c r="O41">
        <f t="shared" si="14"/>
        <v>0</v>
      </c>
      <c r="P41">
        <f t="shared" si="4"/>
        <v>0</v>
      </c>
      <c r="Q41">
        <f t="shared" si="15"/>
        <v>1</v>
      </c>
      <c r="R41">
        <f t="shared" si="5"/>
        <v>9</v>
      </c>
      <c r="S41">
        <f t="shared" si="6"/>
        <v>0</v>
      </c>
      <c r="T41">
        <f t="shared" si="8"/>
        <v>0</v>
      </c>
      <c r="U41">
        <f t="shared" si="7"/>
        <v>1</v>
      </c>
      <c r="V41" s="2">
        <f t="shared" si="9"/>
        <v>9</v>
      </c>
    </row>
    <row r="42" spans="2:32" ht="15.75" customHeight="1" x14ac:dyDescent="0.25">
      <c r="B42" s="66" t="s">
        <v>13</v>
      </c>
      <c r="C42" s="66">
        <f>STDEV(C33:C40)</f>
        <v>24.004463870586356</v>
      </c>
      <c r="F42" s="91">
        <v>10</v>
      </c>
      <c r="G42" s="65">
        <f t="shared" si="10"/>
        <v>9</v>
      </c>
      <c r="H42">
        <f t="shared" si="0"/>
        <v>90</v>
      </c>
      <c r="I42">
        <f t="shared" si="11"/>
        <v>0</v>
      </c>
      <c r="J42">
        <f t="shared" si="1"/>
        <v>0</v>
      </c>
      <c r="K42">
        <f t="shared" si="12"/>
        <v>4</v>
      </c>
      <c r="L42">
        <f t="shared" si="2"/>
        <v>40</v>
      </c>
      <c r="M42">
        <f t="shared" si="13"/>
        <v>0</v>
      </c>
      <c r="N42">
        <f t="shared" si="3"/>
        <v>0</v>
      </c>
      <c r="O42">
        <f t="shared" si="14"/>
        <v>0</v>
      </c>
      <c r="P42">
        <f t="shared" si="4"/>
        <v>0</v>
      </c>
      <c r="Q42">
        <f t="shared" si="15"/>
        <v>6</v>
      </c>
      <c r="R42">
        <f t="shared" si="5"/>
        <v>60</v>
      </c>
      <c r="S42">
        <f t="shared" si="6"/>
        <v>1</v>
      </c>
      <c r="T42">
        <f t="shared" si="8"/>
        <v>10</v>
      </c>
      <c r="U42">
        <f t="shared" si="7"/>
        <v>5</v>
      </c>
      <c r="V42" s="2">
        <f t="shared" si="9"/>
        <v>50</v>
      </c>
    </row>
    <row r="43" spans="2:32" ht="15.75" customHeight="1" x14ac:dyDescent="0.25">
      <c r="F43" s="91">
        <v>11</v>
      </c>
      <c r="G43" s="65">
        <f t="shared" si="10"/>
        <v>2</v>
      </c>
      <c r="H43">
        <f t="shared" si="0"/>
        <v>22</v>
      </c>
      <c r="I43">
        <f t="shared" si="11"/>
        <v>0</v>
      </c>
      <c r="J43">
        <f t="shared" si="1"/>
        <v>0</v>
      </c>
      <c r="K43">
        <f t="shared" si="12"/>
        <v>5</v>
      </c>
      <c r="L43">
        <f t="shared" si="2"/>
        <v>55</v>
      </c>
      <c r="M43">
        <f t="shared" si="13"/>
        <v>0</v>
      </c>
      <c r="N43">
        <f t="shared" si="3"/>
        <v>0</v>
      </c>
      <c r="O43">
        <f t="shared" si="14"/>
        <v>0</v>
      </c>
      <c r="P43">
        <f t="shared" si="4"/>
        <v>0</v>
      </c>
      <c r="Q43">
        <f t="shared" si="15"/>
        <v>6</v>
      </c>
      <c r="R43">
        <f t="shared" si="5"/>
        <v>66</v>
      </c>
      <c r="S43">
        <f t="shared" si="6"/>
        <v>0</v>
      </c>
      <c r="T43">
        <f t="shared" si="8"/>
        <v>0</v>
      </c>
      <c r="U43">
        <f t="shared" si="7"/>
        <v>5</v>
      </c>
      <c r="V43" s="2">
        <f t="shared" si="9"/>
        <v>55</v>
      </c>
    </row>
    <row r="44" spans="2:32" ht="15.75" customHeight="1" x14ac:dyDescent="0.25">
      <c r="F44" s="91">
        <v>12</v>
      </c>
      <c r="G44" s="65">
        <f t="shared" si="10"/>
        <v>9</v>
      </c>
      <c r="H44">
        <f t="shared" si="0"/>
        <v>108</v>
      </c>
      <c r="I44">
        <f t="shared" si="11"/>
        <v>1</v>
      </c>
      <c r="J44">
        <f t="shared" si="1"/>
        <v>12</v>
      </c>
      <c r="K44">
        <f t="shared" si="12"/>
        <v>1</v>
      </c>
      <c r="L44">
        <f t="shared" si="2"/>
        <v>12</v>
      </c>
      <c r="M44">
        <f t="shared" si="13"/>
        <v>0</v>
      </c>
      <c r="N44">
        <f t="shared" si="3"/>
        <v>0</v>
      </c>
      <c r="O44">
        <f t="shared" si="14"/>
        <v>0</v>
      </c>
      <c r="P44">
        <f t="shared" si="4"/>
        <v>0</v>
      </c>
      <c r="Q44">
        <f t="shared" si="15"/>
        <v>0</v>
      </c>
      <c r="R44">
        <f t="shared" si="5"/>
        <v>0</v>
      </c>
      <c r="S44">
        <f t="shared" si="6"/>
        <v>1</v>
      </c>
      <c r="T44">
        <f t="shared" si="8"/>
        <v>12</v>
      </c>
      <c r="U44">
        <f t="shared" si="7"/>
        <v>4</v>
      </c>
      <c r="V44" s="2">
        <f t="shared" si="9"/>
        <v>48</v>
      </c>
    </row>
    <row r="45" spans="2:32" ht="15.75" customHeight="1" x14ac:dyDescent="0.25">
      <c r="B45" s="275" t="s">
        <v>108</v>
      </c>
      <c r="C45" s="276"/>
      <c r="F45" s="91">
        <v>13</v>
      </c>
      <c r="G45" s="65">
        <f t="shared" si="10"/>
        <v>1</v>
      </c>
      <c r="H45">
        <f t="shared" si="0"/>
        <v>13</v>
      </c>
      <c r="I45">
        <f t="shared" si="11"/>
        <v>1</v>
      </c>
      <c r="J45">
        <f t="shared" si="1"/>
        <v>13</v>
      </c>
      <c r="K45">
        <f t="shared" si="12"/>
        <v>2</v>
      </c>
      <c r="L45">
        <f t="shared" si="2"/>
        <v>26</v>
      </c>
      <c r="M45">
        <f t="shared" si="13"/>
        <v>1</v>
      </c>
      <c r="N45">
        <f t="shared" si="3"/>
        <v>13</v>
      </c>
      <c r="O45">
        <f t="shared" si="14"/>
        <v>0</v>
      </c>
      <c r="P45">
        <f t="shared" si="4"/>
        <v>0</v>
      </c>
      <c r="Q45">
        <f t="shared" si="15"/>
        <v>2</v>
      </c>
      <c r="R45">
        <f t="shared" si="5"/>
        <v>26</v>
      </c>
      <c r="S45">
        <f t="shared" si="6"/>
        <v>1</v>
      </c>
      <c r="T45">
        <f t="shared" si="8"/>
        <v>13</v>
      </c>
      <c r="U45">
        <f t="shared" si="7"/>
        <v>1</v>
      </c>
      <c r="V45" s="2">
        <f t="shared" si="9"/>
        <v>13</v>
      </c>
    </row>
    <row r="46" spans="2:32" ht="15.75" customHeight="1" x14ac:dyDescent="0.25">
      <c r="B46" s="79" t="s">
        <v>93</v>
      </c>
      <c r="C46" s="92">
        <f>6/32*100</f>
        <v>18.75</v>
      </c>
      <c r="F46" s="91">
        <v>14</v>
      </c>
      <c r="G46" s="65">
        <f t="shared" si="10"/>
        <v>1</v>
      </c>
      <c r="H46">
        <f t="shared" si="0"/>
        <v>14</v>
      </c>
      <c r="I46">
        <f t="shared" si="11"/>
        <v>4</v>
      </c>
      <c r="J46">
        <f t="shared" si="1"/>
        <v>56</v>
      </c>
      <c r="K46">
        <f t="shared" si="12"/>
        <v>2</v>
      </c>
      <c r="L46">
        <f t="shared" si="2"/>
        <v>28</v>
      </c>
      <c r="M46">
        <f t="shared" si="13"/>
        <v>0</v>
      </c>
      <c r="N46">
        <f t="shared" si="3"/>
        <v>0</v>
      </c>
      <c r="O46">
        <f t="shared" si="14"/>
        <v>1</v>
      </c>
      <c r="P46">
        <f t="shared" si="4"/>
        <v>14</v>
      </c>
      <c r="Q46">
        <f t="shared" si="15"/>
        <v>3</v>
      </c>
      <c r="R46">
        <f t="shared" si="5"/>
        <v>42</v>
      </c>
      <c r="S46">
        <f t="shared" si="6"/>
        <v>0</v>
      </c>
      <c r="T46">
        <f t="shared" si="8"/>
        <v>0</v>
      </c>
      <c r="U46">
        <f t="shared" si="7"/>
        <v>2</v>
      </c>
      <c r="V46" s="2">
        <f t="shared" si="9"/>
        <v>28</v>
      </c>
    </row>
    <row r="47" spans="2:32" ht="15.75" customHeight="1" x14ac:dyDescent="0.25">
      <c r="B47" s="65" t="s">
        <v>94</v>
      </c>
      <c r="C47" s="93">
        <f>6/13*100</f>
        <v>46.153846153846153</v>
      </c>
      <c r="F47" s="91">
        <v>15</v>
      </c>
      <c r="G47" s="65">
        <f t="shared" si="10"/>
        <v>1</v>
      </c>
      <c r="H47">
        <f t="shared" si="0"/>
        <v>15</v>
      </c>
      <c r="I47">
        <f t="shared" si="11"/>
        <v>1</v>
      </c>
      <c r="J47">
        <f t="shared" si="1"/>
        <v>15</v>
      </c>
      <c r="K47">
        <f t="shared" si="12"/>
        <v>5</v>
      </c>
      <c r="L47">
        <f t="shared" si="2"/>
        <v>75</v>
      </c>
      <c r="M47">
        <f t="shared" si="13"/>
        <v>1</v>
      </c>
      <c r="N47">
        <f t="shared" si="3"/>
        <v>15</v>
      </c>
      <c r="O47">
        <f t="shared" si="14"/>
        <v>0</v>
      </c>
      <c r="P47">
        <f t="shared" si="4"/>
        <v>0</v>
      </c>
      <c r="Q47">
        <f t="shared" si="15"/>
        <v>1</v>
      </c>
      <c r="R47">
        <f t="shared" si="5"/>
        <v>15</v>
      </c>
      <c r="S47">
        <f t="shared" si="6"/>
        <v>0</v>
      </c>
      <c r="T47">
        <f t="shared" si="8"/>
        <v>0</v>
      </c>
      <c r="U47">
        <f t="shared" si="7"/>
        <v>0</v>
      </c>
      <c r="V47" s="2">
        <f t="shared" si="9"/>
        <v>0</v>
      </c>
    </row>
    <row r="48" spans="2:32" ht="15.75" customHeight="1" x14ac:dyDescent="0.25">
      <c r="B48" s="65" t="s">
        <v>95</v>
      </c>
      <c r="C48" s="93">
        <f>11/33*100</f>
        <v>33.333333333333329</v>
      </c>
      <c r="F48" s="91">
        <v>16</v>
      </c>
      <c r="G48" s="65">
        <f t="shared" si="10"/>
        <v>0</v>
      </c>
      <c r="H48">
        <f t="shared" si="0"/>
        <v>0</v>
      </c>
      <c r="I48">
        <f t="shared" si="11"/>
        <v>1</v>
      </c>
      <c r="J48">
        <f t="shared" si="1"/>
        <v>16</v>
      </c>
      <c r="K48">
        <f t="shared" si="12"/>
        <v>0</v>
      </c>
      <c r="L48">
        <f t="shared" si="2"/>
        <v>0</v>
      </c>
      <c r="M48">
        <f t="shared" si="13"/>
        <v>2</v>
      </c>
      <c r="N48">
        <f t="shared" si="3"/>
        <v>32</v>
      </c>
      <c r="O48">
        <f t="shared" si="14"/>
        <v>0</v>
      </c>
      <c r="P48">
        <f t="shared" si="4"/>
        <v>0</v>
      </c>
      <c r="Q48">
        <f t="shared" si="15"/>
        <v>1</v>
      </c>
      <c r="R48">
        <f t="shared" si="5"/>
        <v>16</v>
      </c>
      <c r="S48">
        <f t="shared" si="6"/>
        <v>0</v>
      </c>
      <c r="T48">
        <f t="shared" si="8"/>
        <v>0</v>
      </c>
      <c r="U48">
        <f t="shared" si="7"/>
        <v>1</v>
      </c>
      <c r="V48" s="2">
        <f t="shared" si="9"/>
        <v>16</v>
      </c>
    </row>
    <row r="49" spans="2:22" ht="15.75" customHeight="1" x14ac:dyDescent="0.25">
      <c r="B49" s="65" t="s">
        <v>96</v>
      </c>
      <c r="C49" s="93">
        <f>2/12*100</f>
        <v>16.666666666666664</v>
      </c>
      <c r="F49" s="91">
        <v>17</v>
      </c>
      <c r="G49" s="65">
        <f t="shared" si="10"/>
        <v>2</v>
      </c>
      <c r="H49">
        <f t="shared" si="0"/>
        <v>34</v>
      </c>
      <c r="I49">
        <f t="shared" si="11"/>
        <v>1</v>
      </c>
      <c r="J49">
        <f t="shared" si="1"/>
        <v>17</v>
      </c>
      <c r="K49">
        <f t="shared" si="12"/>
        <v>4</v>
      </c>
      <c r="L49">
        <f t="shared" si="2"/>
        <v>68</v>
      </c>
      <c r="M49">
        <f t="shared" si="13"/>
        <v>2</v>
      </c>
      <c r="N49">
        <f t="shared" si="3"/>
        <v>34</v>
      </c>
      <c r="O49">
        <f t="shared" si="14"/>
        <v>0</v>
      </c>
      <c r="P49">
        <f t="shared" si="4"/>
        <v>0</v>
      </c>
      <c r="Q49">
        <f t="shared" si="15"/>
        <v>2</v>
      </c>
      <c r="R49">
        <f t="shared" si="5"/>
        <v>34</v>
      </c>
      <c r="S49">
        <f t="shared" si="6"/>
        <v>4</v>
      </c>
      <c r="T49">
        <f t="shared" si="8"/>
        <v>68</v>
      </c>
      <c r="U49">
        <f t="shared" si="7"/>
        <v>1</v>
      </c>
      <c r="V49" s="2">
        <f t="shared" si="9"/>
        <v>17</v>
      </c>
    </row>
    <row r="50" spans="2:22" ht="15.75" customHeight="1" x14ac:dyDescent="0.25">
      <c r="B50" s="65" t="s">
        <v>97</v>
      </c>
      <c r="C50" s="93">
        <f>3/8*100</f>
        <v>37.5</v>
      </c>
      <c r="F50" s="91">
        <v>18</v>
      </c>
      <c r="G50" s="65">
        <f t="shared" si="10"/>
        <v>2</v>
      </c>
      <c r="H50">
        <f t="shared" si="0"/>
        <v>36</v>
      </c>
      <c r="I50">
        <f t="shared" si="11"/>
        <v>0</v>
      </c>
      <c r="J50">
        <f t="shared" si="1"/>
        <v>0</v>
      </c>
      <c r="K50">
        <f t="shared" si="12"/>
        <v>1</v>
      </c>
      <c r="L50">
        <f t="shared" si="2"/>
        <v>18</v>
      </c>
      <c r="M50">
        <f t="shared" si="13"/>
        <v>0</v>
      </c>
      <c r="N50">
        <f t="shared" si="3"/>
        <v>0</v>
      </c>
      <c r="O50">
        <f t="shared" si="14"/>
        <v>2</v>
      </c>
      <c r="P50">
        <f t="shared" si="4"/>
        <v>36</v>
      </c>
      <c r="Q50">
        <f t="shared" si="15"/>
        <v>0</v>
      </c>
      <c r="R50">
        <f t="shared" si="5"/>
        <v>0</v>
      </c>
      <c r="S50">
        <f t="shared" si="6"/>
        <v>2</v>
      </c>
      <c r="T50">
        <f t="shared" si="8"/>
        <v>36</v>
      </c>
      <c r="U50">
        <f t="shared" si="7"/>
        <v>1</v>
      </c>
      <c r="V50" s="2">
        <f t="shared" si="9"/>
        <v>18</v>
      </c>
    </row>
    <row r="51" spans="2:22" ht="15.75" customHeight="1" x14ac:dyDescent="0.25">
      <c r="B51" s="65" t="s">
        <v>98</v>
      </c>
      <c r="C51" s="93">
        <f>6/24*100</f>
        <v>25</v>
      </c>
      <c r="F51" s="91">
        <v>19</v>
      </c>
      <c r="G51" s="65">
        <f t="shared" si="10"/>
        <v>4</v>
      </c>
      <c r="H51">
        <f t="shared" si="0"/>
        <v>76</v>
      </c>
      <c r="I51">
        <f t="shared" si="11"/>
        <v>0</v>
      </c>
      <c r="J51">
        <f t="shared" si="1"/>
        <v>0</v>
      </c>
      <c r="K51">
        <f t="shared" si="12"/>
        <v>0</v>
      </c>
      <c r="L51">
        <f t="shared" si="2"/>
        <v>0</v>
      </c>
      <c r="M51">
        <f t="shared" si="13"/>
        <v>2</v>
      </c>
      <c r="N51">
        <f t="shared" si="3"/>
        <v>38</v>
      </c>
      <c r="O51">
        <f t="shared" si="14"/>
        <v>1</v>
      </c>
      <c r="P51">
        <f t="shared" si="4"/>
        <v>19</v>
      </c>
      <c r="Q51">
        <f t="shared" si="15"/>
        <v>2</v>
      </c>
      <c r="R51">
        <f t="shared" si="5"/>
        <v>38</v>
      </c>
      <c r="S51">
        <f t="shared" si="6"/>
        <v>1</v>
      </c>
      <c r="T51">
        <f t="shared" si="8"/>
        <v>19</v>
      </c>
      <c r="U51">
        <f t="shared" si="7"/>
        <v>0</v>
      </c>
      <c r="V51" s="2">
        <f t="shared" si="9"/>
        <v>0</v>
      </c>
    </row>
    <row r="52" spans="2:22" ht="15.75" customHeight="1" x14ac:dyDescent="0.25">
      <c r="B52" s="65" t="s">
        <v>105</v>
      </c>
      <c r="C52" s="2">
        <f>7/17*100</f>
        <v>41.17647058823529</v>
      </c>
      <c r="F52" s="91">
        <v>20</v>
      </c>
      <c r="G52" s="65">
        <f t="shared" si="10"/>
        <v>1</v>
      </c>
      <c r="H52">
        <f t="shared" si="0"/>
        <v>20</v>
      </c>
      <c r="I52">
        <f t="shared" si="11"/>
        <v>0</v>
      </c>
      <c r="J52">
        <f t="shared" si="1"/>
        <v>0</v>
      </c>
      <c r="K52">
        <f t="shared" si="12"/>
        <v>0</v>
      </c>
      <c r="L52">
        <f t="shared" si="2"/>
        <v>0</v>
      </c>
      <c r="M52">
        <f t="shared" si="13"/>
        <v>0</v>
      </c>
      <c r="N52">
        <f t="shared" si="3"/>
        <v>0</v>
      </c>
      <c r="O52">
        <f t="shared" si="14"/>
        <v>2</v>
      </c>
      <c r="P52">
        <f t="shared" si="4"/>
        <v>40</v>
      </c>
      <c r="Q52">
        <f t="shared" si="15"/>
        <v>0</v>
      </c>
      <c r="R52">
        <f t="shared" si="5"/>
        <v>0</v>
      </c>
      <c r="S52">
        <f t="shared" si="6"/>
        <v>0</v>
      </c>
      <c r="T52">
        <f t="shared" si="8"/>
        <v>0</v>
      </c>
      <c r="U52">
        <f t="shared" si="7"/>
        <v>0</v>
      </c>
      <c r="V52" s="2">
        <f t="shared" si="9"/>
        <v>0</v>
      </c>
    </row>
    <row r="53" spans="2:22" ht="15.75" customHeight="1" x14ac:dyDescent="0.25">
      <c r="B53" s="70" t="s">
        <v>106</v>
      </c>
      <c r="C53" s="3">
        <f>8/26*100</f>
        <v>30.76923076923077</v>
      </c>
      <c r="F53" s="91">
        <v>21</v>
      </c>
      <c r="G53" s="65">
        <f t="shared" si="10"/>
        <v>1</v>
      </c>
      <c r="H53">
        <f t="shared" si="0"/>
        <v>21</v>
      </c>
      <c r="I53">
        <f t="shared" si="11"/>
        <v>1</v>
      </c>
      <c r="J53">
        <f t="shared" si="1"/>
        <v>21</v>
      </c>
      <c r="K53">
        <f t="shared" si="12"/>
        <v>2</v>
      </c>
      <c r="L53">
        <f t="shared" si="2"/>
        <v>42</v>
      </c>
      <c r="M53">
        <f t="shared" si="13"/>
        <v>2</v>
      </c>
      <c r="N53">
        <f t="shared" si="3"/>
        <v>42</v>
      </c>
      <c r="O53">
        <f t="shared" si="14"/>
        <v>2</v>
      </c>
      <c r="P53">
        <f t="shared" si="4"/>
        <v>42</v>
      </c>
      <c r="Q53">
        <f t="shared" si="15"/>
        <v>0</v>
      </c>
      <c r="R53">
        <f t="shared" si="5"/>
        <v>0</v>
      </c>
      <c r="S53">
        <f t="shared" si="6"/>
        <v>2</v>
      </c>
      <c r="T53">
        <f t="shared" si="8"/>
        <v>42</v>
      </c>
      <c r="U53">
        <f t="shared" si="7"/>
        <v>3</v>
      </c>
      <c r="V53" s="2">
        <f t="shared" si="9"/>
        <v>63</v>
      </c>
    </row>
    <row r="54" spans="2:22" ht="15.75" customHeight="1" x14ac:dyDescent="0.25">
      <c r="B54" s="66" t="s">
        <v>11</v>
      </c>
      <c r="C54" s="94">
        <f>AVERAGE(C46:C53)</f>
        <v>31.168693438914026</v>
      </c>
      <c r="F54" s="91">
        <v>22</v>
      </c>
      <c r="G54" s="65">
        <f t="shared" si="10"/>
        <v>0</v>
      </c>
      <c r="H54">
        <f t="shared" si="0"/>
        <v>0</v>
      </c>
      <c r="I54">
        <f t="shared" si="11"/>
        <v>0</v>
      </c>
      <c r="J54">
        <f t="shared" si="1"/>
        <v>0</v>
      </c>
      <c r="K54">
        <f t="shared" si="12"/>
        <v>0</v>
      </c>
      <c r="L54">
        <f t="shared" si="2"/>
        <v>0</v>
      </c>
      <c r="M54">
        <f t="shared" si="13"/>
        <v>0</v>
      </c>
      <c r="N54">
        <f t="shared" si="3"/>
        <v>0</v>
      </c>
      <c r="O54">
        <f t="shared" si="14"/>
        <v>1</v>
      </c>
      <c r="P54">
        <f t="shared" si="4"/>
        <v>22</v>
      </c>
      <c r="Q54">
        <f t="shared" si="15"/>
        <v>0</v>
      </c>
      <c r="R54">
        <f t="shared" si="5"/>
        <v>0</v>
      </c>
      <c r="S54">
        <f t="shared" si="6"/>
        <v>2</v>
      </c>
      <c r="T54">
        <f t="shared" si="8"/>
        <v>44</v>
      </c>
      <c r="U54">
        <f t="shared" si="7"/>
        <v>0</v>
      </c>
      <c r="V54" s="2">
        <f t="shared" si="9"/>
        <v>0</v>
      </c>
    </row>
    <row r="55" spans="2:22" ht="15.75" customHeight="1" x14ac:dyDescent="0.25">
      <c r="B55" s="66" t="s">
        <v>13</v>
      </c>
      <c r="C55" s="66">
        <f>STDEV(C46:C53)</f>
        <v>10.503241611207146</v>
      </c>
      <c r="F55" s="91">
        <v>23</v>
      </c>
      <c r="G55" s="65">
        <f t="shared" si="10"/>
        <v>0</v>
      </c>
      <c r="H55">
        <f t="shared" si="0"/>
        <v>0</v>
      </c>
      <c r="I55">
        <f t="shared" si="11"/>
        <v>2</v>
      </c>
      <c r="J55">
        <f t="shared" si="1"/>
        <v>46</v>
      </c>
      <c r="K55">
        <f t="shared" si="12"/>
        <v>0</v>
      </c>
      <c r="L55">
        <f t="shared" si="2"/>
        <v>0</v>
      </c>
      <c r="M55">
        <f t="shared" si="13"/>
        <v>0</v>
      </c>
      <c r="N55">
        <f t="shared" si="3"/>
        <v>0</v>
      </c>
      <c r="O55">
        <f t="shared" si="14"/>
        <v>0</v>
      </c>
      <c r="P55">
        <f t="shared" si="4"/>
        <v>0</v>
      </c>
      <c r="Q55">
        <f t="shared" si="15"/>
        <v>0</v>
      </c>
      <c r="R55">
        <f t="shared" si="5"/>
        <v>0</v>
      </c>
      <c r="S55">
        <f t="shared" si="6"/>
        <v>2</v>
      </c>
      <c r="T55">
        <f t="shared" si="8"/>
        <v>46</v>
      </c>
      <c r="U55">
        <f t="shared" si="7"/>
        <v>0</v>
      </c>
      <c r="V55" s="2">
        <f t="shared" si="9"/>
        <v>0</v>
      </c>
    </row>
    <row r="56" spans="2:22" ht="15.75" customHeight="1" x14ac:dyDescent="0.25">
      <c r="F56" s="91">
        <v>24</v>
      </c>
      <c r="G56" s="65">
        <f t="shared" si="10"/>
        <v>0</v>
      </c>
      <c r="H56">
        <f t="shared" si="0"/>
        <v>0</v>
      </c>
      <c r="I56">
        <f t="shared" si="11"/>
        <v>0</v>
      </c>
      <c r="J56">
        <f t="shared" si="1"/>
        <v>0</v>
      </c>
      <c r="K56">
        <f t="shared" si="12"/>
        <v>0</v>
      </c>
      <c r="L56">
        <f t="shared" si="2"/>
        <v>0</v>
      </c>
      <c r="M56">
        <f t="shared" si="13"/>
        <v>1</v>
      </c>
      <c r="N56">
        <f t="shared" si="3"/>
        <v>24</v>
      </c>
      <c r="O56">
        <f t="shared" si="14"/>
        <v>0</v>
      </c>
      <c r="P56">
        <f t="shared" si="4"/>
        <v>0</v>
      </c>
      <c r="Q56">
        <f t="shared" si="15"/>
        <v>0</v>
      </c>
      <c r="R56">
        <f t="shared" si="5"/>
        <v>0</v>
      </c>
      <c r="S56">
        <f t="shared" si="6"/>
        <v>0</v>
      </c>
      <c r="T56">
        <f t="shared" si="8"/>
        <v>0</v>
      </c>
      <c r="U56">
        <f t="shared" si="7"/>
        <v>0</v>
      </c>
      <c r="V56" s="2">
        <f t="shared" si="9"/>
        <v>0</v>
      </c>
    </row>
    <row r="57" spans="2:22" ht="15.75" customHeight="1" x14ac:dyDescent="0.25">
      <c r="F57" s="95">
        <v>25</v>
      </c>
      <c r="G57" s="65">
        <f t="shared" ref="G57" si="16">D30</f>
        <v>0</v>
      </c>
      <c r="H57">
        <f t="shared" si="0"/>
        <v>0</v>
      </c>
      <c r="I57">
        <f t="shared" ref="I57" si="17">G30</f>
        <v>0</v>
      </c>
      <c r="J57">
        <f t="shared" si="1"/>
        <v>0</v>
      </c>
      <c r="K57">
        <f t="shared" ref="K57" si="18">J30</f>
        <v>0</v>
      </c>
      <c r="L57">
        <f t="shared" si="2"/>
        <v>0</v>
      </c>
      <c r="M57">
        <f t="shared" ref="M57" si="19">M30</f>
        <v>0</v>
      </c>
      <c r="N57">
        <f t="shared" si="3"/>
        <v>0</v>
      </c>
      <c r="O57">
        <f t="shared" ref="O57" si="20">P30</f>
        <v>0</v>
      </c>
      <c r="P57">
        <f t="shared" si="4"/>
        <v>0</v>
      </c>
      <c r="Q57">
        <f t="shared" ref="Q57" si="21">S30</f>
        <v>0</v>
      </c>
      <c r="R57">
        <f t="shared" si="5"/>
        <v>0</v>
      </c>
      <c r="S57">
        <f t="shared" si="6"/>
        <v>0</v>
      </c>
      <c r="T57">
        <f t="shared" si="8"/>
        <v>0</v>
      </c>
      <c r="U57">
        <f t="shared" si="7"/>
        <v>0</v>
      </c>
      <c r="V57" s="2">
        <f t="shared" si="9"/>
        <v>0</v>
      </c>
    </row>
    <row r="58" spans="2:22" ht="15.75" customHeight="1" x14ac:dyDescent="0.25">
      <c r="F58" s="95">
        <v>26</v>
      </c>
      <c r="S58">
        <f t="shared" si="6"/>
        <v>0</v>
      </c>
      <c r="T58">
        <f t="shared" si="8"/>
        <v>0</v>
      </c>
      <c r="U58">
        <f t="shared" si="7"/>
        <v>1</v>
      </c>
      <c r="V58" s="2">
        <f>U58*F58</f>
        <v>26</v>
      </c>
    </row>
    <row r="59" spans="2:22" ht="15.75" customHeight="1" x14ac:dyDescent="0.25">
      <c r="F59" s="95">
        <v>27</v>
      </c>
      <c r="S59">
        <f t="shared" si="6"/>
        <v>0</v>
      </c>
      <c r="T59">
        <f t="shared" si="8"/>
        <v>0</v>
      </c>
      <c r="U59">
        <f t="shared" si="7"/>
        <v>0</v>
      </c>
      <c r="V59" s="2">
        <f t="shared" ref="V59:V63" si="22">U59*F59</f>
        <v>0</v>
      </c>
    </row>
    <row r="60" spans="2:22" ht="15.75" customHeight="1" x14ac:dyDescent="0.25">
      <c r="F60" s="95">
        <v>28</v>
      </c>
      <c r="S60">
        <f t="shared" si="6"/>
        <v>0</v>
      </c>
      <c r="T60">
        <f t="shared" si="8"/>
        <v>0</v>
      </c>
      <c r="U60">
        <f t="shared" si="7"/>
        <v>1</v>
      </c>
      <c r="V60" s="2">
        <f t="shared" si="22"/>
        <v>28</v>
      </c>
    </row>
    <row r="61" spans="2:22" ht="15" x14ac:dyDescent="0.25">
      <c r="F61" s="95">
        <v>29</v>
      </c>
      <c r="S61">
        <f t="shared" si="6"/>
        <v>0</v>
      </c>
      <c r="T61">
        <f t="shared" si="8"/>
        <v>0</v>
      </c>
      <c r="U61">
        <f t="shared" si="7"/>
        <v>0</v>
      </c>
      <c r="V61" s="2">
        <f t="shared" si="22"/>
        <v>0</v>
      </c>
    </row>
    <row r="62" spans="2:22" ht="15" x14ac:dyDescent="0.25">
      <c r="F62" s="95">
        <v>30</v>
      </c>
      <c r="S62">
        <f t="shared" si="6"/>
        <v>1</v>
      </c>
      <c r="T62">
        <f t="shared" si="8"/>
        <v>30</v>
      </c>
      <c r="U62">
        <f t="shared" si="7"/>
        <v>1</v>
      </c>
      <c r="V62" s="2">
        <f t="shared" si="22"/>
        <v>30</v>
      </c>
    </row>
    <row r="63" spans="2:22" ht="15" x14ac:dyDescent="0.25">
      <c r="F63" s="95">
        <v>31</v>
      </c>
      <c r="S63">
        <f t="shared" si="6"/>
        <v>0</v>
      </c>
      <c r="T63">
        <f t="shared" si="8"/>
        <v>0</v>
      </c>
      <c r="U63">
        <f t="shared" si="7"/>
        <v>0</v>
      </c>
      <c r="V63" s="2">
        <f t="shared" si="22"/>
        <v>0</v>
      </c>
    </row>
    <row r="64" spans="2:22" ht="15" x14ac:dyDescent="0.25">
      <c r="F64" s="95">
        <v>32</v>
      </c>
      <c r="S64">
        <f t="shared" si="6"/>
        <v>0</v>
      </c>
      <c r="T64">
        <f t="shared" ref="T64:T66" si="23">S64*F64</f>
        <v>0</v>
      </c>
      <c r="U64">
        <f t="shared" si="7"/>
        <v>0</v>
      </c>
      <c r="V64" s="2">
        <f t="shared" ref="V64:V66" si="24">U64*F64</f>
        <v>0</v>
      </c>
    </row>
    <row r="65" spans="6:24" ht="15" x14ac:dyDescent="0.25">
      <c r="F65" s="95">
        <v>33</v>
      </c>
      <c r="S65">
        <f t="shared" si="6"/>
        <v>0</v>
      </c>
      <c r="T65">
        <f t="shared" si="23"/>
        <v>0</v>
      </c>
      <c r="U65">
        <f t="shared" si="7"/>
        <v>0</v>
      </c>
      <c r="V65" s="2">
        <f t="shared" si="24"/>
        <v>0</v>
      </c>
    </row>
    <row r="66" spans="6:24" ht="15" x14ac:dyDescent="0.25">
      <c r="F66" s="95">
        <v>34</v>
      </c>
      <c r="S66">
        <f t="shared" si="6"/>
        <v>0</v>
      </c>
      <c r="T66">
        <f t="shared" si="23"/>
        <v>0</v>
      </c>
      <c r="U66">
        <f t="shared" si="7"/>
        <v>0</v>
      </c>
      <c r="V66" s="2">
        <f t="shared" si="24"/>
        <v>0</v>
      </c>
    </row>
    <row r="67" spans="6:24" ht="15" x14ac:dyDescent="0.25">
      <c r="F67" s="72" t="s">
        <v>29</v>
      </c>
      <c r="G67" s="76">
        <f t="shared" ref="G67:R67" si="25">SUM(G33:G57)</f>
        <v>33</v>
      </c>
      <c r="H67" s="73">
        <f t="shared" si="25"/>
        <v>449</v>
      </c>
      <c r="I67" s="73">
        <f t="shared" si="25"/>
        <v>14</v>
      </c>
      <c r="J67" s="73">
        <f t="shared" si="25"/>
        <v>213</v>
      </c>
      <c r="K67" s="73">
        <f t="shared" si="25"/>
        <v>34</v>
      </c>
      <c r="L67" s="73">
        <f t="shared" si="25"/>
        <v>435</v>
      </c>
      <c r="M67" s="73">
        <f t="shared" si="25"/>
        <v>11</v>
      </c>
      <c r="N67" s="73">
        <f t="shared" si="25"/>
        <v>198</v>
      </c>
      <c r="O67" s="73">
        <f t="shared" si="25"/>
        <v>9</v>
      </c>
      <c r="P67" s="73">
        <f t="shared" si="25"/>
        <v>173</v>
      </c>
      <c r="Q67" s="73">
        <f t="shared" si="25"/>
        <v>24</v>
      </c>
      <c r="R67" s="73">
        <f t="shared" si="25"/>
        <v>306</v>
      </c>
      <c r="S67" s="73">
        <f>SUM(S33:S66)</f>
        <v>17</v>
      </c>
      <c r="T67" s="73">
        <f>SUM(T33:T66)</f>
        <v>320</v>
      </c>
      <c r="U67" s="73">
        <f>SUM(U33:U66)</f>
        <v>27</v>
      </c>
      <c r="V67" s="73">
        <f>SUM(V33:V66)</f>
        <v>401</v>
      </c>
      <c r="W67" s="82" t="s">
        <v>11</v>
      </c>
      <c r="X67" s="66" t="s">
        <v>12</v>
      </c>
    </row>
    <row r="68" spans="6:24" ht="15" x14ac:dyDescent="0.25">
      <c r="F68" s="66" t="s">
        <v>1</v>
      </c>
      <c r="G68">
        <f>(G67*100)/(C31-8)</f>
        <v>50</v>
      </c>
      <c r="I68">
        <f>(I67*100)/(F31-5)</f>
        <v>42.424242424242422</v>
      </c>
      <c r="K68">
        <f>(K67*100)/(I31-6)</f>
        <v>51.515151515151516</v>
      </c>
      <c r="M68">
        <f>(M67*100)/(L31-5)</f>
        <v>52.38095238095238</v>
      </c>
      <c r="O68">
        <f>(O67*100)/(O31-4)</f>
        <v>50</v>
      </c>
      <c r="Q68">
        <f>(Q67*100)/(R31-8)</f>
        <v>35.294117647058826</v>
      </c>
      <c r="R68" s="81"/>
      <c r="S68" s="81">
        <f>(S67*100)/(Z40-5)</f>
        <v>60.714285714285715</v>
      </c>
      <c r="T68" s="81"/>
      <c r="U68" s="81">
        <f>(U67*100)/(AC40-5)</f>
        <v>39.705882352941174</v>
      </c>
      <c r="V68" s="1"/>
      <c r="W68" s="82">
        <f>AVERAGE(G68,I68,K68,M68,O68,Q68,S68,U68)</f>
        <v>47.754329004329001</v>
      </c>
      <c r="X68" s="66">
        <f>STDEV(G68,I68,K68,M68,O68,Q68,S68,U68)</f>
        <v>8.1243915614988751</v>
      </c>
    </row>
    <row r="69" spans="6:24" ht="15" x14ac:dyDescent="0.25">
      <c r="F69" s="66" t="s">
        <v>2</v>
      </c>
      <c r="G69" s="75">
        <f>H67/G67</f>
        <v>13.606060606060606</v>
      </c>
      <c r="H69" s="75"/>
      <c r="I69" s="75">
        <f>J67/I67</f>
        <v>15.214285714285714</v>
      </c>
      <c r="J69" s="75"/>
      <c r="K69" s="75">
        <f>L67/K67</f>
        <v>12.794117647058824</v>
      </c>
      <c r="L69" s="75"/>
      <c r="M69" s="75">
        <f>N67/M67</f>
        <v>18</v>
      </c>
      <c r="N69" s="75"/>
      <c r="O69" s="75">
        <f>P67/O67</f>
        <v>19.222222222222221</v>
      </c>
      <c r="P69" s="75"/>
      <c r="Q69" s="75">
        <f>R67/Q67</f>
        <v>12.75</v>
      </c>
      <c r="R69" s="75"/>
      <c r="S69" s="75">
        <f>T67/S67</f>
        <v>18.823529411764707</v>
      </c>
      <c r="T69" s="75"/>
      <c r="U69" s="75">
        <f>V67/U67</f>
        <v>14.851851851851851</v>
      </c>
      <c r="V69" s="3"/>
      <c r="W69" s="82">
        <f>AVERAGE(G69,I69,K69,M69,O69,Q69,S69,U69)</f>
        <v>15.657758431655489</v>
      </c>
      <c r="X69" s="66">
        <f>STDEV(G69,I69,K69,M69,O69,Q69,S69,U69)</f>
        <v>2.6705996825562335</v>
      </c>
    </row>
  </sheetData>
  <mergeCells count="17">
    <mergeCell ref="B45:C45"/>
    <mergeCell ref="C2:E2"/>
    <mergeCell ref="F2:H2"/>
    <mergeCell ref="I2:K2"/>
    <mergeCell ref="L2:N2"/>
    <mergeCell ref="O1:Q1"/>
    <mergeCell ref="B32:C32"/>
    <mergeCell ref="AC1:AE1"/>
    <mergeCell ref="R1:T1"/>
    <mergeCell ref="Z1:AB1"/>
    <mergeCell ref="O2:Q2"/>
    <mergeCell ref="R2:T2"/>
    <mergeCell ref="Z2:AB2"/>
    <mergeCell ref="C1:E1"/>
    <mergeCell ref="F1:H1"/>
    <mergeCell ref="I1:K1"/>
    <mergeCell ref="L1:N1"/>
  </mergeCells>
  <pageMargins left="0.7" right="0.7" top="0.75" bottom="0.75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2F43-8C47-435B-BEC8-BEE0D021FCD6}">
  <dimension ref="A1:AD150"/>
  <sheetViews>
    <sheetView tabSelected="1" zoomScale="55" zoomScaleNormal="55" workbookViewId="0">
      <selection activeCell="J67" sqref="J67"/>
    </sheetView>
  </sheetViews>
  <sheetFormatPr defaultRowHeight="15" x14ac:dyDescent="0.25"/>
  <cols>
    <col min="1" max="16384" width="9" style="136"/>
  </cols>
  <sheetData>
    <row r="1" spans="1:30" x14ac:dyDescent="0.25">
      <c r="A1" s="212"/>
      <c r="B1" s="176"/>
      <c r="C1" s="294" t="s">
        <v>14</v>
      </c>
      <c r="D1" s="295"/>
      <c r="E1" s="295"/>
      <c r="F1" s="296" t="s">
        <v>15</v>
      </c>
      <c r="G1" s="297"/>
      <c r="H1" s="298"/>
      <c r="I1" s="207"/>
      <c r="J1" s="299" t="s">
        <v>16</v>
      </c>
      <c r="K1" s="297"/>
      <c r="L1" s="298"/>
      <c r="M1" s="297" t="s">
        <v>17</v>
      </c>
      <c r="N1" s="297"/>
      <c r="O1" s="300"/>
      <c r="P1" s="296" t="s">
        <v>18</v>
      </c>
      <c r="Q1" s="297"/>
      <c r="R1" s="300"/>
      <c r="S1" s="296" t="s">
        <v>19</v>
      </c>
      <c r="T1" s="297"/>
      <c r="U1" s="300"/>
      <c r="V1" s="296" t="s">
        <v>20</v>
      </c>
      <c r="W1" s="297"/>
      <c r="X1" s="298"/>
    </row>
    <row r="2" spans="1:30" ht="15.75" thickBot="1" x14ac:dyDescent="0.3">
      <c r="A2" s="212"/>
      <c r="B2" s="211" t="s">
        <v>22</v>
      </c>
      <c r="C2" s="287" t="s">
        <v>23</v>
      </c>
      <c r="D2" s="288"/>
      <c r="E2" s="288"/>
      <c r="F2" s="289" t="s">
        <v>23</v>
      </c>
      <c r="G2" s="290"/>
      <c r="H2" s="291"/>
      <c r="I2" s="207" t="s">
        <v>248</v>
      </c>
      <c r="J2" s="292" t="s">
        <v>247</v>
      </c>
      <c r="K2" s="290"/>
      <c r="L2" s="291"/>
      <c r="M2" s="290" t="s">
        <v>247</v>
      </c>
      <c r="N2" s="290"/>
      <c r="O2" s="293"/>
      <c r="P2" s="289" t="s">
        <v>247</v>
      </c>
      <c r="Q2" s="290"/>
      <c r="R2" s="293"/>
      <c r="S2" s="289" t="s">
        <v>247</v>
      </c>
      <c r="T2" s="290"/>
      <c r="U2" s="293"/>
      <c r="V2" s="289" t="s">
        <v>247</v>
      </c>
      <c r="W2" s="290"/>
      <c r="X2" s="291"/>
    </row>
    <row r="3" spans="1:30" ht="15.75" thickBot="1" x14ac:dyDescent="0.3">
      <c r="A3" s="210"/>
      <c r="B3" s="209" t="s">
        <v>24</v>
      </c>
      <c r="C3" s="206" t="s">
        <v>25</v>
      </c>
      <c r="D3" s="205" t="s">
        <v>26</v>
      </c>
      <c r="E3" s="208" t="s">
        <v>27</v>
      </c>
      <c r="F3" s="206" t="s">
        <v>25</v>
      </c>
      <c r="G3" s="205" t="s">
        <v>26</v>
      </c>
      <c r="H3" s="204" t="s">
        <v>27</v>
      </c>
      <c r="I3" s="207"/>
      <c r="J3" s="206" t="s">
        <v>25</v>
      </c>
      <c r="K3" s="205" t="s">
        <v>26</v>
      </c>
      <c r="L3" s="204" t="s">
        <v>27</v>
      </c>
      <c r="M3" s="206" t="s">
        <v>25</v>
      </c>
      <c r="N3" s="205" t="s">
        <v>26</v>
      </c>
      <c r="O3" s="204" t="s">
        <v>27</v>
      </c>
      <c r="P3" s="206" t="s">
        <v>25</v>
      </c>
      <c r="Q3" s="205" t="s">
        <v>26</v>
      </c>
      <c r="R3" s="204" t="s">
        <v>27</v>
      </c>
      <c r="S3" s="206" t="s">
        <v>25</v>
      </c>
      <c r="T3" s="205" t="s">
        <v>26</v>
      </c>
      <c r="U3" s="204" t="s">
        <v>27</v>
      </c>
      <c r="V3" s="206" t="s">
        <v>25</v>
      </c>
      <c r="W3" s="205" t="s">
        <v>26</v>
      </c>
      <c r="X3" s="204" t="s">
        <v>27</v>
      </c>
      <c r="Z3" s="301" t="s">
        <v>246</v>
      </c>
      <c r="AA3" s="302"/>
    </row>
    <row r="4" spans="1:30" x14ac:dyDescent="0.25">
      <c r="A4" s="203">
        <v>43709</v>
      </c>
      <c r="B4" s="155">
        <v>1</v>
      </c>
      <c r="C4" s="202">
        <v>0</v>
      </c>
      <c r="D4" s="200"/>
      <c r="E4" s="201"/>
      <c r="F4" s="199">
        <v>0</v>
      </c>
      <c r="G4" s="200"/>
      <c r="H4" s="197"/>
      <c r="I4" s="177" t="s">
        <v>245</v>
      </c>
      <c r="J4" s="199">
        <v>1</v>
      </c>
      <c r="K4" s="198"/>
      <c r="L4" s="197"/>
      <c r="M4" s="196">
        <v>1</v>
      </c>
      <c r="N4" s="195"/>
      <c r="O4" s="194"/>
      <c r="P4" s="196">
        <v>0</v>
      </c>
      <c r="Q4" s="195"/>
      <c r="R4" s="194"/>
      <c r="S4" s="165">
        <v>1</v>
      </c>
      <c r="T4" s="164"/>
      <c r="U4" s="163"/>
      <c r="V4" s="193">
        <v>0</v>
      </c>
      <c r="W4" s="164"/>
      <c r="X4" s="163"/>
      <c r="Z4" s="190" t="s">
        <v>3</v>
      </c>
      <c r="AA4" s="189">
        <v>44</v>
      </c>
    </row>
    <row r="5" spans="1:30" x14ac:dyDescent="0.25">
      <c r="A5" s="176"/>
      <c r="B5" s="154">
        <v>2</v>
      </c>
      <c r="C5" s="188">
        <v>0</v>
      </c>
      <c r="D5" s="173"/>
      <c r="E5" s="174"/>
      <c r="F5" s="165">
        <v>0</v>
      </c>
      <c r="G5" s="173"/>
      <c r="H5" s="163"/>
      <c r="I5" s="177" t="s">
        <v>244</v>
      </c>
      <c r="J5" s="165">
        <v>0</v>
      </c>
      <c r="K5" s="164"/>
      <c r="L5" s="163"/>
      <c r="M5" s="165">
        <v>0</v>
      </c>
      <c r="N5" s="164"/>
      <c r="O5" s="163"/>
      <c r="P5" s="165">
        <v>1</v>
      </c>
      <c r="Q5" s="164"/>
      <c r="R5" s="163"/>
      <c r="S5" s="165">
        <v>0</v>
      </c>
      <c r="T5" s="164"/>
      <c r="U5" s="163"/>
      <c r="V5" s="193">
        <v>0</v>
      </c>
      <c r="W5" s="164"/>
      <c r="X5" s="163"/>
      <c r="Z5" s="190" t="s">
        <v>4</v>
      </c>
      <c r="AA5" s="189">
        <v>40</v>
      </c>
    </row>
    <row r="6" spans="1:30" x14ac:dyDescent="0.25">
      <c r="A6" s="176"/>
      <c r="B6" s="154">
        <v>3</v>
      </c>
      <c r="C6" s="188">
        <v>1</v>
      </c>
      <c r="D6" s="173"/>
      <c r="E6" s="174"/>
      <c r="F6" s="165">
        <v>2</v>
      </c>
      <c r="G6" s="173"/>
      <c r="H6" s="163"/>
      <c r="I6" s="177" t="s">
        <v>243</v>
      </c>
      <c r="J6" s="165">
        <v>0</v>
      </c>
      <c r="K6" s="164"/>
      <c r="L6" s="163"/>
      <c r="M6" s="165">
        <v>0</v>
      </c>
      <c r="N6" s="164"/>
      <c r="O6" s="163"/>
      <c r="P6" s="165">
        <v>0</v>
      </c>
      <c r="Q6" s="164"/>
      <c r="R6" s="163"/>
      <c r="S6" s="165">
        <v>0</v>
      </c>
      <c r="T6" s="164"/>
      <c r="U6" s="163"/>
      <c r="V6" s="193">
        <v>0</v>
      </c>
      <c r="W6" s="164"/>
      <c r="X6" s="163"/>
      <c r="Z6" s="190" t="s">
        <v>5</v>
      </c>
      <c r="AA6" s="189">
        <v>52</v>
      </c>
    </row>
    <row r="7" spans="1:30" x14ac:dyDescent="0.25">
      <c r="A7" s="176"/>
      <c r="B7" s="154">
        <v>4</v>
      </c>
      <c r="C7" s="188">
        <v>3</v>
      </c>
      <c r="D7" s="173"/>
      <c r="E7" s="174"/>
      <c r="F7" s="165">
        <v>10</v>
      </c>
      <c r="G7" s="173"/>
      <c r="H7" s="163"/>
      <c r="I7" s="177" t="s">
        <v>242</v>
      </c>
      <c r="J7" s="165">
        <v>0</v>
      </c>
      <c r="K7" s="164"/>
      <c r="L7" s="163"/>
      <c r="M7" s="165">
        <v>0</v>
      </c>
      <c r="N7" s="164"/>
      <c r="O7" s="163"/>
      <c r="P7" s="165">
        <v>0</v>
      </c>
      <c r="Q7" s="164"/>
      <c r="R7" s="163"/>
      <c r="S7" s="165">
        <v>0</v>
      </c>
      <c r="T7" s="164"/>
      <c r="U7" s="163"/>
      <c r="V7" s="193">
        <v>0</v>
      </c>
      <c r="W7" s="164"/>
      <c r="X7" s="163"/>
      <c r="Z7" s="190" t="s">
        <v>6</v>
      </c>
      <c r="AA7" s="189">
        <v>56</v>
      </c>
    </row>
    <row r="8" spans="1:30" x14ac:dyDescent="0.25">
      <c r="A8" s="176"/>
      <c r="B8" s="154">
        <v>5</v>
      </c>
      <c r="C8" s="188">
        <v>10</v>
      </c>
      <c r="D8" s="173"/>
      <c r="E8" s="174"/>
      <c r="F8" s="165">
        <v>11</v>
      </c>
      <c r="G8" s="173"/>
      <c r="H8" s="163"/>
      <c r="I8" s="177" t="s">
        <v>241</v>
      </c>
      <c r="J8" s="165">
        <v>5</v>
      </c>
      <c r="K8" s="164"/>
      <c r="L8" s="163"/>
      <c r="M8" s="165">
        <v>0</v>
      </c>
      <c r="N8" s="164"/>
      <c r="O8" s="163"/>
      <c r="P8" s="165">
        <v>9</v>
      </c>
      <c r="Q8" s="164"/>
      <c r="R8" s="163"/>
      <c r="S8" s="165">
        <v>6</v>
      </c>
      <c r="T8" s="164"/>
      <c r="U8" s="163"/>
      <c r="V8" s="193">
        <v>37</v>
      </c>
      <c r="W8" s="164"/>
      <c r="X8" s="163"/>
      <c r="Z8" s="190" t="s">
        <v>7</v>
      </c>
      <c r="AA8" s="189">
        <v>63</v>
      </c>
    </row>
    <row r="9" spans="1:30" x14ac:dyDescent="0.25">
      <c r="A9" s="176"/>
      <c r="B9" s="154">
        <v>6</v>
      </c>
      <c r="C9" s="188">
        <v>12</v>
      </c>
      <c r="D9" s="173"/>
      <c r="E9" s="174"/>
      <c r="F9" s="165">
        <v>14</v>
      </c>
      <c r="G9" s="173"/>
      <c r="H9" s="163"/>
      <c r="I9" s="177" t="s">
        <v>240</v>
      </c>
      <c r="J9" s="165">
        <v>3</v>
      </c>
      <c r="K9" s="164"/>
      <c r="L9" s="163"/>
      <c r="M9" s="165">
        <v>1</v>
      </c>
      <c r="N9" s="164"/>
      <c r="O9" s="163"/>
      <c r="P9" s="165">
        <v>0</v>
      </c>
      <c r="Q9" s="164"/>
      <c r="R9" s="163"/>
      <c r="S9" s="165">
        <v>1</v>
      </c>
      <c r="T9" s="164"/>
      <c r="U9" s="163"/>
      <c r="V9" s="193">
        <v>4</v>
      </c>
      <c r="W9" s="164"/>
      <c r="X9" s="163"/>
      <c r="Z9" s="190" t="s">
        <v>8</v>
      </c>
      <c r="AA9" s="189">
        <v>43</v>
      </c>
    </row>
    <row r="10" spans="1:30" ht="15.75" thickBot="1" x14ac:dyDescent="0.3">
      <c r="A10" s="176"/>
      <c r="B10" s="154">
        <v>7</v>
      </c>
      <c r="C10" s="188">
        <v>18</v>
      </c>
      <c r="D10" s="173"/>
      <c r="E10" s="174"/>
      <c r="F10" s="165">
        <v>16</v>
      </c>
      <c r="G10" s="173"/>
      <c r="H10" s="163"/>
      <c r="I10" s="177" t="s">
        <v>239</v>
      </c>
      <c r="J10" s="165">
        <v>1</v>
      </c>
      <c r="K10" s="164"/>
      <c r="L10" s="163"/>
      <c r="M10" s="165">
        <v>7</v>
      </c>
      <c r="N10" s="164"/>
      <c r="O10" s="163"/>
      <c r="P10" s="165">
        <v>3</v>
      </c>
      <c r="Q10" s="164"/>
      <c r="R10" s="163"/>
      <c r="S10" s="165">
        <v>0</v>
      </c>
      <c r="T10" s="164"/>
      <c r="U10" s="163"/>
      <c r="V10" s="193">
        <v>0</v>
      </c>
      <c r="W10" s="164"/>
      <c r="X10" s="163"/>
      <c r="Z10" s="190" t="s">
        <v>9</v>
      </c>
      <c r="AA10" s="189">
        <v>68</v>
      </c>
    </row>
    <row r="11" spans="1:30" x14ac:dyDescent="0.25">
      <c r="A11" s="176"/>
      <c r="B11" s="154">
        <v>8</v>
      </c>
      <c r="C11" s="188">
        <v>18</v>
      </c>
      <c r="D11" s="173"/>
      <c r="E11" s="174"/>
      <c r="F11" s="165">
        <v>21</v>
      </c>
      <c r="G11" s="173"/>
      <c r="H11" s="163"/>
      <c r="I11" s="177" t="s">
        <v>238</v>
      </c>
      <c r="J11" s="165">
        <v>0</v>
      </c>
      <c r="K11" s="164"/>
      <c r="L11" s="163"/>
      <c r="M11" s="165">
        <v>1</v>
      </c>
      <c r="N11" s="164"/>
      <c r="O11" s="163"/>
      <c r="P11" s="165">
        <v>7</v>
      </c>
      <c r="Q11" s="164"/>
      <c r="R11" s="163"/>
      <c r="S11" s="165">
        <v>0</v>
      </c>
      <c r="T11" s="164"/>
      <c r="U11" s="163"/>
      <c r="V11" s="193">
        <v>4</v>
      </c>
      <c r="W11" s="164"/>
      <c r="X11" s="163"/>
      <c r="Z11" s="148" t="s">
        <v>223</v>
      </c>
      <c r="AA11" s="143">
        <f>AVERAGE(AA4:AA10)</f>
        <v>52.285714285714285</v>
      </c>
    </row>
    <row r="12" spans="1:30" ht="15.75" thickBot="1" x14ac:dyDescent="0.3">
      <c r="A12" s="176"/>
      <c r="B12" s="154">
        <v>9</v>
      </c>
      <c r="C12" s="188">
        <v>18</v>
      </c>
      <c r="D12" s="173"/>
      <c r="E12" s="174"/>
      <c r="F12" s="165">
        <v>23</v>
      </c>
      <c r="G12" s="173"/>
      <c r="H12" s="163"/>
      <c r="I12" s="177" t="s">
        <v>237</v>
      </c>
      <c r="J12" s="165">
        <v>1</v>
      </c>
      <c r="K12" s="164"/>
      <c r="L12" s="163"/>
      <c r="M12" s="165">
        <v>3</v>
      </c>
      <c r="N12" s="164"/>
      <c r="O12" s="163"/>
      <c r="P12" s="165">
        <v>17</v>
      </c>
      <c r="Q12" s="164"/>
      <c r="R12" s="163"/>
      <c r="S12" s="165">
        <v>3</v>
      </c>
      <c r="T12" s="164"/>
      <c r="U12" s="163"/>
      <c r="V12" s="193">
        <v>5</v>
      </c>
      <c r="W12" s="164"/>
      <c r="X12" s="163"/>
      <c r="Z12" s="142" t="s">
        <v>220</v>
      </c>
      <c r="AA12" s="137">
        <f>STDEV(AA4:AA10)</f>
        <v>10.656989658033302</v>
      </c>
    </row>
    <row r="13" spans="1:30" x14ac:dyDescent="0.25">
      <c r="A13" s="176"/>
      <c r="B13" s="154">
        <v>10</v>
      </c>
      <c r="C13" s="188">
        <v>21</v>
      </c>
      <c r="D13" s="173"/>
      <c r="E13" s="174"/>
      <c r="F13" s="165">
        <v>24</v>
      </c>
      <c r="G13" s="173"/>
      <c r="H13" s="163"/>
      <c r="I13" s="177" t="s">
        <v>236</v>
      </c>
      <c r="J13" s="165">
        <v>0</v>
      </c>
      <c r="K13" s="164"/>
      <c r="L13" s="163"/>
      <c r="M13" s="165">
        <v>0</v>
      </c>
      <c r="N13" s="164"/>
      <c r="O13" s="163"/>
      <c r="P13" s="165">
        <v>0</v>
      </c>
      <c r="Q13" s="164"/>
      <c r="R13" s="163"/>
      <c r="S13" s="165">
        <v>0</v>
      </c>
      <c r="T13" s="164"/>
      <c r="U13" s="163"/>
      <c r="V13" s="165">
        <v>0</v>
      </c>
      <c r="W13" s="164"/>
      <c r="X13" s="163"/>
    </row>
    <row r="14" spans="1:30" x14ac:dyDescent="0.25">
      <c r="A14" s="176"/>
      <c r="B14" s="154">
        <v>11</v>
      </c>
      <c r="C14" s="188">
        <v>21</v>
      </c>
      <c r="D14" s="173"/>
      <c r="E14" s="174"/>
      <c r="F14" s="165">
        <v>24</v>
      </c>
      <c r="G14" s="173"/>
      <c r="H14" s="163"/>
      <c r="I14" s="177" t="s">
        <v>235</v>
      </c>
      <c r="J14" s="165">
        <v>0</v>
      </c>
      <c r="K14" s="164"/>
      <c r="L14" s="163"/>
      <c r="M14" s="165">
        <v>0</v>
      </c>
      <c r="N14" s="164"/>
      <c r="O14" s="163"/>
      <c r="P14" s="165">
        <v>0</v>
      </c>
      <c r="Q14" s="164"/>
      <c r="R14" s="163"/>
      <c r="S14" s="165">
        <v>0</v>
      </c>
      <c r="T14" s="164"/>
      <c r="U14" s="163"/>
      <c r="V14" s="165">
        <v>0</v>
      </c>
      <c r="W14" s="164"/>
      <c r="X14" s="163"/>
    </row>
    <row r="15" spans="1:30" ht="15.75" thickBot="1" x14ac:dyDescent="0.3">
      <c r="A15" s="176"/>
      <c r="B15" s="154">
        <v>12</v>
      </c>
      <c r="C15" s="188">
        <v>21</v>
      </c>
      <c r="D15" s="173"/>
      <c r="E15" s="174"/>
      <c r="F15" s="165">
        <v>24</v>
      </c>
      <c r="G15" s="173"/>
      <c r="H15" s="163"/>
      <c r="I15" s="177" t="s">
        <v>234</v>
      </c>
      <c r="J15" s="165">
        <v>31</v>
      </c>
      <c r="K15" s="164"/>
      <c r="L15" s="163"/>
      <c r="M15" s="165">
        <v>1</v>
      </c>
      <c r="N15" s="164"/>
      <c r="O15" s="163"/>
      <c r="P15" s="165">
        <v>5</v>
      </c>
      <c r="Q15" s="164"/>
      <c r="R15" s="163"/>
      <c r="S15" s="165">
        <v>12</v>
      </c>
      <c r="T15" s="164"/>
      <c r="U15" s="163"/>
      <c r="V15" s="165">
        <v>1</v>
      </c>
      <c r="W15" s="164"/>
      <c r="X15" s="163"/>
    </row>
    <row r="16" spans="1:30" ht="15.75" thickBot="1" x14ac:dyDescent="0.3">
      <c r="A16" s="176"/>
      <c r="B16" s="154">
        <v>13</v>
      </c>
      <c r="C16" s="188">
        <v>22</v>
      </c>
      <c r="D16" s="173"/>
      <c r="E16" s="174"/>
      <c r="F16" s="165">
        <v>24</v>
      </c>
      <c r="G16" s="173"/>
      <c r="H16" s="163"/>
      <c r="I16" s="177" t="s">
        <v>233</v>
      </c>
      <c r="J16" s="165">
        <v>0</v>
      </c>
      <c r="K16" s="164"/>
      <c r="L16" s="163"/>
      <c r="M16" s="165">
        <v>6</v>
      </c>
      <c r="N16" s="164"/>
      <c r="O16" s="163"/>
      <c r="P16" s="165">
        <v>2</v>
      </c>
      <c r="Q16" s="164"/>
      <c r="R16" s="163"/>
      <c r="S16" s="165">
        <v>0</v>
      </c>
      <c r="T16" s="164"/>
      <c r="U16" s="163"/>
      <c r="V16" s="165">
        <v>2</v>
      </c>
      <c r="W16" s="164"/>
      <c r="X16" s="163"/>
      <c r="Z16" s="301" t="s">
        <v>108</v>
      </c>
      <c r="AA16" s="302"/>
      <c r="AC16" s="301" t="s">
        <v>232</v>
      </c>
      <c r="AD16" s="302"/>
    </row>
    <row r="17" spans="1:30" x14ac:dyDescent="0.25">
      <c r="A17" s="176"/>
      <c r="B17" s="154">
        <v>14</v>
      </c>
      <c r="C17" s="188">
        <v>22</v>
      </c>
      <c r="D17" s="173"/>
      <c r="E17" s="174"/>
      <c r="F17" s="165">
        <v>26</v>
      </c>
      <c r="G17" s="173"/>
      <c r="H17" s="163"/>
      <c r="I17" s="177" t="s">
        <v>231</v>
      </c>
      <c r="J17" s="165">
        <v>2</v>
      </c>
      <c r="K17" s="164"/>
      <c r="L17" s="163"/>
      <c r="M17" s="165">
        <v>3</v>
      </c>
      <c r="N17" s="164"/>
      <c r="O17" s="163"/>
      <c r="P17" s="165">
        <v>1</v>
      </c>
      <c r="Q17" s="164"/>
      <c r="R17" s="163"/>
      <c r="S17" s="165">
        <v>8</v>
      </c>
      <c r="T17" s="164"/>
      <c r="U17" s="182"/>
      <c r="V17" s="165">
        <v>1</v>
      </c>
      <c r="W17" s="164"/>
      <c r="X17" s="163"/>
      <c r="Z17" s="190" t="s">
        <v>3</v>
      </c>
      <c r="AA17" s="189">
        <f>5/14*100</f>
        <v>35.714285714285715</v>
      </c>
      <c r="AC17" s="190" t="s">
        <v>3</v>
      </c>
      <c r="AD17" s="189">
        <f>5+9</f>
        <v>14</v>
      </c>
    </row>
    <row r="18" spans="1:30" x14ac:dyDescent="0.25">
      <c r="A18" s="176"/>
      <c r="B18" s="154">
        <v>15</v>
      </c>
      <c r="C18" s="188">
        <v>28</v>
      </c>
      <c r="D18" s="173"/>
      <c r="E18" s="174"/>
      <c r="F18" s="165">
        <v>29</v>
      </c>
      <c r="G18" s="173"/>
      <c r="H18" s="163"/>
      <c r="I18" s="177" t="s">
        <v>230</v>
      </c>
      <c r="J18" s="165">
        <v>0</v>
      </c>
      <c r="K18" s="164"/>
      <c r="L18" s="163"/>
      <c r="M18" s="165">
        <v>0</v>
      </c>
      <c r="N18" s="164"/>
      <c r="O18" s="163"/>
      <c r="P18" s="165">
        <v>0</v>
      </c>
      <c r="Q18" s="164"/>
      <c r="R18" s="191"/>
      <c r="S18" s="165">
        <v>3</v>
      </c>
      <c r="T18" s="164"/>
      <c r="U18" s="182"/>
      <c r="V18" s="165">
        <v>0</v>
      </c>
      <c r="W18" s="164"/>
      <c r="X18" s="191"/>
      <c r="Z18" s="190" t="s">
        <v>4</v>
      </c>
      <c r="AA18" s="189">
        <f>7/11*100</f>
        <v>63.636363636363633</v>
      </c>
      <c r="AC18" s="190" t="s">
        <v>4</v>
      </c>
      <c r="AD18" s="189">
        <f>4+7</f>
        <v>11</v>
      </c>
    </row>
    <row r="19" spans="1:30" x14ac:dyDescent="0.25">
      <c r="A19" s="176"/>
      <c r="B19" s="154">
        <v>16</v>
      </c>
      <c r="C19" s="188">
        <v>29</v>
      </c>
      <c r="D19" s="173"/>
      <c r="E19" s="174"/>
      <c r="F19" s="165">
        <v>32</v>
      </c>
      <c r="G19" s="173"/>
      <c r="H19" s="163"/>
      <c r="I19" s="177" t="s">
        <v>229</v>
      </c>
      <c r="J19" s="165">
        <v>1</v>
      </c>
      <c r="K19" s="164">
        <v>1</v>
      </c>
      <c r="L19" s="163"/>
      <c r="M19" s="165">
        <v>0</v>
      </c>
      <c r="N19" s="164"/>
      <c r="O19" s="163"/>
      <c r="P19" s="165">
        <v>0</v>
      </c>
      <c r="Q19" s="192"/>
      <c r="R19" s="191"/>
      <c r="S19" s="165">
        <v>4</v>
      </c>
      <c r="T19" s="192">
        <v>1</v>
      </c>
      <c r="U19" s="182"/>
      <c r="V19" s="165">
        <v>0</v>
      </c>
      <c r="W19" s="192"/>
      <c r="X19" s="191"/>
      <c r="Z19" s="190" t="s">
        <v>5</v>
      </c>
      <c r="AA19" s="189">
        <f>15*100/35</f>
        <v>42.857142857142854</v>
      </c>
      <c r="AC19" s="190" t="s">
        <v>5</v>
      </c>
      <c r="AD19" s="189">
        <v>35</v>
      </c>
    </row>
    <row r="20" spans="1:30" x14ac:dyDescent="0.25">
      <c r="A20" s="176"/>
      <c r="B20" s="154">
        <v>17</v>
      </c>
      <c r="C20" s="188">
        <v>32</v>
      </c>
      <c r="D20" s="173"/>
      <c r="E20" s="174"/>
      <c r="F20" s="165">
        <v>37</v>
      </c>
      <c r="G20" s="173">
        <v>1</v>
      </c>
      <c r="H20" s="163"/>
      <c r="I20" s="177" t="s">
        <v>228</v>
      </c>
      <c r="J20" s="165">
        <v>0</v>
      </c>
      <c r="K20" s="164"/>
      <c r="L20" s="163"/>
      <c r="M20" s="165">
        <v>0</v>
      </c>
      <c r="N20" s="164"/>
      <c r="O20" s="163"/>
      <c r="P20" s="165">
        <v>0</v>
      </c>
      <c r="Q20" s="164"/>
      <c r="R20" s="191"/>
      <c r="S20" s="165">
        <v>0</v>
      </c>
      <c r="T20" s="164"/>
      <c r="U20" s="182"/>
      <c r="V20" s="165">
        <v>0</v>
      </c>
      <c r="W20" s="164"/>
      <c r="X20" s="191"/>
      <c r="Z20" s="190" t="s">
        <v>6</v>
      </c>
      <c r="AA20" s="189">
        <f>19/39*100</f>
        <v>48.717948717948715</v>
      </c>
      <c r="AC20" s="190" t="s">
        <v>6</v>
      </c>
      <c r="AD20" s="189">
        <v>39</v>
      </c>
    </row>
    <row r="21" spans="1:30" x14ac:dyDescent="0.25">
      <c r="A21" s="176"/>
      <c r="B21" s="154">
        <v>18</v>
      </c>
      <c r="C21" s="188">
        <v>33</v>
      </c>
      <c r="D21" s="173"/>
      <c r="E21" s="174"/>
      <c r="F21" s="165">
        <v>37</v>
      </c>
      <c r="G21" s="173">
        <v>3</v>
      </c>
      <c r="H21" s="163"/>
      <c r="I21" s="177" t="s">
        <v>227</v>
      </c>
      <c r="J21" s="165">
        <v>0</v>
      </c>
      <c r="K21" s="164"/>
      <c r="L21" s="163"/>
      <c r="M21" s="165">
        <v>0</v>
      </c>
      <c r="N21" s="164"/>
      <c r="O21" s="163"/>
      <c r="P21" s="165">
        <v>0</v>
      </c>
      <c r="Q21" s="164"/>
      <c r="R21" s="163"/>
      <c r="S21" s="165">
        <v>0</v>
      </c>
      <c r="T21" s="164"/>
      <c r="U21" s="182"/>
      <c r="V21" s="165">
        <v>0</v>
      </c>
      <c r="W21" s="164"/>
      <c r="X21" s="163"/>
      <c r="Z21" s="190" t="s">
        <v>7</v>
      </c>
      <c r="AA21" s="189">
        <f>21/47*100</f>
        <v>44.680851063829785</v>
      </c>
      <c r="AC21" s="190" t="s">
        <v>7</v>
      </c>
      <c r="AD21" s="189">
        <v>47</v>
      </c>
    </row>
    <row r="22" spans="1:30" x14ac:dyDescent="0.25">
      <c r="A22" s="176"/>
      <c r="B22" s="154">
        <v>19</v>
      </c>
      <c r="C22" s="188">
        <v>33</v>
      </c>
      <c r="D22" s="173"/>
      <c r="E22" s="174"/>
      <c r="F22" s="165">
        <v>38</v>
      </c>
      <c r="G22" s="173">
        <v>5</v>
      </c>
      <c r="H22" s="163"/>
      <c r="I22" s="177" t="s">
        <v>226</v>
      </c>
      <c r="J22" s="165">
        <v>1</v>
      </c>
      <c r="K22" s="164">
        <v>2</v>
      </c>
      <c r="L22" s="163"/>
      <c r="M22" s="165">
        <v>0</v>
      </c>
      <c r="N22" s="164">
        <v>2</v>
      </c>
      <c r="O22" s="163"/>
      <c r="P22" s="165">
        <v>0</v>
      </c>
      <c r="Q22" s="164">
        <v>7</v>
      </c>
      <c r="R22" s="163"/>
      <c r="S22" s="165">
        <v>1</v>
      </c>
      <c r="T22" s="164">
        <v>3</v>
      </c>
      <c r="U22" s="182"/>
      <c r="V22" s="165">
        <v>1</v>
      </c>
      <c r="W22" s="164"/>
      <c r="X22" s="163"/>
      <c r="Z22" s="190" t="s">
        <v>8</v>
      </c>
      <c r="AA22" s="189">
        <f>11/27*100</f>
        <v>40.74074074074074</v>
      </c>
      <c r="AC22" s="190" t="s">
        <v>8</v>
      </c>
      <c r="AD22" s="189">
        <f>27</f>
        <v>27</v>
      </c>
    </row>
    <row r="23" spans="1:30" ht="15.75" thickBot="1" x14ac:dyDescent="0.3">
      <c r="A23" s="176"/>
      <c r="B23" s="154">
        <v>20</v>
      </c>
      <c r="C23" s="188">
        <v>40</v>
      </c>
      <c r="D23" s="173">
        <v>5</v>
      </c>
      <c r="E23" s="174"/>
      <c r="F23" s="165">
        <v>38</v>
      </c>
      <c r="G23" s="173">
        <v>5</v>
      </c>
      <c r="H23" s="163"/>
      <c r="I23" s="177" t="s">
        <v>225</v>
      </c>
      <c r="J23" s="165">
        <v>0</v>
      </c>
      <c r="K23" s="164"/>
      <c r="L23" s="163"/>
      <c r="M23" s="165">
        <v>0</v>
      </c>
      <c r="N23" s="164">
        <v>1</v>
      </c>
      <c r="O23" s="163"/>
      <c r="P23" s="165">
        <v>0</v>
      </c>
      <c r="Q23" s="164"/>
      <c r="R23" s="163"/>
      <c r="S23" s="165">
        <v>0</v>
      </c>
      <c r="T23" s="164">
        <v>1</v>
      </c>
      <c r="U23" s="182"/>
      <c r="V23" s="165">
        <v>0</v>
      </c>
      <c r="W23" s="164">
        <v>1</v>
      </c>
      <c r="X23" s="163"/>
      <c r="Z23" s="190" t="s">
        <v>9</v>
      </c>
      <c r="AA23" s="189">
        <f>27/51*100</f>
        <v>52.941176470588239</v>
      </c>
      <c r="AC23" s="190" t="s">
        <v>9</v>
      </c>
      <c r="AD23" s="189">
        <v>51</v>
      </c>
    </row>
    <row r="24" spans="1:30" x14ac:dyDescent="0.25">
      <c r="A24" s="176"/>
      <c r="B24" s="154">
        <v>21</v>
      </c>
      <c r="C24" s="188">
        <v>42</v>
      </c>
      <c r="D24" s="173">
        <v>6</v>
      </c>
      <c r="E24" s="174"/>
      <c r="F24" s="165">
        <v>39</v>
      </c>
      <c r="G24" s="173">
        <v>6</v>
      </c>
      <c r="H24" s="163"/>
      <c r="I24" s="177" t="s">
        <v>224</v>
      </c>
      <c r="J24" s="165"/>
      <c r="K24" s="164">
        <v>1</v>
      </c>
      <c r="L24" s="163" t="s">
        <v>30</v>
      </c>
      <c r="M24" s="165">
        <v>7</v>
      </c>
      <c r="N24" s="164"/>
      <c r="O24" s="163"/>
      <c r="P24" s="165"/>
      <c r="Q24" s="164">
        <v>1</v>
      </c>
      <c r="R24" s="163"/>
      <c r="S24" s="165"/>
      <c r="T24" s="164">
        <v>0</v>
      </c>
      <c r="U24" s="163"/>
      <c r="V24" s="165"/>
      <c r="W24" s="164">
        <v>1</v>
      </c>
      <c r="X24" s="163"/>
      <c r="Z24" s="148" t="s">
        <v>223</v>
      </c>
      <c r="AA24" s="187">
        <f>AVERAGE(AA17:AA23)</f>
        <v>47.041215600128524</v>
      </c>
      <c r="AC24" s="148" t="s">
        <v>223</v>
      </c>
      <c r="AD24" s="187">
        <f>AVERAGE(AD17:AD23)</f>
        <v>32</v>
      </c>
    </row>
    <row r="25" spans="1:30" ht="15.75" thickBot="1" x14ac:dyDescent="0.3">
      <c r="A25" s="176"/>
      <c r="B25" s="154">
        <v>22</v>
      </c>
      <c r="C25" s="186">
        <v>44</v>
      </c>
      <c r="D25" s="173">
        <v>7</v>
      </c>
      <c r="E25" s="185" t="s">
        <v>222</v>
      </c>
      <c r="F25" s="184">
        <v>40</v>
      </c>
      <c r="G25" s="173">
        <v>7</v>
      </c>
      <c r="H25" s="163" t="s">
        <v>30</v>
      </c>
      <c r="I25" s="177" t="s">
        <v>221</v>
      </c>
      <c r="J25" s="165"/>
      <c r="K25" s="164">
        <v>1</v>
      </c>
      <c r="L25" s="163" t="s">
        <v>30</v>
      </c>
      <c r="M25" s="165"/>
      <c r="N25" s="164">
        <v>2</v>
      </c>
      <c r="O25" s="163"/>
      <c r="P25" s="165">
        <v>4</v>
      </c>
      <c r="Q25" s="164"/>
      <c r="R25" s="163" t="s">
        <v>48</v>
      </c>
      <c r="S25" s="165">
        <v>1</v>
      </c>
      <c r="T25" s="164"/>
      <c r="U25" s="163" t="s">
        <v>30</v>
      </c>
      <c r="V25" s="165"/>
      <c r="W25" s="164">
        <v>3</v>
      </c>
      <c r="X25" s="163"/>
      <c r="Z25" s="142" t="s">
        <v>220</v>
      </c>
      <c r="AA25" s="183">
        <f>STDEV(AA17:AA23)</f>
        <v>9.1659971281661239</v>
      </c>
      <c r="AC25" s="142" t="s">
        <v>220</v>
      </c>
      <c r="AD25" s="183">
        <f>STDEV(AD17:AD23)</f>
        <v>15.459624833740307</v>
      </c>
    </row>
    <row r="26" spans="1:30" x14ac:dyDescent="0.25">
      <c r="A26" s="176"/>
      <c r="B26" s="154">
        <v>23</v>
      </c>
      <c r="C26" s="175"/>
      <c r="D26" s="173">
        <v>7</v>
      </c>
      <c r="E26" s="180" t="s">
        <v>30</v>
      </c>
      <c r="F26" s="165"/>
      <c r="G26" s="173">
        <v>8</v>
      </c>
      <c r="H26" s="163" t="s">
        <v>48</v>
      </c>
      <c r="I26" s="177" t="s">
        <v>219</v>
      </c>
      <c r="J26" s="165"/>
      <c r="K26" s="164">
        <v>2</v>
      </c>
      <c r="L26" s="163"/>
      <c r="M26" s="165"/>
      <c r="N26" s="164">
        <v>2</v>
      </c>
      <c r="O26" s="163" t="s">
        <v>30</v>
      </c>
      <c r="P26" s="165">
        <v>1</v>
      </c>
      <c r="Q26" s="164">
        <v>3</v>
      </c>
      <c r="R26" s="163" t="s">
        <v>30</v>
      </c>
      <c r="S26" s="165">
        <v>1</v>
      </c>
      <c r="T26" s="164">
        <v>2</v>
      </c>
      <c r="U26" s="163"/>
      <c r="V26" s="165"/>
      <c r="W26" s="164">
        <v>5</v>
      </c>
      <c r="X26" s="163"/>
    </row>
    <row r="27" spans="1:30" x14ac:dyDescent="0.25">
      <c r="A27" s="176"/>
      <c r="B27" s="154">
        <v>24</v>
      </c>
      <c r="C27" s="175"/>
      <c r="D27" s="173">
        <v>7</v>
      </c>
      <c r="E27" s="180" t="s">
        <v>33</v>
      </c>
      <c r="F27" s="165"/>
      <c r="G27" s="173">
        <v>11</v>
      </c>
      <c r="H27" s="163" t="s">
        <v>60</v>
      </c>
      <c r="I27" s="177" t="s">
        <v>218</v>
      </c>
      <c r="J27" s="165">
        <v>0</v>
      </c>
      <c r="K27" s="164"/>
      <c r="L27" s="163"/>
      <c r="M27" s="165">
        <v>0</v>
      </c>
      <c r="N27" s="164"/>
      <c r="O27" s="163"/>
      <c r="P27" s="165">
        <v>0</v>
      </c>
      <c r="Q27" s="164"/>
      <c r="R27" s="163"/>
      <c r="S27" s="165">
        <v>0</v>
      </c>
      <c r="T27" s="164"/>
      <c r="U27" s="163"/>
      <c r="V27" s="165">
        <v>0</v>
      </c>
      <c r="W27" s="164"/>
      <c r="X27" s="163"/>
    </row>
    <row r="28" spans="1:30" x14ac:dyDescent="0.25">
      <c r="A28" s="176"/>
      <c r="B28" s="154">
        <v>25</v>
      </c>
      <c r="C28" s="175"/>
      <c r="D28" s="173">
        <v>8</v>
      </c>
      <c r="E28" s="180" t="s">
        <v>35</v>
      </c>
      <c r="F28" s="165"/>
      <c r="G28" s="173">
        <v>11</v>
      </c>
      <c r="H28" s="163" t="s">
        <v>110</v>
      </c>
      <c r="I28" s="177" t="s">
        <v>217</v>
      </c>
      <c r="J28" s="165"/>
      <c r="K28" s="164"/>
      <c r="L28" s="163" t="s">
        <v>30</v>
      </c>
      <c r="M28" s="165">
        <v>1</v>
      </c>
      <c r="N28" s="164">
        <v>3</v>
      </c>
      <c r="O28" s="163" t="s">
        <v>48</v>
      </c>
      <c r="P28" s="165">
        <v>1</v>
      </c>
      <c r="Q28" s="164">
        <v>6</v>
      </c>
      <c r="R28" s="163" t="s">
        <v>35</v>
      </c>
      <c r="S28" s="165"/>
      <c r="T28" s="164">
        <v>6</v>
      </c>
      <c r="U28" s="163" t="s">
        <v>33</v>
      </c>
      <c r="V28" s="165">
        <v>3</v>
      </c>
      <c r="W28" s="164">
        <v>4</v>
      </c>
      <c r="X28" s="163"/>
    </row>
    <row r="29" spans="1:30" x14ac:dyDescent="0.25">
      <c r="A29" s="176"/>
      <c r="B29" s="154">
        <v>26</v>
      </c>
      <c r="C29" s="175"/>
      <c r="D29" s="173">
        <v>9</v>
      </c>
      <c r="E29" s="180" t="s">
        <v>178</v>
      </c>
      <c r="F29" s="165"/>
      <c r="G29" s="173">
        <v>12</v>
      </c>
      <c r="H29" s="182" t="s">
        <v>178</v>
      </c>
      <c r="I29" s="177" t="s">
        <v>216</v>
      </c>
      <c r="J29" s="165"/>
      <c r="K29" s="164">
        <v>3</v>
      </c>
      <c r="L29" s="163" t="s">
        <v>30</v>
      </c>
      <c r="M29" s="165">
        <v>0</v>
      </c>
      <c r="N29" s="164"/>
      <c r="O29" s="163"/>
      <c r="P29" s="165">
        <v>1</v>
      </c>
      <c r="Q29" s="164">
        <v>2</v>
      </c>
      <c r="R29" s="163" t="s">
        <v>30</v>
      </c>
      <c r="S29" s="165"/>
      <c r="T29" s="164">
        <v>2</v>
      </c>
      <c r="U29" s="163" t="s">
        <v>30</v>
      </c>
      <c r="V29" s="165"/>
      <c r="W29" s="164">
        <v>5</v>
      </c>
      <c r="X29" s="163" t="s">
        <v>30</v>
      </c>
    </row>
    <row r="30" spans="1:30" x14ac:dyDescent="0.25">
      <c r="A30" s="176"/>
      <c r="B30" s="154">
        <v>27</v>
      </c>
      <c r="C30" s="175"/>
      <c r="D30" s="173">
        <v>10</v>
      </c>
      <c r="E30" s="180" t="s">
        <v>121</v>
      </c>
      <c r="F30" s="165"/>
      <c r="G30" s="173">
        <v>13</v>
      </c>
      <c r="H30" s="163" t="s">
        <v>215</v>
      </c>
      <c r="I30" s="177" t="s">
        <v>214</v>
      </c>
      <c r="J30" s="165"/>
      <c r="K30" s="164">
        <v>2</v>
      </c>
      <c r="L30" s="163" t="s">
        <v>36</v>
      </c>
      <c r="M30" s="165">
        <v>1</v>
      </c>
      <c r="N30" s="164">
        <v>2</v>
      </c>
      <c r="O30" s="163" t="s">
        <v>48</v>
      </c>
      <c r="P30" s="165"/>
      <c r="Q30" s="164">
        <v>4</v>
      </c>
      <c r="R30" s="163"/>
      <c r="S30" s="165"/>
      <c r="T30" s="164">
        <v>1</v>
      </c>
      <c r="U30" s="163"/>
      <c r="V30" s="165">
        <v>2</v>
      </c>
      <c r="W30" s="164">
        <v>4</v>
      </c>
      <c r="X30" s="163" t="s">
        <v>33</v>
      </c>
    </row>
    <row r="31" spans="1:30" x14ac:dyDescent="0.25">
      <c r="A31" s="176"/>
      <c r="B31" s="154">
        <v>28</v>
      </c>
      <c r="C31" s="175"/>
      <c r="D31" s="173">
        <v>10</v>
      </c>
      <c r="E31" s="180" t="s">
        <v>178</v>
      </c>
      <c r="F31" s="165"/>
      <c r="G31" s="173">
        <v>13</v>
      </c>
      <c r="H31" s="163" t="s">
        <v>213</v>
      </c>
      <c r="I31" s="177" t="s">
        <v>212</v>
      </c>
      <c r="J31" s="165"/>
      <c r="K31" s="164">
        <v>2</v>
      </c>
      <c r="L31" s="163" t="s">
        <v>30</v>
      </c>
      <c r="M31" s="165">
        <v>2</v>
      </c>
      <c r="N31" s="164">
        <v>1</v>
      </c>
      <c r="O31" s="163" t="s">
        <v>30</v>
      </c>
      <c r="P31" s="165"/>
      <c r="Q31" s="164">
        <v>6</v>
      </c>
      <c r="R31" s="163" t="s">
        <v>30</v>
      </c>
      <c r="S31" s="165">
        <v>0</v>
      </c>
      <c r="T31" s="164"/>
      <c r="U31" s="163"/>
      <c r="V31" s="165">
        <v>1</v>
      </c>
      <c r="W31" s="164">
        <v>3</v>
      </c>
      <c r="X31" s="163" t="s">
        <v>211</v>
      </c>
    </row>
    <row r="32" spans="1:30" x14ac:dyDescent="0.25">
      <c r="A32" s="176"/>
      <c r="B32" s="154">
        <v>29</v>
      </c>
      <c r="C32" s="175"/>
      <c r="D32" s="173">
        <v>10</v>
      </c>
      <c r="E32" s="180" t="s">
        <v>178</v>
      </c>
      <c r="F32" s="165"/>
      <c r="G32" s="173">
        <v>13</v>
      </c>
      <c r="H32" s="182" t="s">
        <v>178</v>
      </c>
      <c r="I32" s="177" t="s">
        <v>210</v>
      </c>
      <c r="J32" s="165"/>
      <c r="K32" s="164">
        <v>8</v>
      </c>
      <c r="L32" s="163" t="s">
        <v>30</v>
      </c>
      <c r="M32" s="165"/>
      <c r="N32" s="164">
        <v>1</v>
      </c>
      <c r="O32" s="163" t="s">
        <v>44</v>
      </c>
      <c r="P32" s="165"/>
      <c r="Q32" s="164">
        <v>3</v>
      </c>
      <c r="R32" s="163" t="s">
        <v>209</v>
      </c>
      <c r="S32" s="165"/>
      <c r="T32" s="164">
        <v>3</v>
      </c>
      <c r="U32" s="163" t="s">
        <v>209</v>
      </c>
      <c r="V32" s="165">
        <v>2</v>
      </c>
      <c r="W32" s="164">
        <v>5</v>
      </c>
      <c r="X32" s="163" t="s">
        <v>44</v>
      </c>
    </row>
    <row r="33" spans="1:24" x14ac:dyDescent="0.25">
      <c r="A33" s="176"/>
      <c r="B33" s="154">
        <v>30</v>
      </c>
      <c r="C33" s="175"/>
      <c r="D33" s="173">
        <v>10</v>
      </c>
      <c r="E33" s="180" t="s">
        <v>59</v>
      </c>
      <c r="F33" s="165"/>
      <c r="G33" s="173">
        <v>14</v>
      </c>
      <c r="H33" s="182" t="s">
        <v>178</v>
      </c>
      <c r="I33" s="177" t="s">
        <v>208</v>
      </c>
      <c r="J33" s="165"/>
      <c r="K33" s="164">
        <v>3</v>
      </c>
      <c r="L33" s="163"/>
      <c r="M33" s="165"/>
      <c r="N33" s="164">
        <v>2</v>
      </c>
      <c r="O33" s="163" t="s">
        <v>207</v>
      </c>
      <c r="P33" s="165"/>
      <c r="Q33" s="164"/>
      <c r="R33" s="163" t="s">
        <v>33</v>
      </c>
      <c r="S33" s="165"/>
      <c r="T33" s="164">
        <v>1</v>
      </c>
      <c r="U33" s="163" t="s">
        <v>36</v>
      </c>
      <c r="V33" s="165">
        <v>1</v>
      </c>
      <c r="W33" s="164">
        <v>3</v>
      </c>
      <c r="X33" s="163" t="s">
        <v>124</v>
      </c>
    </row>
    <row r="34" spans="1:24" x14ac:dyDescent="0.25">
      <c r="A34" s="176"/>
      <c r="B34" s="154">
        <v>31</v>
      </c>
      <c r="C34" s="175"/>
      <c r="D34" s="173">
        <v>10</v>
      </c>
      <c r="E34" s="180" t="s">
        <v>178</v>
      </c>
      <c r="F34" s="165"/>
      <c r="G34" s="173">
        <v>14</v>
      </c>
      <c r="H34" s="182" t="s">
        <v>178</v>
      </c>
      <c r="I34" s="177" t="s">
        <v>206</v>
      </c>
      <c r="J34" s="165"/>
      <c r="K34" s="164">
        <v>0</v>
      </c>
      <c r="L34" s="163"/>
      <c r="M34" s="165"/>
      <c r="N34" s="164">
        <v>0</v>
      </c>
      <c r="O34" s="163"/>
      <c r="P34" s="165"/>
      <c r="Q34" s="164">
        <v>0</v>
      </c>
      <c r="R34" s="163"/>
      <c r="S34" s="165"/>
      <c r="T34" s="164">
        <v>0</v>
      </c>
      <c r="U34" s="163"/>
      <c r="V34" s="165"/>
      <c r="W34" s="164">
        <v>0</v>
      </c>
      <c r="X34" s="163"/>
    </row>
    <row r="35" spans="1:24" x14ac:dyDescent="0.25">
      <c r="A35" s="176"/>
      <c r="B35" s="154">
        <v>32</v>
      </c>
      <c r="C35" s="175"/>
      <c r="D35" s="173">
        <v>11</v>
      </c>
      <c r="E35" s="180" t="s">
        <v>178</v>
      </c>
      <c r="F35" s="165"/>
      <c r="G35" s="173">
        <v>15</v>
      </c>
      <c r="H35" s="182" t="s">
        <v>178</v>
      </c>
      <c r="I35" s="177" t="s">
        <v>205</v>
      </c>
      <c r="J35" s="165"/>
      <c r="K35" s="164">
        <v>0</v>
      </c>
      <c r="L35" s="163"/>
      <c r="M35" s="165"/>
      <c r="N35" s="164">
        <v>0</v>
      </c>
      <c r="O35" s="163"/>
      <c r="P35" s="165"/>
      <c r="Q35" s="164">
        <v>0</v>
      </c>
      <c r="R35" s="163"/>
      <c r="S35" s="165"/>
      <c r="T35" s="164">
        <v>0</v>
      </c>
      <c r="U35" s="163"/>
      <c r="V35" s="165"/>
      <c r="W35" s="164">
        <v>0</v>
      </c>
      <c r="X35" s="163"/>
    </row>
    <row r="36" spans="1:24" x14ac:dyDescent="0.25">
      <c r="A36" s="176"/>
      <c r="B36" s="154">
        <v>33</v>
      </c>
      <c r="C36" s="175"/>
      <c r="D36" s="173">
        <v>13</v>
      </c>
      <c r="E36" s="180" t="s">
        <v>204</v>
      </c>
      <c r="F36" s="165"/>
      <c r="G36" s="173">
        <v>17</v>
      </c>
      <c r="H36" s="182" t="s">
        <v>178</v>
      </c>
      <c r="I36" s="177" t="s">
        <v>203</v>
      </c>
      <c r="J36" s="165">
        <v>1</v>
      </c>
      <c r="K36" s="164">
        <v>2</v>
      </c>
      <c r="L36" s="163" t="s">
        <v>202</v>
      </c>
      <c r="M36" s="165">
        <v>7</v>
      </c>
      <c r="N36" s="164">
        <v>3</v>
      </c>
      <c r="O36" s="163" t="s">
        <v>34</v>
      </c>
      <c r="P36" s="165">
        <v>1</v>
      </c>
      <c r="Q36" s="164">
        <v>2</v>
      </c>
      <c r="R36" s="163" t="s">
        <v>201</v>
      </c>
      <c r="S36" s="165">
        <v>1</v>
      </c>
      <c r="T36" s="164">
        <v>4</v>
      </c>
      <c r="U36" s="163" t="s">
        <v>130</v>
      </c>
      <c r="V36" s="165">
        <v>0</v>
      </c>
      <c r="W36" s="164">
        <v>8</v>
      </c>
      <c r="X36" s="163" t="s">
        <v>200</v>
      </c>
    </row>
    <row r="37" spans="1:24" x14ac:dyDescent="0.25">
      <c r="A37" s="176"/>
      <c r="B37" s="154">
        <v>34</v>
      </c>
      <c r="C37" s="175"/>
      <c r="D37" s="173">
        <v>13</v>
      </c>
      <c r="E37" s="180" t="s">
        <v>178</v>
      </c>
      <c r="F37" s="165"/>
      <c r="G37" s="173">
        <v>17</v>
      </c>
      <c r="H37" s="182" t="s">
        <v>178</v>
      </c>
      <c r="I37" s="177" t="s">
        <v>199</v>
      </c>
      <c r="J37" s="165"/>
      <c r="K37" s="164">
        <v>3</v>
      </c>
      <c r="L37" s="163" t="s">
        <v>34</v>
      </c>
      <c r="M37" s="165"/>
      <c r="N37" s="164">
        <v>1</v>
      </c>
      <c r="O37" s="163"/>
      <c r="P37" s="165"/>
      <c r="Q37" s="164"/>
      <c r="R37" s="163" t="s">
        <v>34</v>
      </c>
      <c r="S37" s="165"/>
      <c r="T37" s="164">
        <v>2</v>
      </c>
      <c r="U37" s="163"/>
      <c r="V37" s="165"/>
      <c r="W37" s="164">
        <v>2</v>
      </c>
      <c r="X37" s="163" t="s">
        <v>37</v>
      </c>
    </row>
    <row r="38" spans="1:24" x14ac:dyDescent="0.25">
      <c r="A38" s="176"/>
      <c r="B38" s="154">
        <v>35</v>
      </c>
      <c r="C38" s="175"/>
      <c r="D38" s="173">
        <v>14</v>
      </c>
      <c r="E38" s="180" t="s">
        <v>178</v>
      </c>
      <c r="F38" s="165"/>
      <c r="G38" s="173">
        <v>18</v>
      </c>
      <c r="H38" s="163" t="s">
        <v>198</v>
      </c>
      <c r="I38" s="177" t="s">
        <v>197</v>
      </c>
      <c r="J38" s="165"/>
      <c r="K38" s="164">
        <v>2</v>
      </c>
      <c r="L38" s="163" t="s">
        <v>196</v>
      </c>
      <c r="M38" s="165">
        <v>10</v>
      </c>
      <c r="N38" s="164">
        <v>2</v>
      </c>
      <c r="O38" s="163" t="s">
        <v>37</v>
      </c>
      <c r="P38" s="165">
        <v>3</v>
      </c>
      <c r="Q38" s="164"/>
      <c r="R38" s="163" t="s">
        <v>36</v>
      </c>
      <c r="S38" s="165"/>
      <c r="T38" s="164">
        <v>2</v>
      </c>
      <c r="U38" s="163" t="s">
        <v>37</v>
      </c>
      <c r="V38" s="165">
        <v>3</v>
      </c>
      <c r="W38" s="164"/>
      <c r="X38" s="163" t="s">
        <v>34</v>
      </c>
    </row>
    <row r="39" spans="1:24" x14ac:dyDescent="0.25">
      <c r="A39" s="176"/>
      <c r="B39" s="154">
        <v>36</v>
      </c>
      <c r="C39" s="175"/>
      <c r="D39" s="173">
        <v>18</v>
      </c>
      <c r="E39" s="180" t="s">
        <v>178</v>
      </c>
      <c r="F39" s="165"/>
      <c r="G39" s="173">
        <v>19</v>
      </c>
      <c r="H39" s="163" t="s">
        <v>195</v>
      </c>
      <c r="I39" s="177" t="s">
        <v>194</v>
      </c>
      <c r="J39" s="165"/>
      <c r="K39" s="164"/>
      <c r="L39" s="163" t="s">
        <v>48</v>
      </c>
      <c r="M39" s="165"/>
      <c r="N39" s="164"/>
      <c r="O39" s="163" t="s">
        <v>36</v>
      </c>
      <c r="P39" s="165"/>
      <c r="Q39" s="164">
        <v>1</v>
      </c>
      <c r="R39" s="163" t="s">
        <v>30</v>
      </c>
      <c r="S39" s="165"/>
      <c r="T39" s="164">
        <v>1</v>
      </c>
      <c r="U39" s="163" t="s">
        <v>34</v>
      </c>
      <c r="V39" s="165">
        <v>1</v>
      </c>
      <c r="W39" s="164"/>
      <c r="X39" s="163" t="s">
        <v>47</v>
      </c>
    </row>
    <row r="40" spans="1:24" x14ac:dyDescent="0.25">
      <c r="A40" s="176"/>
      <c r="B40" s="154">
        <v>37</v>
      </c>
      <c r="C40" s="175"/>
      <c r="D40" s="173">
        <v>18</v>
      </c>
      <c r="E40" s="180" t="s">
        <v>178</v>
      </c>
      <c r="F40" s="165"/>
      <c r="G40" s="179">
        <v>20</v>
      </c>
      <c r="H40" s="182" t="s">
        <v>178</v>
      </c>
      <c r="I40" s="177" t="s">
        <v>193</v>
      </c>
      <c r="J40" s="165">
        <v>3</v>
      </c>
      <c r="K40" s="164"/>
      <c r="L40" s="163" t="s">
        <v>34</v>
      </c>
      <c r="M40" s="165">
        <v>4</v>
      </c>
      <c r="N40" s="164">
        <v>1</v>
      </c>
      <c r="O40" s="163" t="s">
        <v>36</v>
      </c>
      <c r="P40" s="165">
        <v>3</v>
      </c>
      <c r="Q40" s="164">
        <v>2</v>
      </c>
      <c r="R40" s="163" t="s">
        <v>36</v>
      </c>
      <c r="S40" s="165">
        <v>0</v>
      </c>
      <c r="T40" s="164"/>
      <c r="U40" s="163"/>
      <c r="V40" s="165"/>
      <c r="W40" s="164">
        <v>1</v>
      </c>
      <c r="X40" s="163" t="s">
        <v>34</v>
      </c>
    </row>
    <row r="41" spans="1:24" x14ac:dyDescent="0.25">
      <c r="A41" s="176"/>
      <c r="B41" s="154">
        <v>38</v>
      </c>
      <c r="C41" s="175"/>
      <c r="D41" s="173">
        <v>18</v>
      </c>
      <c r="E41" s="180" t="s">
        <v>178</v>
      </c>
      <c r="F41" s="165"/>
      <c r="G41" s="173" t="s">
        <v>192</v>
      </c>
      <c r="H41" s="182" t="s">
        <v>178</v>
      </c>
      <c r="I41" s="177" t="s">
        <v>191</v>
      </c>
      <c r="J41" s="165">
        <v>0</v>
      </c>
      <c r="K41" s="164"/>
      <c r="L41" s="163"/>
      <c r="M41" s="165">
        <v>0</v>
      </c>
      <c r="N41" s="164"/>
      <c r="O41" s="163"/>
      <c r="P41" s="165">
        <v>0</v>
      </c>
      <c r="Q41" s="164"/>
      <c r="R41" s="163"/>
      <c r="S41" s="165">
        <v>0</v>
      </c>
      <c r="T41" s="164"/>
      <c r="U41" s="163"/>
      <c r="V41" s="165">
        <v>0</v>
      </c>
      <c r="W41" s="164"/>
      <c r="X41" s="163"/>
    </row>
    <row r="42" spans="1:24" x14ac:dyDescent="0.25">
      <c r="A42" s="176"/>
      <c r="B42" s="154">
        <v>39</v>
      </c>
      <c r="C42" s="175"/>
      <c r="D42" s="173">
        <v>18</v>
      </c>
      <c r="E42" s="180" t="s">
        <v>190</v>
      </c>
      <c r="F42" s="165"/>
      <c r="G42" s="173"/>
      <c r="H42" s="182" t="s">
        <v>178</v>
      </c>
      <c r="I42" s="177" t="s">
        <v>189</v>
      </c>
      <c r="J42" s="165"/>
      <c r="K42" s="164">
        <v>1</v>
      </c>
      <c r="L42" s="163"/>
      <c r="M42" s="165">
        <v>1</v>
      </c>
      <c r="N42" s="164">
        <v>1</v>
      </c>
      <c r="O42" s="163" t="s">
        <v>36</v>
      </c>
      <c r="P42" s="165"/>
      <c r="Q42" s="164">
        <v>3</v>
      </c>
      <c r="R42" s="163"/>
      <c r="S42" s="165"/>
      <c r="T42" s="164">
        <v>1</v>
      </c>
      <c r="U42" s="163" t="s">
        <v>36</v>
      </c>
      <c r="V42" s="165"/>
      <c r="W42" s="164">
        <v>1</v>
      </c>
      <c r="X42" s="163" t="s">
        <v>130</v>
      </c>
    </row>
    <row r="43" spans="1:24" x14ac:dyDescent="0.25">
      <c r="A43" s="176"/>
      <c r="B43" s="154">
        <v>40</v>
      </c>
      <c r="C43" s="175"/>
      <c r="D43" s="173">
        <v>19</v>
      </c>
      <c r="E43" s="180" t="s">
        <v>188</v>
      </c>
      <c r="F43" s="165"/>
      <c r="G43" s="173"/>
      <c r="H43" s="182" t="s">
        <v>178</v>
      </c>
      <c r="I43" s="177" t="s">
        <v>187</v>
      </c>
      <c r="J43" s="165">
        <v>1</v>
      </c>
      <c r="K43" s="164">
        <v>1</v>
      </c>
      <c r="L43" s="163" t="s">
        <v>30</v>
      </c>
      <c r="M43" s="165"/>
      <c r="N43" s="164"/>
      <c r="O43" s="163" t="s">
        <v>36</v>
      </c>
      <c r="P43" s="165">
        <v>4</v>
      </c>
      <c r="Q43" s="164">
        <v>1</v>
      </c>
      <c r="R43" s="163"/>
      <c r="S43" s="165"/>
      <c r="T43" s="164"/>
      <c r="U43" s="163" t="s">
        <v>37</v>
      </c>
      <c r="V43" s="165">
        <v>0</v>
      </c>
      <c r="W43" s="164"/>
      <c r="X43" s="163"/>
    </row>
    <row r="44" spans="1:24" x14ac:dyDescent="0.25">
      <c r="A44" s="176"/>
      <c r="B44" s="154">
        <v>41</v>
      </c>
      <c r="C44" s="175"/>
      <c r="D44" s="173">
        <v>20</v>
      </c>
      <c r="E44" s="180" t="s">
        <v>186</v>
      </c>
      <c r="F44" s="165"/>
      <c r="G44" s="173"/>
      <c r="H44" s="182" t="s">
        <v>178</v>
      </c>
      <c r="I44" s="177" t="s">
        <v>185</v>
      </c>
      <c r="J44" s="165">
        <v>0</v>
      </c>
      <c r="K44" s="164"/>
      <c r="L44" s="163"/>
      <c r="M44" s="165"/>
      <c r="N44" s="164"/>
      <c r="O44" s="163" t="s">
        <v>30</v>
      </c>
      <c r="P44" s="165">
        <v>0</v>
      </c>
      <c r="Q44" s="164"/>
      <c r="R44" s="163"/>
      <c r="S44" s="165"/>
      <c r="T44" s="164"/>
      <c r="U44" s="163" t="s">
        <v>36</v>
      </c>
      <c r="V44" s="165">
        <v>0</v>
      </c>
      <c r="W44" s="164"/>
      <c r="X44" s="163"/>
    </row>
    <row r="45" spans="1:24" x14ac:dyDescent="0.25">
      <c r="A45" s="176"/>
      <c r="B45" s="154">
        <v>42</v>
      </c>
      <c r="C45" s="175"/>
      <c r="D45" s="173">
        <v>21</v>
      </c>
      <c r="E45" s="180" t="s">
        <v>184</v>
      </c>
      <c r="F45" s="165"/>
      <c r="G45" s="173"/>
      <c r="H45" s="163" t="s">
        <v>183</v>
      </c>
      <c r="I45" s="177" t="s">
        <v>182</v>
      </c>
      <c r="J45" s="165"/>
      <c r="K45" s="164"/>
      <c r="L45" s="163" t="s">
        <v>48</v>
      </c>
      <c r="M45" s="165"/>
      <c r="N45" s="164"/>
      <c r="O45" s="163" t="s">
        <v>30</v>
      </c>
      <c r="P45" s="165">
        <v>0</v>
      </c>
      <c r="Q45" s="164"/>
      <c r="R45" s="163"/>
      <c r="S45" s="165">
        <v>0</v>
      </c>
      <c r="T45" s="164"/>
      <c r="U45" s="163" t="s">
        <v>30</v>
      </c>
      <c r="V45" s="165">
        <v>0</v>
      </c>
      <c r="W45" s="164"/>
      <c r="X45" s="163" t="s">
        <v>30</v>
      </c>
    </row>
    <row r="46" spans="1:24" x14ac:dyDescent="0.25">
      <c r="A46" s="176"/>
      <c r="B46" s="154">
        <v>43</v>
      </c>
      <c r="C46" s="175"/>
      <c r="D46" s="173">
        <v>21</v>
      </c>
      <c r="E46" s="180" t="s">
        <v>178</v>
      </c>
      <c r="F46" s="165"/>
      <c r="G46" s="173"/>
      <c r="H46" s="181" t="s">
        <v>181</v>
      </c>
      <c r="I46" s="177" t="s">
        <v>180</v>
      </c>
      <c r="J46" s="165">
        <v>0</v>
      </c>
      <c r="K46" s="164"/>
      <c r="L46" s="163"/>
      <c r="M46" s="165">
        <v>0</v>
      </c>
      <c r="N46" s="164"/>
      <c r="O46" s="163"/>
      <c r="P46" s="165">
        <v>0</v>
      </c>
      <c r="Q46" s="164"/>
      <c r="R46" s="163"/>
      <c r="S46" s="165">
        <v>0</v>
      </c>
      <c r="T46" s="164"/>
      <c r="U46" s="163"/>
      <c r="V46" s="165">
        <v>0</v>
      </c>
      <c r="W46" s="164"/>
      <c r="X46" s="163"/>
    </row>
    <row r="47" spans="1:24" x14ac:dyDescent="0.25">
      <c r="A47" s="176"/>
      <c r="B47" s="154">
        <v>44</v>
      </c>
      <c r="C47" s="175"/>
      <c r="D47" s="173">
        <v>21</v>
      </c>
      <c r="E47" s="180" t="s">
        <v>178</v>
      </c>
      <c r="F47" s="165"/>
      <c r="G47" s="173"/>
      <c r="H47" s="163"/>
      <c r="I47" s="177" t="s">
        <v>179</v>
      </c>
      <c r="J47" s="165">
        <v>1</v>
      </c>
      <c r="K47" s="164">
        <v>1</v>
      </c>
      <c r="L47" s="163"/>
      <c r="M47" s="165"/>
      <c r="N47" s="164"/>
      <c r="O47" s="163" t="s">
        <v>30</v>
      </c>
      <c r="P47" s="165"/>
      <c r="Q47" s="164"/>
      <c r="R47" s="163" t="s">
        <v>44</v>
      </c>
      <c r="S47" s="165">
        <v>0</v>
      </c>
      <c r="T47" s="164"/>
      <c r="U47" s="163"/>
      <c r="V47" s="165"/>
      <c r="W47" s="164">
        <v>3</v>
      </c>
      <c r="X47" s="163" t="s">
        <v>36</v>
      </c>
    </row>
    <row r="48" spans="1:24" x14ac:dyDescent="0.25">
      <c r="A48" s="176"/>
      <c r="B48" s="154">
        <v>45</v>
      </c>
      <c r="C48" s="175"/>
      <c r="D48" s="173">
        <v>21</v>
      </c>
      <c r="E48" s="180" t="s">
        <v>178</v>
      </c>
      <c r="F48" s="165"/>
      <c r="G48" s="173"/>
      <c r="H48" s="163"/>
      <c r="I48" s="177" t="s">
        <v>177</v>
      </c>
      <c r="J48" s="165">
        <v>0</v>
      </c>
      <c r="K48" s="164"/>
      <c r="L48" s="163"/>
      <c r="M48" s="165">
        <v>0</v>
      </c>
      <c r="N48" s="164"/>
      <c r="O48" s="163"/>
      <c r="P48" s="165">
        <v>0</v>
      </c>
      <c r="Q48" s="164"/>
      <c r="R48" s="163"/>
      <c r="S48" s="165">
        <v>0</v>
      </c>
      <c r="T48" s="164"/>
      <c r="U48" s="163"/>
      <c r="V48" s="165">
        <v>0</v>
      </c>
      <c r="W48" s="164"/>
      <c r="X48" s="163"/>
    </row>
    <row r="49" spans="1:24" x14ac:dyDescent="0.25">
      <c r="A49" s="176"/>
      <c r="B49" s="154">
        <v>46</v>
      </c>
      <c r="C49" s="175"/>
      <c r="D49" s="179">
        <v>21</v>
      </c>
      <c r="E49" s="178" t="s">
        <v>176</v>
      </c>
      <c r="F49" s="165"/>
      <c r="G49" s="173"/>
      <c r="H49" s="163"/>
      <c r="I49" s="177" t="s">
        <v>175</v>
      </c>
      <c r="J49" s="165">
        <v>0</v>
      </c>
      <c r="K49" s="164"/>
      <c r="L49" s="163"/>
      <c r="M49" s="165">
        <v>0</v>
      </c>
      <c r="N49" s="164"/>
      <c r="O49" s="163"/>
      <c r="P49" s="165">
        <v>0</v>
      </c>
      <c r="Q49" s="164"/>
      <c r="R49" s="163"/>
      <c r="S49" s="165">
        <v>0</v>
      </c>
      <c r="T49" s="164"/>
      <c r="U49" s="163"/>
      <c r="V49" s="165">
        <v>0</v>
      </c>
      <c r="W49" s="164"/>
      <c r="X49" s="163"/>
    </row>
    <row r="50" spans="1:24" x14ac:dyDescent="0.25">
      <c r="A50" s="176"/>
      <c r="B50" s="154">
        <v>47</v>
      </c>
      <c r="C50" s="175"/>
      <c r="D50" s="173"/>
      <c r="E50" s="174"/>
      <c r="F50" s="165"/>
      <c r="G50" s="173"/>
      <c r="H50" s="163"/>
      <c r="I50" s="177" t="s">
        <v>174</v>
      </c>
      <c r="J50" s="165">
        <v>0</v>
      </c>
      <c r="K50" s="164"/>
      <c r="L50" s="163"/>
      <c r="M50" s="165">
        <v>0</v>
      </c>
      <c r="N50" s="164"/>
      <c r="O50" s="163"/>
      <c r="P50" s="165">
        <v>0</v>
      </c>
      <c r="Q50" s="164"/>
      <c r="R50" s="163"/>
      <c r="S50" s="165">
        <v>0</v>
      </c>
      <c r="T50" s="164"/>
      <c r="U50" s="163"/>
      <c r="V50" s="165">
        <v>0</v>
      </c>
      <c r="W50" s="164"/>
      <c r="X50" s="163"/>
    </row>
    <row r="51" spans="1:24" x14ac:dyDescent="0.25">
      <c r="A51" s="176"/>
      <c r="B51" s="154">
        <v>48</v>
      </c>
      <c r="C51" s="175"/>
      <c r="D51" s="173"/>
      <c r="E51" s="174"/>
      <c r="F51" s="165"/>
      <c r="G51" s="173"/>
      <c r="H51" s="163"/>
      <c r="I51" s="177" t="s">
        <v>173</v>
      </c>
      <c r="J51" s="165"/>
      <c r="K51" s="164"/>
      <c r="L51" s="163" t="s">
        <v>37</v>
      </c>
      <c r="M51" s="165"/>
      <c r="N51" s="164">
        <v>6</v>
      </c>
      <c r="O51" s="163" t="s">
        <v>36</v>
      </c>
      <c r="P51" s="165"/>
      <c r="Q51" s="164"/>
      <c r="R51" s="163" t="s">
        <v>44</v>
      </c>
      <c r="S51" s="165">
        <v>1</v>
      </c>
      <c r="T51" s="164"/>
      <c r="U51" s="163"/>
      <c r="V51" s="165"/>
      <c r="W51" s="164">
        <v>2</v>
      </c>
      <c r="X51" s="163"/>
    </row>
    <row r="52" spans="1:24" x14ac:dyDescent="0.25">
      <c r="A52" s="176"/>
      <c r="B52" s="154">
        <v>49</v>
      </c>
      <c r="C52" s="175"/>
      <c r="D52" s="173"/>
      <c r="E52" s="174"/>
      <c r="F52" s="165"/>
      <c r="G52" s="173"/>
      <c r="H52" s="163"/>
      <c r="I52" s="172" t="s">
        <v>172</v>
      </c>
      <c r="J52" s="165"/>
      <c r="K52" s="164"/>
      <c r="L52" s="163" t="s">
        <v>30</v>
      </c>
      <c r="M52" s="165"/>
      <c r="N52" s="164">
        <v>1</v>
      </c>
      <c r="O52" s="163"/>
      <c r="P52" s="165"/>
      <c r="Q52" s="164">
        <v>1</v>
      </c>
      <c r="R52" s="163"/>
      <c r="S52" s="165">
        <v>0</v>
      </c>
      <c r="T52" s="164"/>
      <c r="U52" s="163"/>
      <c r="V52" s="165"/>
      <c r="W52" s="164">
        <v>1</v>
      </c>
      <c r="X52" s="163" t="s">
        <v>48</v>
      </c>
    </row>
    <row r="53" spans="1:24" ht="15.75" thickBot="1" x14ac:dyDescent="0.3">
      <c r="A53" s="171"/>
      <c r="B53" s="154">
        <v>50</v>
      </c>
      <c r="C53" s="170"/>
      <c r="D53" s="168"/>
      <c r="E53" s="169"/>
      <c r="F53" s="161"/>
      <c r="G53" s="168"/>
      <c r="H53" s="159"/>
      <c r="I53" s="162" t="s">
        <v>171</v>
      </c>
      <c r="J53" s="165">
        <v>0</v>
      </c>
      <c r="K53" s="164"/>
      <c r="L53" s="163"/>
      <c r="M53" s="165"/>
      <c r="N53" s="164">
        <v>1</v>
      </c>
      <c r="O53" s="163" t="s">
        <v>36</v>
      </c>
      <c r="P53" s="165">
        <v>0</v>
      </c>
      <c r="Q53" s="164"/>
      <c r="R53" s="163"/>
      <c r="S53" s="165">
        <v>0</v>
      </c>
      <c r="T53" s="164"/>
      <c r="U53" s="163"/>
      <c r="V53" s="165"/>
      <c r="W53" s="164">
        <v>1</v>
      </c>
      <c r="X53" s="163" t="s">
        <v>30</v>
      </c>
    </row>
    <row r="54" spans="1:24" x14ac:dyDescent="0.25">
      <c r="B54" s="154">
        <v>51</v>
      </c>
      <c r="D54" s="167"/>
      <c r="G54" s="167"/>
      <c r="I54" s="162" t="s">
        <v>170</v>
      </c>
      <c r="J54" s="165">
        <v>0</v>
      </c>
      <c r="K54" s="164"/>
      <c r="L54" s="163"/>
      <c r="M54" s="165"/>
      <c r="N54" s="164">
        <v>2</v>
      </c>
      <c r="O54" s="163" t="s">
        <v>36</v>
      </c>
      <c r="P54" s="165"/>
      <c r="Q54" s="164">
        <v>4</v>
      </c>
      <c r="R54" s="163"/>
      <c r="S54" s="165">
        <v>0</v>
      </c>
      <c r="T54" s="164"/>
      <c r="U54" s="163"/>
      <c r="V54" s="165"/>
      <c r="W54" s="164">
        <v>2</v>
      </c>
      <c r="X54" s="163" t="s">
        <v>30</v>
      </c>
    </row>
    <row r="55" spans="1:24" x14ac:dyDescent="0.25">
      <c r="B55" s="154">
        <v>52</v>
      </c>
      <c r="D55" s="167"/>
      <c r="G55" s="167"/>
      <c r="I55" s="162" t="s">
        <v>169</v>
      </c>
      <c r="J55" s="165">
        <v>0</v>
      </c>
      <c r="K55" s="164"/>
      <c r="L55" s="163"/>
      <c r="M55" s="165">
        <v>0</v>
      </c>
      <c r="N55" s="164"/>
      <c r="O55" s="163"/>
      <c r="P55" s="165">
        <v>0</v>
      </c>
      <c r="Q55" s="164"/>
      <c r="R55" s="163"/>
      <c r="S55" s="165">
        <v>0</v>
      </c>
      <c r="T55" s="164"/>
      <c r="U55" s="163"/>
      <c r="V55" s="165">
        <v>0</v>
      </c>
      <c r="W55" s="164"/>
      <c r="X55" s="163"/>
    </row>
    <row r="56" spans="1:24" x14ac:dyDescent="0.25">
      <c r="B56" s="154">
        <v>53</v>
      </c>
      <c r="D56" s="167"/>
      <c r="G56" s="167"/>
      <c r="I56" s="162" t="s">
        <v>168</v>
      </c>
      <c r="J56" s="165">
        <v>0</v>
      </c>
      <c r="K56" s="164"/>
      <c r="L56" s="163"/>
      <c r="M56" s="165">
        <v>0</v>
      </c>
      <c r="N56" s="164"/>
      <c r="O56" s="163"/>
      <c r="P56" s="165">
        <v>0</v>
      </c>
      <c r="Q56" s="164"/>
      <c r="R56" s="163"/>
      <c r="S56" s="165">
        <v>0</v>
      </c>
      <c r="T56" s="164"/>
      <c r="U56" s="163"/>
      <c r="V56" s="165">
        <v>0</v>
      </c>
      <c r="W56" s="164"/>
      <c r="X56" s="163"/>
    </row>
    <row r="57" spans="1:24" x14ac:dyDescent="0.25">
      <c r="B57" s="154">
        <v>54</v>
      </c>
      <c r="D57" s="167"/>
      <c r="G57" s="167"/>
      <c r="I57" s="162" t="s">
        <v>167</v>
      </c>
      <c r="J57" s="165"/>
      <c r="K57" s="164">
        <v>2</v>
      </c>
      <c r="L57" s="163"/>
      <c r="M57" s="165"/>
      <c r="N57" s="164">
        <v>5</v>
      </c>
      <c r="O57" s="163" t="s">
        <v>56</v>
      </c>
      <c r="P57" s="165"/>
      <c r="Q57" s="164">
        <v>3</v>
      </c>
      <c r="R57" s="163"/>
      <c r="S57" s="165"/>
      <c r="T57" s="164"/>
      <c r="U57" s="163"/>
      <c r="V57" s="165"/>
      <c r="W57" s="164"/>
      <c r="X57" s="163" t="s">
        <v>37</v>
      </c>
    </row>
    <row r="58" spans="1:24" x14ac:dyDescent="0.25">
      <c r="B58" s="154">
        <v>55</v>
      </c>
      <c r="D58" s="167"/>
      <c r="G58" s="167"/>
      <c r="I58" s="162" t="s">
        <v>166</v>
      </c>
      <c r="J58" s="165">
        <v>0</v>
      </c>
      <c r="K58" s="164"/>
      <c r="L58" s="163"/>
      <c r="M58" s="165"/>
      <c r="N58" s="164">
        <v>2</v>
      </c>
      <c r="O58" s="163" t="s">
        <v>37</v>
      </c>
      <c r="P58" s="165"/>
      <c r="Q58" s="164">
        <v>1</v>
      </c>
      <c r="R58" s="163" t="s">
        <v>36</v>
      </c>
      <c r="S58" s="165">
        <v>0</v>
      </c>
      <c r="T58" s="164"/>
      <c r="U58" s="163"/>
      <c r="V58" s="165">
        <v>0</v>
      </c>
      <c r="W58" s="164"/>
      <c r="X58" s="163"/>
    </row>
    <row r="59" spans="1:24" x14ac:dyDescent="0.25">
      <c r="B59" s="154">
        <v>56</v>
      </c>
      <c r="D59" s="167"/>
      <c r="G59" s="167"/>
      <c r="I59" s="162" t="s">
        <v>165</v>
      </c>
      <c r="J59" s="165">
        <v>0</v>
      </c>
      <c r="K59" s="164"/>
      <c r="L59" s="163"/>
      <c r="M59" s="165">
        <v>0</v>
      </c>
      <c r="N59" s="164"/>
      <c r="O59" s="163"/>
      <c r="P59" s="165">
        <v>0</v>
      </c>
      <c r="Q59" s="164"/>
      <c r="R59" s="163" t="s">
        <v>34</v>
      </c>
      <c r="S59" s="165">
        <v>0</v>
      </c>
      <c r="T59" s="164"/>
      <c r="U59" s="163"/>
      <c r="V59" s="165"/>
      <c r="W59" s="164"/>
      <c r="X59" s="163" t="s">
        <v>48</v>
      </c>
    </row>
    <row r="60" spans="1:24" x14ac:dyDescent="0.25">
      <c r="B60" s="154">
        <v>57</v>
      </c>
      <c r="D60" s="167"/>
      <c r="G60" s="167"/>
      <c r="I60" s="162" t="s">
        <v>164</v>
      </c>
      <c r="J60" s="165">
        <v>0</v>
      </c>
      <c r="K60" s="164"/>
      <c r="L60" s="163"/>
      <c r="M60" s="165"/>
      <c r="N60" s="164"/>
      <c r="O60" s="163" t="s">
        <v>37</v>
      </c>
      <c r="P60" s="165"/>
      <c r="Q60" s="164"/>
      <c r="R60" s="163" t="s">
        <v>54</v>
      </c>
      <c r="S60" s="165">
        <v>0</v>
      </c>
      <c r="T60" s="164"/>
      <c r="U60" s="163"/>
      <c r="V60" s="165"/>
      <c r="W60" s="164"/>
      <c r="X60" s="163" t="s">
        <v>36</v>
      </c>
    </row>
    <row r="61" spans="1:24" x14ac:dyDescent="0.25">
      <c r="B61" s="154">
        <v>58</v>
      </c>
      <c r="I61" s="162" t="s">
        <v>163</v>
      </c>
      <c r="J61" s="165">
        <v>0</v>
      </c>
      <c r="K61" s="164"/>
      <c r="L61" s="163"/>
      <c r="M61" s="165"/>
      <c r="N61" s="164">
        <v>2</v>
      </c>
      <c r="O61" s="163" t="s">
        <v>37</v>
      </c>
      <c r="P61" s="165">
        <v>0</v>
      </c>
      <c r="Q61" s="164"/>
      <c r="R61" s="163"/>
      <c r="S61" s="165">
        <v>0</v>
      </c>
      <c r="T61" s="164"/>
      <c r="U61" s="163"/>
      <c r="V61" s="165">
        <v>0</v>
      </c>
      <c r="W61" s="164"/>
      <c r="X61" s="163"/>
    </row>
    <row r="62" spans="1:24" x14ac:dyDescent="0.25">
      <c r="B62" s="154">
        <v>59</v>
      </c>
      <c r="I62" s="162" t="s">
        <v>162</v>
      </c>
      <c r="J62" s="165">
        <v>0</v>
      </c>
      <c r="K62" s="164"/>
      <c r="L62" s="163"/>
      <c r="M62" s="165">
        <v>0</v>
      </c>
      <c r="N62" s="164"/>
      <c r="O62" s="163"/>
      <c r="P62" s="165">
        <v>0</v>
      </c>
      <c r="Q62" s="164"/>
      <c r="R62" s="163"/>
      <c r="S62" s="165">
        <v>0</v>
      </c>
      <c r="T62" s="164"/>
      <c r="U62" s="163"/>
      <c r="V62" s="165">
        <v>0</v>
      </c>
      <c r="W62" s="164"/>
      <c r="X62" s="163"/>
    </row>
    <row r="63" spans="1:24" x14ac:dyDescent="0.25">
      <c r="B63" s="154">
        <v>60</v>
      </c>
      <c r="I63" s="162" t="s">
        <v>161</v>
      </c>
      <c r="J63" s="165">
        <v>0</v>
      </c>
      <c r="K63" s="164"/>
      <c r="L63" s="163"/>
      <c r="M63" s="165">
        <v>0</v>
      </c>
      <c r="N63" s="164"/>
      <c r="O63" s="163"/>
      <c r="P63" s="165">
        <v>0</v>
      </c>
      <c r="Q63" s="164"/>
      <c r="R63" s="163"/>
      <c r="S63" s="165">
        <v>0</v>
      </c>
      <c r="T63" s="164"/>
      <c r="U63" s="163"/>
      <c r="V63" s="165">
        <v>0</v>
      </c>
      <c r="W63" s="164"/>
      <c r="X63" s="163"/>
    </row>
    <row r="64" spans="1:24" x14ac:dyDescent="0.25">
      <c r="B64" s="154">
        <v>61</v>
      </c>
      <c r="I64" s="162" t="s">
        <v>160</v>
      </c>
      <c r="J64" s="165"/>
      <c r="K64" s="164"/>
      <c r="L64" s="163" t="s">
        <v>48</v>
      </c>
      <c r="M64" s="165"/>
      <c r="N64" s="164">
        <v>1</v>
      </c>
      <c r="O64" s="163" t="s">
        <v>37</v>
      </c>
      <c r="P64" s="165"/>
      <c r="Q64" s="164">
        <v>1</v>
      </c>
      <c r="R64" s="163" t="s">
        <v>54</v>
      </c>
      <c r="S64" s="165"/>
      <c r="T64" s="164">
        <v>1</v>
      </c>
      <c r="U64" s="163"/>
      <c r="V64" s="165">
        <v>0</v>
      </c>
      <c r="W64" s="164"/>
      <c r="X64" s="163"/>
    </row>
    <row r="65" spans="2:24" x14ac:dyDescent="0.25">
      <c r="B65" s="154">
        <v>62</v>
      </c>
      <c r="I65" s="162" t="s">
        <v>159</v>
      </c>
      <c r="J65" s="165">
        <v>0</v>
      </c>
      <c r="K65" s="164"/>
      <c r="L65" s="163"/>
      <c r="M65" s="165">
        <v>0</v>
      </c>
      <c r="N65" s="164"/>
      <c r="O65" s="163"/>
      <c r="P65" s="165">
        <v>0</v>
      </c>
      <c r="Q65" s="164"/>
      <c r="R65" s="163"/>
      <c r="S65" s="165">
        <v>0</v>
      </c>
      <c r="T65" s="164"/>
      <c r="U65" s="163"/>
      <c r="V65" s="165">
        <v>0</v>
      </c>
      <c r="W65" s="164"/>
      <c r="X65" s="163"/>
    </row>
    <row r="66" spans="2:24" x14ac:dyDescent="0.25">
      <c r="B66" s="154">
        <v>63</v>
      </c>
      <c r="I66" s="162" t="s">
        <v>158</v>
      </c>
      <c r="J66" s="165">
        <v>0</v>
      </c>
      <c r="K66" s="164"/>
      <c r="L66" s="163"/>
      <c r="M66" s="165"/>
      <c r="N66" s="164"/>
      <c r="O66" s="163" t="s">
        <v>30</v>
      </c>
      <c r="P66" s="165">
        <v>0</v>
      </c>
      <c r="Q66" s="164"/>
      <c r="R66" s="163"/>
      <c r="S66" s="165">
        <v>0</v>
      </c>
      <c r="T66" s="164"/>
      <c r="U66" s="163"/>
      <c r="V66" s="165">
        <v>0</v>
      </c>
      <c r="W66" s="164"/>
      <c r="X66" s="163"/>
    </row>
    <row r="67" spans="2:24" ht="15.75" thickBot="1" x14ac:dyDescent="0.3">
      <c r="B67" s="166">
        <v>64</v>
      </c>
      <c r="I67" s="162" t="s">
        <v>157</v>
      </c>
      <c r="J67" s="165">
        <v>0</v>
      </c>
      <c r="K67" s="164"/>
      <c r="L67" s="163"/>
      <c r="M67" s="165"/>
      <c r="N67" s="164"/>
      <c r="O67" s="163" t="s">
        <v>30</v>
      </c>
      <c r="P67" s="165">
        <v>0</v>
      </c>
      <c r="Q67" s="164"/>
      <c r="R67" s="163"/>
      <c r="S67" s="165">
        <v>0</v>
      </c>
      <c r="T67" s="164"/>
      <c r="U67" s="163"/>
      <c r="V67" s="165">
        <v>0</v>
      </c>
      <c r="W67" s="164"/>
      <c r="X67" s="163"/>
    </row>
    <row r="68" spans="2:24" ht="15.75" thickBot="1" x14ac:dyDescent="0.3">
      <c r="I68" s="162" t="s">
        <v>156</v>
      </c>
      <c r="J68" s="161">
        <v>0</v>
      </c>
      <c r="K68" s="160"/>
      <c r="L68" s="159"/>
      <c r="M68" s="161">
        <v>0</v>
      </c>
      <c r="N68" s="160"/>
      <c r="O68" s="159"/>
      <c r="P68" s="161"/>
      <c r="Q68" s="160"/>
      <c r="R68" s="159" t="s">
        <v>36</v>
      </c>
      <c r="S68" s="161">
        <v>0</v>
      </c>
      <c r="T68" s="160"/>
      <c r="U68" s="159"/>
      <c r="V68" s="161">
        <v>0</v>
      </c>
      <c r="W68" s="160"/>
      <c r="X68" s="159"/>
    </row>
    <row r="69" spans="2:24" ht="15.75" thickBot="1" x14ac:dyDescent="0.3">
      <c r="I69" s="162" t="s">
        <v>155</v>
      </c>
      <c r="J69" s="161">
        <v>0</v>
      </c>
      <c r="K69" s="160"/>
      <c r="L69" s="159"/>
      <c r="M69" s="161">
        <v>0</v>
      </c>
      <c r="N69" s="160"/>
      <c r="O69" s="159"/>
      <c r="P69" s="161">
        <v>0</v>
      </c>
      <c r="Q69" s="160"/>
      <c r="R69" s="159">
        <v>0</v>
      </c>
      <c r="S69" s="161">
        <v>0</v>
      </c>
      <c r="T69" s="160"/>
      <c r="U69" s="159"/>
      <c r="V69" s="161">
        <v>0</v>
      </c>
      <c r="W69" s="160"/>
      <c r="X69" s="159"/>
    </row>
    <row r="70" spans="2:24" ht="15.75" thickBot="1" x14ac:dyDescent="0.3">
      <c r="I70" s="162" t="s">
        <v>154</v>
      </c>
      <c r="J70" s="161">
        <v>0</v>
      </c>
      <c r="K70" s="160"/>
      <c r="L70" s="159"/>
      <c r="M70" s="161">
        <v>0</v>
      </c>
      <c r="N70" s="160"/>
      <c r="O70" s="159"/>
      <c r="P70" s="161">
        <v>0</v>
      </c>
      <c r="Q70" s="160"/>
      <c r="R70" s="159">
        <v>0</v>
      </c>
      <c r="S70" s="161">
        <v>0</v>
      </c>
      <c r="T70" s="160"/>
      <c r="U70" s="159"/>
      <c r="V70" s="161">
        <v>0</v>
      </c>
      <c r="W70" s="160"/>
      <c r="X70" s="159"/>
    </row>
    <row r="71" spans="2:24" ht="15.75" thickBot="1" x14ac:dyDescent="0.3">
      <c r="I71" s="162" t="s">
        <v>153</v>
      </c>
      <c r="J71" s="161">
        <v>0</v>
      </c>
      <c r="K71" s="160"/>
      <c r="L71" s="159"/>
      <c r="M71" s="161">
        <v>0</v>
      </c>
      <c r="N71" s="160"/>
      <c r="O71" s="159"/>
      <c r="P71" s="161">
        <v>0</v>
      </c>
      <c r="Q71" s="160"/>
      <c r="R71" s="159">
        <v>0</v>
      </c>
      <c r="S71" s="161"/>
      <c r="T71" s="160"/>
      <c r="U71" s="159" t="s">
        <v>36</v>
      </c>
      <c r="V71" s="161">
        <v>0</v>
      </c>
      <c r="W71" s="160"/>
      <c r="X71" s="159"/>
    </row>
    <row r="72" spans="2:24" x14ac:dyDescent="0.25">
      <c r="J72" s="136">
        <f>SUM(J4:J71)</f>
        <v>52</v>
      </c>
      <c r="K72" s="136">
        <f>SUM(K4:K71)</f>
        <v>37</v>
      </c>
      <c r="L72" s="136" t="s">
        <v>152</v>
      </c>
      <c r="M72" s="136">
        <f>SUM(M4:M71)</f>
        <v>56</v>
      </c>
      <c r="N72" s="136">
        <f>SUM(N4:N71)</f>
        <v>44</v>
      </c>
      <c r="O72" s="136" t="s">
        <v>151</v>
      </c>
      <c r="P72" s="136">
        <f>SUM(P4:P71)</f>
        <v>63</v>
      </c>
      <c r="Q72" s="136">
        <f>SUM(Q4:Q71)</f>
        <v>51</v>
      </c>
      <c r="R72" s="136" t="s">
        <v>150</v>
      </c>
      <c r="S72" s="136">
        <f>SUM(S4:S71)</f>
        <v>43</v>
      </c>
      <c r="T72" s="136">
        <f>SUM(T4:T71)</f>
        <v>31</v>
      </c>
      <c r="U72" s="136" t="s">
        <v>149</v>
      </c>
      <c r="V72" s="136">
        <f>SUM(V4:V71)</f>
        <v>68</v>
      </c>
      <c r="W72" s="136">
        <f>SUM(W4:W71)</f>
        <v>55</v>
      </c>
      <c r="X72" s="136" t="s">
        <v>148</v>
      </c>
    </row>
    <row r="75" spans="2:24" ht="15.75" thickBot="1" x14ac:dyDescent="0.3"/>
    <row r="76" spans="2:24" ht="15.75" thickBot="1" x14ac:dyDescent="0.3">
      <c r="J76" s="158" t="s">
        <v>3</v>
      </c>
      <c r="K76" s="156" t="s">
        <v>147</v>
      </c>
      <c r="L76" s="158" t="s">
        <v>4</v>
      </c>
      <c r="M76" s="156" t="s">
        <v>146</v>
      </c>
      <c r="N76" s="158" t="s">
        <v>5</v>
      </c>
      <c r="O76" s="156" t="s">
        <v>145</v>
      </c>
      <c r="P76" s="158" t="s">
        <v>6</v>
      </c>
      <c r="Q76" s="156" t="s">
        <v>144</v>
      </c>
      <c r="R76" s="158" t="s">
        <v>7</v>
      </c>
      <c r="S76" s="156" t="s">
        <v>143</v>
      </c>
      <c r="T76" s="157" t="s">
        <v>8</v>
      </c>
      <c r="U76" s="156" t="s">
        <v>142</v>
      </c>
      <c r="V76" s="157" t="s">
        <v>9</v>
      </c>
      <c r="W76" s="156" t="s">
        <v>141</v>
      </c>
    </row>
    <row r="77" spans="2:24" x14ac:dyDescent="0.25">
      <c r="I77" s="155">
        <v>1</v>
      </c>
      <c r="J77" s="147">
        <f t="shared" ref="J77:J96" si="0">D4</f>
        <v>0</v>
      </c>
      <c r="K77" s="145">
        <f t="shared" ref="K77:K108" si="1">J77*I77</f>
        <v>0</v>
      </c>
      <c r="L77" s="147">
        <f t="shared" ref="L77:L93" si="2">G4</f>
        <v>0</v>
      </c>
      <c r="M77" s="145">
        <f t="shared" ref="M77:M108" si="3">L77*I77</f>
        <v>0</v>
      </c>
      <c r="N77" s="147">
        <f t="shared" ref="N77:N108" si="4">K4</f>
        <v>0</v>
      </c>
      <c r="O77" s="145">
        <f t="shared" ref="O77:O108" si="5">N77*I77</f>
        <v>0</v>
      </c>
      <c r="P77" s="147">
        <f t="shared" ref="P77:P108" si="6">N4</f>
        <v>0</v>
      </c>
      <c r="Q77" s="145">
        <f t="shared" ref="Q77:Q108" si="7">P77*I77</f>
        <v>0</v>
      </c>
      <c r="R77" s="147">
        <f t="shared" ref="R77:R108" si="8">Q4</f>
        <v>0</v>
      </c>
      <c r="S77" s="145">
        <f t="shared" ref="S77:S108" si="9">R77*I77</f>
        <v>0</v>
      </c>
      <c r="T77" s="147">
        <f t="shared" ref="T77:T108" si="10">T4</f>
        <v>0</v>
      </c>
      <c r="U77" s="145">
        <f t="shared" ref="U77:U108" si="11">T77*I77</f>
        <v>0</v>
      </c>
      <c r="V77" s="147">
        <f t="shared" ref="V77:V108" si="12">W4</f>
        <v>0</v>
      </c>
      <c r="W77" s="145">
        <f t="shared" ref="W77:W108" si="13">I77*V77</f>
        <v>0</v>
      </c>
    </row>
    <row r="78" spans="2:24" x14ac:dyDescent="0.25">
      <c r="I78" s="154">
        <v>2</v>
      </c>
      <c r="J78" s="153">
        <f t="shared" si="0"/>
        <v>0</v>
      </c>
      <c r="K78" s="152">
        <f t="shared" si="1"/>
        <v>0</v>
      </c>
      <c r="L78" s="153">
        <f t="shared" si="2"/>
        <v>0</v>
      </c>
      <c r="M78" s="152">
        <f t="shared" si="3"/>
        <v>0</v>
      </c>
      <c r="N78" s="153">
        <f t="shared" si="4"/>
        <v>0</v>
      </c>
      <c r="O78" s="152">
        <f t="shared" si="5"/>
        <v>0</v>
      </c>
      <c r="P78" s="153">
        <f t="shared" si="6"/>
        <v>0</v>
      </c>
      <c r="Q78" s="152">
        <f t="shared" si="7"/>
        <v>0</v>
      </c>
      <c r="R78" s="153">
        <f t="shared" si="8"/>
        <v>0</v>
      </c>
      <c r="S78" s="152">
        <f t="shared" si="9"/>
        <v>0</v>
      </c>
      <c r="T78" s="153">
        <f t="shared" si="10"/>
        <v>0</v>
      </c>
      <c r="U78" s="152">
        <f t="shared" si="11"/>
        <v>0</v>
      </c>
      <c r="V78" s="153">
        <f t="shared" si="12"/>
        <v>0</v>
      </c>
      <c r="W78" s="152">
        <f t="shared" si="13"/>
        <v>0</v>
      </c>
    </row>
    <row r="79" spans="2:24" x14ac:dyDescent="0.25">
      <c r="I79" s="154">
        <v>3</v>
      </c>
      <c r="J79" s="153">
        <f t="shared" si="0"/>
        <v>0</v>
      </c>
      <c r="K79" s="152">
        <f t="shared" si="1"/>
        <v>0</v>
      </c>
      <c r="L79" s="153">
        <f t="shared" si="2"/>
        <v>0</v>
      </c>
      <c r="M79" s="152">
        <f t="shared" si="3"/>
        <v>0</v>
      </c>
      <c r="N79" s="153">
        <f t="shared" si="4"/>
        <v>0</v>
      </c>
      <c r="O79" s="152">
        <f t="shared" si="5"/>
        <v>0</v>
      </c>
      <c r="P79" s="153">
        <f t="shared" si="6"/>
        <v>0</v>
      </c>
      <c r="Q79" s="152">
        <f t="shared" si="7"/>
        <v>0</v>
      </c>
      <c r="R79" s="153">
        <f t="shared" si="8"/>
        <v>0</v>
      </c>
      <c r="S79" s="152">
        <f t="shared" si="9"/>
        <v>0</v>
      </c>
      <c r="T79" s="153">
        <f t="shared" si="10"/>
        <v>0</v>
      </c>
      <c r="U79" s="152">
        <f t="shared" si="11"/>
        <v>0</v>
      </c>
      <c r="V79" s="153">
        <f t="shared" si="12"/>
        <v>0</v>
      </c>
      <c r="W79" s="152">
        <f t="shared" si="13"/>
        <v>0</v>
      </c>
    </row>
    <row r="80" spans="2:24" x14ac:dyDescent="0.25">
      <c r="I80" s="154">
        <v>4</v>
      </c>
      <c r="J80" s="153">
        <f t="shared" si="0"/>
        <v>0</v>
      </c>
      <c r="K80" s="152">
        <f t="shared" si="1"/>
        <v>0</v>
      </c>
      <c r="L80" s="153">
        <f t="shared" si="2"/>
        <v>0</v>
      </c>
      <c r="M80" s="152">
        <f t="shared" si="3"/>
        <v>0</v>
      </c>
      <c r="N80" s="153">
        <f t="shared" si="4"/>
        <v>0</v>
      </c>
      <c r="O80" s="152">
        <f t="shared" si="5"/>
        <v>0</v>
      </c>
      <c r="P80" s="153">
        <f t="shared" si="6"/>
        <v>0</v>
      </c>
      <c r="Q80" s="152">
        <f t="shared" si="7"/>
        <v>0</v>
      </c>
      <c r="R80" s="153">
        <f t="shared" si="8"/>
        <v>0</v>
      </c>
      <c r="S80" s="152">
        <f t="shared" si="9"/>
        <v>0</v>
      </c>
      <c r="T80" s="153">
        <f t="shared" si="10"/>
        <v>0</v>
      </c>
      <c r="U80" s="152">
        <f t="shared" si="11"/>
        <v>0</v>
      </c>
      <c r="V80" s="153">
        <f t="shared" si="12"/>
        <v>0</v>
      </c>
      <c r="W80" s="152">
        <f t="shared" si="13"/>
        <v>0</v>
      </c>
    </row>
    <row r="81" spans="9:23" x14ac:dyDescent="0.25">
      <c r="I81" s="154">
        <v>5</v>
      </c>
      <c r="J81" s="153">
        <f t="shared" si="0"/>
        <v>0</v>
      </c>
      <c r="K81" s="152">
        <f t="shared" si="1"/>
        <v>0</v>
      </c>
      <c r="L81" s="153">
        <f t="shared" si="2"/>
        <v>0</v>
      </c>
      <c r="M81" s="152">
        <f t="shared" si="3"/>
        <v>0</v>
      </c>
      <c r="N81" s="153">
        <f t="shared" si="4"/>
        <v>0</v>
      </c>
      <c r="O81" s="152">
        <f t="shared" si="5"/>
        <v>0</v>
      </c>
      <c r="P81" s="153">
        <f t="shared" si="6"/>
        <v>0</v>
      </c>
      <c r="Q81" s="152">
        <f t="shared" si="7"/>
        <v>0</v>
      </c>
      <c r="R81" s="153">
        <f t="shared" si="8"/>
        <v>0</v>
      </c>
      <c r="S81" s="152">
        <f t="shared" si="9"/>
        <v>0</v>
      </c>
      <c r="T81" s="153">
        <f t="shared" si="10"/>
        <v>0</v>
      </c>
      <c r="U81" s="152">
        <f t="shared" si="11"/>
        <v>0</v>
      </c>
      <c r="V81" s="153">
        <f t="shared" si="12"/>
        <v>0</v>
      </c>
      <c r="W81" s="152">
        <f t="shared" si="13"/>
        <v>0</v>
      </c>
    </row>
    <row r="82" spans="9:23" x14ac:dyDescent="0.25">
      <c r="I82" s="154">
        <v>6</v>
      </c>
      <c r="J82" s="153">
        <f t="shared" si="0"/>
        <v>0</v>
      </c>
      <c r="K82" s="152">
        <f t="shared" si="1"/>
        <v>0</v>
      </c>
      <c r="L82" s="153">
        <f t="shared" si="2"/>
        <v>0</v>
      </c>
      <c r="M82" s="152">
        <f t="shared" si="3"/>
        <v>0</v>
      </c>
      <c r="N82" s="153">
        <f t="shared" si="4"/>
        <v>0</v>
      </c>
      <c r="O82" s="152">
        <f t="shared" si="5"/>
        <v>0</v>
      </c>
      <c r="P82" s="153">
        <f t="shared" si="6"/>
        <v>0</v>
      </c>
      <c r="Q82" s="152">
        <f t="shared" si="7"/>
        <v>0</v>
      </c>
      <c r="R82" s="153">
        <f t="shared" si="8"/>
        <v>0</v>
      </c>
      <c r="S82" s="152">
        <f t="shared" si="9"/>
        <v>0</v>
      </c>
      <c r="T82" s="153">
        <f t="shared" si="10"/>
        <v>0</v>
      </c>
      <c r="U82" s="152">
        <f t="shared" si="11"/>
        <v>0</v>
      </c>
      <c r="V82" s="153">
        <f t="shared" si="12"/>
        <v>0</v>
      </c>
      <c r="W82" s="152">
        <f t="shared" si="13"/>
        <v>0</v>
      </c>
    </row>
    <row r="83" spans="9:23" x14ac:dyDescent="0.25">
      <c r="I83" s="154">
        <v>7</v>
      </c>
      <c r="J83" s="153">
        <f t="shared" si="0"/>
        <v>0</v>
      </c>
      <c r="K83" s="152">
        <f t="shared" si="1"/>
        <v>0</v>
      </c>
      <c r="L83" s="153">
        <f t="shared" si="2"/>
        <v>0</v>
      </c>
      <c r="M83" s="152">
        <f t="shared" si="3"/>
        <v>0</v>
      </c>
      <c r="N83" s="153">
        <f t="shared" si="4"/>
        <v>0</v>
      </c>
      <c r="O83" s="152">
        <f t="shared" si="5"/>
        <v>0</v>
      </c>
      <c r="P83" s="153">
        <f t="shared" si="6"/>
        <v>0</v>
      </c>
      <c r="Q83" s="152">
        <f t="shared" si="7"/>
        <v>0</v>
      </c>
      <c r="R83" s="153">
        <f t="shared" si="8"/>
        <v>0</v>
      </c>
      <c r="S83" s="152">
        <f t="shared" si="9"/>
        <v>0</v>
      </c>
      <c r="T83" s="153">
        <f t="shared" si="10"/>
        <v>0</v>
      </c>
      <c r="U83" s="152">
        <f t="shared" si="11"/>
        <v>0</v>
      </c>
      <c r="V83" s="153">
        <f t="shared" si="12"/>
        <v>0</v>
      </c>
      <c r="W83" s="152">
        <f t="shared" si="13"/>
        <v>0</v>
      </c>
    </row>
    <row r="84" spans="9:23" x14ac:dyDescent="0.25">
      <c r="I84" s="154">
        <v>8</v>
      </c>
      <c r="J84" s="153">
        <f t="shared" si="0"/>
        <v>0</v>
      </c>
      <c r="K84" s="152">
        <f t="shared" si="1"/>
        <v>0</v>
      </c>
      <c r="L84" s="153">
        <f t="shared" si="2"/>
        <v>0</v>
      </c>
      <c r="M84" s="152">
        <f t="shared" si="3"/>
        <v>0</v>
      </c>
      <c r="N84" s="153">
        <f t="shared" si="4"/>
        <v>0</v>
      </c>
      <c r="O84" s="152">
        <f t="shared" si="5"/>
        <v>0</v>
      </c>
      <c r="P84" s="153">
        <f t="shared" si="6"/>
        <v>0</v>
      </c>
      <c r="Q84" s="152">
        <f t="shared" si="7"/>
        <v>0</v>
      </c>
      <c r="R84" s="153">
        <f t="shared" si="8"/>
        <v>0</v>
      </c>
      <c r="S84" s="152">
        <f t="shared" si="9"/>
        <v>0</v>
      </c>
      <c r="T84" s="153">
        <f t="shared" si="10"/>
        <v>0</v>
      </c>
      <c r="U84" s="152">
        <f t="shared" si="11"/>
        <v>0</v>
      </c>
      <c r="V84" s="153">
        <f t="shared" si="12"/>
        <v>0</v>
      </c>
      <c r="W84" s="152">
        <f t="shared" si="13"/>
        <v>0</v>
      </c>
    </row>
    <row r="85" spans="9:23" x14ac:dyDescent="0.25">
      <c r="I85" s="154">
        <v>9</v>
      </c>
      <c r="J85" s="153">
        <f t="shared" si="0"/>
        <v>0</v>
      </c>
      <c r="K85" s="152">
        <f t="shared" si="1"/>
        <v>0</v>
      </c>
      <c r="L85" s="153">
        <f t="shared" si="2"/>
        <v>0</v>
      </c>
      <c r="M85" s="152">
        <f t="shared" si="3"/>
        <v>0</v>
      </c>
      <c r="N85" s="153">
        <f t="shared" si="4"/>
        <v>0</v>
      </c>
      <c r="O85" s="152">
        <f t="shared" si="5"/>
        <v>0</v>
      </c>
      <c r="P85" s="153">
        <f t="shared" si="6"/>
        <v>0</v>
      </c>
      <c r="Q85" s="152">
        <f t="shared" si="7"/>
        <v>0</v>
      </c>
      <c r="R85" s="153">
        <f t="shared" si="8"/>
        <v>0</v>
      </c>
      <c r="S85" s="152">
        <f t="shared" si="9"/>
        <v>0</v>
      </c>
      <c r="T85" s="153">
        <f t="shared" si="10"/>
        <v>0</v>
      </c>
      <c r="U85" s="152">
        <f t="shared" si="11"/>
        <v>0</v>
      </c>
      <c r="V85" s="153">
        <f t="shared" si="12"/>
        <v>0</v>
      </c>
      <c r="W85" s="152">
        <f t="shared" si="13"/>
        <v>0</v>
      </c>
    </row>
    <row r="86" spans="9:23" x14ac:dyDescent="0.25">
      <c r="I86" s="154">
        <v>10</v>
      </c>
      <c r="J86" s="153">
        <f t="shared" si="0"/>
        <v>0</v>
      </c>
      <c r="K86" s="152">
        <f t="shared" si="1"/>
        <v>0</v>
      </c>
      <c r="L86" s="153">
        <f t="shared" si="2"/>
        <v>0</v>
      </c>
      <c r="M86" s="152">
        <f t="shared" si="3"/>
        <v>0</v>
      </c>
      <c r="N86" s="153">
        <f t="shared" si="4"/>
        <v>0</v>
      </c>
      <c r="O86" s="152">
        <f t="shared" si="5"/>
        <v>0</v>
      </c>
      <c r="P86" s="153">
        <f t="shared" si="6"/>
        <v>0</v>
      </c>
      <c r="Q86" s="152">
        <f t="shared" si="7"/>
        <v>0</v>
      </c>
      <c r="R86" s="153">
        <f t="shared" si="8"/>
        <v>0</v>
      </c>
      <c r="S86" s="152">
        <f t="shared" si="9"/>
        <v>0</v>
      </c>
      <c r="T86" s="153">
        <f t="shared" si="10"/>
        <v>0</v>
      </c>
      <c r="U86" s="152">
        <f t="shared" si="11"/>
        <v>0</v>
      </c>
      <c r="V86" s="153">
        <f t="shared" si="12"/>
        <v>0</v>
      </c>
      <c r="W86" s="152">
        <f t="shared" si="13"/>
        <v>0</v>
      </c>
    </row>
    <row r="87" spans="9:23" x14ac:dyDescent="0.25">
      <c r="I87" s="154">
        <v>11</v>
      </c>
      <c r="J87" s="153">
        <f t="shared" si="0"/>
        <v>0</v>
      </c>
      <c r="K87" s="152">
        <f t="shared" si="1"/>
        <v>0</v>
      </c>
      <c r="L87" s="153">
        <f t="shared" si="2"/>
        <v>0</v>
      </c>
      <c r="M87" s="152">
        <f t="shared" si="3"/>
        <v>0</v>
      </c>
      <c r="N87" s="153">
        <f t="shared" si="4"/>
        <v>0</v>
      </c>
      <c r="O87" s="152">
        <f t="shared" si="5"/>
        <v>0</v>
      </c>
      <c r="P87" s="153">
        <f t="shared" si="6"/>
        <v>0</v>
      </c>
      <c r="Q87" s="152">
        <f t="shared" si="7"/>
        <v>0</v>
      </c>
      <c r="R87" s="153">
        <f t="shared" si="8"/>
        <v>0</v>
      </c>
      <c r="S87" s="152">
        <f t="shared" si="9"/>
        <v>0</v>
      </c>
      <c r="T87" s="153">
        <f t="shared" si="10"/>
        <v>0</v>
      </c>
      <c r="U87" s="152">
        <f t="shared" si="11"/>
        <v>0</v>
      </c>
      <c r="V87" s="153">
        <f t="shared" si="12"/>
        <v>0</v>
      </c>
      <c r="W87" s="152">
        <f t="shared" si="13"/>
        <v>0</v>
      </c>
    </row>
    <row r="88" spans="9:23" x14ac:dyDescent="0.25">
      <c r="I88" s="154">
        <v>12</v>
      </c>
      <c r="J88" s="153">
        <f t="shared" si="0"/>
        <v>0</v>
      </c>
      <c r="K88" s="152">
        <f t="shared" si="1"/>
        <v>0</v>
      </c>
      <c r="L88" s="153">
        <f t="shared" si="2"/>
        <v>0</v>
      </c>
      <c r="M88" s="152">
        <f t="shared" si="3"/>
        <v>0</v>
      </c>
      <c r="N88" s="153">
        <f t="shared" si="4"/>
        <v>0</v>
      </c>
      <c r="O88" s="152">
        <f t="shared" si="5"/>
        <v>0</v>
      </c>
      <c r="P88" s="153">
        <f t="shared" si="6"/>
        <v>0</v>
      </c>
      <c r="Q88" s="152">
        <f t="shared" si="7"/>
        <v>0</v>
      </c>
      <c r="R88" s="153">
        <f t="shared" si="8"/>
        <v>0</v>
      </c>
      <c r="S88" s="152">
        <f t="shared" si="9"/>
        <v>0</v>
      </c>
      <c r="T88" s="153">
        <f t="shared" si="10"/>
        <v>0</v>
      </c>
      <c r="U88" s="152">
        <f t="shared" si="11"/>
        <v>0</v>
      </c>
      <c r="V88" s="153">
        <f t="shared" si="12"/>
        <v>0</v>
      </c>
      <c r="W88" s="152">
        <f t="shared" si="13"/>
        <v>0</v>
      </c>
    </row>
    <row r="89" spans="9:23" x14ac:dyDescent="0.25">
      <c r="I89" s="154">
        <v>13</v>
      </c>
      <c r="J89" s="153">
        <f t="shared" si="0"/>
        <v>0</v>
      </c>
      <c r="K89" s="152">
        <f t="shared" si="1"/>
        <v>0</v>
      </c>
      <c r="L89" s="153">
        <f t="shared" si="2"/>
        <v>0</v>
      </c>
      <c r="M89" s="152">
        <f t="shared" si="3"/>
        <v>0</v>
      </c>
      <c r="N89" s="153">
        <f t="shared" si="4"/>
        <v>0</v>
      </c>
      <c r="O89" s="152">
        <f t="shared" si="5"/>
        <v>0</v>
      </c>
      <c r="P89" s="153">
        <f t="shared" si="6"/>
        <v>0</v>
      </c>
      <c r="Q89" s="152">
        <f t="shared" si="7"/>
        <v>0</v>
      </c>
      <c r="R89" s="153">
        <f t="shared" si="8"/>
        <v>0</v>
      </c>
      <c r="S89" s="152">
        <f t="shared" si="9"/>
        <v>0</v>
      </c>
      <c r="T89" s="153">
        <f t="shared" si="10"/>
        <v>0</v>
      </c>
      <c r="U89" s="152">
        <f t="shared" si="11"/>
        <v>0</v>
      </c>
      <c r="V89" s="153">
        <f t="shared" si="12"/>
        <v>0</v>
      </c>
      <c r="W89" s="152">
        <f t="shared" si="13"/>
        <v>0</v>
      </c>
    </row>
    <row r="90" spans="9:23" x14ac:dyDescent="0.25">
      <c r="I90" s="154">
        <v>14</v>
      </c>
      <c r="J90" s="153">
        <f t="shared" si="0"/>
        <v>0</v>
      </c>
      <c r="K90" s="152">
        <f t="shared" si="1"/>
        <v>0</v>
      </c>
      <c r="L90" s="153">
        <f t="shared" si="2"/>
        <v>0</v>
      </c>
      <c r="M90" s="152">
        <f t="shared" si="3"/>
        <v>0</v>
      </c>
      <c r="N90" s="153">
        <f t="shared" si="4"/>
        <v>0</v>
      </c>
      <c r="O90" s="152">
        <f t="shared" si="5"/>
        <v>0</v>
      </c>
      <c r="P90" s="153">
        <f t="shared" si="6"/>
        <v>0</v>
      </c>
      <c r="Q90" s="152">
        <f t="shared" si="7"/>
        <v>0</v>
      </c>
      <c r="R90" s="153">
        <f t="shared" si="8"/>
        <v>0</v>
      </c>
      <c r="S90" s="152">
        <f t="shared" si="9"/>
        <v>0</v>
      </c>
      <c r="T90" s="153">
        <f t="shared" si="10"/>
        <v>0</v>
      </c>
      <c r="U90" s="152">
        <f t="shared" si="11"/>
        <v>0</v>
      </c>
      <c r="V90" s="153">
        <f t="shared" si="12"/>
        <v>0</v>
      </c>
      <c r="W90" s="152">
        <f t="shared" si="13"/>
        <v>0</v>
      </c>
    </row>
    <row r="91" spans="9:23" x14ac:dyDescent="0.25">
      <c r="I91" s="154">
        <v>15</v>
      </c>
      <c r="J91" s="153">
        <f t="shared" si="0"/>
        <v>0</v>
      </c>
      <c r="K91" s="152">
        <f t="shared" si="1"/>
        <v>0</v>
      </c>
      <c r="L91" s="153">
        <f t="shared" si="2"/>
        <v>0</v>
      </c>
      <c r="M91" s="152">
        <f t="shared" si="3"/>
        <v>0</v>
      </c>
      <c r="N91" s="153">
        <f t="shared" si="4"/>
        <v>0</v>
      </c>
      <c r="O91" s="152">
        <f t="shared" si="5"/>
        <v>0</v>
      </c>
      <c r="P91" s="153">
        <f t="shared" si="6"/>
        <v>0</v>
      </c>
      <c r="Q91" s="152">
        <f t="shared" si="7"/>
        <v>0</v>
      </c>
      <c r="R91" s="153">
        <f t="shared" si="8"/>
        <v>0</v>
      </c>
      <c r="S91" s="152">
        <f t="shared" si="9"/>
        <v>0</v>
      </c>
      <c r="T91" s="153">
        <f t="shared" si="10"/>
        <v>0</v>
      </c>
      <c r="U91" s="152">
        <f t="shared" si="11"/>
        <v>0</v>
      </c>
      <c r="V91" s="153">
        <f t="shared" si="12"/>
        <v>0</v>
      </c>
      <c r="W91" s="152">
        <f t="shared" si="13"/>
        <v>0</v>
      </c>
    </row>
    <row r="92" spans="9:23" x14ac:dyDescent="0.25">
      <c r="I92" s="154">
        <v>16</v>
      </c>
      <c r="J92" s="153">
        <f t="shared" si="0"/>
        <v>0</v>
      </c>
      <c r="K92" s="152">
        <f t="shared" si="1"/>
        <v>0</v>
      </c>
      <c r="L92" s="153">
        <f t="shared" si="2"/>
        <v>0</v>
      </c>
      <c r="M92" s="152">
        <f t="shared" si="3"/>
        <v>0</v>
      </c>
      <c r="N92" s="153">
        <f t="shared" si="4"/>
        <v>1</v>
      </c>
      <c r="O92" s="152">
        <f t="shared" si="5"/>
        <v>16</v>
      </c>
      <c r="P92" s="153">
        <f t="shared" si="6"/>
        <v>0</v>
      </c>
      <c r="Q92" s="152">
        <f t="shared" si="7"/>
        <v>0</v>
      </c>
      <c r="R92" s="153">
        <f t="shared" si="8"/>
        <v>0</v>
      </c>
      <c r="S92" s="152">
        <f t="shared" si="9"/>
        <v>0</v>
      </c>
      <c r="T92" s="153">
        <f t="shared" si="10"/>
        <v>1</v>
      </c>
      <c r="U92" s="152">
        <f t="shared" si="11"/>
        <v>16</v>
      </c>
      <c r="V92" s="153">
        <f t="shared" si="12"/>
        <v>0</v>
      </c>
      <c r="W92" s="152">
        <f t="shared" si="13"/>
        <v>0</v>
      </c>
    </row>
    <row r="93" spans="9:23" x14ac:dyDescent="0.25">
      <c r="I93" s="154">
        <v>17</v>
      </c>
      <c r="J93" s="153">
        <f t="shared" si="0"/>
        <v>0</v>
      </c>
      <c r="K93" s="152">
        <f t="shared" si="1"/>
        <v>0</v>
      </c>
      <c r="L93" s="153">
        <f t="shared" si="2"/>
        <v>1</v>
      </c>
      <c r="M93" s="152">
        <f t="shared" si="3"/>
        <v>17</v>
      </c>
      <c r="N93" s="153">
        <f t="shared" si="4"/>
        <v>0</v>
      </c>
      <c r="O93" s="152">
        <f t="shared" si="5"/>
        <v>0</v>
      </c>
      <c r="P93" s="153">
        <f t="shared" si="6"/>
        <v>0</v>
      </c>
      <c r="Q93" s="152">
        <f t="shared" si="7"/>
        <v>0</v>
      </c>
      <c r="R93" s="153">
        <f t="shared" si="8"/>
        <v>0</v>
      </c>
      <c r="S93" s="152">
        <f t="shared" si="9"/>
        <v>0</v>
      </c>
      <c r="T93" s="153">
        <f t="shared" si="10"/>
        <v>0</v>
      </c>
      <c r="U93" s="152">
        <f t="shared" si="11"/>
        <v>0</v>
      </c>
      <c r="V93" s="153">
        <f t="shared" si="12"/>
        <v>0</v>
      </c>
      <c r="W93" s="152">
        <f t="shared" si="13"/>
        <v>0</v>
      </c>
    </row>
    <row r="94" spans="9:23" x14ac:dyDescent="0.25">
      <c r="I94" s="154">
        <v>18</v>
      </c>
      <c r="J94" s="153">
        <f t="shared" si="0"/>
        <v>0</v>
      </c>
      <c r="K94" s="152">
        <f t="shared" si="1"/>
        <v>0</v>
      </c>
      <c r="L94" s="153">
        <v>2</v>
      </c>
      <c r="M94" s="152">
        <f t="shared" si="3"/>
        <v>36</v>
      </c>
      <c r="N94" s="153">
        <f t="shared" si="4"/>
        <v>0</v>
      </c>
      <c r="O94" s="152">
        <f t="shared" si="5"/>
        <v>0</v>
      </c>
      <c r="P94" s="153">
        <f t="shared" si="6"/>
        <v>0</v>
      </c>
      <c r="Q94" s="152">
        <f t="shared" si="7"/>
        <v>0</v>
      </c>
      <c r="R94" s="153">
        <f t="shared" si="8"/>
        <v>0</v>
      </c>
      <c r="S94" s="152">
        <f t="shared" si="9"/>
        <v>0</v>
      </c>
      <c r="T94" s="153">
        <f t="shared" si="10"/>
        <v>0</v>
      </c>
      <c r="U94" s="152">
        <f t="shared" si="11"/>
        <v>0</v>
      </c>
      <c r="V94" s="153">
        <f t="shared" si="12"/>
        <v>0</v>
      </c>
      <c r="W94" s="152">
        <f t="shared" si="13"/>
        <v>0</v>
      </c>
    </row>
    <row r="95" spans="9:23" x14ac:dyDescent="0.25">
      <c r="I95" s="154">
        <v>19</v>
      </c>
      <c r="J95" s="153">
        <f t="shared" si="0"/>
        <v>0</v>
      </c>
      <c r="K95" s="152">
        <f t="shared" si="1"/>
        <v>0</v>
      </c>
      <c r="L95" s="153">
        <v>2</v>
      </c>
      <c r="M95" s="152">
        <f t="shared" si="3"/>
        <v>38</v>
      </c>
      <c r="N95" s="153">
        <f t="shared" si="4"/>
        <v>2</v>
      </c>
      <c r="O95" s="152">
        <f t="shared" si="5"/>
        <v>38</v>
      </c>
      <c r="P95" s="153">
        <f t="shared" si="6"/>
        <v>2</v>
      </c>
      <c r="Q95" s="152">
        <f t="shared" si="7"/>
        <v>38</v>
      </c>
      <c r="R95" s="153">
        <f t="shared" si="8"/>
        <v>7</v>
      </c>
      <c r="S95" s="152">
        <f t="shared" si="9"/>
        <v>133</v>
      </c>
      <c r="T95" s="153">
        <f t="shared" si="10"/>
        <v>3</v>
      </c>
      <c r="U95" s="152">
        <f t="shared" si="11"/>
        <v>57</v>
      </c>
      <c r="V95" s="153">
        <f t="shared" si="12"/>
        <v>0</v>
      </c>
      <c r="W95" s="152">
        <f t="shared" si="13"/>
        <v>0</v>
      </c>
    </row>
    <row r="96" spans="9:23" x14ac:dyDescent="0.25">
      <c r="I96" s="154">
        <v>20</v>
      </c>
      <c r="J96" s="153">
        <f t="shared" si="0"/>
        <v>5</v>
      </c>
      <c r="K96" s="152">
        <f t="shared" si="1"/>
        <v>100</v>
      </c>
      <c r="L96" s="153">
        <v>0</v>
      </c>
      <c r="M96" s="152">
        <f t="shared" si="3"/>
        <v>0</v>
      </c>
      <c r="N96" s="153">
        <f t="shared" si="4"/>
        <v>0</v>
      </c>
      <c r="O96" s="152">
        <f t="shared" si="5"/>
        <v>0</v>
      </c>
      <c r="P96" s="153">
        <f t="shared" si="6"/>
        <v>1</v>
      </c>
      <c r="Q96" s="152">
        <f t="shared" si="7"/>
        <v>20</v>
      </c>
      <c r="R96" s="153">
        <f t="shared" si="8"/>
        <v>0</v>
      </c>
      <c r="S96" s="152">
        <f t="shared" si="9"/>
        <v>0</v>
      </c>
      <c r="T96" s="153">
        <f t="shared" si="10"/>
        <v>1</v>
      </c>
      <c r="U96" s="152">
        <f t="shared" si="11"/>
        <v>20</v>
      </c>
      <c r="V96" s="153">
        <f t="shared" si="12"/>
        <v>1</v>
      </c>
      <c r="W96" s="152">
        <f t="shared" si="13"/>
        <v>20</v>
      </c>
    </row>
    <row r="97" spans="9:23" x14ac:dyDescent="0.25">
      <c r="I97" s="154">
        <v>21</v>
      </c>
      <c r="J97" s="153">
        <v>1</v>
      </c>
      <c r="K97" s="152">
        <f t="shared" si="1"/>
        <v>21</v>
      </c>
      <c r="L97" s="153">
        <v>1</v>
      </c>
      <c r="M97" s="152">
        <f t="shared" si="3"/>
        <v>21</v>
      </c>
      <c r="N97" s="153">
        <f t="shared" si="4"/>
        <v>1</v>
      </c>
      <c r="O97" s="152">
        <f t="shared" si="5"/>
        <v>21</v>
      </c>
      <c r="P97" s="153">
        <f t="shared" si="6"/>
        <v>0</v>
      </c>
      <c r="Q97" s="152">
        <f t="shared" si="7"/>
        <v>0</v>
      </c>
      <c r="R97" s="153">
        <f t="shared" si="8"/>
        <v>1</v>
      </c>
      <c r="S97" s="152">
        <f t="shared" si="9"/>
        <v>21</v>
      </c>
      <c r="T97" s="153">
        <f t="shared" si="10"/>
        <v>0</v>
      </c>
      <c r="U97" s="152">
        <f t="shared" si="11"/>
        <v>0</v>
      </c>
      <c r="V97" s="153">
        <f t="shared" si="12"/>
        <v>1</v>
      </c>
      <c r="W97" s="152">
        <f t="shared" si="13"/>
        <v>21</v>
      </c>
    </row>
    <row r="98" spans="9:23" x14ac:dyDescent="0.25">
      <c r="I98" s="154">
        <v>22</v>
      </c>
      <c r="J98" s="153">
        <v>1</v>
      </c>
      <c r="K98" s="152">
        <f t="shared" si="1"/>
        <v>22</v>
      </c>
      <c r="L98" s="153">
        <v>1</v>
      </c>
      <c r="M98" s="152">
        <f t="shared" si="3"/>
        <v>22</v>
      </c>
      <c r="N98" s="153">
        <f t="shared" si="4"/>
        <v>1</v>
      </c>
      <c r="O98" s="152">
        <f t="shared" si="5"/>
        <v>22</v>
      </c>
      <c r="P98" s="153">
        <f t="shared" si="6"/>
        <v>2</v>
      </c>
      <c r="Q98" s="152">
        <f t="shared" si="7"/>
        <v>44</v>
      </c>
      <c r="R98" s="153">
        <f t="shared" si="8"/>
        <v>0</v>
      </c>
      <c r="S98" s="152">
        <f t="shared" si="9"/>
        <v>0</v>
      </c>
      <c r="T98" s="153">
        <f t="shared" si="10"/>
        <v>0</v>
      </c>
      <c r="U98" s="152">
        <f t="shared" si="11"/>
        <v>0</v>
      </c>
      <c r="V98" s="153">
        <f t="shared" si="12"/>
        <v>3</v>
      </c>
      <c r="W98" s="152">
        <f t="shared" si="13"/>
        <v>66</v>
      </c>
    </row>
    <row r="99" spans="9:23" x14ac:dyDescent="0.25">
      <c r="I99" s="154">
        <v>23</v>
      </c>
      <c r="J99" s="153">
        <v>0</v>
      </c>
      <c r="K99" s="152">
        <f t="shared" si="1"/>
        <v>0</v>
      </c>
      <c r="L99" s="153">
        <v>1</v>
      </c>
      <c r="M99" s="152">
        <f t="shared" si="3"/>
        <v>23</v>
      </c>
      <c r="N99" s="153">
        <f t="shared" si="4"/>
        <v>2</v>
      </c>
      <c r="O99" s="152">
        <f t="shared" si="5"/>
        <v>46</v>
      </c>
      <c r="P99" s="153">
        <f t="shared" si="6"/>
        <v>2</v>
      </c>
      <c r="Q99" s="152">
        <f t="shared" si="7"/>
        <v>46</v>
      </c>
      <c r="R99" s="153">
        <f t="shared" si="8"/>
        <v>3</v>
      </c>
      <c r="S99" s="152">
        <f t="shared" si="9"/>
        <v>69</v>
      </c>
      <c r="T99" s="153">
        <f t="shared" si="10"/>
        <v>2</v>
      </c>
      <c r="U99" s="152">
        <f t="shared" si="11"/>
        <v>46</v>
      </c>
      <c r="V99" s="153">
        <f t="shared" si="12"/>
        <v>5</v>
      </c>
      <c r="W99" s="152">
        <f t="shared" si="13"/>
        <v>115</v>
      </c>
    </row>
    <row r="100" spans="9:23" x14ac:dyDescent="0.25">
      <c r="I100" s="154">
        <v>24</v>
      </c>
      <c r="J100" s="153">
        <v>0</v>
      </c>
      <c r="K100" s="152">
        <f t="shared" si="1"/>
        <v>0</v>
      </c>
      <c r="L100" s="153">
        <v>3</v>
      </c>
      <c r="M100" s="152">
        <f t="shared" si="3"/>
        <v>72</v>
      </c>
      <c r="N100" s="153">
        <f t="shared" si="4"/>
        <v>0</v>
      </c>
      <c r="O100" s="152">
        <f t="shared" si="5"/>
        <v>0</v>
      </c>
      <c r="P100" s="153">
        <f t="shared" si="6"/>
        <v>0</v>
      </c>
      <c r="Q100" s="152">
        <f t="shared" si="7"/>
        <v>0</v>
      </c>
      <c r="R100" s="153">
        <f t="shared" si="8"/>
        <v>0</v>
      </c>
      <c r="S100" s="152">
        <f t="shared" si="9"/>
        <v>0</v>
      </c>
      <c r="T100" s="153">
        <f t="shared" si="10"/>
        <v>0</v>
      </c>
      <c r="U100" s="152">
        <f t="shared" si="11"/>
        <v>0</v>
      </c>
      <c r="V100" s="153">
        <f t="shared" si="12"/>
        <v>0</v>
      </c>
      <c r="W100" s="152">
        <f t="shared" si="13"/>
        <v>0</v>
      </c>
    </row>
    <row r="101" spans="9:23" x14ac:dyDescent="0.25">
      <c r="I101" s="154">
        <v>25</v>
      </c>
      <c r="J101" s="153">
        <v>1</v>
      </c>
      <c r="K101" s="152">
        <f t="shared" si="1"/>
        <v>25</v>
      </c>
      <c r="L101" s="153">
        <v>0</v>
      </c>
      <c r="M101" s="152">
        <f t="shared" si="3"/>
        <v>0</v>
      </c>
      <c r="N101" s="153">
        <f t="shared" si="4"/>
        <v>0</v>
      </c>
      <c r="O101" s="152">
        <f t="shared" si="5"/>
        <v>0</v>
      </c>
      <c r="P101" s="153">
        <f t="shared" si="6"/>
        <v>3</v>
      </c>
      <c r="Q101" s="152">
        <f t="shared" si="7"/>
        <v>75</v>
      </c>
      <c r="R101" s="153">
        <f t="shared" si="8"/>
        <v>6</v>
      </c>
      <c r="S101" s="152">
        <f t="shared" si="9"/>
        <v>150</v>
      </c>
      <c r="T101" s="153">
        <f t="shared" si="10"/>
        <v>6</v>
      </c>
      <c r="U101" s="152">
        <f t="shared" si="11"/>
        <v>150</v>
      </c>
      <c r="V101" s="153">
        <f t="shared" si="12"/>
        <v>4</v>
      </c>
      <c r="W101" s="152">
        <f t="shared" si="13"/>
        <v>100</v>
      </c>
    </row>
    <row r="102" spans="9:23" x14ac:dyDescent="0.25">
      <c r="I102" s="154">
        <v>26</v>
      </c>
      <c r="J102" s="153">
        <v>1</v>
      </c>
      <c r="K102" s="152">
        <f t="shared" si="1"/>
        <v>26</v>
      </c>
      <c r="L102" s="153">
        <v>1</v>
      </c>
      <c r="M102" s="152">
        <f t="shared" si="3"/>
        <v>26</v>
      </c>
      <c r="N102" s="153">
        <f t="shared" si="4"/>
        <v>3</v>
      </c>
      <c r="O102" s="152">
        <f t="shared" si="5"/>
        <v>78</v>
      </c>
      <c r="P102" s="153">
        <f t="shared" si="6"/>
        <v>0</v>
      </c>
      <c r="Q102" s="152">
        <f t="shared" si="7"/>
        <v>0</v>
      </c>
      <c r="R102" s="153">
        <f t="shared" si="8"/>
        <v>2</v>
      </c>
      <c r="S102" s="152">
        <f t="shared" si="9"/>
        <v>52</v>
      </c>
      <c r="T102" s="153">
        <f t="shared" si="10"/>
        <v>2</v>
      </c>
      <c r="U102" s="152">
        <f t="shared" si="11"/>
        <v>52</v>
      </c>
      <c r="V102" s="153">
        <f t="shared" si="12"/>
        <v>5</v>
      </c>
      <c r="W102" s="152">
        <f t="shared" si="13"/>
        <v>130</v>
      </c>
    </row>
    <row r="103" spans="9:23" x14ac:dyDescent="0.25">
      <c r="I103" s="154">
        <v>27</v>
      </c>
      <c r="J103" s="153">
        <v>1</v>
      </c>
      <c r="K103" s="152">
        <f t="shared" si="1"/>
        <v>27</v>
      </c>
      <c r="L103" s="153">
        <v>1</v>
      </c>
      <c r="M103" s="152">
        <f t="shared" si="3"/>
        <v>27</v>
      </c>
      <c r="N103" s="153">
        <f t="shared" si="4"/>
        <v>2</v>
      </c>
      <c r="O103" s="152">
        <f t="shared" si="5"/>
        <v>54</v>
      </c>
      <c r="P103" s="153">
        <f t="shared" si="6"/>
        <v>2</v>
      </c>
      <c r="Q103" s="152">
        <f t="shared" si="7"/>
        <v>54</v>
      </c>
      <c r="R103" s="153">
        <f t="shared" si="8"/>
        <v>4</v>
      </c>
      <c r="S103" s="152">
        <f t="shared" si="9"/>
        <v>108</v>
      </c>
      <c r="T103" s="153">
        <f t="shared" si="10"/>
        <v>1</v>
      </c>
      <c r="U103" s="152">
        <f t="shared" si="11"/>
        <v>27</v>
      </c>
      <c r="V103" s="153">
        <f t="shared" si="12"/>
        <v>4</v>
      </c>
      <c r="W103" s="152">
        <f t="shared" si="13"/>
        <v>108</v>
      </c>
    </row>
    <row r="104" spans="9:23" x14ac:dyDescent="0.25">
      <c r="I104" s="154">
        <v>28</v>
      </c>
      <c r="J104" s="153">
        <v>0</v>
      </c>
      <c r="K104" s="152">
        <f t="shared" si="1"/>
        <v>0</v>
      </c>
      <c r="L104" s="153">
        <v>0</v>
      </c>
      <c r="M104" s="152">
        <f t="shared" si="3"/>
        <v>0</v>
      </c>
      <c r="N104" s="153">
        <f t="shared" si="4"/>
        <v>2</v>
      </c>
      <c r="O104" s="152">
        <f t="shared" si="5"/>
        <v>56</v>
      </c>
      <c r="P104" s="153">
        <f t="shared" si="6"/>
        <v>1</v>
      </c>
      <c r="Q104" s="152">
        <f t="shared" si="7"/>
        <v>28</v>
      </c>
      <c r="R104" s="153">
        <f t="shared" si="8"/>
        <v>6</v>
      </c>
      <c r="S104" s="152">
        <f t="shared" si="9"/>
        <v>168</v>
      </c>
      <c r="T104" s="153">
        <f t="shared" si="10"/>
        <v>0</v>
      </c>
      <c r="U104" s="152">
        <f t="shared" si="11"/>
        <v>0</v>
      </c>
      <c r="V104" s="153">
        <f t="shared" si="12"/>
        <v>3</v>
      </c>
      <c r="W104" s="152">
        <f t="shared" si="13"/>
        <v>84</v>
      </c>
    </row>
    <row r="105" spans="9:23" x14ac:dyDescent="0.25">
      <c r="I105" s="154">
        <v>29</v>
      </c>
      <c r="J105" s="153">
        <v>0</v>
      </c>
      <c r="K105" s="152">
        <f t="shared" si="1"/>
        <v>0</v>
      </c>
      <c r="L105" s="153">
        <v>0</v>
      </c>
      <c r="M105" s="152">
        <f t="shared" si="3"/>
        <v>0</v>
      </c>
      <c r="N105" s="153">
        <f t="shared" si="4"/>
        <v>8</v>
      </c>
      <c r="O105" s="152">
        <f t="shared" si="5"/>
        <v>232</v>
      </c>
      <c r="P105" s="153">
        <f t="shared" si="6"/>
        <v>1</v>
      </c>
      <c r="Q105" s="152">
        <f t="shared" si="7"/>
        <v>29</v>
      </c>
      <c r="R105" s="153">
        <f t="shared" si="8"/>
        <v>3</v>
      </c>
      <c r="S105" s="152">
        <f t="shared" si="9"/>
        <v>87</v>
      </c>
      <c r="T105" s="153">
        <f t="shared" si="10"/>
        <v>3</v>
      </c>
      <c r="U105" s="152">
        <f t="shared" si="11"/>
        <v>87</v>
      </c>
      <c r="V105" s="153">
        <f t="shared" si="12"/>
        <v>5</v>
      </c>
      <c r="W105" s="152">
        <f t="shared" si="13"/>
        <v>145</v>
      </c>
    </row>
    <row r="106" spans="9:23" x14ac:dyDescent="0.25">
      <c r="I106" s="154">
        <v>30</v>
      </c>
      <c r="J106" s="153">
        <v>0</v>
      </c>
      <c r="K106" s="152">
        <f t="shared" si="1"/>
        <v>0</v>
      </c>
      <c r="L106" s="153">
        <v>1</v>
      </c>
      <c r="M106" s="152">
        <f t="shared" si="3"/>
        <v>30</v>
      </c>
      <c r="N106" s="153">
        <f t="shared" si="4"/>
        <v>3</v>
      </c>
      <c r="O106" s="152">
        <f t="shared" si="5"/>
        <v>90</v>
      </c>
      <c r="P106" s="153">
        <f t="shared" si="6"/>
        <v>2</v>
      </c>
      <c r="Q106" s="152">
        <f t="shared" si="7"/>
        <v>60</v>
      </c>
      <c r="R106" s="153">
        <f t="shared" si="8"/>
        <v>0</v>
      </c>
      <c r="S106" s="152">
        <f t="shared" si="9"/>
        <v>0</v>
      </c>
      <c r="T106" s="153">
        <f t="shared" si="10"/>
        <v>1</v>
      </c>
      <c r="U106" s="152">
        <f t="shared" si="11"/>
        <v>30</v>
      </c>
      <c r="V106" s="153">
        <f t="shared" si="12"/>
        <v>3</v>
      </c>
      <c r="W106" s="152">
        <f t="shared" si="13"/>
        <v>90</v>
      </c>
    </row>
    <row r="107" spans="9:23" x14ac:dyDescent="0.25">
      <c r="I107" s="154">
        <v>31</v>
      </c>
      <c r="J107" s="153">
        <v>0</v>
      </c>
      <c r="K107" s="152">
        <f t="shared" si="1"/>
        <v>0</v>
      </c>
      <c r="L107" s="153">
        <v>0</v>
      </c>
      <c r="M107" s="152">
        <f t="shared" si="3"/>
        <v>0</v>
      </c>
      <c r="N107" s="153">
        <f t="shared" si="4"/>
        <v>0</v>
      </c>
      <c r="O107" s="152">
        <f t="shared" si="5"/>
        <v>0</v>
      </c>
      <c r="P107" s="153">
        <f t="shared" si="6"/>
        <v>0</v>
      </c>
      <c r="Q107" s="152">
        <f t="shared" si="7"/>
        <v>0</v>
      </c>
      <c r="R107" s="153">
        <f t="shared" si="8"/>
        <v>0</v>
      </c>
      <c r="S107" s="152">
        <f t="shared" si="9"/>
        <v>0</v>
      </c>
      <c r="T107" s="153">
        <f t="shared" si="10"/>
        <v>0</v>
      </c>
      <c r="U107" s="152">
        <f t="shared" si="11"/>
        <v>0</v>
      </c>
      <c r="V107" s="153">
        <f t="shared" si="12"/>
        <v>0</v>
      </c>
      <c r="W107" s="152">
        <f t="shared" si="13"/>
        <v>0</v>
      </c>
    </row>
    <row r="108" spans="9:23" x14ac:dyDescent="0.25">
      <c r="I108" s="154">
        <v>32</v>
      </c>
      <c r="J108" s="153">
        <v>1</v>
      </c>
      <c r="K108" s="152">
        <f t="shared" si="1"/>
        <v>32</v>
      </c>
      <c r="L108" s="153">
        <v>1</v>
      </c>
      <c r="M108" s="152">
        <f t="shared" si="3"/>
        <v>32</v>
      </c>
      <c r="N108" s="153">
        <f t="shared" si="4"/>
        <v>0</v>
      </c>
      <c r="O108" s="152">
        <f t="shared" si="5"/>
        <v>0</v>
      </c>
      <c r="P108" s="153">
        <f t="shared" si="6"/>
        <v>0</v>
      </c>
      <c r="Q108" s="152">
        <f t="shared" si="7"/>
        <v>0</v>
      </c>
      <c r="R108" s="153">
        <f t="shared" si="8"/>
        <v>0</v>
      </c>
      <c r="S108" s="152">
        <f t="shared" si="9"/>
        <v>0</v>
      </c>
      <c r="T108" s="153">
        <f t="shared" si="10"/>
        <v>0</v>
      </c>
      <c r="U108" s="152">
        <f t="shared" si="11"/>
        <v>0</v>
      </c>
      <c r="V108" s="153">
        <f t="shared" si="12"/>
        <v>0</v>
      </c>
      <c r="W108" s="152">
        <f t="shared" si="13"/>
        <v>0</v>
      </c>
    </row>
    <row r="109" spans="9:23" x14ac:dyDescent="0.25">
      <c r="I109" s="154">
        <v>33</v>
      </c>
      <c r="J109" s="153">
        <v>2</v>
      </c>
      <c r="K109" s="152">
        <f t="shared" ref="K109:K127" si="14">J109*I109</f>
        <v>66</v>
      </c>
      <c r="L109" s="153">
        <v>2</v>
      </c>
      <c r="M109" s="152">
        <f t="shared" ref="M109:M127" si="15">L109*I109</f>
        <v>66</v>
      </c>
      <c r="N109" s="153">
        <f t="shared" ref="N109:N140" si="16">K36</f>
        <v>2</v>
      </c>
      <c r="O109" s="152">
        <f t="shared" ref="O109:O140" si="17">N109*I109</f>
        <v>66</v>
      </c>
      <c r="P109" s="153">
        <f t="shared" ref="P109:P140" si="18">N36</f>
        <v>3</v>
      </c>
      <c r="Q109" s="152">
        <f t="shared" ref="Q109:Q140" si="19">P109*I109</f>
        <v>99</v>
      </c>
      <c r="R109" s="153">
        <f t="shared" ref="R109:R140" si="20">Q36</f>
        <v>2</v>
      </c>
      <c r="S109" s="152">
        <f t="shared" ref="S109:S140" si="21">R109*I109</f>
        <v>66</v>
      </c>
      <c r="T109" s="153">
        <f t="shared" ref="T109:T140" si="22">T36</f>
        <v>4</v>
      </c>
      <c r="U109" s="152">
        <f t="shared" ref="U109:U140" si="23">T109*I109</f>
        <v>132</v>
      </c>
      <c r="V109" s="153">
        <f t="shared" ref="V109:V140" si="24">W36</f>
        <v>8</v>
      </c>
      <c r="W109" s="152">
        <f t="shared" ref="W109:W140" si="25">I109*V109</f>
        <v>264</v>
      </c>
    </row>
    <row r="110" spans="9:23" x14ac:dyDescent="0.25">
      <c r="I110" s="154">
        <v>34</v>
      </c>
      <c r="J110" s="153">
        <v>0</v>
      </c>
      <c r="K110" s="152">
        <f t="shared" si="14"/>
        <v>0</v>
      </c>
      <c r="L110" s="153">
        <v>0</v>
      </c>
      <c r="M110" s="152">
        <f t="shared" si="15"/>
        <v>0</v>
      </c>
      <c r="N110" s="153">
        <f t="shared" si="16"/>
        <v>3</v>
      </c>
      <c r="O110" s="152">
        <f t="shared" si="17"/>
        <v>102</v>
      </c>
      <c r="P110" s="153">
        <f t="shared" si="18"/>
        <v>1</v>
      </c>
      <c r="Q110" s="152">
        <f t="shared" si="19"/>
        <v>34</v>
      </c>
      <c r="R110" s="153">
        <f t="shared" si="20"/>
        <v>0</v>
      </c>
      <c r="S110" s="152">
        <f t="shared" si="21"/>
        <v>0</v>
      </c>
      <c r="T110" s="153">
        <f t="shared" si="22"/>
        <v>2</v>
      </c>
      <c r="U110" s="152">
        <f t="shared" si="23"/>
        <v>68</v>
      </c>
      <c r="V110" s="153">
        <f t="shared" si="24"/>
        <v>2</v>
      </c>
      <c r="W110" s="152">
        <f t="shared" si="25"/>
        <v>68</v>
      </c>
    </row>
    <row r="111" spans="9:23" x14ac:dyDescent="0.25">
      <c r="I111" s="154">
        <v>35</v>
      </c>
      <c r="J111" s="153">
        <v>1</v>
      </c>
      <c r="K111" s="152">
        <f t="shared" si="14"/>
        <v>35</v>
      </c>
      <c r="L111" s="153">
        <v>1</v>
      </c>
      <c r="M111" s="152">
        <f t="shared" si="15"/>
        <v>35</v>
      </c>
      <c r="N111" s="153">
        <f t="shared" si="16"/>
        <v>2</v>
      </c>
      <c r="O111" s="152">
        <f t="shared" si="17"/>
        <v>70</v>
      </c>
      <c r="P111" s="153">
        <f t="shared" si="18"/>
        <v>2</v>
      </c>
      <c r="Q111" s="152">
        <f t="shared" si="19"/>
        <v>70</v>
      </c>
      <c r="R111" s="153">
        <f t="shared" si="20"/>
        <v>0</v>
      </c>
      <c r="S111" s="152">
        <f t="shared" si="21"/>
        <v>0</v>
      </c>
      <c r="T111" s="153">
        <f t="shared" si="22"/>
        <v>2</v>
      </c>
      <c r="U111" s="152">
        <f t="shared" si="23"/>
        <v>70</v>
      </c>
      <c r="V111" s="153">
        <f t="shared" si="24"/>
        <v>0</v>
      </c>
      <c r="W111" s="152">
        <f t="shared" si="25"/>
        <v>0</v>
      </c>
    </row>
    <row r="112" spans="9:23" x14ac:dyDescent="0.25">
      <c r="I112" s="154">
        <v>36</v>
      </c>
      <c r="J112" s="153">
        <v>4</v>
      </c>
      <c r="K112" s="152">
        <f t="shared" si="14"/>
        <v>144</v>
      </c>
      <c r="L112" s="153">
        <v>1</v>
      </c>
      <c r="M112" s="152">
        <f t="shared" si="15"/>
        <v>36</v>
      </c>
      <c r="N112" s="153">
        <f t="shared" si="16"/>
        <v>0</v>
      </c>
      <c r="O112" s="152">
        <f t="shared" si="17"/>
        <v>0</v>
      </c>
      <c r="P112" s="153">
        <f t="shared" si="18"/>
        <v>0</v>
      </c>
      <c r="Q112" s="152">
        <f t="shared" si="19"/>
        <v>0</v>
      </c>
      <c r="R112" s="153">
        <f t="shared" si="20"/>
        <v>1</v>
      </c>
      <c r="S112" s="152">
        <f t="shared" si="21"/>
        <v>36</v>
      </c>
      <c r="T112" s="153">
        <f t="shared" si="22"/>
        <v>1</v>
      </c>
      <c r="U112" s="152">
        <f t="shared" si="23"/>
        <v>36</v>
      </c>
      <c r="V112" s="153">
        <f t="shared" si="24"/>
        <v>0</v>
      </c>
      <c r="W112" s="152">
        <f t="shared" si="25"/>
        <v>0</v>
      </c>
    </row>
    <row r="113" spans="9:23" x14ac:dyDescent="0.25">
      <c r="I113" s="154">
        <v>37</v>
      </c>
      <c r="J113" s="153">
        <v>0</v>
      </c>
      <c r="K113" s="152">
        <f t="shared" si="14"/>
        <v>0</v>
      </c>
      <c r="L113" s="153">
        <v>1</v>
      </c>
      <c r="M113" s="152">
        <f t="shared" si="15"/>
        <v>37</v>
      </c>
      <c r="N113" s="153">
        <f t="shared" si="16"/>
        <v>0</v>
      </c>
      <c r="O113" s="152">
        <f t="shared" si="17"/>
        <v>0</v>
      </c>
      <c r="P113" s="153">
        <f t="shared" si="18"/>
        <v>1</v>
      </c>
      <c r="Q113" s="152">
        <f t="shared" si="19"/>
        <v>37</v>
      </c>
      <c r="R113" s="153">
        <f t="shared" si="20"/>
        <v>2</v>
      </c>
      <c r="S113" s="152">
        <f t="shared" si="21"/>
        <v>74</v>
      </c>
      <c r="T113" s="153">
        <f t="shared" si="22"/>
        <v>0</v>
      </c>
      <c r="U113" s="152">
        <f t="shared" si="23"/>
        <v>0</v>
      </c>
      <c r="V113" s="153">
        <f t="shared" si="24"/>
        <v>1</v>
      </c>
      <c r="W113" s="152">
        <f t="shared" si="25"/>
        <v>37</v>
      </c>
    </row>
    <row r="114" spans="9:23" x14ac:dyDescent="0.25">
      <c r="I114" s="154">
        <v>38</v>
      </c>
      <c r="J114" s="153">
        <v>0</v>
      </c>
      <c r="K114" s="152">
        <f t="shared" si="14"/>
        <v>0</v>
      </c>
      <c r="L114" s="153">
        <v>0</v>
      </c>
      <c r="M114" s="152">
        <f t="shared" si="15"/>
        <v>0</v>
      </c>
      <c r="N114" s="153">
        <f t="shared" si="16"/>
        <v>0</v>
      </c>
      <c r="O114" s="152">
        <f t="shared" si="17"/>
        <v>0</v>
      </c>
      <c r="P114" s="153">
        <f t="shared" si="18"/>
        <v>0</v>
      </c>
      <c r="Q114" s="152">
        <f t="shared" si="19"/>
        <v>0</v>
      </c>
      <c r="R114" s="153">
        <f t="shared" si="20"/>
        <v>0</v>
      </c>
      <c r="S114" s="152">
        <f t="shared" si="21"/>
        <v>0</v>
      </c>
      <c r="T114" s="153">
        <f t="shared" si="22"/>
        <v>0</v>
      </c>
      <c r="U114" s="152">
        <f t="shared" si="23"/>
        <v>0</v>
      </c>
      <c r="V114" s="153">
        <f t="shared" si="24"/>
        <v>0</v>
      </c>
      <c r="W114" s="152">
        <f t="shared" si="25"/>
        <v>0</v>
      </c>
    </row>
    <row r="115" spans="9:23" x14ac:dyDescent="0.25">
      <c r="I115" s="154">
        <v>39</v>
      </c>
      <c r="J115" s="153">
        <v>0</v>
      </c>
      <c r="K115" s="152">
        <f t="shared" si="14"/>
        <v>0</v>
      </c>
      <c r="L115" s="153">
        <f t="shared" ref="L115:L127" si="26">G42</f>
        <v>0</v>
      </c>
      <c r="M115" s="152">
        <f t="shared" si="15"/>
        <v>0</v>
      </c>
      <c r="N115" s="153">
        <f t="shared" si="16"/>
        <v>1</v>
      </c>
      <c r="O115" s="152">
        <f t="shared" si="17"/>
        <v>39</v>
      </c>
      <c r="P115" s="153">
        <f t="shared" si="18"/>
        <v>1</v>
      </c>
      <c r="Q115" s="152">
        <f t="shared" si="19"/>
        <v>39</v>
      </c>
      <c r="R115" s="153">
        <f t="shared" si="20"/>
        <v>3</v>
      </c>
      <c r="S115" s="152">
        <f t="shared" si="21"/>
        <v>117</v>
      </c>
      <c r="T115" s="153">
        <f t="shared" si="22"/>
        <v>1</v>
      </c>
      <c r="U115" s="152">
        <f t="shared" si="23"/>
        <v>39</v>
      </c>
      <c r="V115" s="153">
        <f t="shared" si="24"/>
        <v>1</v>
      </c>
      <c r="W115" s="152">
        <f t="shared" si="25"/>
        <v>39</v>
      </c>
    </row>
    <row r="116" spans="9:23" x14ac:dyDescent="0.25">
      <c r="I116" s="154">
        <v>40</v>
      </c>
      <c r="J116" s="153">
        <v>1</v>
      </c>
      <c r="K116" s="152">
        <f t="shared" si="14"/>
        <v>40</v>
      </c>
      <c r="L116" s="153">
        <f t="shared" si="26"/>
        <v>0</v>
      </c>
      <c r="M116" s="152">
        <f t="shared" si="15"/>
        <v>0</v>
      </c>
      <c r="N116" s="153">
        <f t="shared" si="16"/>
        <v>1</v>
      </c>
      <c r="O116" s="152">
        <f t="shared" si="17"/>
        <v>40</v>
      </c>
      <c r="P116" s="153">
        <f t="shared" si="18"/>
        <v>0</v>
      </c>
      <c r="Q116" s="152">
        <f t="shared" si="19"/>
        <v>0</v>
      </c>
      <c r="R116" s="153">
        <f t="shared" si="20"/>
        <v>1</v>
      </c>
      <c r="S116" s="152">
        <f t="shared" si="21"/>
        <v>40</v>
      </c>
      <c r="T116" s="153">
        <f t="shared" si="22"/>
        <v>0</v>
      </c>
      <c r="U116" s="152">
        <f t="shared" si="23"/>
        <v>0</v>
      </c>
      <c r="V116" s="153">
        <f t="shared" si="24"/>
        <v>0</v>
      </c>
      <c r="W116" s="152">
        <f t="shared" si="25"/>
        <v>0</v>
      </c>
    </row>
    <row r="117" spans="9:23" x14ac:dyDescent="0.25">
      <c r="I117" s="154">
        <v>41</v>
      </c>
      <c r="J117" s="153">
        <v>1</v>
      </c>
      <c r="K117" s="152">
        <f t="shared" si="14"/>
        <v>41</v>
      </c>
      <c r="L117" s="153">
        <f t="shared" si="26"/>
        <v>0</v>
      </c>
      <c r="M117" s="152">
        <f t="shared" si="15"/>
        <v>0</v>
      </c>
      <c r="N117" s="153">
        <f t="shared" si="16"/>
        <v>0</v>
      </c>
      <c r="O117" s="152">
        <f t="shared" si="17"/>
        <v>0</v>
      </c>
      <c r="P117" s="153">
        <f t="shared" si="18"/>
        <v>0</v>
      </c>
      <c r="Q117" s="152">
        <f t="shared" si="19"/>
        <v>0</v>
      </c>
      <c r="R117" s="153">
        <f t="shared" si="20"/>
        <v>0</v>
      </c>
      <c r="S117" s="152">
        <f t="shared" si="21"/>
        <v>0</v>
      </c>
      <c r="T117" s="153">
        <f t="shared" si="22"/>
        <v>0</v>
      </c>
      <c r="U117" s="152">
        <f t="shared" si="23"/>
        <v>0</v>
      </c>
      <c r="V117" s="153">
        <f t="shared" si="24"/>
        <v>0</v>
      </c>
      <c r="W117" s="152">
        <f t="shared" si="25"/>
        <v>0</v>
      </c>
    </row>
    <row r="118" spans="9:23" x14ac:dyDescent="0.25">
      <c r="I118" s="154">
        <v>42</v>
      </c>
      <c r="J118" s="153">
        <v>1</v>
      </c>
      <c r="K118" s="152">
        <f t="shared" si="14"/>
        <v>42</v>
      </c>
      <c r="L118" s="153">
        <f t="shared" si="26"/>
        <v>0</v>
      </c>
      <c r="M118" s="152">
        <f t="shared" si="15"/>
        <v>0</v>
      </c>
      <c r="N118" s="153">
        <f t="shared" si="16"/>
        <v>0</v>
      </c>
      <c r="O118" s="152">
        <f t="shared" si="17"/>
        <v>0</v>
      </c>
      <c r="P118" s="153">
        <f t="shared" si="18"/>
        <v>0</v>
      </c>
      <c r="Q118" s="152">
        <f t="shared" si="19"/>
        <v>0</v>
      </c>
      <c r="R118" s="153">
        <f t="shared" si="20"/>
        <v>0</v>
      </c>
      <c r="S118" s="152">
        <f t="shared" si="21"/>
        <v>0</v>
      </c>
      <c r="T118" s="153">
        <f t="shared" si="22"/>
        <v>0</v>
      </c>
      <c r="U118" s="152">
        <f t="shared" si="23"/>
        <v>0</v>
      </c>
      <c r="V118" s="153">
        <f t="shared" si="24"/>
        <v>0</v>
      </c>
      <c r="W118" s="152">
        <f t="shared" si="25"/>
        <v>0</v>
      </c>
    </row>
    <row r="119" spans="9:23" x14ac:dyDescent="0.25">
      <c r="I119" s="154">
        <v>43</v>
      </c>
      <c r="J119" s="153">
        <v>0</v>
      </c>
      <c r="K119" s="152">
        <f t="shared" si="14"/>
        <v>0</v>
      </c>
      <c r="L119" s="153">
        <f t="shared" si="26"/>
        <v>0</v>
      </c>
      <c r="M119" s="152">
        <f t="shared" si="15"/>
        <v>0</v>
      </c>
      <c r="N119" s="153">
        <f t="shared" si="16"/>
        <v>0</v>
      </c>
      <c r="O119" s="152">
        <f t="shared" si="17"/>
        <v>0</v>
      </c>
      <c r="P119" s="153">
        <f t="shared" si="18"/>
        <v>0</v>
      </c>
      <c r="Q119" s="152">
        <f t="shared" si="19"/>
        <v>0</v>
      </c>
      <c r="R119" s="153">
        <f t="shared" si="20"/>
        <v>0</v>
      </c>
      <c r="S119" s="152">
        <f t="shared" si="21"/>
        <v>0</v>
      </c>
      <c r="T119" s="153">
        <f t="shared" si="22"/>
        <v>0</v>
      </c>
      <c r="U119" s="152">
        <f t="shared" si="23"/>
        <v>0</v>
      </c>
      <c r="V119" s="153">
        <f t="shared" si="24"/>
        <v>0</v>
      </c>
      <c r="W119" s="152">
        <f t="shared" si="25"/>
        <v>0</v>
      </c>
    </row>
    <row r="120" spans="9:23" x14ac:dyDescent="0.25">
      <c r="I120" s="154">
        <v>44</v>
      </c>
      <c r="J120" s="153">
        <v>0</v>
      </c>
      <c r="K120" s="152">
        <f t="shared" si="14"/>
        <v>0</v>
      </c>
      <c r="L120" s="153">
        <f t="shared" si="26"/>
        <v>0</v>
      </c>
      <c r="M120" s="152">
        <f t="shared" si="15"/>
        <v>0</v>
      </c>
      <c r="N120" s="153">
        <f t="shared" si="16"/>
        <v>1</v>
      </c>
      <c r="O120" s="152">
        <f t="shared" si="17"/>
        <v>44</v>
      </c>
      <c r="P120" s="153">
        <f t="shared" si="18"/>
        <v>0</v>
      </c>
      <c r="Q120" s="152">
        <f t="shared" si="19"/>
        <v>0</v>
      </c>
      <c r="R120" s="153">
        <f t="shared" si="20"/>
        <v>0</v>
      </c>
      <c r="S120" s="152">
        <f t="shared" si="21"/>
        <v>0</v>
      </c>
      <c r="T120" s="153">
        <f t="shared" si="22"/>
        <v>0</v>
      </c>
      <c r="U120" s="152">
        <f t="shared" si="23"/>
        <v>0</v>
      </c>
      <c r="V120" s="153">
        <f t="shared" si="24"/>
        <v>3</v>
      </c>
      <c r="W120" s="152">
        <f t="shared" si="25"/>
        <v>132</v>
      </c>
    </row>
    <row r="121" spans="9:23" x14ac:dyDescent="0.25">
      <c r="I121" s="154">
        <v>45</v>
      </c>
      <c r="J121" s="153">
        <v>0</v>
      </c>
      <c r="K121" s="152">
        <f t="shared" si="14"/>
        <v>0</v>
      </c>
      <c r="L121" s="153">
        <f t="shared" si="26"/>
        <v>0</v>
      </c>
      <c r="M121" s="152">
        <f t="shared" si="15"/>
        <v>0</v>
      </c>
      <c r="N121" s="153">
        <f t="shared" si="16"/>
        <v>0</v>
      </c>
      <c r="O121" s="152">
        <f t="shared" si="17"/>
        <v>0</v>
      </c>
      <c r="P121" s="153">
        <f t="shared" si="18"/>
        <v>0</v>
      </c>
      <c r="Q121" s="152">
        <f t="shared" si="19"/>
        <v>0</v>
      </c>
      <c r="R121" s="153">
        <f t="shared" si="20"/>
        <v>0</v>
      </c>
      <c r="S121" s="152">
        <f t="shared" si="21"/>
        <v>0</v>
      </c>
      <c r="T121" s="153">
        <f t="shared" si="22"/>
        <v>0</v>
      </c>
      <c r="U121" s="152">
        <f t="shared" si="23"/>
        <v>0</v>
      </c>
      <c r="V121" s="153">
        <f t="shared" si="24"/>
        <v>0</v>
      </c>
      <c r="W121" s="152">
        <f t="shared" si="25"/>
        <v>0</v>
      </c>
    </row>
    <row r="122" spans="9:23" x14ac:dyDescent="0.25">
      <c r="I122" s="154">
        <v>46</v>
      </c>
      <c r="J122" s="153">
        <v>0</v>
      </c>
      <c r="K122" s="152">
        <f t="shared" si="14"/>
        <v>0</v>
      </c>
      <c r="L122" s="153">
        <f t="shared" si="26"/>
        <v>0</v>
      </c>
      <c r="M122" s="152">
        <f t="shared" si="15"/>
        <v>0</v>
      </c>
      <c r="N122" s="153">
        <f t="shared" si="16"/>
        <v>0</v>
      </c>
      <c r="O122" s="152">
        <f t="shared" si="17"/>
        <v>0</v>
      </c>
      <c r="P122" s="153">
        <f t="shared" si="18"/>
        <v>0</v>
      </c>
      <c r="Q122" s="152">
        <f t="shared" si="19"/>
        <v>0</v>
      </c>
      <c r="R122" s="153">
        <f t="shared" si="20"/>
        <v>0</v>
      </c>
      <c r="S122" s="152">
        <f t="shared" si="21"/>
        <v>0</v>
      </c>
      <c r="T122" s="153">
        <f t="shared" si="22"/>
        <v>0</v>
      </c>
      <c r="U122" s="152">
        <f t="shared" si="23"/>
        <v>0</v>
      </c>
      <c r="V122" s="153">
        <f t="shared" si="24"/>
        <v>0</v>
      </c>
      <c r="W122" s="152">
        <f t="shared" si="25"/>
        <v>0</v>
      </c>
    </row>
    <row r="123" spans="9:23" x14ac:dyDescent="0.25">
      <c r="I123" s="154">
        <v>47</v>
      </c>
      <c r="J123" s="153">
        <f>D50</f>
        <v>0</v>
      </c>
      <c r="K123" s="152">
        <f t="shared" si="14"/>
        <v>0</v>
      </c>
      <c r="L123" s="153">
        <f t="shared" si="26"/>
        <v>0</v>
      </c>
      <c r="M123" s="152">
        <f t="shared" si="15"/>
        <v>0</v>
      </c>
      <c r="N123" s="153">
        <f t="shared" si="16"/>
        <v>0</v>
      </c>
      <c r="O123" s="152">
        <f t="shared" si="17"/>
        <v>0</v>
      </c>
      <c r="P123" s="153">
        <f t="shared" si="18"/>
        <v>0</v>
      </c>
      <c r="Q123" s="152">
        <f t="shared" si="19"/>
        <v>0</v>
      </c>
      <c r="R123" s="153">
        <f t="shared" si="20"/>
        <v>0</v>
      </c>
      <c r="S123" s="152">
        <f t="shared" si="21"/>
        <v>0</v>
      </c>
      <c r="T123" s="153">
        <f t="shared" si="22"/>
        <v>0</v>
      </c>
      <c r="U123" s="152">
        <f t="shared" si="23"/>
        <v>0</v>
      </c>
      <c r="V123" s="153">
        <f t="shared" si="24"/>
        <v>0</v>
      </c>
      <c r="W123" s="152">
        <f t="shared" si="25"/>
        <v>0</v>
      </c>
    </row>
    <row r="124" spans="9:23" x14ac:dyDescent="0.25">
      <c r="I124" s="154">
        <v>48</v>
      </c>
      <c r="J124" s="153">
        <f>D51</f>
        <v>0</v>
      </c>
      <c r="K124" s="152">
        <f t="shared" si="14"/>
        <v>0</v>
      </c>
      <c r="L124" s="153">
        <f t="shared" si="26"/>
        <v>0</v>
      </c>
      <c r="M124" s="152">
        <f t="shared" si="15"/>
        <v>0</v>
      </c>
      <c r="N124" s="153">
        <f t="shared" si="16"/>
        <v>0</v>
      </c>
      <c r="O124" s="152">
        <f t="shared" si="17"/>
        <v>0</v>
      </c>
      <c r="P124" s="153">
        <f t="shared" si="18"/>
        <v>6</v>
      </c>
      <c r="Q124" s="152">
        <f t="shared" si="19"/>
        <v>288</v>
      </c>
      <c r="R124" s="153">
        <f t="shared" si="20"/>
        <v>0</v>
      </c>
      <c r="S124" s="152">
        <f t="shared" si="21"/>
        <v>0</v>
      </c>
      <c r="T124" s="153">
        <f t="shared" si="22"/>
        <v>0</v>
      </c>
      <c r="U124" s="152">
        <f t="shared" si="23"/>
        <v>0</v>
      </c>
      <c r="V124" s="153">
        <f t="shared" si="24"/>
        <v>2</v>
      </c>
      <c r="W124" s="152">
        <f t="shared" si="25"/>
        <v>96</v>
      </c>
    </row>
    <row r="125" spans="9:23" x14ac:dyDescent="0.25">
      <c r="I125" s="154">
        <v>49</v>
      </c>
      <c r="J125" s="153">
        <f>D52</f>
        <v>0</v>
      </c>
      <c r="K125" s="152">
        <f t="shared" si="14"/>
        <v>0</v>
      </c>
      <c r="L125" s="153">
        <f t="shared" si="26"/>
        <v>0</v>
      </c>
      <c r="M125" s="152">
        <f t="shared" si="15"/>
        <v>0</v>
      </c>
      <c r="N125" s="153">
        <f t="shared" si="16"/>
        <v>0</v>
      </c>
      <c r="O125" s="152">
        <f t="shared" si="17"/>
        <v>0</v>
      </c>
      <c r="P125" s="153">
        <f t="shared" si="18"/>
        <v>1</v>
      </c>
      <c r="Q125" s="152">
        <f t="shared" si="19"/>
        <v>49</v>
      </c>
      <c r="R125" s="153">
        <f t="shared" si="20"/>
        <v>1</v>
      </c>
      <c r="S125" s="152">
        <f t="shared" si="21"/>
        <v>49</v>
      </c>
      <c r="T125" s="153">
        <f t="shared" si="22"/>
        <v>0</v>
      </c>
      <c r="U125" s="152">
        <f t="shared" si="23"/>
        <v>0</v>
      </c>
      <c r="V125" s="153">
        <f t="shared" si="24"/>
        <v>1</v>
      </c>
      <c r="W125" s="152">
        <f t="shared" si="25"/>
        <v>49</v>
      </c>
    </row>
    <row r="126" spans="9:23" x14ac:dyDescent="0.25">
      <c r="I126" s="154">
        <v>50</v>
      </c>
      <c r="J126" s="153">
        <f>D53</f>
        <v>0</v>
      </c>
      <c r="K126" s="152">
        <f t="shared" si="14"/>
        <v>0</v>
      </c>
      <c r="L126" s="153">
        <f t="shared" si="26"/>
        <v>0</v>
      </c>
      <c r="M126" s="152">
        <f t="shared" si="15"/>
        <v>0</v>
      </c>
      <c r="N126" s="153">
        <f t="shared" si="16"/>
        <v>0</v>
      </c>
      <c r="O126" s="152">
        <f t="shared" si="17"/>
        <v>0</v>
      </c>
      <c r="P126" s="153">
        <f t="shared" si="18"/>
        <v>1</v>
      </c>
      <c r="Q126" s="152">
        <f t="shared" si="19"/>
        <v>50</v>
      </c>
      <c r="R126" s="153">
        <f t="shared" si="20"/>
        <v>0</v>
      </c>
      <c r="S126" s="152">
        <f t="shared" si="21"/>
        <v>0</v>
      </c>
      <c r="T126" s="153">
        <f t="shared" si="22"/>
        <v>0</v>
      </c>
      <c r="U126" s="152">
        <f t="shared" si="23"/>
        <v>0</v>
      </c>
      <c r="V126" s="153">
        <f t="shared" si="24"/>
        <v>1</v>
      </c>
      <c r="W126" s="152">
        <f t="shared" si="25"/>
        <v>50</v>
      </c>
    </row>
    <row r="127" spans="9:23" x14ac:dyDescent="0.25">
      <c r="I127" s="154">
        <v>51</v>
      </c>
      <c r="J127" s="153">
        <f>D54</f>
        <v>0</v>
      </c>
      <c r="K127" s="152">
        <f t="shared" si="14"/>
        <v>0</v>
      </c>
      <c r="L127" s="153">
        <f t="shared" si="26"/>
        <v>0</v>
      </c>
      <c r="M127" s="152">
        <f t="shared" si="15"/>
        <v>0</v>
      </c>
      <c r="N127" s="153">
        <f t="shared" si="16"/>
        <v>0</v>
      </c>
      <c r="O127" s="152">
        <f t="shared" si="17"/>
        <v>0</v>
      </c>
      <c r="P127" s="153">
        <f t="shared" si="18"/>
        <v>2</v>
      </c>
      <c r="Q127" s="152">
        <f t="shared" si="19"/>
        <v>102</v>
      </c>
      <c r="R127" s="153">
        <f t="shared" si="20"/>
        <v>4</v>
      </c>
      <c r="S127" s="152">
        <f t="shared" si="21"/>
        <v>204</v>
      </c>
      <c r="T127" s="153">
        <f t="shared" si="22"/>
        <v>0</v>
      </c>
      <c r="U127" s="152">
        <f t="shared" si="23"/>
        <v>0</v>
      </c>
      <c r="V127" s="153">
        <f t="shared" si="24"/>
        <v>2</v>
      </c>
      <c r="W127" s="152">
        <f t="shared" si="25"/>
        <v>102</v>
      </c>
    </row>
    <row r="128" spans="9:23" x14ac:dyDescent="0.25">
      <c r="I128" s="154">
        <v>52</v>
      </c>
      <c r="J128" s="153"/>
      <c r="K128" s="152"/>
      <c r="L128" s="153"/>
      <c r="M128" s="152"/>
      <c r="N128" s="153">
        <f t="shared" si="16"/>
        <v>0</v>
      </c>
      <c r="O128" s="152">
        <f t="shared" si="17"/>
        <v>0</v>
      </c>
      <c r="P128" s="153">
        <f t="shared" si="18"/>
        <v>0</v>
      </c>
      <c r="Q128" s="152">
        <f t="shared" si="19"/>
        <v>0</v>
      </c>
      <c r="R128" s="153">
        <f t="shared" si="20"/>
        <v>0</v>
      </c>
      <c r="S128" s="152">
        <f t="shared" si="21"/>
        <v>0</v>
      </c>
      <c r="T128" s="153">
        <f t="shared" si="22"/>
        <v>0</v>
      </c>
      <c r="U128" s="152">
        <f t="shared" si="23"/>
        <v>0</v>
      </c>
      <c r="V128" s="153">
        <f t="shared" si="24"/>
        <v>0</v>
      </c>
      <c r="W128" s="152">
        <f t="shared" si="25"/>
        <v>0</v>
      </c>
    </row>
    <row r="129" spans="9:23" x14ac:dyDescent="0.25">
      <c r="I129" s="154">
        <v>53</v>
      </c>
      <c r="J129" s="153"/>
      <c r="K129" s="152"/>
      <c r="L129" s="153"/>
      <c r="M129" s="152"/>
      <c r="N129" s="153">
        <f t="shared" si="16"/>
        <v>0</v>
      </c>
      <c r="O129" s="152">
        <f t="shared" si="17"/>
        <v>0</v>
      </c>
      <c r="P129" s="153">
        <f t="shared" si="18"/>
        <v>0</v>
      </c>
      <c r="Q129" s="152">
        <f t="shared" si="19"/>
        <v>0</v>
      </c>
      <c r="R129" s="153">
        <f t="shared" si="20"/>
        <v>0</v>
      </c>
      <c r="S129" s="152">
        <f t="shared" si="21"/>
        <v>0</v>
      </c>
      <c r="T129" s="153">
        <f t="shared" si="22"/>
        <v>0</v>
      </c>
      <c r="U129" s="152">
        <f t="shared" si="23"/>
        <v>0</v>
      </c>
      <c r="V129" s="153">
        <f t="shared" si="24"/>
        <v>0</v>
      </c>
      <c r="W129" s="152">
        <f t="shared" si="25"/>
        <v>0</v>
      </c>
    </row>
    <row r="130" spans="9:23" x14ac:dyDescent="0.25">
      <c r="I130" s="154">
        <v>54</v>
      </c>
      <c r="J130" s="153"/>
      <c r="K130" s="152"/>
      <c r="L130" s="153"/>
      <c r="M130" s="152"/>
      <c r="N130" s="153">
        <f t="shared" si="16"/>
        <v>2</v>
      </c>
      <c r="O130" s="152">
        <f t="shared" si="17"/>
        <v>108</v>
      </c>
      <c r="P130" s="153">
        <f t="shared" si="18"/>
        <v>5</v>
      </c>
      <c r="Q130" s="152">
        <f t="shared" si="19"/>
        <v>270</v>
      </c>
      <c r="R130" s="153">
        <f t="shared" si="20"/>
        <v>3</v>
      </c>
      <c r="S130" s="152">
        <f t="shared" si="21"/>
        <v>162</v>
      </c>
      <c r="T130" s="153">
        <f t="shared" si="22"/>
        <v>0</v>
      </c>
      <c r="U130" s="152">
        <f t="shared" si="23"/>
        <v>0</v>
      </c>
      <c r="V130" s="153">
        <f t="shared" si="24"/>
        <v>0</v>
      </c>
      <c r="W130" s="152">
        <f t="shared" si="25"/>
        <v>0</v>
      </c>
    </row>
    <row r="131" spans="9:23" x14ac:dyDescent="0.25">
      <c r="I131" s="154">
        <v>55</v>
      </c>
      <c r="J131" s="153"/>
      <c r="K131" s="152"/>
      <c r="L131" s="153"/>
      <c r="M131" s="152"/>
      <c r="N131" s="153">
        <f t="shared" si="16"/>
        <v>0</v>
      </c>
      <c r="O131" s="152">
        <f t="shared" si="17"/>
        <v>0</v>
      </c>
      <c r="P131" s="153">
        <f t="shared" si="18"/>
        <v>2</v>
      </c>
      <c r="Q131" s="152">
        <f t="shared" si="19"/>
        <v>110</v>
      </c>
      <c r="R131" s="153">
        <f t="shared" si="20"/>
        <v>1</v>
      </c>
      <c r="S131" s="152">
        <f t="shared" si="21"/>
        <v>55</v>
      </c>
      <c r="T131" s="153">
        <f t="shared" si="22"/>
        <v>0</v>
      </c>
      <c r="U131" s="152">
        <f t="shared" si="23"/>
        <v>0</v>
      </c>
      <c r="V131" s="153">
        <f t="shared" si="24"/>
        <v>0</v>
      </c>
      <c r="W131" s="152">
        <f t="shared" si="25"/>
        <v>0</v>
      </c>
    </row>
    <row r="132" spans="9:23" x14ac:dyDescent="0.25">
      <c r="I132" s="154">
        <v>56</v>
      </c>
      <c r="J132" s="153"/>
      <c r="K132" s="152"/>
      <c r="L132" s="153"/>
      <c r="M132" s="152"/>
      <c r="N132" s="153">
        <f t="shared" si="16"/>
        <v>0</v>
      </c>
      <c r="O132" s="152">
        <f t="shared" si="17"/>
        <v>0</v>
      </c>
      <c r="P132" s="153">
        <f t="shared" si="18"/>
        <v>0</v>
      </c>
      <c r="Q132" s="152">
        <f t="shared" si="19"/>
        <v>0</v>
      </c>
      <c r="R132" s="153">
        <f t="shared" si="20"/>
        <v>0</v>
      </c>
      <c r="S132" s="152">
        <f t="shared" si="21"/>
        <v>0</v>
      </c>
      <c r="T132" s="153">
        <f t="shared" si="22"/>
        <v>0</v>
      </c>
      <c r="U132" s="152">
        <f t="shared" si="23"/>
        <v>0</v>
      </c>
      <c r="V132" s="153">
        <f t="shared" si="24"/>
        <v>0</v>
      </c>
      <c r="W132" s="152">
        <f t="shared" si="25"/>
        <v>0</v>
      </c>
    </row>
    <row r="133" spans="9:23" x14ac:dyDescent="0.25">
      <c r="I133" s="154">
        <v>57</v>
      </c>
      <c r="J133" s="153"/>
      <c r="K133" s="152"/>
      <c r="L133" s="153"/>
      <c r="M133" s="152"/>
      <c r="N133" s="153">
        <f t="shared" si="16"/>
        <v>0</v>
      </c>
      <c r="O133" s="152">
        <f t="shared" si="17"/>
        <v>0</v>
      </c>
      <c r="P133" s="153">
        <f t="shared" si="18"/>
        <v>0</v>
      </c>
      <c r="Q133" s="152">
        <f t="shared" si="19"/>
        <v>0</v>
      </c>
      <c r="R133" s="153">
        <f t="shared" si="20"/>
        <v>0</v>
      </c>
      <c r="S133" s="152">
        <f t="shared" si="21"/>
        <v>0</v>
      </c>
      <c r="T133" s="153">
        <f t="shared" si="22"/>
        <v>0</v>
      </c>
      <c r="U133" s="152">
        <f t="shared" si="23"/>
        <v>0</v>
      </c>
      <c r="V133" s="153">
        <f t="shared" si="24"/>
        <v>0</v>
      </c>
      <c r="W133" s="152">
        <f t="shared" si="25"/>
        <v>0</v>
      </c>
    </row>
    <row r="134" spans="9:23" x14ac:dyDescent="0.25">
      <c r="I134" s="154">
        <v>58</v>
      </c>
      <c r="J134" s="153"/>
      <c r="K134" s="152"/>
      <c r="L134" s="153"/>
      <c r="M134" s="152"/>
      <c r="N134" s="153">
        <f t="shared" si="16"/>
        <v>0</v>
      </c>
      <c r="O134" s="152">
        <f t="shared" si="17"/>
        <v>0</v>
      </c>
      <c r="P134" s="153">
        <f t="shared" si="18"/>
        <v>2</v>
      </c>
      <c r="Q134" s="152">
        <f t="shared" si="19"/>
        <v>116</v>
      </c>
      <c r="R134" s="153">
        <f t="shared" si="20"/>
        <v>0</v>
      </c>
      <c r="S134" s="152">
        <f t="shared" si="21"/>
        <v>0</v>
      </c>
      <c r="T134" s="153">
        <f t="shared" si="22"/>
        <v>0</v>
      </c>
      <c r="U134" s="152">
        <f t="shared" si="23"/>
        <v>0</v>
      </c>
      <c r="V134" s="153">
        <f t="shared" si="24"/>
        <v>0</v>
      </c>
      <c r="W134" s="152">
        <f t="shared" si="25"/>
        <v>0</v>
      </c>
    </row>
    <row r="135" spans="9:23" x14ac:dyDescent="0.25">
      <c r="I135" s="154">
        <v>59</v>
      </c>
      <c r="J135" s="153"/>
      <c r="K135" s="152"/>
      <c r="L135" s="153"/>
      <c r="M135" s="152"/>
      <c r="N135" s="153">
        <f t="shared" si="16"/>
        <v>0</v>
      </c>
      <c r="O135" s="152">
        <f t="shared" si="17"/>
        <v>0</v>
      </c>
      <c r="P135" s="153">
        <f t="shared" si="18"/>
        <v>0</v>
      </c>
      <c r="Q135" s="152">
        <f t="shared" si="19"/>
        <v>0</v>
      </c>
      <c r="R135" s="153">
        <f t="shared" si="20"/>
        <v>0</v>
      </c>
      <c r="S135" s="152">
        <f t="shared" si="21"/>
        <v>0</v>
      </c>
      <c r="T135" s="153">
        <f t="shared" si="22"/>
        <v>0</v>
      </c>
      <c r="U135" s="152">
        <f t="shared" si="23"/>
        <v>0</v>
      </c>
      <c r="V135" s="153">
        <f t="shared" si="24"/>
        <v>0</v>
      </c>
      <c r="W135" s="152">
        <f t="shared" si="25"/>
        <v>0</v>
      </c>
    </row>
    <row r="136" spans="9:23" x14ac:dyDescent="0.25">
      <c r="I136" s="154">
        <v>60</v>
      </c>
      <c r="J136" s="153"/>
      <c r="K136" s="152"/>
      <c r="L136" s="153"/>
      <c r="M136" s="152"/>
      <c r="N136" s="153">
        <f t="shared" si="16"/>
        <v>0</v>
      </c>
      <c r="O136" s="152">
        <f t="shared" si="17"/>
        <v>0</v>
      </c>
      <c r="P136" s="153">
        <f t="shared" si="18"/>
        <v>0</v>
      </c>
      <c r="Q136" s="152">
        <f t="shared" si="19"/>
        <v>0</v>
      </c>
      <c r="R136" s="153">
        <f t="shared" si="20"/>
        <v>0</v>
      </c>
      <c r="S136" s="152">
        <f t="shared" si="21"/>
        <v>0</v>
      </c>
      <c r="T136" s="153">
        <f t="shared" si="22"/>
        <v>0</v>
      </c>
      <c r="U136" s="152">
        <f t="shared" si="23"/>
        <v>0</v>
      </c>
      <c r="V136" s="153">
        <f t="shared" si="24"/>
        <v>0</v>
      </c>
      <c r="W136" s="152">
        <f t="shared" si="25"/>
        <v>0</v>
      </c>
    </row>
    <row r="137" spans="9:23" x14ac:dyDescent="0.25">
      <c r="I137" s="154">
        <v>61</v>
      </c>
      <c r="J137" s="153"/>
      <c r="K137" s="152"/>
      <c r="L137" s="153"/>
      <c r="M137" s="152"/>
      <c r="N137" s="153">
        <f t="shared" si="16"/>
        <v>0</v>
      </c>
      <c r="O137" s="152">
        <f t="shared" si="17"/>
        <v>0</v>
      </c>
      <c r="P137" s="153">
        <f t="shared" si="18"/>
        <v>1</v>
      </c>
      <c r="Q137" s="152">
        <f t="shared" si="19"/>
        <v>61</v>
      </c>
      <c r="R137" s="153">
        <f t="shared" si="20"/>
        <v>1</v>
      </c>
      <c r="S137" s="152">
        <f t="shared" si="21"/>
        <v>61</v>
      </c>
      <c r="T137" s="153">
        <f t="shared" si="22"/>
        <v>1</v>
      </c>
      <c r="U137" s="152">
        <f t="shared" si="23"/>
        <v>61</v>
      </c>
      <c r="V137" s="153">
        <f t="shared" si="24"/>
        <v>0</v>
      </c>
      <c r="W137" s="152">
        <f t="shared" si="25"/>
        <v>0</v>
      </c>
    </row>
    <row r="138" spans="9:23" x14ac:dyDescent="0.25">
      <c r="I138" s="154">
        <v>62</v>
      </c>
      <c r="J138" s="153"/>
      <c r="K138" s="152"/>
      <c r="L138" s="153"/>
      <c r="M138" s="152"/>
      <c r="N138" s="153">
        <f t="shared" si="16"/>
        <v>0</v>
      </c>
      <c r="O138" s="152">
        <f t="shared" si="17"/>
        <v>0</v>
      </c>
      <c r="P138" s="153">
        <f t="shared" si="18"/>
        <v>0</v>
      </c>
      <c r="Q138" s="152">
        <f t="shared" si="19"/>
        <v>0</v>
      </c>
      <c r="R138" s="153">
        <f t="shared" si="20"/>
        <v>0</v>
      </c>
      <c r="S138" s="152">
        <f t="shared" si="21"/>
        <v>0</v>
      </c>
      <c r="T138" s="153">
        <f t="shared" si="22"/>
        <v>0</v>
      </c>
      <c r="U138" s="152">
        <f t="shared" si="23"/>
        <v>0</v>
      </c>
      <c r="V138" s="153">
        <f t="shared" si="24"/>
        <v>0</v>
      </c>
      <c r="W138" s="152">
        <f t="shared" si="25"/>
        <v>0</v>
      </c>
    </row>
    <row r="139" spans="9:23" x14ac:dyDescent="0.25">
      <c r="I139" s="154">
        <v>63</v>
      </c>
      <c r="J139" s="153"/>
      <c r="K139" s="152"/>
      <c r="L139" s="153"/>
      <c r="M139" s="152"/>
      <c r="N139" s="153">
        <f t="shared" si="16"/>
        <v>0</v>
      </c>
      <c r="O139" s="152">
        <f t="shared" si="17"/>
        <v>0</v>
      </c>
      <c r="P139" s="153">
        <f t="shared" si="18"/>
        <v>0</v>
      </c>
      <c r="Q139" s="152">
        <f t="shared" si="19"/>
        <v>0</v>
      </c>
      <c r="R139" s="153">
        <f t="shared" si="20"/>
        <v>0</v>
      </c>
      <c r="S139" s="152">
        <f t="shared" si="21"/>
        <v>0</v>
      </c>
      <c r="T139" s="153">
        <f t="shared" si="22"/>
        <v>0</v>
      </c>
      <c r="U139" s="152">
        <f t="shared" si="23"/>
        <v>0</v>
      </c>
      <c r="V139" s="153">
        <f t="shared" si="24"/>
        <v>0</v>
      </c>
      <c r="W139" s="152">
        <f t="shared" si="25"/>
        <v>0</v>
      </c>
    </row>
    <row r="140" spans="9:23" x14ac:dyDescent="0.25">
      <c r="I140" s="154">
        <v>64</v>
      </c>
      <c r="J140" s="153"/>
      <c r="K140" s="152"/>
      <c r="L140" s="153"/>
      <c r="M140" s="152"/>
      <c r="N140" s="153">
        <f t="shared" si="16"/>
        <v>0</v>
      </c>
      <c r="O140" s="152">
        <f t="shared" si="17"/>
        <v>0</v>
      </c>
      <c r="P140" s="153">
        <f t="shared" si="18"/>
        <v>0</v>
      </c>
      <c r="Q140" s="152">
        <f t="shared" si="19"/>
        <v>0</v>
      </c>
      <c r="R140" s="153">
        <f t="shared" si="20"/>
        <v>0</v>
      </c>
      <c r="S140" s="152">
        <f t="shared" si="21"/>
        <v>0</v>
      </c>
      <c r="T140" s="153">
        <f t="shared" si="22"/>
        <v>0</v>
      </c>
      <c r="U140" s="152">
        <f t="shared" si="23"/>
        <v>0</v>
      </c>
      <c r="V140" s="153">
        <f t="shared" si="24"/>
        <v>0</v>
      </c>
      <c r="W140" s="152">
        <f t="shared" si="25"/>
        <v>0</v>
      </c>
    </row>
    <row r="141" spans="9:23" x14ac:dyDescent="0.25">
      <c r="I141" s="154">
        <v>65</v>
      </c>
      <c r="J141" s="153"/>
      <c r="K141" s="152"/>
      <c r="L141" s="153"/>
      <c r="M141" s="152"/>
      <c r="N141" s="153">
        <f>K71</f>
        <v>0</v>
      </c>
      <c r="O141" s="152">
        <f t="shared" ref="O141" si="27">N141*I141</f>
        <v>0</v>
      </c>
      <c r="P141" s="153">
        <f>N71</f>
        <v>0</v>
      </c>
      <c r="Q141" s="152">
        <f t="shared" ref="Q141" si="28">P141*I141</f>
        <v>0</v>
      </c>
      <c r="R141" s="153">
        <f>Q71</f>
        <v>0</v>
      </c>
      <c r="S141" s="152">
        <f t="shared" ref="S141" si="29">R141*I141</f>
        <v>0</v>
      </c>
      <c r="T141" s="153">
        <f>T71</f>
        <v>0</v>
      </c>
      <c r="U141" s="152">
        <f t="shared" ref="U141" si="30">T141*I141</f>
        <v>0</v>
      </c>
      <c r="V141" s="153">
        <f>W71</f>
        <v>0</v>
      </c>
      <c r="W141" s="152">
        <f t="shared" ref="W141" si="31">I141*V141</f>
        <v>0</v>
      </c>
    </row>
    <row r="142" spans="9:23" x14ac:dyDescent="0.25">
      <c r="I142" s="154">
        <v>66</v>
      </c>
      <c r="J142" s="153"/>
      <c r="K142" s="152"/>
      <c r="L142" s="153"/>
      <c r="M142" s="152"/>
      <c r="N142" s="153"/>
      <c r="O142" s="152"/>
      <c r="P142" s="153"/>
      <c r="Q142" s="152"/>
      <c r="R142" s="153"/>
      <c r="S142" s="152"/>
      <c r="T142" s="153"/>
      <c r="U142" s="152"/>
      <c r="V142" s="153"/>
      <c r="W142" s="152"/>
    </row>
    <row r="143" spans="9:23" x14ac:dyDescent="0.25">
      <c r="I143" s="154">
        <v>67</v>
      </c>
      <c r="J143" s="153"/>
      <c r="K143" s="152"/>
      <c r="L143" s="153"/>
      <c r="M143" s="152"/>
      <c r="N143" s="153"/>
      <c r="O143" s="152"/>
      <c r="P143" s="153"/>
      <c r="Q143" s="152"/>
      <c r="R143" s="153"/>
      <c r="S143" s="152"/>
      <c r="T143" s="153"/>
      <c r="U143" s="152"/>
      <c r="V143" s="153"/>
      <c r="W143" s="152"/>
    </row>
    <row r="144" spans="9:23" x14ac:dyDescent="0.25">
      <c r="I144" s="154">
        <v>68</v>
      </c>
      <c r="J144" s="153"/>
      <c r="K144" s="152"/>
      <c r="L144" s="153"/>
      <c r="M144" s="152"/>
      <c r="N144" s="153"/>
      <c r="O144" s="152"/>
      <c r="P144" s="153"/>
      <c r="Q144" s="152"/>
      <c r="R144" s="153"/>
      <c r="S144" s="152"/>
      <c r="T144" s="153"/>
      <c r="U144" s="152"/>
      <c r="V144" s="153"/>
      <c r="W144" s="152"/>
    </row>
    <row r="145" spans="9:25" x14ac:dyDescent="0.25">
      <c r="I145" s="154">
        <v>69</v>
      </c>
      <c r="J145" s="153"/>
      <c r="K145" s="152"/>
      <c r="L145" s="153"/>
      <c r="M145" s="152"/>
      <c r="N145" s="153"/>
      <c r="O145" s="152"/>
      <c r="P145" s="153"/>
      <c r="Q145" s="152"/>
      <c r="R145" s="153"/>
      <c r="S145" s="152"/>
      <c r="T145" s="153"/>
      <c r="U145" s="152"/>
      <c r="V145" s="153"/>
      <c r="W145" s="152"/>
    </row>
    <row r="146" spans="9:25" x14ac:dyDescent="0.25">
      <c r="I146" s="154">
        <v>70</v>
      </c>
      <c r="J146" s="153"/>
      <c r="K146" s="152"/>
      <c r="L146" s="153"/>
      <c r="M146" s="152"/>
      <c r="N146" s="153"/>
      <c r="O146" s="152"/>
      <c r="P146" s="153"/>
      <c r="Q146" s="152"/>
      <c r="R146" s="153"/>
      <c r="S146" s="152"/>
      <c r="T146" s="153"/>
      <c r="U146" s="152"/>
      <c r="V146" s="153"/>
      <c r="W146" s="152"/>
    </row>
    <row r="147" spans="9:25" ht="15.75" thickBot="1" x14ac:dyDescent="0.3">
      <c r="I147" s="151"/>
      <c r="J147" s="141"/>
      <c r="K147" s="139"/>
      <c r="L147" s="141"/>
      <c r="M147" s="139"/>
      <c r="N147" s="141"/>
      <c r="O147" s="139"/>
      <c r="P147" s="141"/>
      <c r="Q147" s="139"/>
      <c r="R147" s="141"/>
      <c r="S147" s="139"/>
      <c r="T147" s="141"/>
      <c r="U147" s="139"/>
      <c r="V147" s="141"/>
      <c r="W147" s="139"/>
    </row>
    <row r="148" spans="9:25" ht="15.75" thickBot="1" x14ac:dyDescent="0.3">
      <c r="J148" s="150">
        <f>SUM(J77:J140)</f>
        <v>21</v>
      </c>
      <c r="K148" s="150">
        <f>SUM(K77:K140)</f>
        <v>621</v>
      </c>
      <c r="L148" s="150">
        <f>SUM(L77:L140)</f>
        <v>20</v>
      </c>
      <c r="M148" s="150">
        <f>SUM(M77:M140)</f>
        <v>518</v>
      </c>
      <c r="N148" s="150">
        <f t="shared" ref="N148:W148" si="32">SUM(N77:N141)</f>
        <v>37</v>
      </c>
      <c r="O148" s="150">
        <f t="shared" si="32"/>
        <v>1122</v>
      </c>
      <c r="P148" s="150">
        <f t="shared" si="32"/>
        <v>44</v>
      </c>
      <c r="Q148" s="150">
        <f t="shared" si="32"/>
        <v>1719</v>
      </c>
      <c r="R148" s="150">
        <f t="shared" si="32"/>
        <v>51</v>
      </c>
      <c r="S148" s="150">
        <f t="shared" si="32"/>
        <v>1652</v>
      </c>
      <c r="T148" s="150">
        <f t="shared" si="32"/>
        <v>31</v>
      </c>
      <c r="U148" s="150">
        <f t="shared" si="32"/>
        <v>891</v>
      </c>
      <c r="V148" s="150">
        <f t="shared" si="32"/>
        <v>55</v>
      </c>
      <c r="W148" s="149">
        <f t="shared" si="32"/>
        <v>1716</v>
      </c>
    </row>
    <row r="149" spans="9:25" x14ac:dyDescent="0.25">
      <c r="I149" s="148" t="s">
        <v>140</v>
      </c>
      <c r="J149" s="147">
        <f>21*100/C25</f>
        <v>47.727272727272727</v>
      </c>
      <c r="K149" s="145"/>
      <c r="L149" s="147">
        <f>G40*100/F25</f>
        <v>50</v>
      </c>
      <c r="M149" s="145"/>
      <c r="N149" s="147">
        <f>K72*100/J72</f>
        <v>71.15384615384616</v>
      </c>
      <c r="O149" s="145"/>
      <c r="P149" s="147">
        <f>N72*100/M72</f>
        <v>78.571428571428569</v>
      </c>
      <c r="Q149" s="145"/>
      <c r="R149" s="147">
        <f>Q72*100/P72</f>
        <v>80.952380952380949</v>
      </c>
      <c r="S149" s="145"/>
      <c r="T149" s="146">
        <f>T72*100/S72</f>
        <v>72.093023255813947</v>
      </c>
      <c r="U149" s="145"/>
      <c r="V149" s="146">
        <f>W72*100/V72</f>
        <v>80.882352941176464</v>
      </c>
      <c r="W149" s="145"/>
      <c r="X149" s="144">
        <f>AVERAGE(J149,L149,N149,P149,R149,T149,V149)</f>
        <v>68.768614943131254</v>
      </c>
      <c r="Y149" s="143">
        <f>STDEV(J149,L149,N149,P149,R149,T149,V149)</f>
        <v>14.159931527441337</v>
      </c>
    </row>
    <row r="150" spans="9:25" ht="15.75" thickBot="1" x14ac:dyDescent="0.3">
      <c r="I150" s="142" t="s">
        <v>139</v>
      </c>
      <c r="J150" s="141"/>
      <c r="K150" s="139">
        <f>K148/J148</f>
        <v>29.571428571428573</v>
      </c>
      <c r="L150" s="141"/>
      <c r="M150" s="139">
        <f>M148/L148</f>
        <v>25.9</v>
      </c>
      <c r="N150" s="141"/>
      <c r="O150" s="139">
        <f>O148/N148</f>
        <v>30.324324324324323</v>
      </c>
      <c r="P150" s="141"/>
      <c r="Q150" s="139">
        <f>Q148/P148</f>
        <v>39.06818181818182</v>
      </c>
      <c r="R150" s="141"/>
      <c r="S150" s="139">
        <f>S148/R148</f>
        <v>32.392156862745097</v>
      </c>
      <c r="T150" s="140"/>
      <c r="U150" s="139">
        <f>U148/T148</f>
        <v>28.741935483870968</v>
      </c>
      <c r="V150" s="140"/>
      <c r="W150" s="139">
        <f>W148/V148</f>
        <v>31.2</v>
      </c>
      <c r="X150" s="138">
        <f>AVERAGE(K150,M150,Q150,O150,S150,U150,W150,)</f>
        <v>27.149753382568846</v>
      </c>
      <c r="Y150" s="137">
        <f>STDEV(K150,M150,O150,Q150,S150,U150,W150)</f>
        <v>4.0962231747381654</v>
      </c>
    </row>
  </sheetData>
  <mergeCells count="17">
    <mergeCell ref="S1:U1"/>
    <mergeCell ref="Z3:AA3"/>
    <mergeCell ref="Z16:AA16"/>
    <mergeCell ref="AC16:AD16"/>
    <mergeCell ref="V1:X1"/>
    <mergeCell ref="S2:U2"/>
    <mergeCell ref="V2:X2"/>
    <mergeCell ref="C1:E1"/>
    <mergeCell ref="F1:H1"/>
    <mergeCell ref="J1:L1"/>
    <mergeCell ref="M1:O1"/>
    <mergeCell ref="P1:R1"/>
    <mergeCell ref="C2:E2"/>
    <mergeCell ref="F2:H2"/>
    <mergeCell ref="J2:L2"/>
    <mergeCell ref="M2:O2"/>
    <mergeCell ref="P2:R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8B02-35A1-49B5-B6E7-607EA67CADD2}">
  <dimension ref="A1:Z56"/>
  <sheetViews>
    <sheetView zoomScale="68" zoomScaleNormal="68" workbookViewId="0">
      <selection activeCell="J67" sqref="J67"/>
    </sheetView>
  </sheetViews>
  <sheetFormatPr defaultColWidth="8" defaultRowHeight="15" x14ac:dyDescent="0.25"/>
  <cols>
    <col min="1" max="16384" width="8" style="136"/>
  </cols>
  <sheetData>
    <row r="1" spans="1:26" x14ac:dyDescent="0.25">
      <c r="A1" s="212"/>
      <c r="B1" s="212"/>
      <c r="C1" s="306" t="s">
        <v>14</v>
      </c>
      <c r="D1" s="306"/>
      <c r="E1" s="306"/>
      <c r="F1" s="307" t="s">
        <v>16</v>
      </c>
      <c r="G1" s="308"/>
      <c r="H1" s="309"/>
      <c r="I1" s="303" t="s">
        <v>17</v>
      </c>
      <c r="J1" s="304"/>
      <c r="K1" s="305"/>
      <c r="L1" s="303" t="s">
        <v>18</v>
      </c>
      <c r="M1" s="304"/>
      <c r="N1" s="305"/>
      <c r="O1" s="303" t="s">
        <v>20</v>
      </c>
      <c r="P1" s="304"/>
      <c r="Q1" s="305"/>
      <c r="R1" s="303" t="s">
        <v>21</v>
      </c>
      <c r="S1" s="304"/>
      <c r="T1" s="305"/>
    </row>
    <row r="2" spans="1:26" ht="15.75" thickBot="1" x14ac:dyDescent="0.3">
      <c r="A2" s="212"/>
      <c r="B2" s="241" t="s">
        <v>22</v>
      </c>
      <c r="C2" s="288" t="s">
        <v>23</v>
      </c>
      <c r="D2" s="288"/>
      <c r="E2" s="288"/>
      <c r="F2" s="289" t="s">
        <v>23</v>
      </c>
      <c r="G2" s="290"/>
      <c r="H2" s="293"/>
      <c r="I2" s="289" t="s">
        <v>23</v>
      </c>
      <c r="J2" s="290"/>
      <c r="K2" s="293"/>
      <c r="L2" s="289" t="s">
        <v>23</v>
      </c>
      <c r="M2" s="290"/>
      <c r="N2" s="293"/>
      <c r="O2" s="289" t="s">
        <v>23</v>
      </c>
      <c r="P2" s="290"/>
      <c r="Q2" s="293"/>
      <c r="R2" s="289" t="s">
        <v>23</v>
      </c>
      <c r="S2" s="290"/>
      <c r="T2" s="293"/>
    </row>
    <row r="3" spans="1:26" ht="15.75" thickBot="1" x14ac:dyDescent="0.3">
      <c r="A3" s="210"/>
      <c r="B3" s="240" t="s">
        <v>24</v>
      </c>
      <c r="C3" s="206" t="s">
        <v>25</v>
      </c>
      <c r="D3" s="205" t="s">
        <v>26</v>
      </c>
      <c r="E3" s="204" t="s">
        <v>27</v>
      </c>
      <c r="F3" s="206" t="s">
        <v>25</v>
      </c>
      <c r="G3" s="205" t="s">
        <v>26</v>
      </c>
      <c r="H3" s="204" t="s">
        <v>27</v>
      </c>
      <c r="I3" s="206" t="s">
        <v>25</v>
      </c>
      <c r="J3" s="205" t="s">
        <v>26</v>
      </c>
      <c r="K3" s="204" t="s">
        <v>27</v>
      </c>
      <c r="L3" s="206" t="s">
        <v>25</v>
      </c>
      <c r="M3" s="205" t="s">
        <v>26</v>
      </c>
      <c r="N3" s="204" t="s">
        <v>27</v>
      </c>
      <c r="O3" s="206" t="s">
        <v>25</v>
      </c>
      <c r="P3" s="205" t="s">
        <v>26</v>
      </c>
      <c r="Q3" s="204" t="s">
        <v>27</v>
      </c>
      <c r="R3" s="206" t="s">
        <v>25</v>
      </c>
      <c r="S3" s="205" t="s">
        <v>26</v>
      </c>
      <c r="T3" s="204" t="s">
        <v>27</v>
      </c>
    </row>
    <row r="4" spans="1:26" ht="15.75" thickBot="1" x14ac:dyDescent="0.3">
      <c r="A4" s="239">
        <v>43709</v>
      </c>
      <c r="B4" s="238">
        <v>1</v>
      </c>
      <c r="C4" s="237">
        <v>6</v>
      </c>
      <c r="D4" s="236"/>
      <c r="E4" s="235"/>
      <c r="F4" s="237">
        <v>0</v>
      </c>
      <c r="G4" s="236"/>
      <c r="H4" s="235"/>
      <c r="I4" s="237">
        <v>0</v>
      </c>
      <c r="J4" s="236"/>
      <c r="K4" s="235"/>
      <c r="L4" s="237">
        <v>1</v>
      </c>
      <c r="M4" s="236"/>
      <c r="N4" s="235"/>
      <c r="O4" s="237">
        <v>2</v>
      </c>
      <c r="P4" s="236"/>
      <c r="Q4" s="235"/>
      <c r="R4" s="237">
        <v>1</v>
      </c>
      <c r="S4" s="236"/>
      <c r="T4" s="235"/>
      <c r="V4" s="301" t="s">
        <v>246</v>
      </c>
      <c r="W4" s="302"/>
    </row>
    <row r="5" spans="1:26" x14ac:dyDescent="0.25">
      <c r="A5" s="152"/>
      <c r="B5" s="225">
        <v>2</v>
      </c>
      <c r="C5" s="224">
        <v>11</v>
      </c>
      <c r="D5" s="223"/>
      <c r="E5" s="222"/>
      <c r="F5" s="224">
        <v>0</v>
      </c>
      <c r="G5" s="223"/>
      <c r="H5" s="222"/>
      <c r="I5" s="224">
        <v>0</v>
      </c>
      <c r="J5" s="223"/>
      <c r="K5" s="222"/>
      <c r="L5" s="224">
        <v>15</v>
      </c>
      <c r="M5" s="223"/>
      <c r="N5" s="222"/>
      <c r="O5" s="224">
        <v>3</v>
      </c>
      <c r="P5" s="223"/>
      <c r="Q5" s="222"/>
      <c r="R5" s="224">
        <v>23</v>
      </c>
      <c r="S5" s="223"/>
      <c r="T5" s="222"/>
      <c r="V5" s="190" t="s">
        <v>3</v>
      </c>
      <c r="W5" s="189">
        <v>40</v>
      </c>
    </row>
    <row r="6" spans="1:26" x14ac:dyDescent="0.25">
      <c r="A6" s="152"/>
      <c r="B6" s="225">
        <v>3</v>
      </c>
      <c r="C6" s="224">
        <v>27</v>
      </c>
      <c r="D6" s="223"/>
      <c r="E6" s="222"/>
      <c r="F6" s="224">
        <v>1</v>
      </c>
      <c r="G6" s="223"/>
      <c r="H6" s="222"/>
      <c r="I6" s="224">
        <v>18</v>
      </c>
      <c r="J6" s="223"/>
      <c r="K6" s="222"/>
      <c r="L6" s="224" t="s">
        <v>178</v>
      </c>
      <c r="M6" s="223"/>
      <c r="N6" s="222"/>
      <c r="O6" s="224" t="s">
        <v>178</v>
      </c>
      <c r="P6" s="223"/>
      <c r="Q6" s="222"/>
      <c r="R6" s="224" t="s">
        <v>178</v>
      </c>
      <c r="S6" s="223"/>
      <c r="T6" s="222"/>
      <c r="V6" s="190" t="s">
        <v>5</v>
      </c>
      <c r="W6" s="189">
        <v>16</v>
      </c>
    </row>
    <row r="7" spans="1:26" x14ac:dyDescent="0.25">
      <c r="A7" s="152"/>
      <c r="B7" s="225">
        <v>4</v>
      </c>
      <c r="C7" s="224">
        <v>32</v>
      </c>
      <c r="D7" s="223"/>
      <c r="E7" s="222"/>
      <c r="F7" s="224">
        <v>6</v>
      </c>
      <c r="G7" s="223"/>
      <c r="H7" s="222"/>
      <c r="I7" s="224">
        <v>27</v>
      </c>
      <c r="J7" s="223"/>
      <c r="K7" s="222"/>
      <c r="L7" s="224">
        <v>21</v>
      </c>
      <c r="M7" s="223"/>
      <c r="N7" s="222"/>
      <c r="O7" s="224">
        <v>16</v>
      </c>
      <c r="P7" s="223"/>
      <c r="Q7" s="222"/>
      <c r="R7" s="224">
        <v>32</v>
      </c>
      <c r="S7" s="223"/>
      <c r="T7" s="222"/>
      <c r="V7" s="190" t="s">
        <v>6</v>
      </c>
      <c r="W7" s="189">
        <v>41</v>
      </c>
    </row>
    <row r="8" spans="1:26" x14ac:dyDescent="0.25">
      <c r="A8" s="152"/>
      <c r="B8" s="225">
        <v>5</v>
      </c>
      <c r="C8" s="224">
        <v>38</v>
      </c>
      <c r="D8" s="223"/>
      <c r="E8" s="222"/>
      <c r="F8" s="224">
        <v>7</v>
      </c>
      <c r="G8" s="223"/>
      <c r="H8" s="222"/>
      <c r="I8" s="224">
        <v>30</v>
      </c>
      <c r="J8" s="223"/>
      <c r="K8" s="222"/>
      <c r="L8" s="224">
        <v>24</v>
      </c>
      <c r="M8" s="223"/>
      <c r="N8" s="222"/>
      <c r="O8" s="224">
        <v>30</v>
      </c>
      <c r="P8" s="223"/>
      <c r="Q8" s="222"/>
      <c r="R8" s="224" t="s">
        <v>178</v>
      </c>
      <c r="S8" s="223"/>
      <c r="T8" s="222"/>
      <c r="V8" s="190" t="s">
        <v>7</v>
      </c>
      <c r="W8" s="189">
        <v>29</v>
      </c>
    </row>
    <row r="9" spans="1:26" x14ac:dyDescent="0.25">
      <c r="A9" s="152"/>
      <c r="B9" s="225">
        <v>6</v>
      </c>
      <c r="C9" s="224">
        <v>39</v>
      </c>
      <c r="D9" s="223"/>
      <c r="E9" s="222"/>
      <c r="F9" s="224">
        <v>8</v>
      </c>
      <c r="G9" s="223"/>
      <c r="H9" s="222"/>
      <c r="I9" s="224">
        <v>32</v>
      </c>
      <c r="J9" s="223"/>
      <c r="K9" s="222"/>
      <c r="L9" s="234">
        <v>29</v>
      </c>
      <c r="M9" s="223"/>
      <c r="N9" s="222"/>
      <c r="O9" s="224">
        <v>32</v>
      </c>
      <c r="P9" s="223"/>
      <c r="Q9" s="222"/>
      <c r="R9" s="224" t="s">
        <v>178</v>
      </c>
      <c r="S9" s="223"/>
      <c r="T9" s="222"/>
      <c r="V9" s="190" t="s">
        <v>9</v>
      </c>
      <c r="W9" s="189">
        <v>33</v>
      </c>
    </row>
    <row r="10" spans="1:26" ht="15.75" thickBot="1" x14ac:dyDescent="0.3">
      <c r="A10" s="152"/>
      <c r="B10" s="225">
        <v>7</v>
      </c>
      <c r="C10" s="234">
        <v>40</v>
      </c>
      <c r="D10" s="223">
        <v>6</v>
      </c>
      <c r="E10" s="222"/>
      <c r="F10" s="224">
        <v>10</v>
      </c>
      <c r="G10" s="223"/>
      <c r="H10" s="222"/>
      <c r="I10" s="224">
        <v>36</v>
      </c>
      <c r="J10" s="223">
        <v>1</v>
      </c>
      <c r="K10" s="222"/>
      <c r="L10" s="233"/>
      <c r="M10" s="223">
        <v>9</v>
      </c>
      <c r="N10" s="222"/>
      <c r="O10" s="234">
        <v>33</v>
      </c>
      <c r="P10" s="223">
        <v>2</v>
      </c>
      <c r="Q10" s="222"/>
      <c r="R10" s="234">
        <v>34</v>
      </c>
      <c r="S10" s="223">
        <v>1</v>
      </c>
      <c r="T10" s="222"/>
      <c r="V10" s="190" t="s">
        <v>10</v>
      </c>
      <c r="W10" s="189">
        <v>34</v>
      </c>
    </row>
    <row r="11" spans="1:26" x14ac:dyDescent="0.25">
      <c r="A11" s="152"/>
      <c r="B11" s="225">
        <v>8</v>
      </c>
      <c r="C11" s="233"/>
      <c r="D11" s="223">
        <v>8</v>
      </c>
      <c r="E11" s="222"/>
      <c r="F11" s="224">
        <v>15</v>
      </c>
      <c r="G11" s="223">
        <v>1</v>
      </c>
      <c r="H11" s="222"/>
      <c r="I11" s="234">
        <v>41</v>
      </c>
      <c r="J11" s="223">
        <v>3</v>
      </c>
      <c r="K11" s="222"/>
      <c r="L11" s="224"/>
      <c r="M11" s="223">
        <v>11</v>
      </c>
      <c r="N11" s="222"/>
      <c r="O11" s="233"/>
      <c r="P11" s="223">
        <v>8</v>
      </c>
      <c r="Q11" s="222"/>
      <c r="R11" s="233"/>
      <c r="S11" s="223">
        <v>10</v>
      </c>
      <c r="T11" s="222"/>
      <c r="V11" s="148" t="s">
        <v>223</v>
      </c>
      <c r="W11" s="143">
        <f>AVERAGE(W5:W10)</f>
        <v>32.166666666666664</v>
      </c>
    </row>
    <row r="12" spans="1:26" ht="15.75" thickBot="1" x14ac:dyDescent="0.3">
      <c r="A12" s="152"/>
      <c r="B12" s="225">
        <v>9</v>
      </c>
      <c r="C12" s="224"/>
      <c r="D12" s="223">
        <v>8</v>
      </c>
      <c r="E12" s="222" t="s">
        <v>121</v>
      </c>
      <c r="F12" s="224">
        <v>15</v>
      </c>
      <c r="G12" s="223">
        <v>2</v>
      </c>
      <c r="H12" s="222"/>
      <c r="I12" s="233"/>
      <c r="J12" s="223">
        <v>5</v>
      </c>
      <c r="K12" s="222"/>
      <c r="L12" s="233"/>
      <c r="M12" s="223">
        <v>16</v>
      </c>
      <c r="N12" s="222" t="s">
        <v>282</v>
      </c>
      <c r="O12" s="233"/>
      <c r="P12" s="223">
        <v>12</v>
      </c>
      <c r="Q12" s="222" t="s">
        <v>207</v>
      </c>
      <c r="R12" s="233"/>
      <c r="S12" s="223">
        <v>14</v>
      </c>
      <c r="T12" s="222" t="s">
        <v>30</v>
      </c>
      <c r="V12" s="142" t="s">
        <v>220</v>
      </c>
      <c r="W12" s="137">
        <f>STDEV(W5:W10)</f>
        <v>9.108603991099109</v>
      </c>
    </row>
    <row r="13" spans="1:26" x14ac:dyDescent="0.25">
      <c r="A13" s="152"/>
      <c r="B13" s="225">
        <v>10</v>
      </c>
      <c r="C13" s="224"/>
      <c r="D13" s="223">
        <v>17</v>
      </c>
      <c r="E13" s="222" t="s">
        <v>279</v>
      </c>
      <c r="F13" s="224">
        <v>15</v>
      </c>
      <c r="G13" s="223">
        <v>5</v>
      </c>
      <c r="H13" s="222" t="s">
        <v>30</v>
      </c>
      <c r="I13" s="224"/>
      <c r="J13" s="223">
        <v>8</v>
      </c>
      <c r="K13" s="222" t="s">
        <v>48</v>
      </c>
      <c r="L13" s="224"/>
      <c r="M13" s="223">
        <v>17</v>
      </c>
      <c r="N13" s="222" t="s">
        <v>281</v>
      </c>
      <c r="O13" s="224"/>
      <c r="P13" s="223">
        <v>17</v>
      </c>
      <c r="Q13" s="222" t="s">
        <v>121</v>
      </c>
      <c r="R13" s="224"/>
      <c r="S13" s="223">
        <v>22</v>
      </c>
      <c r="T13" s="222" t="s">
        <v>280</v>
      </c>
    </row>
    <row r="14" spans="1:26" x14ac:dyDescent="0.25">
      <c r="A14" s="152"/>
      <c r="B14" s="225">
        <v>11</v>
      </c>
      <c r="C14" s="224"/>
      <c r="D14" s="223">
        <v>19</v>
      </c>
      <c r="E14" s="222" t="s">
        <v>279</v>
      </c>
      <c r="F14" s="234">
        <v>16</v>
      </c>
      <c r="G14" s="223">
        <v>6</v>
      </c>
      <c r="H14" s="222" t="s">
        <v>48</v>
      </c>
      <c r="I14" s="224"/>
      <c r="J14" s="223">
        <v>14</v>
      </c>
      <c r="K14" s="222" t="s">
        <v>278</v>
      </c>
      <c r="L14" s="224"/>
      <c r="M14" s="223">
        <v>18</v>
      </c>
      <c r="N14" s="222" t="s">
        <v>277</v>
      </c>
      <c r="O14" s="224"/>
      <c r="P14" s="223">
        <v>19</v>
      </c>
      <c r="Q14" s="222" t="s">
        <v>276</v>
      </c>
      <c r="R14" s="224"/>
      <c r="S14" s="223">
        <v>23</v>
      </c>
      <c r="T14" s="222" t="s">
        <v>275</v>
      </c>
    </row>
    <row r="15" spans="1:26" ht="15.75" thickBot="1" x14ac:dyDescent="0.3">
      <c r="A15" s="152"/>
      <c r="B15" s="225">
        <v>12</v>
      </c>
      <c r="C15" s="224"/>
      <c r="D15" s="223">
        <v>22</v>
      </c>
      <c r="E15" s="222" t="s">
        <v>274</v>
      </c>
      <c r="F15" s="233"/>
      <c r="G15" s="223">
        <v>7</v>
      </c>
      <c r="H15" s="222" t="s">
        <v>273</v>
      </c>
      <c r="I15" s="224"/>
      <c r="J15" s="232">
        <v>14</v>
      </c>
      <c r="K15" s="222" t="s">
        <v>272</v>
      </c>
      <c r="L15" s="224"/>
      <c r="M15" s="229">
        <v>20</v>
      </c>
      <c r="N15" s="222" t="s">
        <v>267</v>
      </c>
      <c r="O15" s="224"/>
      <c r="P15" s="223">
        <v>22</v>
      </c>
      <c r="Q15" s="222" t="s">
        <v>271</v>
      </c>
      <c r="R15" s="224"/>
      <c r="S15" s="223">
        <v>27</v>
      </c>
      <c r="T15" s="222" t="s">
        <v>270</v>
      </c>
    </row>
    <row r="16" spans="1:26" ht="15.75" thickBot="1" x14ac:dyDescent="0.3">
      <c r="A16" s="152"/>
      <c r="B16" s="225">
        <v>13</v>
      </c>
      <c r="C16" s="224"/>
      <c r="D16" s="223">
        <v>23</v>
      </c>
      <c r="E16" s="222" t="s">
        <v>269</v>
      </c>
      <c r="F16" s="224"/>
      <c r="G16" s="223">
        <v>7</v>
      </c>
      <c r="H16" s="222" t="s">
        <v>215</v>
      </c>
      <c r="I16" s="224"/>
      <c r="J16" s="223">
        <v>19</v>
      </c>
      <c r="K16" s="222" t="s">
        <v>268</v>
      </c>
      <c r="L16" s="224"/>
      <c r="M16" s="228"/>
      <c r="N16" s="222" t="s">
        <v>267</v>
      </c>
      <c r="O16" s="224"/>
      <c r="P16" s="223">
        <v>25</v>
      </c>
      <c r="Q16" s="222" t="s">
        <v>266</v>
      </c>
      <c r="R16" s="224"/>
      <c r="S16" s="223" t="s">
        <v>178</v>
      </c>
      <c r="T16" s="222" t="s">
        <v>265</v>
      </c>
      <c r="V16" s="301" t="s">
        <v>108</v>
      </c>
      <c r="W16" s="302"/>
      <c r="Y16" s="301" t="s">
        <v>232</v>
      </c>
      <c r="Z16" s="302"/>
    </row>
    <row r="17" spans="1:26" x14ac:dyDescent="0.25">
      <c r="A17" s="152"/>
      <c r="B17" s="225">
        <v>14</v>
      </c>
      <c r="C17" s="224"/>
      <c r="D17" s="223">
        <v>28</v>
      </c>
      <c r="E17" s="222" t="s">
        <v>262</v>
      </c>
      <c r="F17" s="224"/>
      <c r="G17" s="223">
        <v>9</v>
      </c>
      <c r="H17" s="222" t="s">
        <v>215</v>
      </c>
      <c r="I17" s="224"/>
      <c r="J17" s="223">
        <v>25</v>
      </c>
      <c r="K17" s="222" t="s">
        <v>264</v>
      </c>
      <c r="L17" s="224"/>
      <c r="M17" s="223"/>
      <c r="N17" s="230" t="s">
        <v>263</v>
      </c>
      <c r="O17" s="224"/>
      <c r="P17" s="229">
        <v>27</v>
      </c>
      <c r="Q17" s="222" t="s">
        <v>262</v>
      </c>
      <c r="R17" s="224"/>
      <c r="S17" s="223">
        <v>28</v>
      </c>
      <c r="T17" s="222" t="s">
        <v>178</v>
      </c>
      <c r="V17" s="190" t="s">
        <v>3</v>
      </c>
      <c r="W17" s="189">
        <f>9*100/25</f>
        <v>36</v>
      </c>
      <c r="Y17" s="190" t="s">
        <v>3</v>
      </c>
      <c r="Z17" s="189">
        <f>16+9</f>
        <v>25</v>
      </c>
    </row>
    <row r="18" spans="1:26" x14ac:dyDescent="0.25">
      <c r="A18" s="152"/>
      <c r="B18" s="225">
        <v>15</v>
      </c>
      <c r="C18" s="224"/>
      <c r="D18" s="223">
        <v>28</v>
      </c>
      <c r="E18" s="222" t="s">
        <v>257</v>
      </c>
      <c r="F18" s="224"/>
      <c r="G18" s="223">
        <v>12</v>
      </c>
      <c r="H18" s="222" t="s">
        <v>213</v>
      </c>
      <c r="I18" s="224"/>
      <c r="J18" s="223">
        <v>27</v>
      </c>
      <c r="K18" s="222" t="s">
        <v>261</v>
      </c>
      <c r="L18" s="224"/>
      <c r="M18" s="223"/>
      <c r="N18" s="226">
        <v>0.9</v>
      </c>
      <c r="O18" s="224"/>
      <c r="P18" s="228"/>
      <c r="Q18" s="222" t="s">
        <v>260</v>
      </c>
      <c r="R18" s="224"/>
      <c r="S18" s="223" t="s">
        <v>178</v>
      </c>
      <c r="T18" s="222" t="s">
        <v>178</v>
      </c>
      <c r="V18" s="190" t="s">
        <v>5</v>
      </c>
      <c r="W18" s="189">
        <f>7*100/Z18</f>
        <v>53.846153846153847</v>
      </c>
      <c r="Y18" s="190" t="s">
        <v>5</v>
      </c>
      <c r="Z18" s="189">
        <f>6+7</f>
        <v>13</v>
      </c>
    </row>
    <row r="19" spans="1:26" x14ac:dyDescent="0.25">
      <c r="A19" s="152"/>
      <c r="B19" s="225">
        <v>16</v>
      </c>
      <c r="C19" s="224"/>
      <c r="D19" s="223">
        <v>28</v>
      </c>
      <c r="E19" s="222" t="s">
        <v>254</v>
      </c>
      <c r="F19" s="224"/>
      <c r="G19" s="223">
        <v>12</v>
      </c>
      <c r="H19" s="222" t="s">
        <v>198</v>
      </c>
      <c r="I19" s="224"/>
      <c r="J19" s="223">
        <v>28</v>
      </c>
      <c r="K19" s="222" t="s">
        <v>259</v>
      </c>
      <c r="L19" s="224"/>
      <c r="M19" s="223"/>
      <c r="N19" s="222"/>
      <c r="O19" s="224"/>
      <c r="P19" s="223"/>
      <c r="Q19" s="230" t="s">
        <v>258</v>
      </c>
      <c r="R19" s="224"/>
      <c r="S19" s="229">
        <v>29</v>
      </c>
      <c r="T19" s="222" t="s">
        <v>257</v>
      </c>
      <c r="V19" s="190" t="s">
        <v>6</v>
      </c>
      <c r="W19" s="189">
        <f>15*100/Z19</f>
        <v>51.724137931034484</v>
      </c>
      <c r="Y19" s="190" t="s">
        <v>6</v>
      </c>
      <c r="Z19" s="189">
        <f>14+15</f>
        <v>29</v>
      </c>
    </row>
    <row r="20" spans="1:26" x14ac:dyDescent="0.25">
      <c r="A20" s="152"/>
      <c r="B20" s="225">
        <v>17</v>
      </c>
      <c r="C20" s="224"/>
      <c r="D20" s="229">
        <v>29</v>
      </c>
      <c r="E20" s="222" t="s">
        <v>254</v>
      </c>
      <c r="F20" s="224"/>
      <c r="G20" s="223">
        <v>13</v>
      </c>
      <c r="H20" s="222" t="s">
        <v>181</v>
      </c>
      <c r="I20" s="224"/>
      <c r="J20" s="223">
        <v>29</v>
      </c>
      <c r="K20" s="222" t="s">
        <v>256</v>
      </c>
      <c r="L20" s="224"/>
      <c r="M20" s="223"/>
      <c r="N20" s="222"/>
      <c r="O20" s="224"/>
      <c r="P20" s="223"/>
      <c r="Q20" s="226">
        <v>0.85</v>
      </c>
      <c r="R20" s="224"/>
      <c r="S20" s="228"/>
      <c r="T20" s="222" t="s">
        <v>178</v>
      </c>
      <c r="V20" s="190" t="s">
        <v>7</v>
      </c>
      <c r="W20" s="189">
        <f>11*100/18</f>
        <v>61.111111111111114</v>
      </c>
      <c r="Y20" s="190" t="s">
        <v>7</v>
      </c>
      <c r="Z20" s="189">
        <v>18</v>
      </c>
    </row>
    <row r="21" spans="1:26" x14ac:dyDescent="0.25">
      <c r="A21" s="152"/>
      <c r="B21" s="225">
        <v>18</v>
      </c>
      <c r="C21" s="224"/>
      <c r="D21" s="228"/>
      <c r="E21" s="222" t="s">
        <v>254</v>
      </c>
      <c r="F21" s="224"/>
      <c r="G21" s="223">
        <v>13</v>
      </c>
      <c r="H21" s="222" t="s">
        <v>181</v>
      </c>
      <c r="I21" s="224"/>
      <c r="J21" s="223">
        <v>29</v>
      </c>
      <c r="K21" s="222" t="s">
        <v>256</v>
      </c>
      <c r="L21" s="224"/>
      <c r="M21" s="223"/>
      <c r="N21" s="222"/>
      <c r="O21" s="224"/>
      <c r="P21" s="223"/>
      <c r="Q21" s="222"/>
      <c r="R21" s="224"/>
      <c r="S21" s="223"/>
      <c r="T21" s="230" t="s">
        <v>255</v>
      </c>
      <c r="V21" s="190" t="s">
        <v>9</v>
      </c>
      <c r="W21" s="189">
        <f>10*100/23</f>
        <v>43.478260869565219</v>
      </c>
      <c r="Y21" s="190" t="s">
        <v>9</v>
      </c>
      <c r="Z21" s="189">
        <v>23</v>
      </c>
    </row>
    <row r="22" spans="1:26" ht="15.75" thickBot="1" x14ac:dyDescent="0.3">
      <c r="A22" s="152"/>
      <c r="B22" s="225">
        <v>19</v>
      </c>
      <c r="C22" s="224"/>
      <c r="D22" s="223"/>
      <c r="E22" s="227" t="s">
        <v>254</v>
      </c>
      <c r="F22" s="224"/>
      <c r="G22" s="223">
        <v>13</v>
      </c>
      <c r="H22" s="222" t="s">
        <v>251</v>
      </c>
      <c r="I22" s="224"/>
      <c r="J22" s="229">
        <v>30</v>
      </c>
      <c r="K22" s="222" t="s">
        <v>253</v>
      </c>
      <c r="L22" s="224"/>
      <c r="M22" s="223"/>
      <c r="N22" s="222"/>
      <c r="O22" s="224"/>
      <c r="P22" s="223"/>
      <c r="Q22" s="222"/>
      <c r="R22" s="224"/>
      <c r="S22" s="223"/>
      <c r="T22" s="226">
        <v>0.86</v>
      </c>
      <c r="V22" s="190" t="s">
        <v>10</v>
      </c>
      <c r="W22" s="189">
        <f>9*100/25</f>
        <v>36</v>
      </c>
      <c r="Y22" s="190" t="s">
        <v>10</v>
      </c>
      <c r="Z22" s="189">
        <v>25</v>
      </c>
    </row>
    <row r="23" spans="1:26" x14ac:dyDescent="0.25">
      <c r="A23" s="152"/>
      <c r="B23" s="225">
        <v>20</v>
      </c>
      <c r="C23" s="224"/>
      <c r="D23" s="223"/>
      <c r="E23" s="231">
        <v>0.86</v>
      </c>
      <c r="F23" s="224"/>
      <c r="G23" s="223">
        <v>13</v>
      </c>
      <c r="H23" s="222" t="s">
        <v>251</v>
      </c>
      <c r="I23" s="224"/>
      <c r="J23" s="228"/>
      <c r="K23" s="222" t="s">
        <v>253</v>
      </c>
      <c r="L23" s="224"/>
      <c r="M23" s="228"/>
      <c r="N23" s="222"/>
      <c r="O23" s="224"/>
      <c r="P23" s="228"/>
      <c r="Q23" s="222"/>
      <c r="R23" s="224"/>
      <c r="S23" s="228"/>
      <c r="T23" s="222"/>
      <c r="V23" s="148" t="s">
        <v>223</v>
      </c>
      <c r="W23" s="187">
        <f>AVERAGE(W17:W22)</f>
        <v>47.026610626310777</v>
      </c>
      <c r="Y23" s="148" t="s">
        <v>223</v>
      </c>
      <c r="Z23" s="187">
        <f>AVERAGE(Z17:Z22)</f>
        <v>22.166666666666668</v>
      </c>
    </row>
    <row r="24" spans="1:26" ht="15.75" thickBot="1" x14ac:dyDescent="0.3">
      <c r="A24" s="152"/>
      <c r="B24" s="225">
        <v>21</v>
      </c>
      <c r="C24" s="175"/>
      <c r="D24" s="164"/>
      <c r="E24" s="163"/>
      <c r="F24" s="175"/>
      <c r="G24" s="223">
        <v>14</v>
      </c>
      <c r="H24" s="222" t="s">
        <v>251</v>
      </c>
      <c r="I24" s="175"/>
      <c r="J24" s="164"/>
      <c r="K24" s="230" t="s">
        <v>252</v>
      </c>
      <c r="L24" s="175"/>
      <c r="M24" s="164"/>
      <c r="N24" s="222"/>
      <c r="O24" s="175"/>
      <c r="P24" s="164"/>
      <c r="Q24" s="222"/>
      <c r="R24" s="175"/>
      <c r="S24" s="164"/>
      <c r="T24" s="222"/>
      <c r="V24" s="142" t="s">
        <v>220</v>
      </c>
      <c r="W24" s="183">
        <f>STDEV(W17:W22)</f>
        <v>10.22456997840993</v>
      </c>
      <c r="Y24" s="142" t="s">
        <v>220</v>
      </c>
      <c r="Z24" s="183">
        <f>STDEV(Z17:Z22)</f>
        <v>5.7416606192517765</v>
      </c>
    </row>
    <row r="25" spans="1:26" x14ac:dyDescent="0.25">
      <c r="A25" s="152"/>
      <c r="B25" s="225">
        <v>22</v>
      </c>
      <c r="C25" s="224"/>
      <c r="D25" s="223"/>
      <c r="E25" s="222"/>
      <c r="F25" s="224"/>
      <c r="G25" s="229">
        <v>14</v>
      </c>
      <c r="H25" s="222" t="s">
        <v>251</v>
      </c>
      <c r="I25" s="224"/>
      <c r="J25" s="223"/>
      <c r="K25" s="226">
        <v>0.97</v>
      </c>
      <c r="L25" s="224"/>
      <c r="M25" s="223"/>
      <c r="N25" s="222"/>
      <c r="O25" s="224"/>
      <c r="P25" s="223"/>
      <c r="Q25" s="222"/>
      <c r="R25" s="224"/>
      <c r="S25" s="223"/>
      <c r="T25" s="222"/>
    </row>
    <row r="26" spans="1:26" x14ac:dyDescent="0.25">
      <c r="A26" s="152"/>
      <c r="B26" s="225">
        <v>23</v>
      </c>
      <c r="C26" s="224"/>
      <c r="D26" s="223"/>
      <c r="E26" s="222"/>
      <c r="F26" s="224"/>
      <c r="G26" s="228"/>
      <c r="H26" s="227" t="s">
        <v>250</v>
      </c>
      <c r="I26" s="224"/>
      <c r="J26" s="223"/>
      <c r="K26" s="222"/>
      <c r="L26" s="224"/>
      <c r="M26" s="223"/>
      <c r="N26" s="222"/>
      <c r="O26" s="224"/>
      <c r="P26" s="223"/>
      <c r="Q26" s="222"/>
      <c r="R26" s="224"/>
      <c r="S26" s="223"/>
      <c r="T26" s="222"/>
    </row>
    <row r="27" spans="1:26" x14ac:dyDescent="0.25">
      <c r="A27" s="152"/>
      <c r="B27" s="225">
        <v>24</v>
      </c>
      <c r="C27" s="224"/>
      <c r="D27" s="223"/>
      <c r="E27" s="222"/>
      <c r="F27" s="224"/>
      <c r="G27" s="223"/>
      <c r="H27" s="226">
        <v>0.93</v>
      </c>
      <c r="I27" s="224"/>
      <c r="J27" s="223"/>
      <c r="K27" s="222"/>
      <c r="L27" s="224"/>
      <c r="M27" s="223"/>
      <c r="N27" s="222"/>
      <c r="O27" s="224"/>
      <c r="P27" s="223"/>
      <c r="Q27" s="222"/>
      <c r="R27" s="224"/>
      <c r="S27" s="223"/>
      <c r="T27" s="222"/>
    </row>
    <row r="28" spans="1:26" x14ac:dyDescent="0.25">
      <c r="A28" s="152"/>
      <c r="B28" s="225">
        <v>25</v>
      </c>
      <c r="C28" s="224"/>
      <c r="D28" s="223"/>
      <c r="E28" s="222"/>
      <c r="F28" s="224"/>
      <c r="G28" s="223"/>
      <c r="H28" s="222"/>
      <c r="I28" s="224"/>
      <c r="J28" s="223"/>
      <c r="K28" s="222"/>
      <c r="L28" s="224"/>
      <c r="M28" s="223"/>
      <c r="N28" s="222"/>
      <c r="O28" s="224"/>
      <c r="P28" s="223"/>
      <c r="Q28" s="222"/>
      <c r="R28" s="224"/>
      <c r="S28" s="223"/>
      <c r="T28" s="222"/>
    </row>
    <row r="30" spans="1:26" x14ac:dyDescent="0.25">
      <c r="F30" s="221"/>
      <c r="G30" s="221"/>
      <c r="H30" s="221"/>
      <c r="I30" s="221"/>
      <c r="J30" s="221"/>
      <c r="K30" s="221"/>
      <c r="L30" s="221"/>
      <c r="M30" s="221"/>
      <c r="N30" s="221"/>
      <c r="O30" s="221"/>
    </row>
    <row r="31" spans="1:26" ht="15.75" thickBot="1" x14ac:dyDescent="0.3"/>
    <row r="32" spans="1:26" ht="15.75" thickBot="1" x14ac:dyDescent="0.3">
      <c r="G32" s="220" t="s">
        <v>3</v>
      </c>
      <c r="H32" s="218" t="s">
        <v>147</v>
      </c>
      <c r="I32" s="220" t="s">
        <v>5</v>
      </c>
      <c r="J32" s="218" t="s">
        <v>145</v>
      </c>
      <c r="K32" s="220" t="s">
        <v>6</v>
      </c>
      <c r="L32" s="218" t="s">
        <v>144</v>
      </c>
      <c r="M32" s="220" t="s">
        <v>7</v>
      </c>
      <c r="N32" s="218" t="s">
        <v>143</v>
      </c>
      <c r="O32" s="220" t="s">
        <v>9</v>
      </c>
      <c r="P32" s="218" t="s">
        <v>141</v>
      </c>
      <c r="Q32" s="219" t="s">
        <v>10</v>
      </c>
      <c r="R32" s="218" t="s">
        <v>249</v>
      </c>
    </row>
    <row r="33" spans="6:18" x14ac:dyDescent="0.25">
      <c r="F33" s="217">
        <v>1</v>
      </c>
      <c r="G33" s="153">
        <f t="shared" ref="G33:G39" si="0">D4</f>
        <v>0</v>
      </c>
      <c r="H33" s="152">
        <f t="shared" ref="H33:H53" si="1">F33*G33</f>
        <v>0</v>
      </c>
      <c r="I33" s="153">
        <f t="shared" ref="I33:I40" si="2">G4</f>
        <v>0</v>
      </c>
      <c r="J33" s="152">
        <f t="shared" ref="J33:J53" si="3">I33*F33</f>
        <v>0</v>
      </c>
      <c r="K33" s="153">
        <f t="shared" ref="K33:K39" si="4">J4</f>
        <v>0</v>
      </c>
      <c r="L33" s="152">
        <f t="shared" ref="L33:L53" si="5">K33*F33</f>
        <v>0</v>
      </c>
      <c r="M33" s="153">
        <f t="shared" ref="M33:M39" si="6">M4</f>
        <v>0</v>
      </c>
      <c r="N33" s="152">
        <f t="shared" ref="N33:N53" si="7">M33*F33</f>
        <v>0</v>
      </c>
      <c r="O33" s="153">
        <f t="shared" ref="O33:O39" si="8">P4</f>
        <v>0</v>
      </c>
      <c r="P33" s="152">
        <f t="shared" ref="P33:P53" si="9">O33*F33</f>
        <v>0</v>
      </c>
      <c r="Q33" s="215">
        <f t="shared" ref="Q33:Q39" si="10">S4</f>
        <v>0</v>
      </c>
      <c r="R33" s="152">
        <f t="shared" ref="R33:R53" si="11">Q33*F33</f>
        <v>0</v>
      </c>
    </row>
    <row r="34" spans="6:18" x14ac:dyDescent="0.25">
      <c r="F34" s="216">
        <v>2</v>
      </c>
      <c r="G34" s="153">
        <f t="shared" si="0"/>
        <v>0</v>
      </c>
      <c r="H34" s="152">
        <f t="shared" si="1"/>
        <v>0</v>
      </c>
      <c r="I34" s="153">
        <f t="shared" si="2"/>
        <v>0</v>
      </c>
      <c r="J34" s="152">
        <f t="shared" si="3"/>
        <v>0</v>
      </c>
      <c r="K34" s="153">
        <f t="shared" si="4"/>
        <v>0</v>
      </c>
      <c r="L34" s="152">
        <f t="shared" si="5"/>
        <v>0</v>
      </c>
      <c r="M34" s="153">
        <f t="shared" si="6"/>
        <v>0</v>
      </c>
      <c r="N34" s="152">
        <f t="shared" si="7"/>
        <v>0</v>
      </c>
      <c r="O34" s="153">
        <f t="shared" si="8"/>
        <v>0</v>
      </c>
      <c r="P34" s="152">
        <f t="shared" si="9"/>
        <v>0</v>
      </c>
      <c r="Q34" s="215">
        <f t="shared" si="10"/>
        <v>0</v>
      </c>
      <c r="R34" s="152">
        <f t="shared" si="11"/>
        <v>0</v>
      </c>
    </row>
    <row r="35" spans="6:18" x14ac:dyDescent="0.25">
      <c r="F35" s="216">
        <v>3</v>
      </c>
      <c r="G35" s="153">
        <f t="shared" si="0"/>
        <v>0</v>
      </c>
      <c r="H35" s="152">
        <f t="shared" si="1"/>
        <v>0</v>
      </c>
      <c r="I35" s="153">
        <f t="shared" si="2"/>
        <v>0</v>
      </c>
      <c r="J35" s="152">
        <f t="shared" si="3"/>
        <v>0</v>
      </c>
      <c r="K35" s="153">
        <f t="shared" si="4"/>
        <v>0</v>
      </c>
      <c r="L35" s="152">
        <f t="shared" si="5"/>
        <v>0</v>
      </c>
      <c r="M35" s="153">
        <f t="shared" si="6"/>
        <v>0</v>
      </c>
      <c r="N35" s="152">
        <f t="shared" si="7"/>
        <v>0</v>
      </c>
      <c r="O35" s="153">
        <f t="shared" si="8"/>
        <v>0</v>
      </c>
      <c r="P35" s="152">
        <f t="shared" si="9"/>
        <v>0</v>
      </c>
      <c r="Q35" s="215">
        <f t="shared" si="10"/>
        <v>0</v>
      </c>
      <c r="R35" s="152">
        <f t="shared" si="11"/>
        <v>0</v>
      </c>
    </row>
    <row r="36" spans="6:18" x14ac:dyDescent="0.25">
      <c r="F36" s="216">
        <v>4</v>
      </c>
      <c r="G36" s="153">
        <f t="shared" si="0"/>
        <v>0</v>
      </c>
      <c r="H36" s="152">
        <f t="shared" si="1"/>
        <v>0</v>
      </c>
      <c r="I36" s="153">
        <f t="shared" si="2"/>
        <v>0</v>
      </c>
      <c r="J36" s="152">
        <f t="shared" si="3"/>
        <v>0</v>
      </c>
      <c r="K36" s="153">
        <f t="shared" si="4"/>
        <v>0</v>
      </c>
      <c r="L36" s="152">
        <f t="shared" si="5"/>
        <v>0</v>
      </c>
      <c r="M36" s="153">
        <f t="shared" si="6"/>
        <v>0</v>
      </c>
      <c r="N36" s="152">
        <f t="shared" si="7"/>
        <v>0</v>
      </c>
      <c r="O36" s="153">
        <f t="shared" si="8"/>
        <v>0</v>
      </c>
      <c r="P36" s="152">
        <f t="shared" si="9"/>
        <v>0</v>
      </c>
      <c r="Q36" s="215">
        <f t="shared" si="10"/>
        <v>0</v>
      </c>
      <c r="R36" s="152">
        <f t="shared" si="11"/>
        <v>0</v>
      </c>
    </row>
    <row r="37" spans="6:18" x14ac:dyDescent="0.25">
      <c r="F37" s="216">
        <v>5</v>
      </c>
      <c r="G37" s="153">
        <f t="shared" si="0"/>
        <v>0</v>
      </c>
      <c r="H37" s="152">
        <f t="shared" si="1"/>
        <v>0</v>
      </c>
      <c r="I37" s="153">
        <f t="shared" si="2"/>
        <v>0</v>
      </c>
      <c r="J37" s="152">
        <f t="shared" si="3"/>
        <v>0</v>
      </c>
      <c r="K37" s="153">
        <f t="shared" si="4"/>
        <v>0</v>
      </c>
      <c r="L37" s="152">
        <f t="shared" si="5"/>
        <v>0</v>
      </c>
      <c r="M37" s="153">
        <f t="shared" si="6"/>
        <v>0</v>
      </c>
      <c r="N37" s="152">
        <f t="shared" si="7"/>
        <v>0</v>
      </c>
      <c r="O37" s="153">
        <f t="shared" si="8"/>
        <v>0</v>
      </c>
      <c r="P37" s="152">
        <f t="shared" si="9"/>
        <v>0</v>
      </c>
      <c r="Q37" s="215">
        <f t="shared" si="10"/>
        <v>0</v>
      </c>
      <c r="R37" s="152">
        <f t="shared" si="11"/>
        <v>0</v>
      </c>
    </row>
    <row r="38" spans="6:18" x14ac:dyDescent="0.25">
      <c r="F38" s="216">
        <v>6</v>
      </c>
      <c r="G38" s="153">
        <f t="shared" si="0"/>
        <v>0</v>
      </c>
      <c r="H38" s="152">
        <f t="shared" si="1"/>
        <v>0</v>
      </c>
      <c r="I38" s="153">
        <f t="shared" si="2"/>
        <v>0</v>
      </c>
      <c r="J38" s="152">
        <f t="shared" si="3"/>
        <v>0</v>
      </c>
      <c r="K38" s="153">
        <f t="shared" si="4"/>
        <v>0</v>
      </c>
      <c r="L38" s="152">
        <f t="shared" si="5"/>
        <v>0</v>
      </c>
      <c r="M38" s="153">
        <f t="shared" si="6"/>
        <v>0</v>
      </c>
      <c r="N38" s="152">
        <f t="shared" si="7"/>
        <v>0</v>
      </c>
      <c r="O38" s="153">
        <f t="shared" si="8"/>
        <v>0</v>
      </c>
      <c r="P38" s="152">
        <f t="shared" si="9"/>
        <v>0</v>
      </c>
      <c r="Q38" s="215">
        <f t="shared" si="10"/>
        <v>0</v>
      </c>
      <c r="R38" s="152">
        <f t="shared" si="11"/>
        <v>0</v>
      </c>
    </row>
    <row r="39" spans="6:18" x14ac:dyDescent="0.25">
      <c r="F39" s="216">
        <v>7</v>
      </c>
      <c r="G39" s="153">
        <f t="shared" si="0"/>
        <v>6</v>
      </c>
      <c r="H39" s="152">
        <f t="shared" si="1"/>
        <v>42</v>
      </c>
      <c r="I39" s="153">
        <f t="shared" si="2"/>
        <v>0</v>
      </c>
      <c r="J39" s="152">
        <f t="shared" si="3"/>
        <v>0</v>
      </c>
      <c r="K39" s="153">
        <f t="shared" si="4"/>
        <v>1</v>
      </c>
      <c r="L39" s="152">
        <f t="shared" si="5"/>
        <v>7</v>
      </c>
      <c r="M39" s="153">
        <f t="shared" si="6"/>
        <v>9</v>
      </c>
      <c r="N39" s="152">
        <f t="shared" si="7"/>
        <v>63</v>
      </c>
      <c r="O39" s="153">
        <f t="shared" si="8"/>
        <v>2</v>
      </c>
      <c r="P39" s="152">
        <f t="shared" si="9"/>
        <v>14</v>
      </c>
      <c r="Q39" s="215">
        <f t="shared" si="10"/>
        <v>1</v>
      </c>
      <c r="R39" s="152">
        <f t="shared" si="11"/>
        <v>7</v>
      </c>
    </row>
    <row r="40" spans="6:18" x14ac:dyDescent="0.25">
      <c r="F40" s="216">
        <v>8</v>
      </c>
      <c r="G40" s="153">
        <v>2</v>
      </c>
      <c r="H40" s="152">
        <f t="shared" si="1"/>
        <v>16</v>
      </c>
      <c r="I40" s="153">
        <f t="shared" si="2"/>
        <v>1</v>
      </c>
      <c r="J40" s="152">
        <f t="shared" si="3"/>
        <v>8</v>
      </c>
      <c r="K40" s="153">
        <v>2</v>
      </c>
      <c r="L40" s="152">
        <f t="shared" si="5"/>
        <v>16</v>
      </c>
      <c r="M40" s="153">
        <v>2</v>
      </c>
      <c r="N40" s="152">
        <f t="shared" si="7"/>
        <v>16</v>
      </c>
      <c r="O40" s="153">
        <v>6</v>
      </c>
      <c r="P40" s="152">
        <f t="shared" si="9"/>
        <v>48</v>
      </c>
      <c r="Q40" s="215">
        <v>9</v>
      </c>
      <c r="R40" s="152">
        <f t="shared" si="11"/>
        <v>72</v>
      </c>
    </row>
    <row r="41" spans="6:18" x14ac:dyDescent="0.25">
      <c r="F41" s="216">
        <v>9</v>
      </c>
      <c r="G41" s="153">
        <v>0</v>
      </c>
      <c r="H41" s="152">
        <f t="shared" si="1"/>
        <v>0</v>
      </c>
      <c r="I41" s="153">
        <v>1</v>
      </c>
      <c r="J41" s="152">
        <f t="shared" si="3"/>
        <v>9</v>
      </c>
      <c r="K41" s="153">
        <v>2</v>
      </c>
      <c r="L41" s="152">
        <f t="shared" si="5"/>
        <v>18</v>
      </c>
      <c r="M41" s="153">
        <v>5</v>
      </c>
      <c r="N41" s="152">
        <f t="shared" si="7"/>
        <v>45</v>
      </c>
      <c r="O41" s="153">
        <v>4</v>
      </c>
      <c r="P41" s="152">
        <f t="shared" si="9"/>
        <v>36</v>
      </c>
      <c r="Q41" s="215">
        <v>4</v>
      </c>
      <c r="R41" s="152">
        <f t="shared" si="11"/>
        <v>36</v>
      </c>
    </row>
    <row r="42" spans="6:18" x14ac:dyDescent="0.25">
      <c r="F42" s="216">
        <v>10</v>
      </c>
      <c r="G42" s="153">
        <v>9</v>
      </c>
      <c r="H42" s="152">
        <f t="shared" si="1"/>
        <v>90</v>
      </c>
      <c r="I42" s="153">
        <v>3</v>
      </c>
      <c r="J42" s="152">
        <f t="shared" si="3"/>
        <v>30</v>
      </c>
      <c r="K42" s="153">
        <v>3</v>
      </c>
      <c r="L42" s="152">
        <f t="shared" si="5"/>
        <v>30</v>
      </c>
      <c r="M42" s="153">
        <v>1</v>
      </c>
      <c r="N42" s="152">
        <f t="shared" si="7"/>
        <v>10</v>
      </c>
      <c r="O42" s="153">
        <v>5</v>
      </c>
      <c r="P42" s="152">
        <f t="shared" si="9"/>
        <v>50</v>
      </c>
      <c r="Q42" s="215">
        <v>8</v>
      </c>
      <c r="R42" s="152">
        <f t="shared" si="11"/>
        <v>80</v>
      </c>
    </row>
    <row r="43" spans="6:18" x14ac:dyDescent="0.25">
      <c r="F43" s="216">
        <v>11</v>
      </c>
      <c r="G43" s="153">
        <v>2</v>
      </c>
      <c r="H43" s="152">
        <f t="shared" si="1"/>
        <v>22</v>
      </c>
      <c r="I43" s="153">
        <v>1</v>
      </c>
      <c r="J43" s="152">
        <f t="shared" si="3"/>
        <v>11</v>
      </c>
      <c r="K43" s="153">
        <v>6</v>
      </c>
      <c r="L43" s="152">
        <f t="shared" si="5"/>
        <v>66</v>
      </c>
      <c r="M43" s="153">
        <v>1</v>
      </c>
      <c r="N43" s="152">
        <f t="shared" si="7"/>
        <v>11</v>
      </c>
      <c r="O43" s="153">
        <v>2</v>
      </c>
      <c r="P43" s="152">
        <f t="shared" si="9"/>
        <v>22</v>
      </c>
      <c r="Q43" s="215">
        <v>1</v>
      </c>
      <c r="R43" s="152">
        <f t="shared" si="11"/>
        <v>11</v>
      </c>
    </row>
    <row r="44" spans="6:18" x14ac:dyDescent="0.25">
      <c r="F44" s="216">
        <v>12</v>
      </c>
      <c r="G44" s="153">
        <v>3</v>
      </c>
      <c r="H44" s="152">
        <f t="shared" si="1"/>
        <v>36</v>
      </c>
      <c r="I44" s="153">
        <v>1</v>
      </c>
      <c r="J44" s="152">
        <f t="shared" si="3"/>
        <v>12</v>
      </c>
      <c r="K44" s="153">
        <v>0</v>
      </c>
      <c r="L44" s="152">
        <f t="shared" si="5"/>
        <v>0</v>
      </c>
      <c r="M44" s="153">
        <v>2</v>
      </c>
      <c r="N44" s="152">
        <f t="shared" si="7"/>
        <v>24</v>
      </c>
      <c r="O44" s="153">
        <v>3</v>
      </c>
      <c r="P44" s="152">
        <f t="shared" si="9"/>
        <v>36</v>
      </c>
      <c r="Q44" s="215">
        <v>4</v>
      </c>
      <c r="R44" s="152">
        <f t="shared" si="11"/>
        <v>48</v>
      </c>
    </row>
    <row r="45" spans="6:18" x14ac:dyDescent="0.25">
      <c r="F45" s="216">
        <v>13</v>
      </c>
      <c r="G45" s="153">
        <v>1</v>
      </c>
      <c r="H45" s="152">
        <f t="shared" si="1"/>
        <v>13</v>
      </c>
      <c r="I45" s="153">
        <v>0</v>
      </c>
      <c r="J45" s="152">
        <f t="shared" si="3"/>
        <v>0</v>
      </c>
      <c r="K45" s="153">
        <v>5</v>
      </c>
      <c r="L45" s="152">
        <f t="shared" si="5"/>
        <v>65</v>
      </c>
      <c r="M45" s="153">
        <f t="shared" ref="M45:M53" si="12">M16</f>
        <v>0</v>
      </c>
      <c r="N45" s="152">
        <f t="shared" si="7"/>
        <v>0</v>
      </c>
      <c r="O45" s="153">
        <v>3</v>
      </c>
      <c r="P45" s="152">
        <f t="shared" si="9"/>
        <v>39</v>
      </c>
      <c r="Q45" s="215">
        <v>0</v>
      </c>
      <c r="R45" s="152">
        <f t="shared" si="11"/>
        <v>0</v>
      </c>
    </row>
    <row r="46" spans="6:18" x14ac:dyDescent="0.25">
      <c r="F46" s="216">
        <v>14</v>
      </c>
      <c r="G46" s="153">
        <v>5</v>
      </c>
      <c r="H46" s="152">
        <f t="shared" si="1"/>
        <v>70</v>
      </c>
      <c r="I46" s="153">
        <v>2</v>
      </c>
      <c r="J46" s="152">
        <f t="shared" si="3"/>
        <v>28</v>
      </c>
      <c r="K46" s="153">
        <v>6</v>
      </c>
      <c r="L46" s="152">
        <f t="shared" si="5"/>
        <v>84</v>
      </c>
      <c r="M46" s="153">
        <f t="shared" si="12"/>
        <v>0</v>
      </c>
      <c r="N46" s="152">
        <f t="shared" si="7"/>
        <v>0</v>
      </c>
      <c r="O46" s="153">
        <v>2</v>
      </c>
      <c r="P46" s="152">
        <f t="shared" si="9"/>
        <v>28</v>
      </c>
      <c r="Q46" s="215">
        <v>1</v>
      </c>
      <c r="R46" s="152">
        <f t="shared" si="11"/>
        <v>14</v>
      </c>
    </row>
    <row r="47" spans="6:18" x14ac:dyDescent="0.25">
      <c r="F47" s="216">
        <v>15</v>
      </c>
      <c r="G47" s="153">
        <v>0</v>
      </c>
      <c r="H47" s="152">
        <f t="shared" si="1"/>
        <v>0</v>
      </c>
      <c r="I47" s="153">
        <v>3</v>
      </c>
      <c r="J47" s="152">
        <f t="shared" si="3"/>
        <v>45</v>
      </c>
      <c r="K47" s="153">
        <v>2</v>
      </c>
      <c r="L47" s="152">
        <f t="shared" si="5"/>
        <v>30</v>
      </c>
      <c r="M47" s="153">
        <f t="shared" si="12"/>
        <v>0</v>
      </c>
      <c r="N47" s="152">
        <f t="shared" si="7"/>
        <v>0</v>
      </c>
      <c r="O47" s="153">
        <f t="shared" ref="O47:O53" si="13">P18</f>
        <v>0</v>
      </c>
      <c r="P47" s="152">
        <f t="shared" si="9"/>
        <v>0</v>
      </c>
      <c r="Q47" s="215">
        <v>0</v>
      </c>
      <c r="R47" s="152">
        <f t="shared" si="11"/>
        <v>0</v>
      </c>
    </row>
    <row r="48" spans="6:18" x14ac:dyDescent="0.25">
      <c r="F48" s="216">
        <v>16</v>
      </c>
      <c r="G48" s="153">
        <v>0</v>
      </c>
      <c r="H48" s="152">
        <f t="shared" si="1"/>
        <v>0</v>
      </c>
      <c r="I48" s="153">
        <v>0</v>
      </c>
      <c r="J48" s="152">
        <f t="shared" si="3"/>
        <v>0</v>
      </c>
      <c r="K48" s="153">
        <v>1</v>
      </c>
      <c r="L48" s="152">
        <f t="shared" si="5"/>
        <v>16</v>
      </c>
      <c r="M48" s="153">
        <f t="shared" si="12"/>
        <v>0</v>
      </c>
      <c r="N48" s="152">
        <f t="shared" si="7"/>
        <v>0</v>
      </c>
      <c r="O48" s="153">
        <f t="shared" si="13"/>
        <v>0</v>
      </c>
      <c r="P48" s="152">
        <f t="shared" si="9"/>
        <v>0</v>
      </c>
      <c r="Q48" s="215">
        <v>1</v>
      </c>
      <c r="R48" s="152">
        <f t="shared" si="11"/>
        <v>16</v>
      </c>
    </row>
    <row r="49" spans="6:20" x14ac:dyDescent="0.25">
      <c r="F49" s="216">
        <v>17</v>
      </c>
      <c r="G49" s="153">
        <v>1</v>
      </c>
      <c r="H49" s="152">
        <f t="shared" si="1"/>
        <v>17</v>
      </c>
      <c r="I49" s="153">
        <v>1</v>
      </c>
      <c r="J49" s="152">
        <f t="shared" si="3"/>
        <v>17</v>
      </c>
      <c r="K49" s="153">
        <v>1</v>
      </c>
      <c r="L49" s="152">
        <f t="shared" si="5"/>
        <v>17</v>
      </c>
      <c r="M49" s="153">
        <f t="shared" si="12"/>
        <v>0</v>
      </c>
      <c r="N49" s="152">
        <f t="shared" si="7"/>
        <v>0</v>
      </c>
      <c r="O49" s="153">
        <f t="shared" si="13"/>
        <v>0</v>
      </c>
      <c r="P49" s="152">
        <f t="shared" si="9"/>
        <v>0</v>
      </c>
      <c r="Q49" s="215">
        <f>S20</f>
        <v>0</v>
      </c>
      <c r="R49" s="152">
        <f t="shared" si="11"/>
        <v>0</v>
      </c>
    </row>
    <row r="50" spans="6:20" x14ac:dyDescent="0.25">
      <c r="F50" s="216">
        <v>18</v>
      </c>
      <c r="G50" s="153">
        <f>D21</f>
        <v>0</v>
      </c>
      <c r="H50" s="152">
        <f t="shared" si="1"/>
        <v>0</v>
      </c>
      <c r="I50" s="153">
        <v>0</v>
      </c>
      <c r="J50" s="152">
        <f t="shared" si="3"/>
        <v>0</v>
      </c>
      <c r="K50" s="153">
        <v>0</v>
      </c>
      <c r="L50" s="152">
        <f t="shared" si="5"/>
        <v>0</v>
      </c>
      <c r="M50" s="153">
        <f t="shared" si="12"/>
        <v>0</v>
      </c>
      <c r="N50" s="152">
        <f t="shared" si="7"/>
        <v>0</v>
      </c>
      <c r="O50" s="153">
        <f t="shared" si="13"/>
        <v>0</v>
      </c>
      <c r="P50" s="152">
        <f t="shared" si="9"/>
        <v>0</v>
      </c>
      <c r="Q50" s="215">
        <f>S21</f>
        <v>0</v>
      </c>
      <c r="R50" s="152">
        <f t="shared" si="11"/>
        <v>0</v>
      </c>
    </row>
    <row r="51" spans="6:20" x14ac:dyDescent="0.25">
      <c r="F51" s="216">
        <v>19</v>
      </c>
      <c r="G51" s="153">
        <f>D22</f>
        <v>0</v>
      </c>
      <c r="H51" s="152">
        <f t="shared" si="1"/>
        <v>0</v>
      </c>
      <c r="I51" s="153">
        <v>0</v>
      </c>
      <c r="J51" s="152">
        <f t="shared" si="3"/>
        <v>0</v>
      </c>
      <c r="K51" s="153">
        <v>1</v>
      </c>
      <c r="L51" s="152">
        <f t="shared" si="5"/>
        <v>19</v>
      </c>
      <c r="M51" s="153">
        <f t="shared" si="12"/>
        <v>0</v>
      </c>
      <c r="N51" s="152">
        <f t="shared" si="7"/>
        <v>0</v>
      </c>
      <c r="O51" s="153">
        <f t="shared" si="13"/>
        <v>0</v>
      </c>
      <c r="P51" s="152">
        <f t="shared" si="9"/>
        <v>0</v>
      </c>
      <c r="Q51" s="215">
        <f>S22</f>
        <v>0</v>
      </c>
      <c r="R51" s="152">
        <f t="shared" si="11"/>
        <v>0</v>
      </c>
    </row>
    <row r="52" spans="6:20" x14ac:dyDescent="0.25">
      <c r="F52" s="216">
        <v>20</v>
      </c>
      <c r="G52" s="153">
        <f>D23</f>
        <v>0</v>
      </c>
      <c r="H52" s="152">
        <f t="shared" si="1"/>
        <v>0</v>
      </c>
      <c r="I52" s="153">
        <v>0</v>
      </c>
      <c r="J52" s="152">
        <f t="shared" si="3"/>
        <v>0</v>
      </c>
      <c r="K52" s="153">
        <f>J23</f>
        <v>0</v>
      </c>
      <c r="L52" s="152">
        <f t="shared" si="5"/>
        <v>0</v>
      </c>
      <c r="M52" s="153">
        <f t="shared" si="12"/>
        <v>0</v>
      </c>
      <c r="N52" s="152">
        <f t="shared" si="7"/>
        <v>0</v>
      </c>
      <c r="O52" s="153">
        <f t="shared" si="13"/>
        <v>0</v>
      </c>
      <c r="P52" s="152">
        <f t="shared" si="9"/>
        <v>0</v>
      </c>
      <c r="Q52" s="215">
        <f>S23</f>
        <v>0</v>
      </c>
      <c r="R52" s="152">
        <f t="shared" si="11"/>
        <v>0</v>
      </c>
    </row>
    <row r="53" spans="6:20" x14ac:dyDescent="0.25">
      <c r="F53" s="216">
        <v>21</v>
      </c>
      <c r="G53" s="153">
        <f>D24</f>
        <v>0</v>
      </c>
      <c r="H53" s="152">
        <f t="shared" si="1"/>
        <v>0</v>
      </c>
      <c r="I53" s="153">
        <v>1</v>
      </c>
      <c r="J53" s="152">
        <f t="shared" si="3"/>
        <v>21</v>
      </c>
      <c r="K53" s="153">
        <f>J24</f>
        <v>0</v>
      </c>
      <c r="L53" s="152">
        <f t="shared" si="5"/>
        <v>0</v>
      </c>
      <c r="M53" s="153">
        <f t="shared" si="12"/>
        <v>0</v>
      </c>
      <c r="N53" s="152">
        <f t="shared" si="7"/>
        <v>0</v>
      </c>
      <c r="O53" s="153">
        <f t="shared" si="13"/>
        <v>0</v>
      </c>
      <c r="P53" s="152">
        <f t="shared" si="9"/>
        <v>0</v>
      </c>
      <c r="Q53" s="215">
        <f>S24</f>
        <v>0</v>
      </c>
      <c r="R53" s="152">
        <f t="shared" si="11"/>
        <v>0</v>
      </c>
    </row>
    <row r="54" spans="6:20" ht="15.75" thickBot="1" x14ac:dyDescent="0.3">
      <c r="G54" s="153">
        <f t="shared" ref="G54:R54" si="14">SUM(G33:G53)</f>
        <v>29</v>
      </c>
      <c r="H54" s="153">
        <f t="shared" si="14"/>
        <v>306</v>
      </c>
      <c r="I54" s="153">
        <f t="shared" si="14"/>
        <v>14</v>
      </c>
      <c r="J54" s="153">
        <f t="shared" si="14"/>
        <v>181</v>
      </c>
      <c r="K54" s="153">
        <f t="shared" si="14"/>
        <v>30</v>
      </c>
      <c r="L54" s="153">
        <f t="shared" si="14"/>
        <v>368</v>
      </c>
      <c r="M54" s="153">
        <f t="shared" si="14"/>
        <v>20</v>
      </c>
      <c r="N54" s="153">
        <f t="shared" si="14"/>
        <v>169</v>
      </c>
      <c r="O54" s="153">
        <f t="shared" si="14"/>
        <v>27</v>
      </c>
      <c r="P54" s="153">
        <f t="shared" si="14"/>
        <v>273</v>
      </c>
      <c r="Q54" s="153">
        <f t="shared" si="14"/>
        <v>29</v>
      </c>
      <c r="R54" s="153">
        <f t="shared" si="14"/>
        <v>284</v>
      </c>
    </row>
    <row r="55" spans="6:20" x14ac:dyDescent="0.25">
      <c r="F55" s="148" t="s">
        <v>140</v>
      </c>
      <c r="G55" s="153">
        <f>G54*100/C10</f>
        <v>72.5</v>
      </c>
      <c r="H55" s="152"/>
      <c r="I55" s="153">
        <f>14*100/16</f>
        <v>87.5</v>
      </c>
      <c r="J55" s="152"/>
      <c r="K55" s="153">
        <f>K54*100/I11</f>
        <v>73.170731707317074</v>
      </c>
      <c r="L55" s="152"/>
      <c r="M55" s="153">
        <f>20*100/29</f>
        <v>68.965517241379317</v>
      </c>
      <c r="N55" s="152"/>
      <c r="O55" s="153">
        <f>O54*100/33</f>
        <v>81.818181818181813</v>
      </c>
      <c r="P55" s="152"/>
      <c r="Q55" s="215">
        <f>29*100/34</f>
        <v>85.294117647058826</v>
      </c>
      <c r="R55" s="152"/>
      <c r="S55" s="214">
        <f>AVERAGE(G55,I55,K55,M55,O55,Q55)</f>
        <v>78.208091402322836</v>
      </c>
      <c r="T55" s="187">
        <f>STDEV(G55,I55,K55,M55,O55,Q55)</f>
        <v>7.6546268807046642</v>
      </c>
    </row>
    <row r="56" spans="6:20" ht="15.75" thickBot="1" x14ac:dyDescent="0.3">
      <c r="F56" s="142" t="s">
        <v>139</v>
      </c>
      <c r="G56" s="141"/>
      <c r="H56" s="139">
        <f>H54/29</f>
        <v>10.551724137931034</v>
      </c>
      <c r="I56" s="141"/>
      <c r="J56" s="139">
        <f>181/14</f>
        <v>12.928571428571429</v>
      </c>
      <c r="K56" s="141"/>
      <c r="L56" s="139">
        <f>368/30</f>
        <v>12.266666666666667</v>
      </c>
      <c r="M56" s="141"/>
      <c r="N56" s="139">
        <f>169/20</f>
        <v>8.4499999999999993</v>
      </c>
      <c r="O56" s="141"/>
      <c r="P56" s="139">
        <f>273/27</f>
        <v>10.111111111111111</v>
      </c>
      <c r="Q56" s="140"/>
      <c r="R56" s="139">
        <f>R54/Q54</f>
        <v>9.7931034482758612</v>
      </c>
      <c r="S56" s="213">
        <f>AVERAGE(H56,J56,L56,N56,P56,R56)</f>
        <v>10.683529465426018</v>
      </c>
      <c r="T56" s="183">
        <f>STDEV(H56,J56,L56,N56,P56,R56)</f>
        <v>1.6536677172813556</v>
      </c>
    </row>
  </sheetData>
  <mergeCells count="15">
    <mergeCell ref="C1:E1"/>
    <mergeCell ref="F1:H1"/>
    <mergeCell ref="I1:K1"/>
    <mergeCell ref="C2:E2"/>
    <mergeCell ref="F2:H2"/>
    <mergeCell ref="I2:K2"/>
    <mergeCell ref="V4:W4"/>
    <mergeCell ref="V16:W16"/>
    <mergeCell ref="Y16:Z16"/>
    <mergeCell ref="L1:N1"/>
    <mergeCell ref="L2:N2"/>
    <mergeCell ref="O1:Q1"/>
    <mergeCell ref="O2:Q2"/>
    <mergeCell ref="R1:T1"/>
    <mergeCell ref="R2:T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7410-8946-4E99-AA57-D641E518185D}">
  <dimension ref="A1:AF83"/>
  <sheetViews>
    <sheetView zoomScale="55" zoomScaleNormal="55" workbookViewId="0">
      <selection activeCell="AE51" sqref="AE51"/>
    </sheetView>
  </sheetViews>
  <sheetFormatPr defaultColWidth="8" defaultRowHeight="15" x14ac:dyDescent="0.25"/>
  <cols>
    <col min="1" max="22" width="8" style="136"/>
    <col min="23" max="23" width="11.875" style="136" customWidth="1"/>
    <col min="24" max="16384" width="8" style="136"/>
  </cols>
  <sheetData>
    <row r="1" spans="1:32" x14ac:dyDescent="0.25">
      <c r="A1" s="212"/>
      <c r="B1" s="212"/>
      <c r="C1" s="310" t="s">
        <v>14</v>
      </c>
      <c r="D1" s="310"/>
      <c r="E1" s="310"/>
      <c r="F1" s="311" t="s">
        <v>15</v>
      </c>
      <c r="G1" s="312"/>
      <c r="H1" s="313"/>
      <c r="I1" s="289" t="s">
        <v>16</v>
      </c>
      <c r="J1" s="290"/>
      <c r="K1" s="293"/>
      <c r="L1" s="311" t="s">
        <v>17</v>
      </c>
      <c r="M1" s="312"/>
      <c r="N1" s="313"/>
      <c r="O1" s="310" t="s">
        <v>18</v>
      </c>
      <c r="P1" s="310"/>
      <c r="Q1" s="310"/>
      <c r="R1" s="311" t="s">
        <v>19</v>
      </c>
      <c r="S1" s="312"/>
      <c r="T1" s="313"/>
      <c r="U1" s="289" t="s">
        <v>20</v>
      </c>
      <c r="V1" s="290"/>
      <c r="W1" s="293"/>
      <c r="X1" s="311" t="s">
        <v>21</v>
      </c>
      <c r="Y1" s="312"/>
      <c r="Z1" s="313"/>
    </row>
    <row r="2" spans="1:32" ht="15.75" thickBot="1" x14ac:dyDescent="0.3">
      <c r="A2" s="212"/>
      <c r="B2" s="241" t="s">
        <v>22</v>
      </c>
      <c r="C2" s="288" t="s">
        <v>23</v>
      </c>
      <c r="D2" s="288"/>
      <c r="E2" s="288"/>
      <c r="F2" s="289" t="s">
        <v>23</v>
      </c>
      <c r="G2" s="290"/>
      <c r="H2" s="293"/>
      <c r="I2" s="289" t="s">
        <v>23</v>
      </c>
      <c r="J2" s="290"/>
      <c r="K2" s="293"/>
      <c r="L2" s="289" t="s">
        <v>23</v>
      </c>
      <c r="M2" s="290"/>
      <c r="N2" s="293"/>
      <c r="O2" s="288" t="s">
        <v>23</v>
      </c>
      <c r="P2" s="288"/>
      <c r="Q2" s="288"/>
      <c r="R2" s="289" t="s">
        <v>23</v>
      </c>
      <c r="S2" s="290"/>
      <c r="T2" s="293"/>
      <c r="U2" s="289" t="s">
        <v>23</v>
      </c>
      <c r="V2" s="290"/>
      <c r="W2" s="293"/>
      <c r="X2" s="289" t="s">
        <v>23</v>
      </c>
      <c r="Y2" s="290"/>
      <c r="Z2" s="293"/>
    </row>
    <row r="3" spans="1:32" ht="15.75" thickBot="1" x14ac:dyDescent="0.3">
      <c r="A3" s="210"/>
      <c r="B3" s="240" t="s">
        <v>24</v>
      </c>
      <c r="C3" s="206" t="s">
        <v>25</v>
      </c>
      <c r="D3" s="205" t="s">
        <v>26</v>
      </c>
      <c r="E3" s="204" t="s">
        <v>27</v>
      </c>
      <c r="F3" s="206" t="s">
        <v>25</v>
      </c>
      <c r="G3" s="205" t="s">
        <v>26</v>
      </c>
      <c r="H3" s="204" t="s">
        <v>27</v>
      </c>
      <c r="I3" s="206" t="s">
        <v>25</v>
      </c>
      <c r="J3" s="205" t="s">
        <v>26</v>
      </c>
      <c r="K3" s="204" t="s">
        <v>27</v>
      </c>
      <c r="L3" s="206" t="s">
        <v>25</v>
      </c>
      <c r="M3" s="205" t="s">
        <v>26</v>
      </c>
      <c r="N3" s="204" t="s">
        <v>27</v>
      </c>
      <c r="O3" s="206" t="s">
        <v>25</v>
      </c>
      <c r="P3" s="205" t="s">
        <v>26</v>
      </c>
      <c r="Q3" s="204" t="s">
        <v>27</v>
      </c>
      <c r="R3" s="206" t="s">
        <v>25</v>
      </c>
      <c r="S3" s="205" t="s">
        <v>26</v>
      </c>
      <c r="T3" s="204" t="s">
        <v>27</v>
      </c>
      <c r="U3" s="206" t="s">
        <v>25</v>
      </c>
      <c r="V3" s="205" t="s">
        <v>26</v>
      </c>
      <c r="W3" s="204" t="s">
        <v>27</v>
      </c>
      <c r="X3" s="206" t="s">
        <v>25</v>
      </c>
      <c r="Y3" s="205" t="s">
        <v>26</v>
      </c>
      <c r="Z3" s="204" t="s">
        <v>27</v>
      </c>
      <c r="AB3" s="301" t="s">
        <v>246</v>
      </c>
      <c r="AC3" s="302"/>
    </row>
    <row r="4" spans="1:32" x14ac:dyDescent="0.25">
      <c r="A4" s="239">
        <v>43709</v>
      </c>
      <c r="B4" s="251">
        <v>1</v>
      </c>
      <c r="C4" s="250">
        <v>0</v>
      </c>
      <c r="D4" s="195">
        <v>0</v>
      </c>
      <c r="E4" s="194">
        <v>0</v>
      </c>
      <c r="F4" s="250">
        <v>0</v>
      </c>
      <c r="G4" s="195">
        <v>0</v>
      </c>
      <c r="H4" s="194">
        <v>0</v>
      </c>
      <c r="I4" s="250">
        <v>0</v>
      </c>
      <c r="J4" s="195">
        <v>0</v>
      </c>
      <c r="K4" s="195">
        <v>0</v>
      </c>
      <c r="L4" s="250">
        <v>0</v>
      </c>
      <c r="M4" s="195">
        <v>0</v>
      </c>
      <c r="N4" s="163">
        <v>0</v>
      </c>
      <c r="O4" s="250">
        <v>1</v>
      </c>
      <c r="P4" s="195">
        <v>0</v>
      </c>
      <c r="Q4" s="194">
        <v>0</v>
      </c>
      <c r="R4" s="250">
        <v>0</v>
      </c>
      <c r="S4" s="164">
        <v>0</v>
      </c>
      <c r="T4" s="163">
        <v>0</v>
      </c>
      <c r="U4" s="250">
        <v>10</v>
      </c>
      <c r="V4" s="195">
        <v>0</v>
      </c>
      <c r="W4" s="194">
        <v>0</v>
      </c>
      <c r="X4" s="250">
        <v>1</v>
      </c>
      <c r="Y4" s="195">
        <v>0</v>
      </c>
      <c r="Z4" s="194">
        <v>0</v>
      </c>
      <c r="AB4" s="190" t="s">
        <v>3</v>
      </c>
      <c r="AC4" s="189">
        <v>21</v>
      </c>
    </row>
    <row r="5" spans="1:32" x14ac:dyDescent="0.25">
      <c r="A5" s="152"/>
      <c r="B5" s="243">
        <v>2</v>
      </c>
      <c r="C5" s="175">
        <v>1</v>
      </c>
      <c r="D5" s="164">
        <v>0</v>
      </c>
      <c r="E5" s="163">
        <v>0</v>
      </c>
      <c r="F5" s="175">
        <v>1</v>
      </c>
      <c r="G5" s="164">
        <v>0</v>
      </c>
      <c r="H5" s="163">
        <v>0</v>
      </c>
      <c r="I5" s="175">
        <v>0</v>
      </c>
      <c r="J5" s="164">
        <v>0</v>
      </c>
      <c r="K5" s="164">
        <v>0</v>
      </c>
      <c r="L5" s="175">
        <v>0</v>
      </c>
      <c r="M5" s="195">
        <v>0</v>
      </c>
      <c r="N5" s="163">
        <v>0</v>
      </c>
      <c r="O5" s="175">
        <v>0</v>
      </c>
      <c r="P5" s="195">
        <v>0</v>
      </c>
      <c r="Q5" s="194">
        <v>0</v>
      </c>
      <c r="R5" s="175">
        <v>0</v>
      </c>
      <c r="S5" s="164">
        <v>0</v>
      </c>
      <c r="T5" s="163">
        <v>0</v>
      </c>
      <c r="U5" s="175">
        <v>0</v>
      </c>
      <c r="V5" s="164">
        <v>0</v>
      </c>
      <c r="W5" s="194">
        <v>0</v>
      </c>
      <c r="X5" s="175">
        <v>0</v>
      </c>
      <c r="Y5" s="164">
        <v>0</v>
      </c>
      <c r="Z5" s="163">
        <v>0</v>
      </c>
      <c r="AB5" s="190" t="s">
        <v>4</v>
      </c>
      <c r="AC5" s="189">
        <v>25</v>
      </c>
    </row>
    <row r="6" spans="1:32" x14ac:dyDescent="0.25">
      <c r="A6" s="152"/>
      <c r="B6" s="243">
        <v>3</v>
      </c>
      <c r="C6" s="175">
        <v>6</v>
      </c>
      <c r="D6" s="164">
        <v>0</v>
      </c>
      <c r="E6" s="163">
        <v>0</v>
      </c>
      <c r="F6" s="175">
        <v>3</v>
      </c>
      <c r="G6" s="164">
        <v>0</v>
      </c>
      <c r="H6" s="163">
        <v>0</v>
      </c>
      <c r="I6" s="175">
        <v>0</v>
      </c>
      <c r="J6" s="164">
        <v>0</v>
      </c>
      <c r="K6" s="164">
        <v>0</v>
      </c>
      <c r="L6" s="175">
        <v>4</v>
      </c>
      <c r="M6" s="195">
        <v>0</v>
      </c>
      <c r="N6" s="163">
        <v>0</v>
      </c>
      <c r="O6" s="175">
        <v>50</v>
      </c>
      <c r="P6" s="195">
        <v>0</v>
      </c>
      <c r="Q6" s="194">
        <v>0</v>
      </c>
      <c r="R6" s="175">
        <v>22</v>
      </c>
      <c r="S6" s="164">
        <v>0</v>
      </c>
      <c r="T6" s="163">
        <v>0</v>
      </c>
      <c r="U6" s="175">
        <v>6</v>
      </c>
      <c r="V6" s="164">
        <v>0</v>
      </c>
      <c r="W6" s="194">
        <v>0</v>
      </c>
      <c r="X6" s="175">
        <v>35</v>
      </c>
      <c r="Y6" s="164">
        <v>0</v>
      </c>
      <c r="Z6" s="163">
        <v>0</v>
      </c>
      <c r="AB6" s="190" t="s">
        <v>5</v>
      </c>
      <c r="AC6" s="189">
        <v>92</v>
      </c>
    </row>
    <row r="7" spans="1:32" x14ac:dyDescent="0.25">
      <c r="A7" s="152"/>
      <c r="B7" s="243">
        <v>4</v>
      </c>
      <c r="C7" s="175">
        <v>8</v>
      </c>
      <c r="D7" s="164">
        <v>0</v>
      </c>
      <c r="E7" s="163">
        <v>0</v>
      </c>
      <c r="F7" s="175">
        <v>5</v>
      </c>
      <c r="G7" s="164">
        <v>0</v>
      </c>
      <c r="H7" s="163">
        <v>0</v>
      </c>
      <c r="I7" s="175">
        <v>0</v>
      </c>
      <c r="J7" s="164">
        <v>0</v>
      </c>
      <c r="K7" s="164">
        <v>0</v>
      </c>
      <c r="L7" s="175">
        <v>42</v>
      </c>
      <c r="M7" s="195">
        <v>0</v>
      </c>
      <c r="N7" s="163">
        <v>0</v>
      </c>
      <c r="O7" s="175">
        <v>3</v>
      </c>
      <c r="P7" s="195">
        <v>0</v>
      </c>
      <c r="Q7" s="194">
        <v>0</v>
      </c>
      <c r="R7" s="175">
        <v>28</v>
      </c>
      <c r="S7" s="164">
        <v>0</v>
      </c>
      <c r="T7" s="163">
        <v>0</v>
      </c>
      <c r="U7" s="175">
        <v>28</v>
      </c>
      <c r="V7" s="164">
        <v>0</v>
      </c>
      <c r="W7" s="194">
        <v>0</v>
      </c>
      <c r="X7" s="175">
        <v>10</v>
      </c>
      <c r="Y7" s="164">
        <v>0</v>
      </c>
      <c r="Z7" s="163">
        <v>0</v>
      </c>
      <c r="AB7" s="190" t="s">
        <v>6</v>
      </c>
      <c r="AC7" s="189">
        <v>49</v>
      </c>
    </row>
    <row r="8" spans="1:32" x14ac:dyDescent="0.25">
      <c r="A8" s="152"/>
      <c r="B8" s="243">
        <v>5</v>
      </c>
      <c r="C8" s="175">
        <v>0</v>
      </c>
      <c r="D8" s="164">
        <v>0</v>
      </c>
      <c r="E8" s="163">
        <v>0</v>
      </c>
      <c r="F8" s="175">
        <v>0</v>
      </c>
      <c r="G8" s="164">
        <v>0</v>
      </c>
      <c r="H8" s="163">
        <v>0</v>
      </c>
      <c r="I8" s="175">
        <v>19</v>
      </c>
      <c r="J8" s="164">
        <v>0</v>
      </c>
      <c r="K8" s="164">
        <v>0</v>
      </c>
      <c r="L8" s="175">
        <v>2</v>
      </c>
      <c r="M8" s="195">
        <v>0</v>
      </c>
      <c r="N8" s="163">
        <v>0</v>
      </c>
      <c r="O8" s="175">
        <v>1</v>
      </c>
      <c r="P8" s="195">
        <v>0</v>
      </c>
      <c r="Q8" s="194">
        <v>0</v>
      </c>
      <c r="R8" s="175">
        <v>9</v>
      </c>
      <c r="S8" s="164">
        <v>1</v>
      </c>
      <c r="T8" s="163">
        <v>0</v>
      </c>
      <c r="U8" s="175">
        <v>21</v>
      </c>
      <c r="V8" s="164">
        <v>2</v>
      </c>
      <c r="W8" s="194">
        <v>0</v>
      </c>
      <c r="X8" s="175">
        <v>12</v>
      </c>
      <c r="Y8" s="164">
        <v>0</v>
      </c>
      <c r="Z8" s="163">
        <v>0</v>
      </c>
      <c r="AB8" s="190" t="s">
        <v>7</v>
      </c>
      <c r="AC8" s="189">
        <v>55</v>
      </c>
    </row>
    <row r="9" spans="1:32" x14ac:dyDescent="0.25">
      <c r="A9" s="152"/>
      <c r="B9" s="243">
        <v>6</v>
      </c>
      <c r="C9" s="175">
        <v>0</v>
      </c>
      <c r="D9" s="164">
        <v>0</v>
      </c>
      <c r="E9" s="163">
        <v>0</v>
      </c>
      <c r="F9" s="175">
        <v>0</v>
      </c>
      <c r="G9" s="164">
        <v>0</v>
      </c>
      <c r="H9" s="163">
        <v>0</v>
      </c>
      <c r="I9" s="175">
        <v>70</v>
      </c>
      <c r="J9" s="164">
        <v>0</v>
      </c>
      <c r="K9" s="164">
        <v>0</v>
      </c>
      <c r="L9" s="175">
        <v>1</v>
      </c>
      <c r="M9" s="195">
        <v>0</v>
      </c>
      <c r="N9" s="163">
        <v>0</v>
      </c>
      <c r="O9" s="175">
        <v>0</v>
      </c>
      <c r="P9" s="164">
        <v>7</v>
      </c>
      <c r="Q9" s="163">
        <v>1</v>
      </c>
      <c r="R9" s="247">
        <f>SUM(R4:R8)</f>
        <v>59</v>
      </c>
      <c r="S9" s="164">
        <v>4</v>
      </c>
      <c r="T9" s="163">
        <v>0</v>
      </c>
      <c r="U9" s="175">
        <v>2</v>
      </c>
      <c r="V9" s="164">
        <v>5</v>
      </c>
      <c r="W9" s="163">
        <v>1</v>
      </c>
      <c r="X9" s="175">
        <v>21</v>
      </c>
      <c r="Y9" s="164">
        <v>12</v>
      </c>
      <c r="Z9" s="163">
        <v>0</v>
      </c>
      <c r="AB9" s="190" t="s">
        <v>8</v>
      </c>
      <c r="AC9" s="189">
        <v>59</v>
      </c>
    </row>
    <row r="10" spans="1:32" x14ac:dyDescent="0.25">
      <c r="A10" s="152"/>
      <c r="B10" s="243">
        <v>7</v>
      </c>
      <c r="C10" s="175">
        <v>1</v>
      </c>
      <c r="D10" s="164">
        <v>2</v>
      </c>
      <c r="E10" s="163">
        <v>0</v>
      </c>
      <c r="F10" s="175">
        <v>6</v>
      </c>
      <c r="G10" s="164">
        <v>2</v>
      </c>
      <c r="H10" s="163">
        <v>0</v>
      </c>
      <c r="I10" s="175">
        <v>2</v>
      </c>
      <c r="J10" s="164">
        <v>0</v>
      </c>
      <c r="K10" s="164">
        <v>0</v>
      </c>
      <c r="L10" s="175">
        <v>0</v>
      </c>
      <c r="M10" s="195">
        <v>0</v>
      </c>
      <c r="N10" s="163">
        <v>0</v>
      </c>
      <c r="O10" s="175">
        <v>0</v>
      </c>
      <c r="P10" s="164">
        <v>13</v>
      </c>
      <c r="Q10" s="163">
        <v>0</v>
      </c>
      <c r="R10" s="175"/>
      <c r="S10" s="164">
        <v>10</v>
      </c>
      <c r="T10" s="163">
        <v>1</v>
      </c>
      <c r="U10" s="247">
        <f>SUM(U4:U9)</f>
        <v>67</v>
      </c>
      <c r="V10" s="164">
        <v>3</v>
      </c>
      <c r="W10" s="163">
        <v>2</v>
      </c>
      <c r="X10" s="175">
        <v>2</v>
      </c>
      <c r="Y10" s="164">
        <v>9</v>
      </c>
      <c r="Z10" s="163">
        <v>2</v>
      </c>
      <c r="AB10" s="190" t="s">
        <v>9</v>
      </c>
      <c r="AC10" s="189">
        <v>67</v>
      </c>
    </row>
    <row r="11" spans="1:32" ht="15.75" thickBot="1" x14ac:dyDescent="0.3">
      <c r="A11" s="152"/>
      <c r="B11" s="243">
        <v>8</v>
      </c>
      <c r="C11" s="175">
        <v>2</v>
      </c>
      <c r="D11" s="164">
        <v>1</v>
      </c>
      <c r="E11" s="163">
        <v>0</v>
      </c>
      <c r="F11" s="175">
        <v>0</v>
      </c>
      <c r="G11" s="164">
        <v>1</v>
      </c>
      <c r="H11" s="163">
        <v>0</v>
      </c>
      <c r="I11" s="175">
        <v>0</v>
      </c>
      <c r="J11" s="164">
        <v>6</v>
      </c>
      <c r="K11" s="164">
        <v>0</v>
      </c>
      <c r="L11" s="175">
        <v>0</v>
      </c>
      <c r="M11" s="195">
        <v>0</v>
      </c>
      <c r="N11" s="163">
        <v>0</v>
      </c>
      <c r="O11" s="249">
        <f>SUM(O4:O10)</f>
        <v>55</v>
      </c>
      <c r="P11" s="164">
        <v>8</v>
      </c>
      <c r="Q11" s="163">
        <v>10</v>
      </c>
      <c r="R11" s="175"/>
      <c r="S11" s="164">
        <v>0</v>
      </c>
      <c r="T11" s="163">
        <v>5</v>
      </c>
      <c r="U11" s="175"/>
      <c r="V11" s="164">
        <v>4</v>
      </c>
      <c r="W11" s="163">
        <v>3</v>
      </c>
      <c r="X11" s="247">
        <f>SUM(X4:X10)</f>
        <v>81</v>
      </c>
      <c r="Y11" s="164">
        <v>8</v>
      </c>
      <c r="Z11" s="163">
        <v>10</v>
      </c>
      <c r="AB11" s="190" t="s">
        <v>10</v>
      </c>
      <c r="AC11" s="189">
        <v>81</v>
      </c>
    </row>
    <row r="12" spans="1:32" x14ac:dyDescent="0.25">
      <c r="A12" s="152"/>
      <c r="B12" s="243">
        <v>9</v>
      </c>
      <c r="C12" s="175">
        <v>2</v>
      </c>
      <c r="D12" s="164">
        <v>0</v>
      </c>
      <c r="E12" s="163">
        <v>2</v>
      </c>
      <c r="F12" s="175">
        <v>2</v>
      </c>
      <c r="G12" s="164">
        <v>3</v>
      </c>
      <c r="H12" s="163">
        <v>2</v>
      </c>
      <c r="I12" s="175">
        <v>0</v>
      </c>
      <c r="J12" s="164">
        <v>0</v>
      </c>
      <c r="K12" s="163">
        <v>0</v>
      </c>
      <c r="L12" s="175">
        <v>0</v>
      </c>
      <c r="M12" s="195">
        <v>0</v>
      </c>
      <c r="N12" s="163">
        <v>0</v>
      </c>
      <c r="O12" s="175"/>
      <c r="P12" s="164">
        <v>0</v>
      </c>
      <c r="Q12" s="163">
        <v>0</v>
      </c>
      <c r="R12" s="175"/>
      <c r="S12" s="164">
        <v>1</v>
      </c>
      <c r="T12" s="163">
        <v>10</v>
      </c>
      <c r="U12" s="175"/>
      <c r="V12" s="164">
        <v>0</v>
      </c>
      <c r="W12" s="163">
        <v>0</v>
      </c>
      <c r="X12" s="175"/>
      <c r="Y12" s="164">
        <v>17</v>
      </c>
      <c r="Z12" s="163">
        <v>11</v>
      </c>
      <c r="AB12" s="148" t="s">
        <v>223</v>
      </c>
      <c r="AC12" s="143">
        <f>AVERAGE(AC4:AC11)</f>
        <v>56.125</v>
      </c>
    </row>
    <row r="13" spans="1:32" ht="15.75" thickBot="1" x14ac:dyDescent="0.3">
      <c r="A13" s="152"/>
      <c r="B13" s="243">
        <v>10</v>
      </c>
      <c r="C13" s="175">
        <v>0</v>
      </c>
      <c r="D13" s="164">
        <v>6</v>
      </c>
      <c r="E13" s="163">
        <v>0</v>
      </c>
      <c r="F13" s="175">
        <v>0</v>
      </c>
      <c r="G13" s="164">
        <v>4</v>
      </c>
      <c r="H13" s="163">
        <v>3</v>
      </c>
      <c r="I13" s="175">
        <v>0</v>
      </c>
      <c r="J13" s="164">
        <v>0</v>
      </c>
      <c r="K13" s="163">
        <v>0</v>
      </c>
      <c r="L13" s="175">
        <v>0</v>
      </c>
      <c r="M13" s="164">
        <v>18</v>
      </c>
      <c r="N13" s="163">
        <v>4</v>
      </c>
      <c r="O13" s="175"/>
      <c r="P13" s="164">
        <v>13</v>
      </c>
      <c r="Q13" s="163">
        <v>3</v>
      </c>
      <c r="R13" s="175"/>
      <c r="S13" s="164">
        <v>0</v>
      </c>
      <c r="T13" s="163">
        <v>10</v>
      </c>
      <c r="U13" s="175"/>
      <c r="V13" s="164">
        <v>13</v>
      </c>
      <c r="W13" s="163">
        <v>7</v>
      </c>
      <c r="X13" s="175"/>
      <c r="Y13" s="164">
        <v>4</v>
      </c>
      <c r="Z13" s="163">
        <v>5</v>
      </c>
      <c r="AB13" s="142" t="s">
        <v>220</v>
      </c>
      <c r="AC13" s="137">
        <f>STDEV(AC4:AC11)</f>
        <v>24.746933431957068</v>
      </c>
    </row>
    <row r="14" spans="1:32" ht="15.75" thickBot="1" x14ac:dyDescent="0.3">
      <c r="A14" s="152"/>
      <c r="B14" s="243">
        <v>11</v>
      </c>
      <c r="C14" s="175">
        <v>1</v>
      </c>
      <c r="D14" s="164">
        <v>1</v>
      </c>
      <c r="E14" s="163">
        <v>2</v>
      </c>
      <c r="F14" s="175">
        <v>0</v>
      </c>
      <c r="G14" s="164">
        <v>2</v>
      </c>
      <c r="H14" s="163">
        <v>1</v>
      </c>
      <c r="I14" s="175">
        <v>0</v>
      </c>
      <c r="J14" s="164">
        <v>38</v>
      </c>
      <c r="K14" s="163">
        <v>0</v>
      </c>
      <c r="L14" s="175">
        <v>0</v>
      </c>
      <c r="M14" s="164">
        <v>3</v>
      </c>
      <c r="N14" s="163">
        <v>9</v>
      </c>
      <c r="O14" s="175"/>
      <c r="P14" s="164">
        <v>1</v>
      </c>
      <c r="Q14" s="163">
        <v>6</v>
      </c>
      <c r="R14" s="175"/>
      <c r="S14" s="164">
        <v>16</v>
      </c>
      <c r="T14" s="163">
        <v>6</v>
      </c>
      <c r="U14" s="175"/>
      <c r="V14" s="164">
        <v>10</v>
      </c>
      <c r="W14" s="163">
        <v>7</v>
      </c>
      <c r="X14" s="175"/>
      <c r="Y14" s="164">
        <v>8</v>
      </c>
      <c r="Z14" s="163">
        <v>10</v>
      </c>
    </row>
    <row r="15" spans="1:32" ht="15.75" thickBot="1" x14ac:dyDescent="0.3">
      <c r="A15" s="152"/>
      <c r="B15" s="243">
        <v>12</v>
      </c>
      <c r="C15" s="247">
        <f>SUM(C4:C14)</f>
        <v>21</v>
      </c>
      <c r="D15" s="164">
        <v>2</v>
      </c>
      <c r="E15" s="163">
        <v>0</v>
      </c>
      <c r="F15" s="175">
        <v>0</v>
      </c>
      <c r="G15" s="164">
        <v>2</v>
      </c>
      <c r="H15" s="163">
        <v>3</v>
      </c>
      <c r="I15" s="175">
        <v>1</v>
      </c>
      <c r="J15" s="164">
        <v>5</v>
      </c>
      <c r="K15" s="163">
        <v>15</v>
      </c>
      <c r="L15" s="175">
        <v>0</v>
      </c>
      <c r="M15" s="164">
        <v>9</v>
      </c>
      <c r="N15" s="163">
        <v>10</v>
      </c>
      <c r="O15" s="175"/>
      <c r="P15" s="164">
        <v>5</v>
      </c>
      <c r="Q15" s="163">
        <v>4</v>
      </c>
      <c r="R15" s="175"/>
      <c r="S15" s="164">
        <v>8</v>
      </c>
      <c r="T15" s="163">
        <v>6</v>
      </c>
      <c r="U15" s="175"/>
      <c r="V15" s="164">
        <v>3</v>
      </c>
      <c r="W15" s="163">
        <v>7</v>
      </c>
      <c r="X15" s="175"/>
      <c r="Y15" s="164">
        <v>4</v>
      </c>
      <c r="Z15" s="163">
        <v>3</v>
      </c>
      <c r="AB15" s="301" t="s">
        <v>108</v>
      </c>
      <c r="AC15" s="302"/>
      <c r="AE15" s="301" t="s">
        <v>232</v>
      </c>
      <c r="AF15" s="302"/>
    </row>
    <row r="16" spans="1:32" x14ac:dyDescent="0.25">
      <c r="A16" s="152"/>
      <c r="B16" s="243">
        <v>13</v>
      </c>
      <c r="C16" s="175"/>
      <c r="D16" s="164">
        <v>0</v>
      </c>
      <c r="E16" s="163">
        <v>6</v>
      </c>
      <c r="F16" s="175">
        <v>0</v>
      </c>
      <c r="G16" s="164">
        <v>0</v>
      </c>
      <c r="H16" s="163">
        <v>0</v>
      </c>
      <c r="I16" s="247">
        <f>SUM(I4:I15)</f>
        <v>92</v>
      </c>
      <c r="J16" s="164">
        <v>2</v>
      </c>
      <c r="K16" s="163">
        <v>21</v>
      </c>
      <c r="L16" s="247">
        <f>SUM(L6:L9)</f>
        <v>49</v>
      </c>
      <c r="M16" s="164">
        <v>5</v>
      </c>
      <c r="N16" s="163">
        <v>3</v>
      </c>
      <c r="O16" s="175"/>
      <c r="P16" s="164">
        <v>2</v>
      </c>
      <c r="Q16" s="163">
        <v>2</v>
      </c>
      <c r="R16" s="175"/>
      <c r="S16" s="164">
        <v>3</v>
      </c>
      <c r="T16" s="163">
        <v>2</v>
      </c>
      <c r="U16" s="175"/>
      <c r="V16" s="164">
        <v>5</v>
      </c>
      <c r="W16" s="163">
        <v>10</v>
      </c>
      <c r="X16" s="175"/>
      <c r="Y16" s="164">
        <v>3</v>
      </c>
      <c r="Z16" s="163">
        <v>6</v>
      </c>
      <c r="AB16" s="190" t="s">
        <v>3</v>
      </c>
      <c r="AC16" s="189">
        <f>6*100/13</f>
        <v>46.153846153846153</v>
      </c>
      <c r="AE16" s="190" t="s">
        <v>3</v>
      </c>
      <c r="AF16" s="189">
        <v>13</v>
      </c>
    </row>
    <row r="17" spans="1:32" x14ac:dyDescent="0.25">
      <c r="A17" s="152"/>
      <c r="B17" s="243">
        <v>14</v>
      </c>
      <c r="C17" s="175"/>
      <c r="D17" s="164">
        <v>1</v>
      </c>
      <c r="E17" s="163">
        <v>1</v>
      </c>
      <c r="F17" s="175">
        <v>0</v>
      </c>
      <c r="G17" s="164">
        <v>1</v>
      </c>
      <c r="H17" s="163">
        <v>0</v>
      </c>
      <c r="I17" s="175"/>
      <c r="J17" s="164">
        <v>11</v>
      </c>
      <c r="K17" s="163">
        <v>10</v>
      </c>
      <c r="L17" s="175"/>
      <c r="M17" s="164">
        <v>6</v>
      </c>
      <c r="N17" s="163">
        <v>2</v>
      </c>
      <c r="O17" s="175"/>
      <c r="P17" s="164">
        <v>0</v>
      </c>
      <c r="Q17" s="163">
        <v>2</v>
      </c>
      <c r="R17" s="175"/>
      <c r="S17" s="164">
        <v>2</v>
      </c>
      <c r="T17" s="163">
        <v>1</v>
      </c>
      <c r="U17" s="175"/>
      <c r="V17" s="164">
        <v>2</v>
      </c>
      <c r="W17" s="163">
        <v>1</v>
      </c>
      <c r="X17" s="175"/>
      <c r="Y17" s="245">
        <f>SUM(Y9:Y16)</f>
        <v>65</v>
      </c>
      <c r="Z17" s="163">
        <v>3</v>
      </c>
      <c r="AB17" s="190" t="s">
        <v>4</v>
      </c>
      <c r="AC17" s="189">
        <f>6*100/13</f>
        <v>46.153846153846153</v>
      </c>
      <c r="AE17" s="190" t="s">
        <v>4</v>
      </c>
      <c r="AF17" s="189">
        <v>13</v>
      </c>
    </row>
    <row r="18" spans="1:32" x14ac:dyDescent="0.25">
      <c r="A18" s="152"/>
      <c r="B18" s="243">
        <v>15</v>
      </c>
      <c r="C18" s="175"/>
      <c r="D18" s="164">
        <v>0</v>
      </c>
      <c r="E18" s="163">
        <v>1</v>
      </c>
      <c r="F18" s="175">
        <v>2</v>
      </c>
      <c r="G18" s="164">
        <v>0</v>
      </c>
      <c r="H18" s="163">
        <v>2</v>
      </c>
      <c r="I18" s="175"/>
      <c r="J18" s="164">
        <v>7</v>
      </c>
      <c r="K18" s="163">
        <v>3</v>
      </c>
      <c r="L18" s="175"/>
      <c r="M18" s="164">
        <v>1</v>
      </c>
      <c r="N18" s="163">
        <v>6</v>
      </c>
      <c r="O18" s="175"/>
      <c r="P18" s="245">
        <f>SUM(P9:P17)</f>
        <v>49</v>
      </c>
      <c r="Q18" s="163">
        <v>2</v>
      </c>
      <c r="R18" s="175"/>
      <c r="S18" s="245">
        <f>SUM(S6:S17)</f>
        <v>45</v>
      </c>
      <c r="T18" s="244">
        <f>SUM(T10:T17)</f>
        <v>41</v>
      </c>
      <c r="U18" s="175"/>
      <c r="V18" s="164">
        <v>0</v>
      </c>
      <c r="W18" s="163">
        <v>3</v>
      </c>
      <c r="X18" s="175"/>
      <c r="Y18" s="164"/>
      <c r="Z18" s="248">
        <v>2</v>
      </c>
      <c r="AB18" s="190" t="s">
        <v>5</v>
      </c>
      <c r="AC18" s="189">
        <f>36*100/66</f>
        <v>54.545454545454547</v>
      </c>
      <c r="AE18" s="190" t="s">
        <v>5</v>
      </c>
      <c r="AF18" s="189">
        <v>66</v>
      </c>
    </row>
    <row r="19" spans="1:32" x14ac:dyDescent="0.25">
      <c r="A19" s="152"/>
      <c r="B19" s="243">
        <v>16</v>
      </c>
      <c r="C19" s="175"/>
      <c r="D19" s="164">
        <v>0</v>
      </c>
      <c r="E19" s="163">
        <v>0</v>
      </c>
      <c r="F19" s="175">
        <v>2</v>
      </c>
      <c r="G19" s="245">
        <f>SUM(G4:G18)</f>
        <v>15</v>
      </c>
      <c r="H19" s="163">
        <v>1</v>
      </c>
      <c r="I19" s="175"/>
      <c r="J19" s="164">
        <v>1</v>
      </c>
      <c r="K19" s="163">
        <v>2</v>
      </c>
      <c r="L19" s="175"/>
      <c r="M19" s="164">
        <v>0</v>
      </c>
      <c r="N19" s="163">
        <v>1</v>
      </c>
      <c r="O19" s="175"/>
      <c r="P19" s="164"/>
      <c r="Q19" s="244">
        <f>SUM(Q9:Q18)</f>
        <v>30</v>
      </c>
      <c r="R19" s="175"/>
      <c r="S19" s="164"/>
      <c r="T19" s="163" t="s">
        <v>288</v>
      </c>
      <c r="U19" s="175"/>
      <c r="V19" s="164">
        <v>0</v>
      </c>
      <c r="W19" s="163">
        <v>0</v>
      </c>
      <c r="X19" s="175"/>
      <c r="Y19" s="164"/>
      <c r="Z19" s="244">
        <f>SUM(Z4:Z18)</f>
        <v>52</v>
      </c>
      <c r="AB19" s="190" t="s">
        <v>6</v>
      </c>
      <c r="AC19" s="189">
        <f>15*100/35</f>
        <v>42.857142857142854</v>
      </c>
      <c r="AE19" s="190" t="s">
        <v>6</v>
      </c>
      <c r="AF19" s="189">
        <v>35</v>
      </c>
    </row>
    <row r="20" spans="1:32" x14ac:dyDescent="0.25">
      <c r="A20" s="152"/>
      <c r="B20" s="243">
        <v>17</v>
      </c>
      <c r="C20" s="175"/>
      <c r="D20" s="164">
        <v>1</v>
      </c>
      <c r="E20" s="163">
        <v>0</v>
      </c>
      <c r="F20" s="175">
        <v>4</v>
      </c>
      <c r="G20" s="164"/>
      <c r="H20" s="163">
        <v>0</v>
      </c>
      <c r="I20" s="175"/>
      <c r="J20" s="164">
        <v>1</v>
      </c>
      <c r="K20" s="163">
        <v>14</v>
      </c>
      <c r="L20" s="175"/>
      <c r="M20" s="245">
        <f>SUM(M13:M18)</f>
        <v>42</v>
      </c>
      <c r="N20" s="244">
        <f>SUM(N13:N19)</f>
        <v>35</v>
      </c>
      <c r="O20" s="175"/>
      <c r="P20" s="164"/>
      <c r="Q20" s="163" t="s">
        <v>287</v>
      </c>
      <c r="R20" s="175"/>
      <c r="S20" s="164"/>
      <c r="T20" s="163"/>
      <c r="U20" s="175"/>
      <c r="V20" s="164">
        <v>0</v>
      </c>
      <c r="W20" s="163">
        <v>0</v>
      </c>
      <c r="X20" s="175"/>
      <c r="Y20" s="164"/>
      <c r="Z20" s="163" t="s">
        <v>286</v>
      </c>
      <c r="AB20" s="190" t="s">
        <v>7</v>
      </c>
      <c r="AC20" s="189">
        <f>11*100/30</f>
        <v>36.666666666666664</v>
      </c>
      <c r="AE20" s="190" t="s">
        <v>7</v>
      </c>
      <c r="AF20" s="189">
        <v>30</v>
      </c>
    </row>
    <row r="21" spans="1:32" x14ac:dyDescent="0.25">
      <c r="A21" s="152"/>
      <c r="B21" s="243">
        <v>18</v>
      </c>
      <c r="C21" s="175"/>
      <c r="D21" s="164">
        <v>0</v>
      </c>
      <c r="E21" s="163">
        <v>0</v>
      </c>
      <c r="F21" s="247">
        <f>SUM(F4:F20)</f>
        <v>25</v>
      </c>
      <c r="G21" s="164"/>
      <c r="H21" s="163">
        <v>1</v>
      </c>
      <c r="I21" s="175"/>
      <c r="J21" s="245">
        <f>SUM(J4:J20)</f>
        <v>71</v>
      </c>
      <c r="K21" s="163">
        <v>1</v>
      </c>
      <c r="L21" s="175"/>
      <c r="M21" s="164"/>
      <c r="N21" s="163" t="s">
        <v>152</v>
      </c>
      <c r="O21" s="175"/>
      <c r="P21" s="164"/>
      <c r="Q21" s="163"/>
      <c r="R21" s="175"/>
      <c r="S21" s="164"/>
      <c r="T21" s="163"/>
      <c r="U21" s="175"/>
      <c r="V21" s="164">
        <v>2</v>
      </c>
      <c r="W21" s="163">
        <v>2</v>
      </c>
      <c r="X21" s="175"/>
      <c r="Y21" s="164"/>
      <c r="Z21" s="163"/>
      <c r="AB21" s="190" t="s">
        <v>8</v>
      </c>
      <c r="AC21" s="189">
        <f>22*100/41</f>
        <v>53.658536585365852</v>
      </c>
      <c r="AE21" s="190" t="s">
        <v>8</v>
      </c>
      <c r="AF21" s="189">
        <v>41</v>
      </c>
    </row>
    <row r="22" spans="1:32" x14ac:dyDescent="0.25">
      <c r="A22" s="152"/>
      <c r="B22" s="243">
        <v>19</v>
      </c>
      <c r="C22" s="175"/>
      <c r="D22" s="164">
        <v>1</v>
      </c>
      <c r="E22" s="174">
        <v>1</v>
      </c>
      <c r="F22" s="165"/>
      <c r="G22" s="164"/>
      <c r="H22" s="244">
        <f>SUM(H4:H21)</f>
        <v>13</v>
      </c>
      <c r="I22" s="175"/>
      <c r="J22" s="164"/>
      <c r="K22" s="244">
        <f>SUM(K15:K21)</f>
        <v>66</v>
      </c>
      <c r="L22" s="175"/>
      <c r="M22" s="164"/>
      <c r="N22" s="163"/>
      <c r="O22" s="175"/>
      <c r="P22" s="164"/>
      <c r="Q22" s="174"/>
      <c r="R22" s="165"/>
      <c r="S22" s="164"/>
      <c r="T22" s="163"/>
      <c r="U22" s="175"/>
      <c r="V22" s="164">
        <v>0</v>
      </c>
      <c r="W22" s="163">
        <v>1</v>
      </c>
      <c r="X22" s="175"/>
      <c r="Y22" s="164"/>
      <c r="Z22" s="163"/>
      <c r="AB22" s="190" t="s">
        <v>9</v>
      </c>
      <c r="AC22" s="189">
        <f>14*100/44</f>
        <v>31.818181818181817</v>
      </c>
      <c r="AE22" s="190" t="s">
        <v>9</v>
      </c>
      <c r="AF22" s="189">
        <v>44</v>
      </c>
    </row>
    <row r="23" spans="1:32" ht="15.75" thickBot="1" x14ac:dyDescent="0.3">
      <c r="A23" s="152"/>
      <c r="B23" s="243">
        <v>20</v>
      </c>
      <c r="C23" s="175"/>
      <c r="D23" s="245">
        <f>SUM(D4:D22)</f>
        <v>15</v>
      </c>
      <c r="E23" s="246">
        <f>SUM(E4:E22)</f>
        <v>13</v>
      </c>
      <c r="F23" s="165"/>
      <c r="G23" s="164"/>
      <c r="H23" s="163" t="s">
        <v>284</v>
      </c>
      <c r="I23" s="175"/>
      <c r="J23" s="164"/>
      <c r="K23" s="163" t="s">
        <v>285</v>
      </c>
      <c r="L23" s="175"/>
      <c r="M23" s="164"/>
      <c r="N23" s="163"/>
      <c r="O23" s="175"/>
      <c r="P23" s="164"/>
      <c r="Q23" s="174"/>
      <c r="R23" s="165"/>
      <c r="S23" s="164"/>
      <c r="T23" s="163"/>
      <c r="U23" s="175"/>
      <c r="V23" s="245">
        <f>SUM(V8:V22)</f>
        <v>49</v>
      </c>
      <c r="W23" s="244">
        <f>SUM(W9:W22)</f>
        <v>44</v>
      </c>
      <c r="X23" s="175"/>
      <c r="Y23" s="164"/>
      <c r="Z23" s="163"/>
      <c r="AB23" s="190" t="s">
        <v>10</v>
      </c>
      <c r="AC23" s="189">
        <f>22*100/52</f>
        <v>42.307692307692307</v>
      </c>
      <c r="AE23" s="190" t="s">
        <v>10</v>
      </c>
      <c r="AF23" s="189">
        <v>52</v>
      </c>
    </row>
    <row r="24" spans="1:32" x14ac:dyDescent="0.25">
      <c r="A24" s="152"/>
      <c r="B24" s="243">
        <v>21</v>
      </c>
      <c r="C24" s="175"/>
      <c r="D24" s="164"/>
      <c r="E24" s="163" t="s">
        <v>284</v>
      </c>
      <c r="F24" s="175"/>
      <c r="G24" s="164"/>
      <c r="H24" s="163"/>
      <c r="I24" s="175"/>
      <c r="J24" s="164"/>
      <c r="K24" s="163"/>
      <c r="L24" s="175"/>
      <c r="M24" s="164"/>
      <c r="N24" s="163"/>
      <c r="O24" s="175"/>
      <c r="P24" s="164"/>
      <c r="Q24" s="163"/>
      <c r="R24" s="175"/>
      <c r="S24" s="164"/>
      <c r="T24" s="163"/>
      <c r="U24" s="175"/>
      <c r="V24" s="164"/>
      <c r="W24" s="163" t="s">
        <v>283</v>
      </c>
      <c r="X24" s="175"/>
      <c r="Y24" s="164"/>
      <c r="Z24" s="163"/>
      <c r="AB24" s="148" t="s">
        <v>223</v>
      </c>
      <c r="AC24" s="187">
        <f>AVERAGE(AC16:AC23)</f>
        <v>44.270170886024545</v>
      </c>
      <c r="AE24" s="148" t="s">
        <v>223</v>
      </c>
      <c r="AF24" s="187">
        <f>AVERAGE(AF16:AF23)</f>
        <v>36.75</v>
      </c>
    </row>
    <row r="25" spans="1:32" ht="15.75" thickBot="1" x14ac:dyDescent="0.3">
      <c r="A25" s="152"/>
      <c r="B25" s="243">
        <v>22</v>
      </c>
      <c r="C25" s="175"/>
      <c r="D25" s="164"/>
      <c r="E25" s="163"/>
      <c r="F25" s="175"/>
      <c r="G25" s="164"/>
      <c r="H25" s="163"/>
      <c r="I25" s="175"/>
      <c r="J25" s="164"/>
      <c r="K25" s="163"/>
      <c r="L25" s="175"/>
      <c r="M25" s="164"/>
      <c r="N25" s="163"/>
      <c r="O25" s="175"/>
      <c r="P25" s="164"/>
      <c r="Q25" s="163"/>
      <c r="R25" s="175"/>
      <c r="S25" s="164"/>
      <c r="T25" s="163"/>
      <c r="U25" s="175"/>
      <c r="V25" s="164"/>
      <c r="W25" s="163"/>
      <c r="X25" s="175"/>
      <c r="Y25" s="164"/>
      <c r="Z25" s="163"/>
      <c r="AB25" s="142" t="s">
        <v>220</v>
      </c>
      <c r="AC25" s="183">
        <f>STDEV(AC16:AC23)</f>
        <v>7.7416554925361556</v>
      </c>
      <c r="AE25" s="142" t="s">
        <v>220</v>
      </c>
      <c r="AF25" s="183">
        <f>STDEV(AF16:AF23)</f>
        <v>18.265893275250932</v>
      </c>
    </row>
    <row r="26" spans="1:32" x14ac:dyDescent="0.25">
      <c r="A26" s="152"/>
      <c r="B26" s="243">
        <v>23</v>
      </c>
      <c r="C26" s="175"/>
      <c r="D26" s="164"/>
      <c r="E26" s="163"/>
      <c r="F26" s="175"/>
      <c r="G26" s="164"/>
      <c r="H26" s="163"/>
      <c r="I26" s="175"/>
      <c r="J26" s="164"/>
      <c r="K26" s="163"/>
      <c r="L26" s="175"/>
      <c r="M26" s="164"/>
      <c r="N26" s="163"/>
      <c r="O26" s="175"/>
      <c r="P26" s="164"/>
      <c r="Q26" s="163"/>
      <c r="R26" s="175"/>
      <c r="S26" s="164"/>
      <c r="T26" s="163"/>
      <c r="U26" s="175"/>
      <c r="V26" s="164"/>
      <c r="W26" s="163"/>
      <c r="X26" s="175"/>
      <c r="Y26" s="164"/>
      <c r="Z26" s="163"/>
    </row>
    <row r="27" spans="1:32" x14ac:dyDescent="0.25">
      <c r="A27" s="152"/>
      <c r="B27" s="243">
        <v>24</v>
      </c>
      <c r="C27" s="175"/>
      <c r="D27" s="164"/>
      <c r="E27" s="163"/>
      <c r="F27" s="175"/>
      <c r="G27" s="164"/>
      <c r="H27" s="163"/>
      <c r="I27" s="175"/>
      <c r="J27" s="164"/>
      <c r="K27" s="163"/>
      <c r="L27" s="175"/>
      <c r="M27" s="164"/>
      <c r="N27" s="163"/>
      <c r="O27" s="175"/>
      <c r="P27" s="164"/>
      <c r="Q27" s="163"/>
      <c r="R27" s="175"/>
      <c r="S27" s="164"/>
      <c r="T27" s="163"/>
      <c r="U27" s="175"/>
      <c r="V27" s="164"/>
      <c r="W27" s="163"/>
      <c r="X27" s="175"/>
      <c r="Y27" s="164"/>
      <c r="Z27" s="163"/>
    </row>
    <row r="28" spans="1:32" x14ac:dyDescent="0.25">
      <c r="A28" s="152"/>
      <c r="B28" s="243">
        <v>25</v>
      </c>
      <c r="C28" s="175"/>
      <c r="D28" s="164"/>
      <c r="E28" s="163"/>
      <c r="F28" s="175"/>
      <c r="G28" s="164"/>
      <c r="H28" s="163"/>
      <c r="I28" s="175"/>
      <c r="J28" s="164"/>
      <c r="K28" s="163"/>
      <c r="L28" s="175"/>
      <c r="M28" s="164"/>
      <c r="N28" s="163"/>
      <c r="O28" s="175"/>
      <c r="P28" s="164"/>
      <c r="Q28" s="163"/>
      <c r="R28" s="175"/>
      <c r="S28" s="164"/>
      <c r="T28" s="163"/>
      <c r="U28" s="175"/>
      <c r="V28" s="164"/>
      <c r="W28" s="163"/>
      <c r="X28" s="175"/>
      <c r="Y28" s="164"/>
      <c r="Z28" s="163"/>
    </row>
    <row r="29" spans="1:32" x14ac:dyDescent="0.25">
      <c r="A29" s="152"/>
      <c r="B29" s="243">
        <v>26</v>
      </c>
      <c r="C29" s="175"/>
      <c r="D29" s="164"/>
      <c r="E29" s="163"/>
      <c r="F29" s="175"/>
      <c r="G29" s="164"/>
      <c r="H29" s="163"/>
      <c r="I29" s="175"/>
      <c r="J29" s="164"/>
      <c r="K29" s="163"/>
      <c r="L29" s="175"/>
      <c r="M29" s="164"/>
      <c r="N29" s="163"/>
      <c r="O29" s="175"/>
      <c r="P29" s="164"/>
      <c r="Q29" s="163"/>
      <c r="R29" s="175"/>
      <c r="S29" s="164"/>
      <c r="T29" s="163"/>
      <c r="U29" s="175"/>
      <c r="V29" s="164"/>
      <c r="W29" s="163"/>
      <c r="X29" s="175"/>
      <c r="Y29" s="164"/>
      <c r="Z29" s="163"/>
    </row>
    <row r="30" spans="1:32" x14ac:dyDescent="0.25">
      <c r="A30" s="152"/>
      <c r="B30" s="243">
        <v>27</v>
      </c>
      <c r="C30" s="175"/>
      <c r="D30" s="164"/>
      <c r="E30" s="163"/>
      <c r="F30" s="175"/>
      <c r="G30" s="164"/>
      <c r="H30" s="163"/>
      <c r="I30" s="175"/>
      <c r="J30" s="164"/>
      <c r="K30" s="163"/>
      <c r="L30" s="175"/>
      <c r="M30" s="164"/>
      <c r="N30" s="163"/>
      <c r="O30" s="175"/>
      <c r="P30" s="164"/>
      <c r="Q30" s="163"/>
      <c r="R30" s="175"/>
      <c r="S30" s="164"/>
      <c r="T30" s="163"/>
      <c r="U30" s="175"/>
      <c r="V30" s="164"/>
      <c r="W30" s="163"/>
      <c r="X30" s="175"/>
      <c r="Y30" s="164"/>
      <c r="Z30" s="163"/>
    </row>
    <row r="31" spans="1:32" x14ac:dyDescent="0.25">
      <c r="A31" s="152"/>
      <c r="B31" s="243">
        <v>28</v>
      </c>
      <c r="C31" s="175"/>
      <c r="D31" s="164"/>
      <c r="E31" s="163"/>
      <c r="F31" s="175"/>
      <c r="G31" s="164"/>
      <c r="H31" s="163"/>
      <c r="I31" s="175"/>
      <c r="J31" s="164"/>
      <c r="K31" s="163"/>
      <c r="L31" s="175"/>
      <c r="M31" s="164"/>
      <c r="N31" s="163"/>
      <c r="O31" s="175"/>
      <c r="P31" s="164"/>
      <c r="Q31" s="163"/>
      <c r="R31" s="175"/>
      <c r="S31" s="164"/>
      <c r="T31" s="163"/>
      <c r="U31" s="175"/>
      <c r="V31" s="164"/>
      <c r="W31" s="163"/>
      <c r="X31" s="175"/>
      <c r="Y31" s="164"/>
      <c r="Z31" s="163"/>
    </row>
    <row r="32" spans="1:32" x14ac:dyDescent="0.25">
      <c r="A32" s="152"/>
      <c r="B32" s="243">
        <v>29</v>
      </c>
      <c r="C32" s="175"/>
      <c r="D32" s="164"/>
      <c r="E32" s="163"/>
      <c r="F32" s="175"/>
      <c r="G32" s="164"/>
      <c r="H32" s="163"/>
      <c r="I32" s="175"/>
      <c r="J32" s="164"/>
      <c r="K32" s="163"/>
      <c r="L32" s="175"/>
      <c r="M32" s="164"/>
      <c r="N32" s="163"/>
      <c r="O32" s="175"/>
      <c r="P32" s="164"/>
      <c r="Q32" s="163"/>
      <c r="R32" s="175"/>
      <c r="S32" s="164"/>
      <c r="T32" s="163"/>
      <c r="U32" s="175"/>
      <c r="V32" s="164"/>
      <c r="W32" s="163"/>
      <c r="X32" s="175"/>
      <c r="Y32" s="164"/>
      <c r="Z32" s="163"/>
    </row>
    <row r="33" spans="1:26" x14ac:dyDescent="0.25">
      <c r="A33" s="152"/>
      <c r="B33" s="243">
        <v>30</v>
      </c>
      <c r="C33" s="175"/>
      <c r="D33" s="164"/>
      <c r="E33" s="163"/>
      <c r="F33" s="175"/>
      <c r="G33" s="164"/>
      <c r="H33" s="163"/>
      <c r="I33" s="175"/>
      <c r="J33" s="164"/>
      <c r="K33" s="163"/>
      <c r="L33" s="175"/>
      <c r="M33" s="164"/>
      <c r="N33" s="163"/>
      <c r="O33" s="175"/>
      <c r="P33" s="164"/>
      <c r="Q33" s="163"/>
      <c r="R33" s="175"/>
      <c r="S33" s="164"/>
      <c r="T33" s="163"/>
      <c r="U33" s="175"/>
      <c r="V33" s="164"/>
      <c r="W33" s="163"/>
      <c r="X33" s="175"/>
      <c r="Y33" s="164"/>
      <c r="Z33" s="163"/>
    </row>
    <row r="34" spans="1:26" x14ac:dyDescent="0.25">
      <c r="A34" s="152"/>
      <c r="B34" s="243">
        <v>31</v>
      </c>
      <c r="C34" s="175"/>
      <c r="D34" s="164"/>
      <c r="E34" s="163"/>
      <c r="F34" s="175"/>
      <c r="G34" s="164"/>
      <c r="H34" s="163"/>
      <c r="I34" s="175"/>
      <c r="J34" s="164"/>
      <c r="K34" s="163"/>
      <c r="L34" s="175"/>
      <c r="M34" s="164"/>
      <c r="N34" s="163"/>
      <c r="O34" s="175"/>
      <c r="P34" s="164"/>
      <c r="Q34" s="163"/>
      <c r="R34" s="175"/>
      <c r="S34" s="164"/>
      <c r="T34" s="163"/>
      <c r="U34" s="175"/>
      <c r="V34" s="164"/>
      <c r="W34" s="163"/>
      <c r="X34" s="175"/>
      <c r="Y34" s="164"/>
      <c r="Z34" s="163"/>
    </row>
    <row r="35" spans="1:26" x14ac:dyDescent="0.25">
      <c r="A35" s="152"/>
      <c r="B35" s="243">
        <v>32</v>
      </c>
      <c r="C35" s="175"/>
      <c r="D35" s="164"/>
      <c r="E35" s="163"/>
      <c r="F35" s="175"/>
      <c r="G35" s="164"/>
      <c r="H35" s="163"/>
      <c r="I35" s="175"/>
      <c r="J35" s="164"/>
      <c r="K35" s="163"/>
      <c r="L35" s="175"/>
      <c r="M35" s="164"/>
      <c r="N35" s="163"/>
      <c r="O35" s="175"/>
      <c r="P35" s="164"/>
      <c r="Q35" s="163"/>
      <c r="R35" s="175"/>
      <c r="S35" s="164"/>
      <c r="T35" s="163"/>
      <c r="U35" s="175"/>
      <c r="V35" s="164"/>
      <c r="W35" s="163"/>
      <c r="X35" s="175"/>
      <c r="Y35" s="164"/>
      <c r="Z35" s="163"/>
    </row>
    <row r="36" spans="1:26" x14ac:dyDescent="0.25">
      <c r="A36" s="152"/>
      <c r="B36" s="243">
        <v>33</v>
      </c>
      <c r="C36" s="175"/>
      <c r="D36" s="164"/>
      <c r="E36" s="163"/>
      <c r="F36" s="175"/>
      <c r="G36" s="164"/>
      <c r="H36" s="163"/>
      <c r="I36" s="175"/>
      <c r="J36" s="164"/>
      <c r="K36" s="163"/>
      <c r="L36" s="175"/>
      <c r="M36" s="164"/>
      <c r="N36" s="163"/>
      <c r="O36" s="175"/>
      <c r="P36" s="164"/>
      <c r="Q36" s="163"/>
      <c r="R36" s="175"/>
      <c r="S36" s="164"/>
      <c r="T36" s="163"/>
      <c r="U36" s="175"/>
      <c r="V36" s="164"/>
      <c r="W36" s="163"/>
      <c r="X36" s="175"/>
      <c r="Y36" s="164"/>
      <c r="Z36" s="163"/>
    </row>
    <row r="37" spans="1:26" x14ac:dyDescent="0.25">
      <c r="A37" s="152"/>
      <c r="B37" s="243">
        <v>34</v>
      </c>
      <c r="C37" s="175"/>
      <c r="D37" s="164"/>
      <c r="E37" s="163"/>
      <c r="F37" s="175"/>
      <c r="G37" s="164"/>
      <c r="H37" s="163"/>
      <c r="I37" s="175"/>
      <c r="J37" s="164"/>
      <c r="K37" s="163"/>
      <c r="L37" s="175"/>
      <c r="M37" s="164"/>
      <c r="N37" s="163"/>
      <c r="O37" s="175"/>
      <c r="P37" s="164"/>
      <c r="Q37" s="163"/>
      <c r="R37" s="175"/>
      <c r="S37" s="164"/>
      <c r="T37" s="163"/>
      <c r="U37" s="175"/>
      <c r="V37" s="164"/>
      <c r="W37" s="163"/>
      <c r="X37" s="175"/>
      <c r="Y37" s="164"/>
      <c r="Z37" s="163"/>
    </row>
    <row r="38" spans="1:26" x14ac:dyDescent="0.25">
      <c r="A38" s="152"/>
      <c r="B38" s="243">
        <v>35</v>
      </c>
      <c r="C38" s="175"/>
      <c r="D38" s="164"/>
      <c r="E38" s="163"/>
      <c r="F38" s="175"/>
      <c r="G38" s="164"/>
      <c r="H38" s="163"/>
      <c r="I38" s="175"/>
      <c r="J38" s="164"/>
      <c r="K38" s="163"/>
      <c r="L38" s="175"/>
      <c r="M38" s="164"/>
      <c r="N38" s="163"/>
      <c r="O38" s="175"/>
      <c r="P38" s="164"/>
      <c r="Q38" s="163"/>
      <c r="R38" s="175"/>
      <c r="S38" s="164"/>
      <c r="T38" s="163"/>
      <c r="U38" s="175"/>
      <c r="V38" s="164"/>
      <c r="W38" s="163"/>
      <c r="X38" s="175"/>
      <c r="Y38" s="164"/>
      <c r="Z38" s="163"/>
    </row>
    <row r="39" spans="1:26" x14ac:dyDescent="0.25">
      <c r="A39" s="152"/>
      <c r="B39" s="243">
        <v>36</v>
      </c>
      <c r="C39" s="175"/>
      <c r="D39" s="164"/>
      <c r="E39" s="163"/>
      <c r="F39" s="175"/>
      <c r="G39" s="164"/>
      <c r="H39" s="163"/>
      <c r="I39" s="175"/>
      <c r="J39" s="164"/>
      <c r="K39" s="163"/>
      <c r="L39" s="175"/>
      <c r="M39" s="164"/>
      <c r="N39" s="163"/>
      <c r="O39" s="175"/>
      <c r="P39" s="164"/>
      <c r="Q39" s="163"/>
      <c r="R39" s="175"/>
      <c r="S39" s="164"/>
      <c r="T39" s="163"/>
      <c r="U39" s="175"/>
      <c r="V39" s="164"/>
      <c r="W39" s="163"/>
      <c r="X39" s="175"/>
      <c r="Y39" s="164"/>
      <c r="Z39" s="163"/>
    </row>
    <row r="40" spans="1:26" x14ac:dyDescent="0.25">
      <c r="A40" s="152"/>
      <c r="B40" s="243">
        <v>37</v>
      </c>
      <c r="C40" s="175"/>
      <c r="D40" s="164"/>
      <c r="E40" s="163"/>
      <c r="F40" s="175"/>
      <c r="G40" s="164"/>
      <c r="H40" s="163"/>
      <c r="I40" s="175"/>
      <c r="J40" s="164"/>
      <c r="K40" s="163"/>
      <c r="L40" s="175"/>
      <c r="M40" s="164"/>
      <c r="N40" s="163"/>
      <c r="O40" s="175"/>
      <c r="P40" s="164"/>
      <c r="Q40" s="163"/>
      <c r="R40" s="175"/>
      <c r="S40" s="164"/>
      <c r="T40" s="163"/>
      <c r="U40" s="175"/>
      <c r="V40" s="164"/>
      <c r="W40" s="163"/>
      <c r="X40" s="175"/>
      <c r="Y40" s="164"/>
      <c r="Z40" s="163"/>
    </row>
    <row r="41" spans="1:26" x14ac:dyDescent="0.25">
      <c r="A41" s="152"/>
      <c r="B41" s="243">
        <v>38</v>
      </c>
      <c r="C41" s="175"/>
      <c r="D41" s="164"/>
      <c r="E41" s="163"/>
      <c r="F41" s="175"/>
      <c r="G41" s="164"/>
      <c r="H41" s="163"/>
      <c r="I41" s="175"/>
      <c r="J41" s="164"/>
      <c r="K41" s="163"/>
      <c r="L41" s="175"/>
      <c r="M41" s="164"/>
      <c r="N41" s="163"/>
      <c r="O41" s="175"/>
      <c r="P41" s="164"/>
      <c r="Q41" s="163"/>
      <c r="R41" s="175"/>
      <c r="S41" s="164"/>
      <c r="T41" s="163"/>
      <c r="U41" s="175"/>
      <c r="V41" s="164"/>
      <c r="W41" s="163"/>
      <c r="X41" s="175"/>
      <c r="Y41" s="164"/>
      <c r="Z41" s="163"/>
    </row>
    <row r="42" spans="1:26" x14ac:dyDescent="0.25">
      <c r="A42" s="152"/>
      <c r="B42" s="243">
        <v>39</v>
      </c>
      <c r="C42" s="175"/>
      <c r="D42" s="164"/>
      <c r="E42" s="163"/>
      <c r="F42" s="175"/>
      <c r="G42" s="164"/>
      <c r="H42" s="163"/>
      <c r="I42" s="175"/>
      <c r="J42" s="164"/>
      <c r="K42" s="163"/>
      <c r="L42" s="175"/>
      <c r="M42" s="164"/>
      <c r="N42" s="163"/>
      <c r="O42" s="175"/>
      <c r="P42" s="164"/>
      <c r="Q42" s="163"/>
      <c r="R42" s="175"/>
      <c r="S42" s="164"/>
      <c r="T42" s="163"/>
      <c r="U42" s="175"/>
      <c r="V42" s="164"/>
      <c r="W42" s="163"/>
      <c r="X42" s="175"/>
      <c r="Y42" s="164"/>
      <c r="Z42" s="163"/>
    </row>
    <row r="43" spans="1:26" x14ac:dyDescent="0.25">
      <c r="A43" s="152"/>
      <c r="B43" s="243">
        <v>40</v>
      </c>
      <c r="C43" s="175"/>
      <c r="D43" s="164"/>
      <c r="E43" s="163"/>
      <c r="F43" s="175"/>
      <c r="G43" s="164"/>
      <c r="H43" s="163"/>
      <c r="I43" s="175"/>
      <c r="J43" s="164"/>
      <c r="K43" s="163"/>
      <c r="L43" s="175"/>
      <c r="M43" s="164"/>
      <c r="N43" s="163"/>
      <c r="O43" s="175"/>
      <c r="P43" s="164"/>
      <c r="Q43" s="163"/>
      <c r="R43" s="175"/>
      <c r="S43" s="164"/>
      <c r="T43" s="163"/>
      <c r="U43" s="175"/>
      <c r="V43" s="164"/>
      <c r="W43" s="163"/>
      <c r="X43" s="175"/>
      <c r="Y43" s="164"/>
      <c r="Z43" s="163"/>
    </row>
    <row r="44" spans="1:26" x14ac:dyDescent="0.25">
      <c r="A44" s="152"/>
      <c r="B44" s="243">
        <v>41</v>
      </c>
      <c r="C44" s="175"/>
      <c r="D44" s="164"/>
      <c r="E44" s="163"/>
      <c r="F44" s="175"/>
      <c r="G44" s="164"/>
      <c r="H44" s="163"/>
      <c r="I44" s="175"/>
      <c r="J44" s="164"/>
      <c r="K44" s="163"/>
      <c r="L44" s="175"/>
      <c r="M44" s="164"/>
      <c r="N44" s="163"/>
      <c r="O44" s="175"/>
      <c r="P44" s="164"/>
      <c r="Q44" s="163"/>
      <c r="R44" s="175"/>
      <c r="S44" s="164"/>
      <c r="T44" s="163"/>
      <c r="U44" s="175"/>
      <c r="V44" s="164"/>
      <c r="W44" s="163"/>
      <c r="X44" s="175"/>
      <c r="Y44" s="164"/>
      <c r="Z44" s="163"/>
    </row>
    <row r="45" spans="1:26" x14ac:dyDescent="0.25">
      <c r="A45" s="152"/>
      <c r="B45" s="243">
        <v>42</v>
      </c>
      <c r="C45" s="175"/>
      <c r="D45" s="164"/>
      <c r="E45" s="163"/>
      <c r="F45" s="175"/>
      <c r="G45" s="164"/>
      <c r="H45" s="163"/>
      <c r="I45" s="175"/>
      <c r="J45" s="164"/>
      <c r="K45" s="163"/>
      <c r="L45" s="175"/>
      <c r="M45" s="164"/>
      <c r="N45" s="163"/>
      <c r="O45" s="175"/>
      <c r="P45" s="164"/>
      <c r="Q45" s="163"/>
      <c r="R45" s="175"/>
      <c r="S45" s="164"/>
      <c r="T45" s="163"/>
      <c r="U45" s="175"/>
      <c r="V45" s="164"/>
      <c r="W45" s="163"/>
      <c r="X45" s="175"/>
      <c r="Y45" s="164"/>
      <c r="Z45" s="163"/>
    </row>
    <row r="46" spans="1:26" x14ac:dyDescent="0.25">
      <c r="A46" s="152"/>
      <c r="B46" s="243">
        <v>43</v>
      </c>
      <c r="C46" s="175"/>
      <c r="D46" s="164"/>
      <c r="E46" s="163"/>
      <c r="F46" s="175"/>
      <c r="G46" s="164"/>
      <c r="H46" s="163"/>
      <c r="I46" s="175"/>
      <c r="J46" s="164"/>
      <c r="K46" s="163"/>
      <c r="L46" s="175"/>
      <c r="M46" s="164"/>
      <c r="N46" s="163"/>
      <c r="O46" s="175"/>
      <c r="P46" s="164"/>
      <c r="Q46" s="163"/>
      <c r="R46" s="175"/>
      <c r="S46" s="164"/>
      <c r="T46" s="163"/>
      <c r="U46" s="175"/>
      <c r="V46" s="164"/>
      <c r="W46" s="163"/>
      <c r="X46" s="175"/>
      <c r="Y46" s="164"/>
      <c r="Z46" s="163"/>
    </row>
    <row r="47" spans="1:26" x14ac:dyDescent="0.25">
      <c r="A47" s="152"/>
      <c r="B47" s="243">
        <v>44</v>
      </c>
      <c r="C47" s="175"/>
      <c r="D47" s="164"/>
      <c r="E47" s="163"/>
      <c r="F47" s="175"/>
      <c r="G47" s="164"/>
      <c r="H47" s="163"/>
      <c r="I47" s="175"/>
      <c r="J47" s="164"/>
      <c r="K47" s="163"/>
      <c r="L47" s="175"/>
      <c r="M47" s="164"/>
      <c r="N47" s="163"/>
      <c r="O47" s="175"/>
      <c r="P47" s="164"/>
      <c r="Q47" s="163"/>
      <c r="R47" s="175"/>
      <c r="S47" s="164"/>
      <c r="T47" s="163"/>
      <c r="U47" s="175"/>
      <c r="V47" s="164"/>
      <c r="W47" s="163"/>
      <c r="X47" s="175"/>
      <c r="Y47" s="164"/>
      <c r="Z47" s="163"/>
    </row>
    <row r="48" spans="1:26" x14ac:dyDescent="0.25">
      <c r="A48" s="152"/>
      <c r="B48" s="243">
        <v>45</v>
      </c>
      <c r="C48" s="175"/>
      <c r="D48" s="164"/>
      <c r="E48" s="163"/>
      <c r="F48" s="175"/>
      <c r="G48" s="164"/>
      <c r="H48" s="163"/>
      <c r="I48" s="175"/>
      <c r="J48" s="164"/>
      <c r="K48" s="163"/>
      <c r="L48" s="175"/>
      <c r="M48" s="164"/>
      <c r="N48" s="163"/>
      <c r="O48" s="175"/>
      <c r="P48" s="164"/>
      <c r="Q48" s="163"/>
      <c r="R48" s="175"/>
      <c r="S48" s="164"/>
      <c r="T48" s="163"/>
      <c r="U48" s="175"/>
      <c r="V48" s="164"/>
      <c r="W48" s="163"/>
      <c r="X48" s="175"/>
      <c r="Y48" s="164"/>
      <c r="Z48" s="163"/>
    </row>
    <row r="49" spans="1:27" x14ac:dyDescent="0.25">
      <c r="A49" s="152"/>
      <c r="B49" s="243">
        <v>46</v>
      </c>
      <c r="C49" s="175"/>
      <c r="D49" s="164"/>
      <c r="E49" s="163"/>
      <c r="F49" s="175"/>
      <c r="G49" s="164"/>
      <c r="H49" s="163"/>
      <c r="I49" s="175"/>
      <c r="J49" s="164"/>
      <c r="K49" s="163"/>
      <c r="L49" s="175"/>
      <c r="M49" s="164"/>
      <c r="N49" s="163"/>
      <c r="O49" s="175"/>
      <c r="P49" s="164"/>
      <c r="Q49" s="163"/>
      <c r="R49" s="175"/>
      <c r="S49" s="164"/>
      <c r="T49" s="163"/>
      <c r="U49" s="175"/>
      <c r="V49" s="164"/>
      <c r="W49" s="163"/>
      <c r="X49" s="175"/>
      <c r="Y49" s="164"/>
      <c r="Z49" s="163"/>
    </row>
    <row r="50" spans="1:27" x14ac:dyDescent="0.25">
      <c r="A50" s="152"/>
      <c r="B50" s="243">
        <v>47</v>
      </c>
      <c r="C50" s="175"/>
      <c r="D50" s="164"/>
      <c r="E50" s="163"/>
      <c r="F50" s="175"/>
      <c r="G50" s="164"/>
      <c r="H50" s="163"/>
      <c r="I50" s="175"/>
      <c r="J50" s="164"/>
      <c r="K50" s="163"/>
      <c r="L50" s="175"/>
      <c r="M50" s="164"/>
      <c r="N50" s="163"/>
      <c r="O50" s="175"/>
      <c r="P50" s="164"/>
      <c r="Q50" s="163"/>
      <c r="R50" s="175"/>
      <c r="S50" s="164"/>
      <c r="T50" s="163"/>
      <c r="U50" s="175"/>
      <c r="V50" s="164"/>
      <c r="W50" s="163"/>
      <c r="X50" s="175"/>
      <c r="Y50" s="164"/>
      <c r="Z50" s="163"/>
    </row>
    <row r="51" spans="1:27" x14ac:dyDescent="0.25">
      <c r="A51" s="152"/>
      <c r="B51" s="243">
        <v>48</v>
      </c>
      <c r="C51" s="175"/>
      <c r="D51" s="164"/>
      <c r="E51" s="163"/>
      <c r="F51" s="175"/>
      <c r="G51" s="164"/>
      <c r="H51" s="163"/>
      <c r="I51" s="175"/>
      <c r="J51" s="164"/>
      <c r="K51" s="163"/>
      <c r="L51" s="175"/>
      <c r="M51" s="164"/>
      <c r="N51" s="163"/>
      <c r="O51" s="175"/>
      <c r="P51" s="164"/>
      <c r="Q51" s="163"/>
      <c r="R51" s="175"/>
      <c r="S51" s="164"/>
      <c r="T51" s="163"/>
      <c r="U51" s="175"/>
      <c r="V51" s="164"/>
      <c r="W51" s="163"/>
      <c r="X51" s="175"/>
      <c r="Y51" s="164"/>
      <c r="Z51" s="163"/>
    </row>
    <row r="52" spans="1:27" x14ac:dyDescent="0.25">
      <c r="A52" s="152"/>
      <c r="B52" s="243">
        <v>49</v>
      </c>
      <c r="C52" s="175"/>
      <c r="D52" s="164"/>
      <c r="E52" s="163"/>
      <c r="F52" s="175"/>
      <c r="G52" s="164"/>
      <c r="H52" s="163"/>
      <c r="I52" s="175"/>
      <c r="J52" s="164"/>
      <c r="K52" s="163"/>
      <c r="L52" s="175"/>
      <c r="M52" s="164"/>
      <c r="N52" s="163"/>
      <c r="O52" s="175"/>
      <c r="P52" s="164"/>
      <c r="Q52" s="163"/>
      <c r="R52" s="175"/>
      <c r="S52" s="164"/>
      <c r="T52" s="163"/>
      <c r="U52" s="175"/>
      <c r="V52" s="164"/>
      <c r="W52" s="163"/>
      <c r="X52" s="175"/>
      <c r="Y52" s="164"/>
      <c r="Z52" s="163"/>
    </row>
    <row r="53" spans="1:27" ht="15.75" thickBot="1" x14ac:dyDescent="0.3">
      <c r="A53" s="139"/>
      <c r="B53" s="242">
        <v>50</v>
      </c>
      <c r="C53" s="161"/>
      <c r="D53" s="160"/>
      <c r="E53" s="159"/>
      <c r="F53" s="170"/>
      <c r="G53" s="160"/>
      <c r="H53" s="159"/>
      <c r="I53" s="170"/>
      <c r="J53" s="160"/>
      <c r="K53" s="159"/>
      <c r="L53" s="170"/>
      <c r="M53" s="160"/>
      <c r="N53" s="159"/>
      <c r="O53" s="161"/>
      <c r="P53" s="160"/>
      <c r="Q53" s="159"/>
      <c r="R53" s="170"/>
      <c r="S53" s="160"/>
      <c r="T53" s="159"/>
      <c r="U53" s="170"/>
      <c r="V53" s="160"/>
      <c r="W53" s="159"/>
      <c r="X53" s="170"/>
      <c r="Y53" s="160"/>
      <c r="Z53" s="159"/>
    </row>
    <row r="59" spans="1:27" ht="15.75" thickBot="1" x14ac:dyDescent="0.3"/>
    <row r="60" spans="1:27" ht="15.75" thickBot="1" x14ac:dyDescent="0.3">
      <c r="L60" s="220" t="s">
        <v>3</v>
      </c>
      <c r="M60" s="218" t="s">
        <v>147</v>
      </c>
      <c r="N60" s="220" t="s">
        <v>4</v>
      </c>
      <c r="O60" s="218" t="s">
        <v>146</v>
      </c>
      <c r="P60" s="220" t="s">
        <v>5</v>
      </c>
      <c r="Q60" s="218" t="s">
        <v>145</v>
      </c>
      <c r="R60" s="220" t="s">
        <v>6</v>
      </c>
      <c r="S60" s="218" t="s">
        <v>144</v>
      </c>
      <c r="T60" s="220" t="s">
        <v>7</v>
      </c>
      <c r="U60" s="218" t="s">
        <v>143</v>
      </c>
      <c r="V60" s="219" t="s">
        <v>8</v>
      </c>
      <c r="W60" s="218" t="s">
        <v>142</v>
      </c>
      <c r="X60" s="220" t="s">
        <v>9</v>
      </c>
      <c r="Y60" s="218" t="s">
        <v>141</v>
      </c>
      <c r="Z60" s="219" t="s">
        <v>10</v>
      </c>
      <c r="AA60" s="218" t="s">
        <v>249</v>
      </c>
    </row>
    <row r="61" spans="1:27" x14ac:dyDescent="0.25">
      <c r="K61" s="217">
        <v>1</v>
      </c>
      <c r="L61" s="153">
        <f t="shared" ref="L61:L79" si="0">D4</f>
        <v>0</v>
      </c>
      <c r="M61" s="152">
        <f t="shared" ref="M61:M80" si="1">L61*K61</f>
        <v>0</v>
      </c>
      <c r="N61" s="153">
        <f t="shared" ref="N61:N75" si="2">G4</f>
        <v>0</v>
      </c>
      <c r="O61" s="152">
        <f t="shared" ref="O61:O80" si="3">N61*K61</f>
        <v>0</v>
      </c>
      <c r="P61" s="153">
        <f t="shared" ref="P61:P77" si="4">J4</f>
        <v>0</v>
      </c>
      <c r="Q61" s="152">
        <f t="shared" ref="Q61:Q80" si="5">P61*K61</f>
        <v>0</v>
      </c>
      <c r="R61" s="153">
        <f t="shared" ref="R61:R76" si="6">M4</f>
        <v>0</v>
      </c>
      <c r="S61" s="152">
        <f t="shared" ref="S61:S80" si="7">R61*K61</f>
        <v>0</v>
      </c>
      <c r="T61" s="153">
        <f t="shared" ref="T61:T74" si="8">P4</f>
        <v>0</v>
      </c>
      <c r="U61" s="152">
        <f t="shared" ref="U61:U80" si="9">T61*K61</f>
        <v>0</v>
      </c>
      <c r="V61" s="215">
        <f t="shared" ref="V61:V74" si="10">S4</f>
        <v>0</v>
      </c>
      <c r="W61" s="152">
        <f t="shared" ref="W61:W80" si="11">V61*K61</f>
        <v>0</v>
      </c>
      <c r="X61" s="153">
        <f t="shared" ref="X61:X79" si="12">V4</f>
        <v>0</v>
      </c>
      <c r="Y61" s="152">
        <f t="shared" ref="Y61:Y80" si="13">X61*K61</f>
        <v>0</v>
      </c>
      <c r="Z61" s="215">
        <f t="shared" ref="Z61:Z73" si="14">Y4</f>
        <v>0</v>
      </c>
      <c r="AA61" s="152">
        <f t="shared" ref="AA61:AA80" si="15">Z61*K61</f>
        <v>0</v>
      </c>
    </row>
    <row r="62" spans="1:27" x14ac:dyDescent="0.25">
      <c r="K62" s="216">
        <v>2</v>
      </c>
      <c r="L62" s="153">
        <f t="shared" si="0"/>
        <v>0</v>
      </c>
      <c r="M62" s="152">
        <f t="shared" si="1"/>
        <v>0</v>
      </c>
      <c r="N62" s="153">
        <f t="shared" si="2"/>
        <v>0</v>
      </c>
      <c r="O62" s="152">
        <f t="shared" si="3"/>
        <v>0</v>
      </c>
      <c r="P62" s="153">
        <f t="shared" si="4"/>
        <v>0</v>
      </c>
      <c r="Q62" s="152">
        <f t="shared" si="5"/>
        <v>0</v>
      </c>
      <c r="R62" s="153">
        <f t="shared" si="6"/>
        <v>0</v>
      </c>
      <c r="S62" s="152">
        <f t="shared" si="7"/>
        <v>0</v>
      </c>
      <c r="T62" s="153">
        <f t="shared" si="8"/>
        <v>0</v>
      </c>
      <c r="U62" s="152">
        <f t="shared" si="9"/>
        <v>0</v>
      </c>
      <c r="V62" s="215">
        <f t="shared" si="10"/>
        <v>0</v>
      </c>
      <c r="W62" s="152">
        <f t="shared" si="11"/>
        <v>0</v>
      </c>
      <c r="X62" s="153">
        <f t="shared" si="12"/>
        <v>0</v>
      </c>
      <c r="Y62" s="152">
        <f t="shared" si="13"/>
        <v>0</v>
      </c>
      <c r="Z62" s="215">
        <f t="shared" si="14"/>
        <v>0</v>
      </c>
      <c r="AA62" s="152">
        <f t="shared" si="15"/>
        <v>0</v>
      </c>
    </row>
    <row r="63" spans="1:27" x14ac:dyDescent="0.25">
      <c r="K63" s="216">
        <v>3</v>
      </c>
      <c r="L63" s="153">
        <f t="shared" si="0"/>
        <v>0</v>
      </c>
      <c r="M63" s="152">
        <f t="shared" si="1"/>
        <v>0</v>
      </c>
      <c r="N63" s="153">
        <f t="shared" si="2"/>
        <v>0</v>
      </c>
      <c r="O63" s="152">
        <f t="shared" si="3"/>
        <v>0</v>
      </c>
      <c r="P63" s="153">
        <f t="shared" si="4"/>
        <v>0</v>
      </c>
      <c r="Q63" s="152">
        <f t="shared" si="5"/>
        <v>0</v>
      </c>
      <c r="R63" s="153">
        <f t="shared" si="6"/>
        <v>0</v>
      </c>
      <c r="S63" s="152">
        <f t="shared" si="7"/>
        <v>0</v>
      </c>
      <c r="T63" s="153">
        <f t="shared" si="8"/>
        <v>0</v>
      </c>
      <c r="U63" s="152">
        <f t="shared" si="9"/>
        <v>0</v>
      </c>
      <c r="V63" s="215">
        <f t="shared" si="10"/>
        <v>0</v>
      </c>
      <c r="W63" s="152">
        <f t="shared" si="11"/>
        <v>0</v>
      </c>
      <c r="X63" s="153">
        <f t="shared" si="12"/>
        <v>0</v>
      </c>
      <c r="Y63" s="152">
        <f t="shared" si="13"/>
        <v>0</v>
      </c>
      <c r="Z63" s="215">
        <f t="shared" si="14"/>
        <v>0</v>
      </c>
      <c r="AA63" s="152">
        <f t="shared" si="15"/>
        <v>0</v>
      </c>
    </row>
    <row r="64" spans="1:27" x14ac:dyDescent="0.25">
      <c r="K64" s="216">
        <v>4</v>
      </c>
      <c r="L64" s="153">
        <f t="shared" si="0"/>
        <v>0</v>
      </c>
      <c r="M64" s="152">
        <f t="shared" si="1"/>
        <v>0</v>
      </c>
      <c r="N64" s="153">
        <f t="shared" si="2"/>
        <v>0</v>
      </c>
      <c r="O64" s="152">
        <f t="shared" si="3"/>
        <v>0</v>
      </c>
      <c r="P64" s="153">
        <f t="shared" si="4"/>
        <v>0</v>
      </c>
      <c r="Q64" s="152">
        <f t="shared" si="5"/>
        <v>0</v>
      </c>
      <c r="R64" s="153">
        <f t="shared" si="6"/>
        <v>0</v>
      </c>
      <c r="S64" s="152">
        <f t="shared" si="7"/>
        <v>0</v>
      </c>
      <c r="T64" s="153">
        <f t="shared" si="8"/>
        <v>0</v>
      </c>
      <c r="U64" s="152">
        <f t="shared" si="9"/>
        <v>0</v>
      </c>
      <c r="V64" s="215">
        <f t="shared" si="10"/>
        <v>0</v>
      </c>
      <c r="W64" s="152">
        <f t="shared" si="11"/>
        <v>0</v>
      </c>
      <c r="X64" s="153">
        <f t="shared" si="12"/>
        <v>0</v>
      </c>
      <c r="Y64" s="152">
        <f t="shared" si="13"/>
        <v>0</v>
      </c>
      <c r="Z64" s="215">
        <f t="shared" si="14"/>
        <v>0</v>
      </c>
      <c r="AA64" s="152">
        <f t="shared" si="15"/>
        <v>0</v>
      </c>
    </row>
    <row r="65" spans="11:27" x14ac:dyDescent="0.25">
      <c r="K65" s="216">
        <v>5</v>
      </c>
      <c r="L65" s="153">
        <f t="shared" si="0"/>
        <v>0</v>
      </c>
      <c r="M65" s="152">
        <f t="shared" si="1"/>
        <v>0</v>
      </c>
      <c r="N65" s="153">
        <f t="shared" si="2"/>
        <v>0</v>
      </c>
      <c r="O65" s="152">
        <f t="shared" si="3"/>
        <v>0</v>
      </c>
      <c r="P65" s="153">
        <f t="shared" si="4"/>
        <v>0</v>
      </c>
      <c r="Q65" s="152">
        <f t="shared" si="5"/>
        <v>0</v>
      </c>
      <c r="R65" s="153">
        <f t="shared" si="6"/>
        <v>0</v>
      </c>
      <c r="S65" s="152">
        <f t="shared" si="7"/>
        <v>0</v>
      </c>
      <c r="T65" s="153">
        <f t="shared" si="8"/>
        <v>0</v>
      </c>
      <c r="U65" s="152">
        <f t="shared" si="9"/>
        <v>0</v>
      </c>
      <c r="V65" s="215">
        <f t="shared" si="10"/>
        <v>1</v>
      </c>
      <c r="W65" s="152">
        <f t="shared" si="11"/>
        <v>5</v>
      </c>
      <c r="X65" s="153">
        <f t="shared" si="12"/>
        <v>2</v>
      </c>
      <c r="Y65" s="152">
        <f t="shared" si="13"/>
        <v>10</v>
      </c>
      <c r="Z65" s="215">
        <f t="shared" si="14"/>
        <v>0</v>
      </c>
      <c r="AA65" s="152">
        <f t="shared" si="15"/>
        <v>0</v>
      </c>
    </row>
    <row r="66" spans="11:27" x14ac:dyDescent="0.25">
      <c r="K66" s="216">
        <v>6</v>
      </c>
      <c r="L66" s="153">
        <f t="shared" si="0"/>
        <v>0</v>
      </c>
      <c r="M66" s="152">
        <f t="shared" si="1"/>
        <v>0</v>
      </c>
      <c r="N66" s="153">
        <f t="shared" si="2"/>
        <v>0</v>
      </c>
      <c r="O66" s="152">
        <f t="shared" si="3"/>
        <v>0</v>
      </c>
      <c r="P66" s="153">
        <f t="shared" si="4"/>
        <v>0</v>
      </c>
      <c r="Q66" s="152">
        <f t="shared" si="5"/>
        <v>0</v>
      </c>
      <c r="R66" s="153">
        <f t="shared" si="6"/>
        <v>0</v>
      </c>
      <c r="S66" s="152">
        <f t="shared" si="7"/>
        <v>0</v>
      </c>
      <c r="T66" s="153">
        <f t="shared" si="8"/>
        <v>7</v>
      </c>
      <c r="U66" s="152">
        <f t="shared" si="9"/>
        <v>42</v>
      </c>
      <c r="V66" s="215">
        <f t="shared" si="10"/>
        <v>4</v>
      </c>
      <c r="W66" s="152">
        <f t="shared" si="11"/>
        <v>24</v>
      </c>
      <c r="X66" s="153">
        <f t="shared" si="12"/>
        <v>5</v>
      </c>
      <c r="Y66" s="152">
        <f t="shared" si="13"/>
        <v>30</v>
      </c>
      <c r="Z66" s="215">
        <f t="shared" si="14"/>
        <v>12</v>
      </c>
      <c r="AA66" s="152">
        <f t="shared" si="15"/>
        <v>72</v>
      </c>
    </row>
    <row r="67" spans="11:27" x14ac:dyDescent="0.25">
      <c r="K67" s="216">
        <v>7</v>
      </c>
      <c r="L67" s="153">
        <f t="shared" si="0"/>
        <v>2</v>
      </c>
      <c r="M67" s="152">
        <f t="shared" si="1"/>
        <v>14</v>
      </c>
      <c r="N67" s="153">
        <f t="shared" si="2"/>
        <v>2</v>
      </c>
      <c r="O67" s="152">
        <f t="shared" si="3"/>
        <v>14</v>
      </c>
      <c r="P67" s="153">
        <f t="shared" si="4"/>
        <v>0</v>
      </c>
      <c r="Q67" s="152">
        <f t="shared" si="5"/>
        <v>0</v>
      </c>
      <c r="R67" s="153">
        <f t="shared" si="6"/>
        <v>0</v>
      </c>
      <c r="S67" s="152">
        <f t="shared" si="7"/>
        <v>0</v>
      </c>
      <c r="T67" s="153">
        <f t="shared" si="8"/>
        <v>13</v>
      </c>
      <c r="U67" s="152">
        <f t="shared" si="9"/>
        <v>91</v>
      </c>
      <c r="V67" s="215">
        <f t="shared" si="10"/>
        <v>10</v>
      </c>
      <c r="W67" s="152">
        <f t="shared" si="11"/>
        <v>70</v>
      </c>
      <c r="X67" s="153">
        <f t="shared" si="12"/>
        <v>3</v>
      </c>
      <c r="Y67" s="152">
        <f t="shared" si="13"/>
        <v>21</v>
      </c>
      <c r="Z67" s="215">
        <f t="shared" si="14"/>
        <v>9</v>
      </c>
      <c r="AA67" s="152">
        <f t="shared" si="15"/>
        <v>63</v>
      </c>
    </row>
    <row r="68" spans="11:27" x14ac:dyDescent="0.25">
      <c r="K68" s="216">
        <v>8</v>
      </c>
      <c r="L68" s="153">
        <f t="shared" si="0"/>
        <v>1</v>
      </c>
      <c r="M68" s="152">
        <f t="shared" si="1"/>
        <v>8</v>
      </c>
      <c r="N68" s="153">
        <f t="shared" si="2"/>
        <v>1</v>
      </c>
      <c r="O68" s="152">
        <f t="shared" si="3"/>
        <v>8</v>
      </c>
      <c r="P68" s="153">
        <f t="shared" si="4"/>
        <v>6</v>
      </c>
      <c r="Q68" s="152">
        <f t="shared" si="5"/>
        <v>48</v>
      </c>
      <c r="R68" s="153">
        <f t="shared" si="6"/>
        <v>0</v>
      </c>
      <c r="S68" s="152">
        <f t="shared" si="7"/>
        <v>0</v>
      </c>
      <c r="T68" s="153">
        <f t="shared" si="8"/>
        <v>8</v>
      </c>
      <c r="U68" s="152">
        <f t="shared" si="9"/>
        <v>64</v>
      </c>
      <c r="V68" s="215">
        <f t="shared" si="10"/>
        <v>0</v>
      </c>
      <c r="W68" s="152">
        <f t="shared" si="11"/>
        <v>0</v>
      </c>
      <c r="X68" s="153">
        <f t="shared" si="12"/>
        <v>4</v>
      </c>
      <c r="Y68" s="152">
        <f t="shared" si="13"/>
        <v>32</v>
      </c>
      <c r="Z68" s="215">
        <f t="shared" si="14"/>
        <v>8</v>
      </c>
      <c r="AA68" s="152">
        <f t="shared" si="15"/>
        <v>64</v>
      </c>
    </row>
    <row r="69" spans="11:27" x14ac:dyDescent="0.25">
      <c r="K69" s="216">
        <v>9</v>
      </c>
      <c r="L69" s="153">
        <f t="shared" si="0"/>
        <v>0</v>
      </c>
      <c r="M69" s="152">
        <f t="shared" si="1"/>
        <v>0</v>
      </c>
      <c r="N69" s="153">
        <f t="shared" si="2"/>
        <v>3</v>
      </c>
      <c r="O69" s="152">
        <f t="shared" si="3"/>
        <v>27</v>
      </c>
      <c r="P69" s="153">
        <f t="shared" si="4"/>
        <v>0</v>
      </c>
      <c r="Q69" s="152">
        <f t="shared" si="5"/>
        <v>0</v>
      </c>
      <c r="R69" s="153">
        <f t="shared" si="6"/>
        <v>0</v>
      </c>
      <c r="S69" s="152">
        <f t="shared" si="7"/>
        <v>0</v>
      </c>
      <c r="T69" s="153">
        <f t="shared" si="8"/>
        <v>0</v>
      </c>
      <c r="U69" s="152">
        <f t="shared" si="9"/>
        <v>0</v>
      </c>
      <c r="V69" s="215">
        <f t="shared" si="10"/>
        <v>1</v>
      </c>
      <c r="W69" s="152">
        <f t="shared" si="11"/>
        <v>9</v>
      </c>
      <c r="X69" s="153">
        <f t="shared" si="12"/>
        <v>0</v>
      </c>
      <c r="Y69" s="152">
        <f t="shared" si="13"/>
        <v>0</v>
      </c>
      <c r="Z69" s="215">
        <f t="shared" si="14"/>
        <v>17</v>
      </c>
      <c r="AA69" s="152">
        <f t="shared" si="15"/>
        <v>153</v>
      </c>
    </row>
    <row r="70" spans="11:27" x14ac:dyDescent="0.25">
      <c r="K70" s="216">
        <v>10</v>
      </c>
      <c r="L70" s="153">
        <f t="shared" si="0"/>
        <v>6</v>
      </c>
      <c r="M70" s="152">
        <f t="shared" si="1"/>
        <v>60</v>
      </c>
      <c r="N70" s="153">
        <f t="shared" si="2"/>
        <v>4</v>
      </c>
      <c r="O70" s="152">
        <f t="shared" si="3"/>
        <v>40</v>
      </c>
      <c r="P70" s="153">
        <f t="shared" si="4"/>
        <v>0</v>
      </c>
      <c r="Q70" s="152">
        <f t="shared" si="5"/>
        <v>0</v>
      </c>
      <c r="R70" s="153">
        <f t="shared" si="6"/>
        <v>18</v>
      </c>
      <c r="S70" s="152">
        <f t="shared" si="7"/>
        <v>180</v>
      </c>
      <c r="T70" s="153">
        <f t="shared" si="8"/>
        <v>13</v>
      </c>
      <c r="U70" s="152">
        <f t="shared" si="9"/>
        <v>130</v>
      </c>
      <c r="V70" s="215">
        <f t="shared" si="10"/>
        <v>0</v>
      </c>
      <c r="W70" s="152">
        <f t="shared" si="11"/>
        <v>0</v>
      </c>
      <c r="X70" s="153">
        <f t="shared" si="12"/>
        <v>13</v>
      </c>
      <c r="Y70" s="152">
        <f t="shared" si="13"/>
        <v>130</v>
      </c>
      <c r="Z70" s="215">
        <f t="shared" si="14"/>
        <v>4</v>
      </c>
      <c r="AA70" s="152">
        <f t="shared" si="15"/>
        <v>40</v>
      </c>
    </row>
    <row r="71" spans="11:27" x14ac:dyDescent="0.25">
      <c r="K71" s="216">
        <v>11</v>
      </c>
      <c r="L71" s="153">
        <f t="shared" si="0"/>
        <v>1</v>
      </c>
      <c r="M71" s="152">
        <f t="shared" si="1"/>
        <v>11</v>
      </c>
      <c r="N71" s="153">
        <f t="shared" si="2"/>
        <v>2</v>
      </c>
      <c r="O71" s="152">
        <f t="shared" si="3"/>
        <v>22</v>
      </c>
      <c r="P71" s="153">
        <f t="shared" si="4"/>
        <v>38</v>
      </c>
      <c r="Q71" s="152">
        <f t="shared" si="5"/>
        <v>418</v>
      </c>
      <c r="R71" s="153">
        <f t="shared" si="6"/>
        <v>3</v>
      </c>
      <c r="S71" s="152">
        <f t="shared" si="7"/>
        <v>33</v>
      </c>
      <c r="T71" s="153">
        <f t="shared" si="8"/>
        <v>1</v>
      </c>
      <c r="U71" s="152">
        <f t="shared" si="9"/>
        <v>11</v>
      </c>
      <c r="V71" s="215">
        <f t="shared" si="10"/>
        <v>16</v>
      </c>
      <c r="W71" s="152">
        <f t="shared" si="11"/>
        <v>176</v>
      </c>
      <c r="X71" s="153">
        <f t="shared" si="12"/>
        <v>10</v>
      </c>
      <c r="Y71" s="152">
        <f t="shared" si="13"/>
        <v>110</v>
      </c>
      <c r="Z71" s="215">
        <f t="shared" si="14"/>
        <v>8</v>
      </c>
      <c r="AA71" s="152">
        <f t="shared" si="15"/>
        <v>88</v>
      </c>
    </row>
    <row r="72" spans="11:27" x14ac:dyDescent="0.25">
      <c r="K72" s="216">
        <v>12</v>
      </c>
      <c r="L72" s="153">
        <f t="shared" si="0"/>
        <v>2</v>
      </c>
      <c r="M72" s="152">
        <f t="shared" si="1"/>
        <v>24</v>
      </c>
      <c r="N72" s="153">
        <f t="shared" si="2"/>
        <v>2</v>
      </c>
      <c r="O72" s="152">
        <f t="shared" si="3"/>
        <v>24</v>
      </c>
      <c r="P72" s="153">
        <f t="shared" si="4"/>
        <v>5</v>
      </c>
      <c r="Q72" s="152">
        <f t="shared" si="5"/>
        <v>60</v>
      </c>
      <c r="R72" s="153">
        <f t="shared" si="6"/>
        <v>9</v>
      </c>
      <c r="S72" s="152">
        <f t="shared" si="7"/>
        <v>108</v>
      </c>
      <c r="T72" s="153">
        <f t="shared" si="8"/>
        <v>5</v>
      </c>
      <c r="U72" s="152">
        <f t="shared" si="9"/>
        <v>60</v>
      </c>
      <c r="V72" s="215">
        <f t="shared" si="10"/>
        <v>8</v>
      </c>
      <c r="W72" s="152">
        <f t="shared" si="11"/>
        <v>96</v>
      </c>
      <c r="X72" s="153">
        <f t="shared" si="12"/>
        <v>3</v>
      </c>
      <c r="Y72" s="152">
        <f t="shared" si="13"/>
        <v>36</v>
      </c>
      <c r="Z72" s="215">
        <f t="shared" si="14"/>
        <v>4</v>
      </c>
      <c r="AA72" s="152">
        <f t="shared" si="15"/>
        <v>48</v>
      </c>
    </row>
    <row r="73" spans="11:27" x14ac:dyDescent="0.25">
      <c r="K73" s="216">
        <v>13</v>
      </c>
      <c r="L73" s="153">
        <f t="shared" si="0"/>
        <v>0</v>
      </c>
      <c r="M73" s="152">
        <f t="shared" si="1"/>
        <v>0</v>
      </c>
      <c r="N73" s="153">
        <f t="shared" si="2"/>
        <v>0</v>
      </c>
      <c r="O73" s="152">
        <f t="shared" si="3"/>
        <v>0</v>
      </c>
      <c r="P73" s="153">
        <f t="shared" si="4"/>
        <v>2</v>
      </c>
      <c r="Q73" s="152">
        <f t="shared" si="5"/>
        <v>26</v>
      </c>
      <c r="R73" s="153">
        <f t="shared" si="6"/>
        <v>5</v>
      </c>
      <c r="S73" s="152">
        <f t="shared" si="7"/>
        <v>65</v>
      </c>
      <c r="T73" s="153">
        <f t="shared" si="8"/>
        <v>2</v>
      </c>
      <c r="U73" s="152">
        <f t="shared" si="9"/>
        <v>26</v>
      </c>
      <c r="V73" s="215">
        <f t="shared" si="10"/>
        <v>3</v>
      </c>
      <c r="W73" s="152">
        <f t="shared" si="11"/>
        <v>39</v>
      </c>
      <c r="X73" s="153">
        <f t="shared" si="12"/>
        <v>5</v>
      </c>
      <c r="Y73" s="152">
        <f t="shared" si="13"/>
        <v>65</v>
      </c>
      <c r="Z73" s="215">
        <f t="shared" si="14"/>
        <v>3</v>
      </c>
      <c r="AA73" s="152">
        <f t="shared" si="15"/>
        <v>39</v>
      </c>
    </row>
    <row r="74" spans="11:27" x14ac:dyDescent="0.25">
      <c r="K74" s="216">
        <v>14</v>
      </c>
      <c r="L74" s="153">
        <f t="shared" si="0"/>
        <v>1</v>
      </c>
      <c r="M74" s="152">
        <f t="shared" si="1"/>
        <v>14</v>
      </c>
      <c r="N74" s="153">
        <f t="shared" si="2"/>
        <v>1</v>
      </c>
      <c r="O74" s="152">
        <f t="shared" si="3"/>
        <v>14</v>
      </c>
      <c r="P74" s="153">
        <f t="shared" si="4"/>
        <v>11</v>
      </c>
      <c r="Q74" s="152">
        <f t="shared" si="5"/>
        <v>154</v>
      </c>
      <c r="R74" s="153">
        <f t="shared" si="6"/>
        <v>6</v>
      </c>
      <c r="S74" s="152">
        <f t="shared" si="7"/>
        <v>84</v>
      </c>
      <c r="T74" s="153">
        <f t="shared" si="8"/>
        <v>0</v>
      </c>
      <c r="U74" s="152">
        <f t="shared" si="9"/>
        <v>0</v>
      </c>
      <c r="V74" s="215">
        <f t="shared" si="10"/>
        <v>2</v>
      </c>
      <c r="W74" s="152">
        <f t="shared" si="11"/>
        <v>28</v>
      </c>
      <c r="X74" s="153">
        <f t="shared" si="12"/>
        <v>2</v>
      </c>
      <c r="Y74" s="152">
        <f t="shared" si="13"/>
        <v>28</v>
      </c>
      <c r="Z74" s="215">
        <v>0</v>
      </c>
      <c r="AA74" s="152">
        <f t="shared" si="15"/>
        <v>0</v>
      </c>
    </row>
    <row r="75" spans="11:27" x14ac:dyDescent="0.25">
      <c r="K75" s="216">
        <v>15</v>
      </c>
      <c r="L75" s="153">
        <f t="shared" si="0"/>
        <v>0</v>
      </c>
      <c r="M75" s="152">
        <f t="shared" si="1"/>
        <v>0</v>
      </c>
      <c r="N75" s="153">
        <f t="shared" si="2"/>
        <v>0</v>
      </c>
      <c r="O75" s="152">
        <f t="shared" si="3"/>
        <v>0</v>
      </c>
      <c r="P75" s="153">
        <f t="shared" si="4"/>
        <v>7</v>
      </c>
      <c r="Q75" s="152">
        <f t="shared" si="5"/>
        <v>105</v>
      </c>
      <c r="R75" s="153">
        <f t="shared" si="6"/>
        <v>1</v>
      </c>
      <c r="S75" s="152">
        <f t="shared" si="7"/>
        <v>15</v>
      </c>
      <c r="T75" s="153"/>
      <c r="U75" s="152">
        <f t="shared" si="9"/>
        <v>0</v>
      </c>
      <c r="V75" s="215">
        <v>0</v>
      </c>
      <c r="W75" s="152">
        <f t="shared" si="11"/>
        <v>0</v>
      </c>
      <c r="X75" s="153">
        <f t="shared" si="12"/>
        <v>0</v>
      </c>
      <c r="Y75" s="152">
        <f t="shared" si="13"/>
        <v>0</v>
      </c>
      <c r="Z75" s="215">
        <f t="shared" ref="Z75:Z80" si="16">Y18</f>
        <v>0</v>
      </c>
      <c r="AA75" s="152">
        <f t="shared" si="15"/>
        <v>0</v>
      </c>
    </row>
    <row r="76" spans="11:27" x14ac:dyDescent="0.25">
      <c r="K76" s="216">
        <v>16</v>
      </c>
      <c r="L76" s="153">
        <f t="shared" si="0"/>
        <v>0</v>
      </c>
      <c r="M76" s="152">
        <f t="shared" si="1"/>
        <v>0</v>
      </c>
      <c r="N76" s="153">
        <v>0</v>
      </c>
      <c r="O76" s="152">
        <f t="shared" si="3"/>
        <v>0</v>
      </c>
      <c r="P76" s="153">
        <f t="shared" si="4"/>
        <v>1</v>
      </c>
      <c r="Q76" s="152">
        <f t="shared" si="5"/>
        <v>16</v>
      </c>
      <c r="R76" s="153">
        <f t="shared" si="6"/>
        <v>0</v>
      </c>
      <c r="S76" s="152">
        <f t="shared" si="7"/>
        <v>0</v>
      </c>
      <c r="T76" s="153">
        <f>P19</f>
        <v>0</v>
      </c>
      <c r="U76" s="152">
        <f t="shared" si="9"/>
        <v>0</v>
      </c>
      <c r="V76" s="215">
        <f>S19</f>
        <v>0</v>
      </c>
      <c r="W76" s="152">
        <f t="shared" si="11"/>
        <v>0</v>
      </c>
      <c r="X76" s="153">
        <f t="shared" si="12"/>
        <v>0</v>
      </c>
      <c r="Y76" s="152">
        <f t="shared" si="13"/>
        <v>0</v>
      </c>
      <c r="Z76" s="215">
        <f t="shared" si="16"/>
        <v>0</v>
      </c>
      <c r="AA76" s="152">
        <f t="shared" si="15"/>
        <v>0</v>
      </c>
    </row>
    <row r="77" spans="11:27" x14ac:dyDescent="0.25">
      <c r="K77" s="216">
        <v>17</v>
      </c>
      <c r="L77" s="153">
        <f t="shared" si="0"/>
        <v>1</v>
      </c>
      <c r="M77" s="152">
        <f t="shared" si="1"/>
        <v>17</v>
      </c>
      <c r="N77" s="153">
        <f>G20</f>
        <v>0</v>
      </c>
      <c r="O77" s="152">
        <f t="shared" si="3"/>
        <v>0</v>
      </c>
      <c r="P77" s="153">
        <f t="shared" si="4"/>
        <v>1</v>
      </c>
      <c r="Q77" s="152">
        <f t="shared" si="5"/>
        <v>17</v>
      </c>
      <c r="R77" s="153">
        <v>0</v>
      </c>
      <c r="S77" s="152">
        <f t="shared" si="7"/>
        <v>0</v>
      </c>
      <c r="T77" s="153">
        <f>P20</f>
        <v>0</v>
      </c>
      <c r="U77" s="152">
        <f t="shared" si="9"/>
        <v>0</v>
      </c>
      <c r="V77" s="215">
        <f>S20</f>
        <v>0</v>
      </c>
      <c r="W77" s="152">
        <f t="shared" si="11"/>
        <v>0</v>
      </c>
      <c r="X77" s="153">
        <f t="shared" si="12"/>
        <v>0</v>
      </c>
      <c r="Y77" s="152">
        <f t="shared" si="13"/>
        <v>0</v>
      </c>
      <c r="Z77" s="215">
        <f t="shared" si="16"/>
        <v>0</v>
      </c>
      <c r="AA77" s="152">
        <f t="shared" si="15"/>
        <v>0</v>
      </c>
    </row>
    <row r="78" spans="11:27" x14ac:dyDescent="0.25">
      <c r="K78" s="216">
        <v>18</v>
      </c>
      <c r="L78" s="153">
        <f t="shared" si="0"/>
        <v>0</v>
      </c>
      <c r="M78" s="152">
        <f t="shared" si="1"/>
        <v>0</v>
      </c>
      <c r="N78" s="153">
        <f>G21</f>
        <v>0</v>
      </c>
      <c r="O78" s="152">
        <f t="shared" si="3"/>
        <v>0</v>
      </c>
      <c r="P78" s="153"/>
      <c r="Q78" s="152">
        <f t="shared" si="5"/>
        <v>0</v>
      </c>
      <c r="R78" s="153">
        <f>M21</f>
        <v>0</v>
      </c>
      <c r="S78" s="152">
        <f t="shared" si="7"/>
        <v>0</v>
      </c>
      <c r="T78" s="153">
        <f>P21</f>
        <v>0</v>
      </c>
      <c r="U78" s="152">
        <f t="shared" si="9"/>
        <v>0</v>
      </c>
      <c r="V78" s="215">
        <f>S21</f>
        <v>0</v>
      </c>
      <c r="W78" s="152">
        <f t="shared" si="11"/>
        <v>0</v>
      </c>
      <c r="X78" s="153">
        <f t="shared" si="12"/>
        <v>2</v>
      </c>
      <c r="Y78" s="152">
        <f t="shared" si="13"/>
        <v>36</v>
      </c>
      <c r="Z78" s="215">
        <f t="shared" si="16"/>
        <v>0</v>
      </c>
      <c r="AA78" s="152">
        <f t="shared" si="15"/>
        <v>0</v>
      </c>
    </row>
    <row r="79" spans="11:27" x14ac:dyDescent="0.25">
      <c r="K79" s="216">
        <v>19</v>
      </c>
      <c r="L79" s="153">
        <f t="shared" si="0"/>
        <v>1</v>
      </c>
      <c r="M79" s="152">
        <f t="shared" si="1"/>
        <v>19</v>
      </c>
      <c r="N79" s="153">
        <f>G22</f>
        <v>0</v>
      </c>
      <c r="O79" s="152">
        <f t="shared" si="3"/>
        <v>0</v>
      </c>
      <c r="P79" s="153">
        <f>J22</f>
        <v>0</v>
      </c>
      <c r="Q79" s="152">
        <f t="shared" si="5"/>
        <v>0</v>
      </c>
      <c r="R79" s="153">
        <f>M22</f>
        <v>0</v>
      </c>
      <c r="S79" s="152">
        <f t="shared" si="7"/>
        <v>0</v>
      </c>
      <c r="T79" s="153">
        <f>P22</f>
        <v>0</v>
      </c>
      <c r="U79" s="152">
        <f t="shared" si="9"/>
        <v>0</v>
      </c>
      <c r="V79" s="215">
        <f>S22</f>
        <v>0</v>
      </c>
      <c r="W79" s="152">
        <f t="shared" si="11"/>
        <v>0</v>
      </c>
      <c r="X79" s="153">
        <f t="shared" si="12"/>
        <v>0</v>
      </c>
      <c r="Y79" s="152">
        <f t="shared" si="13"/>
        <v>0</v>
      </c>
      <c r="Z79" s="215">
        <f t="shared" si="16"/>
        <v>0</v>
      </c>
      <c r="AA79" s="152">
        <f t="shared" si="15"/>
        <v>0</v>
      </c>
    </row>
    <row r="80" spans="11:27" x14ac:dyDescent="0.25">
      <c r="K80" s="216">
        <v>20</v>
      </c>
      <c r="L80" s="153">
        <f>0</f>
        <v>0</v>
      </c>
      <c r="M80" s="152">
        <f t="shared" si="1"/>
        <v>0</v>
      </c>
      <c r="N80" s="153">
        <f>G23</f>
        <v>0</v>
      </c>
      <c r="O80" s="152">
        <f t="shared" si="3"/>
        <v>0</v>
      </c>
      <c r="P80" s="153">
        <f>J23</f>
        <v>0</v>
      </c>
      <c r="Q80" s="152">
        <f t="shared" si="5"/>
        <v>0</v>
      </c>
      <c r="R80" s="153">
        <f>M23</f>
        <v>0</v>
      </c>
      <c r="S80" s="152">
        <f t="shared" si="7"/>
        <v>0</v>
      </c>
      <c r="T80" s="153">
        <f>P23</f>
        <v>0</v>
      </c>
      <c r="U80" s="152">
        <f t="shared" si="9"/>
        <v>0</v>
      </c>
      <c r="V80" s="215">
        <f>S23</f>
        <v>0</v>
      </c>
      <c r="W80" s="152">
        <f t="shared" si="11"/>
        <v>0</v>
      </c>
      <c r="X80" s="153">
        <v>0</v>
      </c>
      <c r="Y80" s="152">
        <f t="shared" si="13"/>
        <v>0</v>
      </c>
      <c r="Z80" s="215">
        <f t="shared" si="16"/>
        <v>0</v>
      </c>
      <c r="AA80" s="152">
        <f t="shared" si="15"/>
        <v>0</v>
      </c>
    </row>
    <row r="81" spans="11:29" ht="15.75" thickBot="1" x14ac:dyDescent="0.3">
      <c r="L81" s="153">
        <f t="shared" ref="L81:AA81" si="17">SUM(L61:L80)</f>
        <v>15</v>
      </c>
      <c r="M81" s="153">
        <f t="shared" si="17"/>
        <v>167</v>
      </c>
      <c r="N81" s="153">
        <f t="shared" si="17"/>
        <v>15</v>
      </c>
      <c r="O81" s="153">
        <f t="shared" si="17"/>
        <v>149</v>
      </c>
      <c r="P81" s="153">
        <f t="shared" si="17"/>
        <v>71</v>
      </c>
      <c r="Q81" s="153">
        <f t="shared" si="17"/>
        <v>844</v>
      </c>
      <c r="R81" s="153">
        <f t="shared" si="17"/>
        <v>42</v>
      </c>
      <c r="S81" s="153">
        <f t="shared" si="17"/>
        <v>485</v>
      </c>
      <c r="T81" s="153">
        <f t="shared" si="17"/>
        <v>49</v>
      </c>
      <c r="U81" s="153">
        <f t="shared" si="17"/>
        <v>424</v>
      </c>
      <c r="V81" s="153">
        <f t="shared" si="17"/>
        <v>45</v>
      </c>
      <c r="W81" s="153">
        <f t="shared" si="17"/>
        <v>447</v>
      </c>
      <c r="X81" s="153">
        <f t="shared" si="17"/>
        <v>49</v>
      </c>
      <c r="Y81" s="153">
        <f t="shared" si="17"/>
        <v>498</v>
      </c>
      <c r="Z81" s="153">
        <f t="shared" si="17"/>
        <v>65</v>
      </c>
      <c r="AA81" s="153">
        <f t="shared" si="17"/>
        <v>567</v>
      </c>
    </row>
    <row r="82" spans="11:29" x14ac:dyDescent="0.25">
      <c r="K82" s="148" t="s">
        <v>140</v>
      </c>
      <c r="L82" s="153">
        <f>L81*100/C15</f>
        <v>71.428571428571431</v>
      </c>
      <c r="M82" s="152"/>
      <c r="N82" s="153">
        <f>N81/25*100</f>
        <v>60</v>
      </c>
      <c r="O82" s="152"/>
      <c r="P82" s="153">
        <f>P81*100/I16</f>
        <v>77.173913043478265</v>
      </c>
      <c r="Q82" s="152"/>
      <c r="R82" s="153">
        <f>R81*100/L16</f>
        <v>85.714285714285708</v>
      </c>
      <c r="S82" s="152"/>
      <c r="T82" s="153">
        <f>49*100/55</f>
        <v>89.090909090909093</v>
      </c>
      <c r="U82" s="152"/>
      <c r="V82" s="215">
        <f>V81*100/59</f>
        <v>76.271186440677965</v>
      </c>
      <c r="W82" s="152"/>
      <c r="X82" s="153">
        <f>X81*100/67</f>
        <v>73.134328358208961</v>
      </c>
      <c r="Y82" s="152"/>
      <c r="Z82" s="215">
        <f>65*100/81</f>
        <v>80.246913580246911</v>
      </c>
      <c r="AA82" s="152"/>
      <c r="AB82" s="148">
        <f>AVERAGE(L82,N82,P82,R82,T82,V82,X82,Z82)</f>
        <v>76.632513457047281</v>
      </c>
      <c r="AC82" s="143">
        <f>STDEV(L82,N82,P82,R82,T82,V82,X82,Z82)</f>
        <v>9.0010839315372522</v>
      </c>
    </row>
    <row r="83" spans="11:29" ht="15.75" thickBot="1" x14ac:dyDescent="0.3">
      <c r="K83" s="142" t="s">
        <v>139</v>
      </c>
      <c r="L83" s="141"/>
      <c r="M83" s="139">
        <f>M81/L81</f>
        <v>11.133333333333333</v>
      </c>
      <c r="N83" s="141"/>
      <c r="O83" s="139">
        <f>O81/N81</f>
        <v>9.9333333333333336</v>
      </c>
      <c r="P83" s="141"/>
      <c r="Q83" s="139">
        <f>Q81/P81</f>
        <v>11.887323943661972</v>
      </c>
      <c r="R83" s="141"/>
      <c r="S83" s="139">
        <f>S81/R81</f>
        <v>11.547619047619047</v>
      </c>
      <c r="T83" s="141"/>
      <c r="U83" s="139">
        <f>U81/T81</f>
        <v>8.6530612244897966</v>
      </c>
      <c r="V83" s="140"/>
      <c r="W83" s="139">
        <f>W81/V81</f>
        <v>9.9333333333333336</v>
      </c>
      <c r="X83" s="141"/>
      <c r="Y83" s="139">
        <f>Y81/X81</f>
        <v>10.163265306122449</v>
      </c>
      <c r="Z83" s="140"/>
      <c r="AA83" s="139">
        <f>AA81/Z81</f>
        <v>8.7230769230769223</v>
      </c>
      <c r="AB83" s="142">
        <f>AVERAGE(M83,O83,Q83,S83,U83,W83,Y83,AA83)</f>
        <v>10.246793305621273</v>
      </c>
      <c r="AC83" s="137">
        <f>STDEV(AA83,Y83,W83,U83,M83,O83,Q83,S83)</f>
        <v>1.2091689236913183</v>
      </c>
    </row>
  </sheetData>
  <mergeCells count="19">
    <mergeCell ref="C1:E1"/>
    <mergeCell ref="F1:H1"/>
    <mergeCell ref="I1:K1"/>
    <mergeCell ref="L1:N1"/>
    <mergeCell ref="C2:E2"/>
    <mergeCell ref="F2:H2"/>
    <mergeCell ref="I2:K2"/>
    <mergeCell ref="L2:N2"/>
    <mergeCell ref="X2:Z2"/>
    <mergeCell ref="AB3:AC3"/>
    <mergeCell ref="AB15:AC15"/>
    <mergeCell ref="AE15:AF15"/>
    <mergeCell ref="O1:Q1"/>
    <mergeCell ref="R1:T1"/>
    <mergeCell ref="U1:W1"/>
    <mergeCell ref="X1:Z1"/>
    <mergeCell ref="O2:Q2"/>
    <mergeCell ref="R2:T2"/>
    <mergeCell ref="U2:W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42AF-85FE-443F-8346-143CD17704A1}">
  <dimension ref="A1:Y224"/>
  <sheetViews>
    <sheetView zoomScale="85" zoomScaleNormal="85" workbookViewId="0">
      <selection activeCell="L26" sqref="L26"/>
    </sheetView>
  </sheetViews>
  <sheetFormatPr defaultRowHeight="15" x14ac:dyDescent="0.25"/>
  <cols>
    <col min="1" max="1" width="14.625" style="252" customWidth="1"/>
    <col min="2" max="2" width="9" style="252"/>
    <col min="3" max="3" width="12.125" style="252" customWidth="1"/>
    <col min="4" max="4" width="9" style="252"/>
    <col min="5" max="5" width="11.375" style="252" customWidth="1"/>
    <col min="6" max="6" width="9" style="252"/>
    <col min="7" max="7" width="11" style="252" customWidth="1"/>
    <col min="8" max="8" width="9" style="252"/>
    <col min="9" max="9" width="12.25" style="252" customWidth="1"/>
    <col min="10" max="10" width="9" style="252"/>
    <col min="11" max="11" width="11.25" style="252" customWidth="1"/>
    <col min="12" max="12" width="9" style="252"/>
    <col min="13" max="13" width="11.875" style="252" customWidth="1"/>
    <col min="14" max="14" width="9" style="252"/>
    <col min="15" max="15" width="11.875" style="252" customWidth="1"/>
    <col min="16" max="16" width="9" style="252"/>
    <col min="17" max="17" width="11.125" style="252" customWidth="1"/>
    <col min="18" max="18" width="9" style="252"/>
    <col min="19" max="19" width="12.25" style="252" customWidth="1"/>
    <col min="20" max="20" width="9" style="252"/>
    <col min="21" max="21" width="11.375" style="252" customWidth="1"/>
    <col min="22" max="22" width="9" style="252"/>
    <col min="23" max="23" width="11.125" style="252" customWidth="1"/>
    <col min="24" max="24" width="9" style="252"/>
    <col min="25" max="25" width="13" style="252" customWidth="1"/>
    <col min="26" max="16384" width="9" style="252"/>
  </cols>
  <sheetData>
    <row r="1" spans="1:25" s="255" customFormat="1" ht="15.75" x14ac:dyDescent="0.25">
      <c r="A1" s="255" t="s">
        <v>302</v>
      </c>
      <c r="B1" s="256" t="s">
        <v>301</v>
      </c>
      <c r="C1" s="255" t="s">
        <v>289</v>
      </c>
      <c r="D1" s="256" t="s">
        <v>300</v>
      </c>
      <c r="E1" s="255" t="s">
        <v>289</v>
      </c>
      <c r="F1" s="256" t="s">
        <v>299</v>
      </c>
      <c r="G1" s="255" t="s">
        <v>289</v>
      </c>
      <c r="H1" s="256" t="s">
        <v>298</v>
      </c>
      <c r="I1" s="255" t="s">
        <v>289</v>
      </c>
      <c r="J1" s="256" t="s">
        <v>297</v>
      </c>
      <c r="K1" s="255" t="s">
        <v>289</v>
      </c>
      <c r="L1" s="256" t="s">
        <v>296</v>
      </c>
      <c r="M1" s="255" t="s">
        <v>289</v>
      </c>
      <c r="N1" s="256" t="s">
        <v>295</v>
      </c>
      <c r="O1" s="255" t="s">
        <v>289</v>
      </c>
      <c r="P1" s="256" t="s">
        <v>294</v>
      </c>
      <c r="Q1" s="255" t="s">
        <v>289</v>
      </c>
      <c r="R1" s="256" t="s">
        <v>293</v>
      </c>
      <c r="S1" s="255" t="s">
        <v>289</v>
      </c>
      <c r="T1" s="256" t="s">
        <v>292</v>
      </c>
      <c r="U1" s="255" t="s">
        <v>289</v>
      </c>
      <c r="V1" s="256" t="s">
        <v>291</v>
      </c>
      <c r="W1" s="255" t="s">
        <v>289</v>
      </c>
      <c r="X1" s="256" t="s">
        <v>290</v>
      </c>
      <c r="Y1" s="255" t="s">
        <v>289</v>
      </c>
    </row>
    <row r="2" spans="1:25" x14ac:dyDescent="0.25">
      <c r="A2" s="254">
        <v>1</v>
      </c>
      <c r="B2" s="253">
        <v>2</v>
      </c>
      <c r="C2" s="252">
        <f>AVERAGE(B2:B224)</f>
        <v>23.587443946188341</v>
      </c>
      <c r="D2" s="253">
        <v>3</v>
      </c>
      <c r="E2" s="252">
        <f>AVERAGE(D2:D219)</f>
        <v>17.579365079365079</v>
      </c>
      <c r="F2" s="253">
        <v>2</v>
      </c>
      <c r="G2" s="252">
        <f>AVERAGE(F:F)</f>
        <v>24.776978417266186</v>
      </c>
      <c r="H2" s="253">
        <v>2</v>
      </c>
      <c r="I2" s="252">
        <f>AVERAGE(H:H)</f>
        <v>12.724409448818898</v>
      </c>
      <c r="J2" s="253">
        <v>2</v>
      </c>
      <c r="K2" s="252">
        <f>AVERAGE(J:J)</f>
        <v>26.83916083916084</v>
      </c>
      <c r="L2" s="253">
        <v>2</v>
      </c>
      <c r="M2" s="252">
        <f>AVERAGE(L:L)</f>
        <v>25.388059701492537</v>
      </c>
      <c r="N2" s="253">
        <v>5</v>
      </c>
      <c r="O2" s="252">
        <f>AVERAGE(N:N)</f>
        <v>24.508875739644971</v>
      </c>
      <c r="P2" s="253">
        <v>3</v>
      </c>
      <c r="Q2" s="252">
        <f>AVERAGE(P:P)</f>
        <v>31.208333333333332</v>
      </c>
      <c r="R2" s="253">
        <v>2</v>
      </c>
      <c r="S2" s="252">
        <f>AVERAGE(R:R)</f>
        <v>11.436507936507937</v>
      </c>
      <c r="T2" s="253">
        <v>2</v>
      </c>
      <c r="U2" s="252">
        <f>AVERAGE(T:T)</f>
        <v>12.189189189189189</v>
      </c>
      <c r="V2" s="253">
        <v>2</v>
      </c>
      <c r="W2" s="252">
        <f>AVERAGE(V2:V151)</f>
        <v>26.64</v>
      </c>
      <c r="X2" s="253">
        <v>2</v>
      </c>
      <c r="Y2" s="252">
        <f>AVERAGE(X2:X149)</f>
        <v>36.763513513513516</v>
      </c>
    </row>
    <row r="3" spans="1:25" x14ac:dyDescent="0.25">
      <c r="A3" s="254">
        <v>2</v>
      </c>
      <c r="B3" s="253">
        <v>2</v>
      </c>
      <c r="C3" s="252">
        <f>STDEV(B2:B224)</f>
        <v>14.850310889919081</v>
      </c>
      <c r="D3" s="253">
        <v>3</v>
      </c>
      <c r="E3" s="252">
        <f>STDEV(D2:D204)</f>
        <v>7.7215057335762411</v>
      </c>
      <c r="F3" s="253">
        <v>2</v>
      </c>
      <c r="G3" s="252">
        <f>STDEV(F:F)</f>
        <v>12.451670725141945</v>
      </c>
      <c r="H3" s="253">
        <v>2</v>
      </c>
      <c r="I3" s="252">
        <f>STDEV(H:H)</f>
        <v>7.9986875563852298</v>
      </c>
      <c r="J3" s="253">
        <v>3</v>
      </c>
      <c r="K3" s="252">
        <f>STDEV(J:J)</f>
        <v>13.05225162683767</v>
      </c>
      <c r="L3" s="253">
        <v>3</v>
      </c>
      <c r="M3" s="252">
        <f>STDEV(L:L)</f>
        <v>10.818329230281114</v>
      </c>
      <c r="N3" s="253">
        <v>6</v>
      </c>
      <c r="O3" s="252">
        <f>STDEV(N:N)</f>
        <v>9.6443410147851711</v>
      </c>
      <c r="P3" s="253">
        <v>4</v>
      </c>
      <c r="Q3" s="252">
        <f>STDEV(P:P)</f>
        <v>13.195610098594376</v>
      </c>
      <c r="R3" s="253">
        <v>2</v>
      </c>
      <c r="S3" s="252">
        <f>STDEV(R:R)</f>
        <v>6.0471428383937242</v>
      </c>
      <c r="T3" s="253">
        <v>2</v>
      </c>
      <c r="U3" s="252">
        <f>STDEV(T:T)</f>
        <v>6.8404060399332138</v>
      </c>
      <c r="V3" s="253">
        <v>2</v>
      </c>
      <c r="W3" s="252">
        <f>STDEV(V2:V51)</f>
        <v>4.50165502445308</v>
      </c>
      <c r="X3" s="253">
        <v>6</v>
      </c>
      <c r="Y3" s="252">
        <f>STDEV(X2:X149)</f>
        <v>16.516477645967615</v>
      </c>
    </row>
    <row r="4" spans="1:25" x14ac:dyDescent="0.25">
      <c r="A4" s="254">
        <v>3</v>
      </c>
      <c r="B4" s="253">
        <v>2</v>
      </c>
      <c r="D4" s="253">
        <v>3</v>
      </c>
      <c r="F4" s="253">
        <v>2</v>
      </c>
      <c r="H4" s="253">
        <v>2</v>
      </c>
      <c r="J4" s="253">
        <v>5</v>
      </c>
      <c r="L4" s="253">
        <v>3</v>
      </c>
      <c r="N4" s="253">
        <v>6</v>
      </c>
      <c r="P4" s="253">
        <v>5</v>
      </c>
      <c r="R4" s="253">
        <v>2</v>
      </c>
      <c r="T4" s="253">
        <v>2</v>
      </c>
      <c r="V4" s="253">
        <v>2</v>
      </c>
      <c r="X4" s="253">
        <v>11</v>
      </c>
    </row>
    <row r="5" spans="1:25" x14ac:dyDescent="0.25">
      <c r="A5" s="254">
        <v>4</v>
      </c>
      <c r="B5" s="253">
        <v>2</v>
      </c>
      <c r="D5" s="253">
        <v>5</v>
      </c>
      <c r="F5" s="253">
        <v>2</v>
      </c>
      <c r="H5" s="253">
        <v>2</v>
      </c>
      <c r="J5" s="253">
        <v>6</v>
      </c>
      <c r="L5" s="253">
        <v>4</v>
      </c>
      <c r="N5" s="253">
        <v>8</v>
      </c>
      <c r="P5" s="253">
        <v>5</v>
      </c>
      <c r="R5" s="253">
        <v>3</v>
      </c>
      <c r="T5" s="253">
        <v>2</v>
      </c>
      <c r="V5" s="253">
        <v>3</v>
      </c>
      <c r="X5" s="253">
        <v>12</v>
      </c>
    </row>
    <row r="6" spans="1:25" x14ac:dyDescent="0.25">
      <c r="A6" s="254">
        <v>5</v>
      </c>
      <c r="B6" s="253">
        <v>2</v>
      </c>
      <c r="D6" s="253">
        <v>5</v>
      </c>
      <c r="F6" s="253">
        <v>2</v>
      </c>
      <c r="H6" s="253">
        <v>2</v>
      </c>
      <c r="J6" s="253">
        <v>7</v>
      </c>
      <c r="L6" s="253">
        <v>5</v>
      </c>
      <c r="N6" s="253">
        <v>9</v>
      </c>
      <c r="P6" s="253">
        <v>7</v>
      </c>
      <c r="R6" s="253">
        <v>3</v>
      </c>
      <c r="T6" s="253">
        <v>2</v>
      </c>
      <c r="V6" s="253">
        <v>3</v>
      </c>
      <c r="X6" s="253">
        <v>12</v>
      </c>
    </row>
    <row r="7" spans="1:25" x14ac:dyDescent="0.25">
      <c r="A7" s="254">
        <v>6</v>
      </c>
      <c r="B7" s="253">
        <v>2</v>
      </c>
      <c r="D7" s="253">
        <v>6</v>
      </c>
      <c r="F7" s="253">
        <v>2</v>
      </c>
      <c r="H7" s="253">
        <v>3</v>
      </c>
      <c r="J7" s="253">
        <v>7</v>
      </c>
      <c r="L7" s="253">
        <v>7</v>
      </c>
      <c r="N7" s="253">
        <v>10</v>
      </c>
      <c r="P7" s="253">
        <v>12</v>
      </c>
      <c r="R7" s="253">
        <v>3</v>
      </c>
      <c r="T7" s="253">
        <v>3</v>
      </c>
      <c r="V7" s="253">
        <v>4</v>
      </c>
      <c r="X7" s="253">
        <v>12</v>
      </c>
    </row>
    <row r="8" spans="1:25" x14ac:dyDescent="0.25">
      <c r="A8" s="254">
        <v>7</v>
      </c>
      <c r="B8" s="253">
        <v>2</v>
      </c>
      <c r="D8" s="253">
        <v>6</v>
      </c>
      <c r="F8" s="253">
        <v>2</v>
      </c>
      <c r="H8" s="253">
        <v>3</v>
      </c>
      <c r="J8" s="253">
        <v>7</v>
      </c>
      <c r="L8" s="253">
        <v>8</v>
      </c>
      <c r="N8" s="253">
        <v>10</v>
      </c>
      <c r="P8" s="253">
        <v>13</v>
      </c>
      <c r="R8" s="253">
        <v>3</v>
      </c>
      <c r="T8" s="253">
        <v>3</v>
      </c>
      <c r="V8" s="253">
        <v>5</v>
      </c>
      <c r="X8" s="253">
        <v>13</v>
      </c>
    </row>
    <row r="9" spans="1:25" x14ac:dyDescent="0.25">
      <c r="A9" s="254">
        <v>8</v>
      </c>
      <c r="B9" s="253">
        <v>2</v>
      </c>
      <c r="D9" s="253">
        <v>6</v>
      </c>
      <c r="F9" s="253">
        <v>2</v>
      </c>
      <c r="H9" s="253">
        <v>3</v>
      </c>
      <c r="J9" s="253">
        <v>8</v>
      </c>
      <c r="L9" s="253">
        <v>8</v>
      </c>
      <c r="N9" s="253">
        <v>10</v>
      </c>
      <c r="P9" s="253">
        <v>13</v>
      </c>
      <c r="R9" s="253">
        <v>3</v>
      </c>
      <c r="T9" s="253">
        <v>3</v>
      </c>
      <c r="V9" s="253">
        <v>8</v>
      </c>
      <c r="X9" s="253">
        <v>13</v>
      </c>
    </row>
    <row r="10" spans="1:25" x14ac:dyDescent="0.25">
      <c r="A10" s="254">
        <v>9</v>
      </c>
      <c r="B10" s="253">
        <v>2</v>
      </c>
      <c r="D10" s="253">
        <v>6</v>
      </c>
      <c r="F10" s="253">
        <v>2</v>
      </c>
      <c r="H10" s="253">
        <v>3</v>
      </c>
      <c r="J10" s="253">
        <v>8</v>
      </c>
      <c r="L10" s="253">
        <v>10</v>
      </c>
      <c r="N10" s="253">
        <v>10</v>
      </c>
      <c r="P10" s="253">
        <v>13</v>
      </c>
      <c r="R10" s="253">
        <v>3</v>
      </c>
      <c r="T10" s="253">
        <v>3</v>
      </c>
      <c r="V10" s="253">
        <v>9</v>
      </c>
      <c r="X10" s="253">
        <v>13</v>
      </c>
    </row>
    <row r="11" spans="1:25" x14ac:dyDescent="0.25">
      <c r="A11" s="254">
        <v>10</v>
      </c>
      <c r="B11" s="253">
        <v>2</v>
      </c>
      <c r="D11" s="253">
        <v>6</v>
      </c>
      <c r="F11" s="253">
        <v>2</v>
      </c>
      <c r="H11" s="253">
        <v>3</v>
      </c>
      <c r="J11" s="253">
        <v>8</v>
      </c>
      <c r="L11" s="253">
        <v>11</v>
      </c>
      <c r="N11" s="253">
        <v>10</v>
      </c>
      <c r="P11" s="253">
        <v>13</v>
      </c>
      <c r="R11" s="253">
        <v>3</v>
      </c>
      <c r="T11" s="253">
        <v>4</v>
      </c>
      <c r="V11" s="253">
        <v>9</v>
      </c>
      <c r="X11" s="253">
        <v>13</v>
      </c>
    </row>
    <row r="12" spans="1:25" x14ac:dyDescent="0.25">
      <c r="A12" s="254">
        <v>11</v>
      </c>
      <c r="B12" s="253">
        <v>2</v>
      </c>
      <c r="D12" s="253">
        <v>6</v>
      </c>
      <c r="F12" s="253">
        <v>3</v>
      </c>
      <c r="H12" s="253">
        <v>3</v>
      </c>
      <c r="J12" s="253">
        <v>8</v>
      </c>
      <c r="L12" s="253">
        <v>11</v>
      </c>
      <c r="N12" s="253">
        <v>11</v>
      </c>
      <c r="P12" s="253">
        <v>13</v>
      </c>
      <c r="R12" s="253">
        <v>3</v>
      </c>
      <c r="T12" s="253">
        <v>4</v>
      </c>
      <c r="V12" s="253">
        <v>9</v>
      </c>
      <c r="X12" s="253">
        <v>14</v>
      </c>
    </row>
    <row r="13" spans="1:25" x14ac:dyDescent="0.25">
      <c r="A13" s="254">
        <v>12</v>
      </c>
      <c r="B13" s="253">
        <v>2</v>
      </c>
      <c r="D13" s="253">
        <v>6</v>
      </c>
      <c r="F13" s="253">
        <v>3</v>
      </c>
      <c r="H13" s="253">
        <v>4</v>
      </c>
      <c r="J13" s="253">
        <v>8</v>
      </c>
      <c r="L13" s="253">
        <v>11</v>
      </c>
      <c r="N13" s="253">
        <v>11</v>
      </c>
      <c r="P13" s="253">
        <v>13</v>
      </c>
      <c r="R13" s="253">
        <v>3</v>
      </c>
      <c r="T13" s="253">
        <v>4</v>
      </c>
      <c r="V13" s="253">
        <v>10</v>
      </c>
      <c r="X13" s="253">
        <v>14</v>
      </c>
    </row>
    <row r="14" spans="1:25" x14ac:dyDescent="0.25">
      <c r="A14" s="254">
        <v>13</v>
      </c>
      <c r="B14" s="253">
        <v>2</v>
      </c>
      <c r="D14" s="253">
        <v>6</v>
      </c>
      <c r="F14" s="253">
        <v>3</v>
      </c>
      <c r="H14" s="253">
        <v>4</v>
      </c>
      <c r="J14" s="253">
        <v>8</v>
      </c>
      <c r="L14" s="253">
        <v>11</v>
      </c>
      <c r="N14" s="253">
        <v>12</v>
      </c>
      <c r="P14" s="253">
        <v>14</v>
      </c>
      <c r="R14" s="253">
        <v>4</v>
      </c>
      <c r="T14" s="253">
        <v>4</v>
      </c>
      <c r="V14" s="253">
        <v>10</v>
      </c>
      <c r="X14" s="253">
        <v>14</v>
      </c>
    </row>
    <row r="15" spans="1:25" x14ac:dyDescent="0.25">
      <c r="A15" s="254">
        <v>14</v>
      </c>
      <c r="B15" s="253">
        <v>2</v>
      </c>
      <c r="D15" s="253">
        <v>7</v>
      </c>
      <c r="F15" s="253">
        <v>3</v>
      </c>
      <c r="H15" s="253">
        <v>4</v>
      </c>
      <c r="J15" s="253">
        <v>10</v>
      </c>
      <c r="L15" s="253">
        <v>12</v>
      </c>
      <c r="N15" s="253">
        <v>12</v>
      </c>
      <c r="P15" s="253">
        <v>14</v>
      </c>
      <c r="R15" s="253">
        <v>4</v>
      </c>
      <c r="T15" s="253">
        <v>4</v>
      </c>
      <c r="V15" s="253">
        <v>10</v>
      </c>
      <c r="X15" s="253">
        <v>15</v>
      </c>
    </row>
    <row r="16" spans="1:25" x14ac:dyDescent="0.25">
      <c r="A16" s="254">
        <v>15</v>
      </c>
      <c r="B16" s="253">
        <v>2</v>
      </c>
      <c r="D16" s="253">
        <v>7</v>
      </c>
      <c r="F16" s="253">
        <v>4</v>
      </c>
      <c r="H16" s="253">
        <v>4</v>
      </c>
      <c r="J16" s="253">
        <v>10</v>
      </c>
      <c r="L16" s="253">
        <v>12</v>
      </c>
      <c r="N16" s="253">
        <v>12</v>
      </c>
      <c r="P16" s="253">
        <v>14</v>
      </c>
      <c r="R16" s="253">
        <v>4</v>
      </c>
      <c r="T16" s="253">
        <v>4</v>
      </c>
      <c r="V16" s="253">
        <v>10</v>
      </c>
      <c r="X16" s="253">
        <v>15</v>
      </c>
    </row>
    <row r="17" spans="1:24" x14ac:dyDescent="0.25">
      <c r="A17" s="254">
        <v>16</v>
      </c>
      <c r="B17" s="253">
        <v>3</v>
      </c>
      <c r="D17" s="253">
        <v>7</v>
      </c>
      <c r="F17" s="253">
        <v>5</v>
      </c>
      <c r="H17" s="253">
        <v>5</v>
      </c>
      <c r="J17" s="253">
        <v>11</v>
      </c>
      <c r="L17" s="253">
        <v>13</v>
      </c>
      <c r="N17" s="253">
        <v>13</v>
      </c>
      <c r="P17" s="253">
        <v>15</v>
      </c>
      <c r="R17" s="253">
        <v>4</v>
      </c>
      <c r="T17" s="253">
        <v>5</v>
      </c>
      <c r="V17" s="253">
        <v>10</v>
      </c>
      <c r="X17" s="253">
        <v>17</v>
      </c>
    </row>
    <row r="18" spans="1:24" x14ac:dyDescent="0.25">
      <c r="A18" s="254">
        <v>17</v>
      </c>
      <c r="B18" s="253">
        <v>3</v>
      </c>
      <c r="D18" s="253">
        <v>8</v>
      </c>
      <c r="F18" s="253">
        <v>5</v>
      </c>
      <c r="H18" s="253">
        <v>5</v>
      </c>
      <c r="J18" s="253">
        <v>11</v>
      </c>
      <c r="L18" s="253">
        <v>14</v>
      </c>
      <c r="N18" s="253">
        <v>13</v>
      </c>
      <c r="P18" s="253">
        <v>15</v>
      </c>
      <c r="R18" s="253">
        <v>4</v>
      </c>
      <c r="T18" s="253">
        <v>5</v>
      </c>
      <c r="V18" s="253">
        <v>11</v>
      </c>
      <c r="X18" s="253">
        <v>17</v>
      </c>
    </row>
    <row r="19" spans="1:24" x14ac:dyDescent="0.25">
      <c r="A19" s="254">
        <v>18</v>
      </c>
      <c r="B19" s="253">
        <v>3</v>
      </c>
      <c r="D19" s="253">
        <v>8</v>
      </c>
      <c r="F19" s="253">
        <v>5</v>
      </c>
      <c r="H19" s="253">
        <v>5</v>
      </c>
      <c r="J19" s="253">
        <v>11</v>
      </c>
      <c r="L19" s="253">
        <v>14</v>
      </c>
      <c r="N19" s="253">
        <v>13</v>
      </c>
      <c r="P19" s="253">
        <v>15</v>
      </c>
      <c r="R19" s="253">
        <v>4</v>
      </c>
      <c r="T19" s="253">
        <v>5</v>
      </c>
      <c r="V19" s="253">
        <v>11</v>
      </c>
      <c r="X19" s="253">
        <v>17</v>
      </c>
    </row>
    <row r="20" spans="1:24" x14ac:dyDescent="0.25">
      <c r="A20" s="254">
        <v>19</v>
      </c>
      <c r="B20" s="253">
        <v>3</v>
      </c>
      <c r="D20" s="253">
        <v>8</v>
      </c>
      <c r="F20" s="253">
        <v>6</v>
      </c>
      <c r="H20" s="253">
        <v>5</v>
      </c>
      <c r="J20" s="253">
        <v>12</v>
      </c>
      <c r="L20" s="253">
        <v>14</v>
      </c>
      <c r="N20" s="253">
        <v>13</v>
      </c>
      <c r="P20" s="253">
        <v>16</v>
      </c>
      <c r="R20" s="253">
        <v>5</v>
      </c>
      <c r="T20" s="253">
        <v>5</v>
      </c>
      <c r="V20" s="253">
        <v>11</v>
      </c>
      <c r="X20" s="253">
        <v>19</v>
      </c>
    </row>
    <row r="21" spans="1:24" x14ac:dyDescent="0.25">
      <c r="A21" s="254">
        <v>20</v>
      </c>
      <c r="B21" s="253">
        <v>3</v>
      </c>
      <c r="D21" s="253">
        <v>8</v>
      </c>
      <c r="F21" s="253">
        <v>8</v>
      </c>
      <c r="H21" s="253">
        <v>5</v>
      </c>
      <c r="J21" s="253">
        <v>12</v>
      </c>
      <c r="L21" s="253">
        <v>14</v>
      </c>
      <c r="N21" s="253">
        <v>13</v>
      </c>
      <c r="P21" s="253">
        <v>16</v>
      </c>
      <c r="R21" s="253">
        <v>5</v>
      </c>
      <c r="T21" s="253">
        <v>6</v>
      </c>
      <c r="V21" s="253">
        <v>12</v>
      </c>
      <c r="X21" s="253">
        <v>19</v>
      </c>
    </row>
    <row r="22" spans="1:24" x14ac:dyDescent="0.25">
      <c r="A22" s="254">
        <v>21</v>
      </c>
      <c r="B22" s="253">
        <v>4</v>
      </c>
      <c r="D22" s="253">
        <v>9</v>
      </c>
      <c r="F22" s="253">
        <v>9</v>
      </c>
      <c r="H22" s="253">
        <v>5</v>
      </c>
      <c r="J22" s="253">
        <v>12</v>
      </c>
      <c r="L22" s="253">
        <v>14</v>
      </c>
      <c r="N22" s="253">
        <v>13</v>
      </c>
      <c r="P22" s="253">
        <v>16</v>
      </c>
      <c r="R22" s="253">
        <v>5</v>
      </c>
      <c r="T22" s="253">
        <v>6</v>
      </c>
      <c r="V22" s="253">
        <v>12</v>
      </c>
      <c r="X22" s="253">
        <v>19</v>
      </c>
    </row>
    <row r="23" spans="1:24" x14ac:dyDescent="0.25">
      <c r="A23" s="254">
        <v>22</v>
      </c>
      <c r="B23" s="253">
        <v>4</v>
      </c>
      <c r="D23" s="253">
        <v>9</v>
      </c>
      <c r="F23" s="253">
        <v>10</v>
      </c>
      <c r="H23" s="253">
        <v>6</v>
      </c>
      <c r="J23" s="253">
        <v>12</v>
      </c>
      <c r="L23" s="253">
        <v>15</v>
      </c>
      <c r="N23" s="253">
        <v>13</v>
      </c>
      <c r="P23" s="253">
        <v>17</v>
      </c>
      <c r="R23" s="253">
        <v>5</v>
      </c>
      <c r="T23" s="253">
        <v>6</v>
      </c>
      <c r="V23" s="253">
        <v>12</v>
      </c>
      <c r="X23" s="253">
        <v>19</v>
      </c>
    </row>
    <row r="24" spans="1:24" x14ac:dyDescent="0.25">
      <c r="A24" s="254">
        <v>23</v>
      </c>
      <c r="B24" s="253">
        <v>4</v>
      </c>
      <c r="D24" s="253">
        <v>10</v>
      </c>
      <c r="F24" s="253">
        <v>11</v>
      </c>
      <c r="H24" s="253">
        <v>6</v>
      </c>
      <c r="J24" s="253">
        <v>12</v>
      </c>
      <c r="L24" s="253">
        <v>15</v>
      </c>
      <c r="N24" s="253">
        <v>13</v>
      </c>
      <c r="P24" s="253">
        <v>17</v>
      </c>
      <c r="R24" s="253">
        <v>5</v>
      </c>
      <c r="T24" s="253">
        <v>6</v>
      </c>
      <c r="V24" s="253">
        <v>12</v>
      </c>
      <c r="X24" s="253">
        <v>20</v>
      </c>
    </row>
    <row r="25" spans="1:24" x14ac:dyDescent="0.25">
      <c r="A25" s="254">
        <v>24</v>
      </c>
      <c r="B25" s="253">
        <v>4</v>
      </c>
      <c r="D25" s="253">
        <v>11</v>
      </c>
      <c r="F25" s="253">
        <v>12</v>
      </c>
      <c r="H25" s="253">
        <v>6</v>
      </c>
      <c r="J25" s="253">
        <v>12</v>
      </c>
      <c r="L25" s="253">
        <v>15</v>
      </c>
      <c r="N25" s="253">
        <v>13</v>
      </c>
      <c r="P25" s="253">
        <v>17</v>
      </c>
      <c r="R25" s="253">
        <v>5</v>
      </c>
      <c r="T25" s="253">
        <v>6</v>
      </c>
      <c r="V25" s="253">
        <v>13</v>
      </c>
      <c r="X25" s="253">
        <v>20</v>
      </c>
    </row>
    <row r="26" spans="1:24" x14ac:dyDescent="0.25">
      <c r="A26" s="254">
        <v>25</v>
      </c>
      <c r="B26" s="253">
        <v>4</v>
      </c>
      <c r="D26" s="253">
        <v>11</v>
      </c>
      <c r="F26" s="253">
        <v>12</v>
      </c>
      <c r="H26" s="253">
        <v>6</v>
      </c>
      <c r="J26" s="253">
        <v>12</v>
      </c>
      <c r="L26" s="253">
        <v>15</v>
      </c>
      <c r="N26" s="253">
        <v>13</v>
      </c>
      <c r="P26" s="253">
        <v>17</v>
      </c>
      <c r="R26" s="253">
        <v>5</v>
      </c>
      <c r="T26" s="253">
        <v>7</v>
      </c>
      <c r="V26" s="253">
        <v>13</v>
      </c>
      <c r="X26" s="253">
        <v>20</v>
      </c>
    </row>
    <row r="27" spans="1:24" x14ac:dyDescent="0.25">
      <c r="A27" s="254">
        <v>26</v>
      </c>
      <c r="B27" s="253">
        <v>4</v>
      </c>
      <c r="D27" s="253">
        <v>11</v>
      </c>
      <c r="F27" s="253">
        <v>12</v>
      </c>
      <c r="H27" s="253">
        <v>6</v>
      </c>
      <c r="J27" s="253">
        <v>13</v>
      </c>
      <c r="L27" s="253">
        <v>16</v>
      </c>
      <c r="N27" s="253">
        <v>13</v>
      </c>
      <c r="P27" s="253">
        <v>17</v>
      </c>
      <c r="R27" s="253">
        <v>5</v>
      </c>
      <c r="T27" s="253">
        <v>7</v>
      </c>
      <c r="V27" s="253">
        <v>13</v>
      </c>
      <c r="X27" s="253">
        <v>20</v>
      </c>
    </row>
    <row r="28" spans="1:24" x14ac:dyDescent="0.25">
      <c r="A28" s="254">
        <v>27</v>
      </c>
      <c r="B28" s="253">
        <v>4</v>
      </c>
      <c r="D28" s="253">
        <v>11</v>
      </c>
      <c r="F28" s="253">
        <v>13</v>
      </c>
      <c r="H28" s="253">
        <v>6</v>
      </c>
      <c r="J28" s="253">
        <v>13</v>
      </c>
      <c r="L28" s="253">
        <v>16</v>
      </c>
      <c r="N28" s="253">
        <v>13</v>
      </c>
      <c r="P28" s="253">
        <v>18</v>
      </c>
      <c r="R28" s="253">
        <v>6</v>
      </c>
      <c r="T28" s="253">
        <v>7</v>
      </c>
      <c r="V28" s="253">
        <v>13</v>
      </c>
      <c r="X28" s="253">
        <v>21</v>
      </c>
    </row>
    <row r="29" spans="1:24" x14ac:dyDescent="0.25">
      <c r="A29" s="254">
        <v>28</v>
      </c>
      <c r="B29" s="253">
        <v>4</v>
      </c>
      <c r="D29" s="253">
        <v>11</v>
      </c>
      <c r="F29" s="253">
        <v>13</v>
      </c>
      <c r="H29" s="253">
        <v>7</v>
      </c>
      <c r="J29" s="253">
        <v>13</v>
      </c>
      <c r="L29" s="253">
        <v>16</v>
      </c>
      <c r="N29" s="253">
        <v>13</v>
      </c>
      <c r="P29" s="253">
        <v>18</v>
      </c>
      <c r="R29" s="253">
        <v>6</v>
      </c>
      <c r="T29" s="253">
        <v>7</v>
      </c>
      <c r="V29" s="253">
        <v>14</v>
      </c>
      <c r="X29" s="253">
        <v>21</v>
      </c>
    </row>
    <row r="30" spans="1:24" x14ac:dyDescent="0.25">
      <c r="A30" s="254">
        <v>29</v>
      </c>
      <c r="B30" s="253">
        <v>4</v>
      </c>
      <c r="D30" s="253">
        <v>12</v>
      </c>
      <c r="F30" s="253">
        <v>13</v>
      </c>
      <c r="H30" s="253">
        <v>7</v>
      </c>
      <c r="J30" s="253">
        <v>13</v>
      </c>
      <c r="L30" s="253">
        <v>16</v>
      </c>
      <c r="N30" s="253">
        <v>13</v>
      </c>
      <c r="P30" s="253">
        <v>19</v>
      </c>
      <c r="R30" s="253">
        <v>6</v>
      </c>
      <c r="T30" s="253">
        <v>7</v>
      </c>
      <c r="V30" s="253">
        <v>14</v>
      </c>
      <c r="X30" s="253">
        <v>21</v>
      </c>
    </row>
    <row r="31" spans="1:24" x14ac:dyDescent="0.25">
      <c r="A31" s="254">
        <v>30</v>
      </c>
      <c r="B31" s="253">
        <v>5</v>
      </c>
      <c r="D31" s="253">
        <v>12</v>
      </c>
      <c r="F31" s="253">
        <v>14</v>
      </c>
      <c r="H31" s="253">
        <v>7</v>
      </c>
      <c r="J31" s="253">
        <v>13</v>
      </c>
      <c r="L31" s="253">
        <v>16</v>
      </c>
      <c r="N31" s="253">
        <v>14</v>
      </c>
      <c r="P31" s="253">
        <v>19</v>
      </c>
      <c r="R31" s="253">
        <v>6</v>
      </c>
      <c r="T31" s="253">
        <v>7</v>
      </c>
      <c r="V31" s="253">
        <v>15</v>
      </c>
      <c r="X31" s="253">
        <v>23</v>
      </c>
    </row>
    <row r="32" spans="1:24" x14ac:dyDescent="0.25">
      <c r="A32" s="254">
        <v>31</v>
      </c>
      <c r="B32" s="253">
        <v>5</v>
      </c>
      <c r="D32" s="253">
        <v>12</v>
      </c>
      <c r="F32" s="253">
        <v>15</v>
      </c>
      <c r="H32" s="253">
        <v>7</v>
      </c>
      <c r="J32" s="253">
        <v>13</v>
      </c>
      <c r="L32" s="253">
        <v>16</v>
      </c>
      <c r="N32" s="253">
        <v>14</v>
      </c>
      <c r="P32" s="253">
        <v>19</v>
      </c>
      <c r="R32" s="253">
        <v>6</v>
      </c>
      <c r="T32" s="253">
        <v>7</v>
      </c>
      <c r="V32" s="253">
        <v>15</v>
      </c>
      <c r="X32" s="253">
        <v>23</v>
      </c>
    </row>
    <row r="33" spans="1:24" x14ac:dyDescent="0.25">
      <c r="A33" s="254">
        <v>32</v>
      </c>
      <c r="B33" s="253">
        <v>6</v>
      </c>
      <c r="D33" s="253">
        <v>12</v>
      </c>
      <c r="F33" s="253">
        <v>15</v>
      </c>
      <c r="H33" s="253">
        <v>7</v>
      </c>
      <c r="J33" s="253">
        <v>14</v>
      </c>
      <c r="L33" s="253">
        <v>17</v>
      </c>
      <c r="N33" s="253">
        <v>14</v>
      </c>
      <c r="P33" s="253">
        <v>19</v>
      </c>
      <c r="R33" s="253">
        <v>6</v>
      </c>
      <c r="T33" s="253">
        <v>7</v>
      </c>
      <c r="V33" s="253">
        <v>15</v>
      </c>
      <c r="X33" s="253">
        <v>23</v>
      </c>
    </row>
    <row r="34" spans="1:24" x14ac:dyDescent="0.25">
      <c r="A34" s="254">
        <v>33</v>
      </c>
      <c r="B34" s="253">
        <v>7</v>
      </c>
      <c r="D34" s="253">
        <v>12</v>
      </c>
      <c r="F34" s="253">
        <v>15</v>
      </c>
      <c r="H34" s="253">
        <v>7</v>
      </c>
      <c r="J34" s="253">
        <v>14</v>
      </c>
      <c r="L34" s="253">
        <v>17</v>
      </c>
      <c r="N34" s="253">
        <v>14</v>
      </c>
      <c r="P34" s="253">
        <v>20</v>
      </c>
      <c r="R34" s="253">
        <v>7</v>
      </c>
      <c r="T34" s="253">
        <v>8</v>
      </c>
      <c r="V34" s="253">
        <v>15</v>
      </c>
      <c r="X34" s="253">
        <v>23</v>
      </c>
    </row>
    <row r="35" spans="1:24" x14ac:dyDescent="0.25">
      <c r="A35" s="254">
        <v>34</v>
      </c>
      <c r="B35" s="253">
        <v>7</v>
      </c>
      <c r="D35" s="253">
        <v>13</v>
      </c>
      <c r="F35" s="253">
        <v>17</v>
      </c>
      <c r="H35" s="253">
        <v>7</v>
      </c>
      <c r="J35" s="253">
        <v>14</v>
      </c>
      <c r="L35" s="253">
        <v>17</v>
      </c>
      <c r="N35" s="253">
        <v>15</v>
      </c>
      <c r="P35" s="253">
        <v>20</v>
      </c>
      <c r="R35" s="253">
        <v>7</v>
      </c>
      <c r="T35" s="253">
        <v>8</v>
      </c>
      <c r="V35" s="253">
        <v>15</v>
      </c>
      <c r="X35" s="253">
        <v>24</v>
      </c>
    </row>
    <row r="36" spans="1:24" x14ac:dyDescent="0.25">
      <c r="A36" s="254">
        <v>35</v>
      </c>
      <c r="B36" s="253">
        <v>7</v>
      </c>
      <c r="D36" s="253">
        <v>13</v>
      </c>
      <c r="F36" s="253">
        <v>18</v>
      </c>
      <c r="H36" s="253">
        <v>8</v>
      </c>
      <c r="J36" s="253">
        <v>15</v>
      </c>
      <c r="L36" s="253">
        <v>17</v>
      </c>
      <c r="N36" s="253">
        <v>15</v>
      </c>
      <c r="P36" s="253">
        <v>20</v>
      </c>
      <c r="R36" s="253">
        <v>7</v>
      </c>
      <c r="T36" s="253">
        <v>8</v>
      </c>
      <c r="V36" s="253">
        <v>15</v>
      </c>
      <c r="X36" s="253">
        <v>25</v>
      </c>
    </row>
    <row r="37" spans="1:24" x14ac:dyDescent="0.25">
      <c r="A37" s="254">
        <v>36</v>
      </c>
      <c r="B37" s="253">
        <v>7</v>
      </c>
      <c r="D37" s="253">
        <v>14</v>
      </c>
      <c r="F37" s="253">
        <v>18</v>
      </c>
      <c r="H37" s="253">
        <v>8</v>
      </c>
      <c r="J37" s="253">
        <v>15</v>
      </c>
      <c r="L37" s="253">
        <v>17</v>
      </c>
      <c r="N37" s="253">
        <v>15</v>
      </c>
      <c r="P37" s="253">
        <v>21</v>
      </c>
      <c r="R37" s="253">
        <v>7</v>
      </c>
      <c r="T37" s="253">
        <v>8</v>
      </c>
      <c r="V37" s="253">
        <v>15</v>
      </c>
      <c r="X37" s="253">
        <v>25</v>
      </c>
    </row>
    <row r="38" spans="1:24" x14ac:dyDescent="0.25">
      <c r="A38" s="254">
        <v>37</v>
      </c>
      <c r="B38" s="253">
        <v>7</v>
      </c>
      <c r="D38" s="253">
        <v>14</v>
      </c>
      <c r="F38" s="253">
        <v>18</v>
      </c>
      <c r="H38" s="253">
        <v>8</v>
      </c>
      <c r="J38" s="253">
        <v>16</v>
      </c>
      <c r="L38" s="253">
        <v>17</v>
      </c>
      <c r="N38" s="253">
        <v>15</v>
      </c>
      <c r="P38" s="253">
        <v>21</v>
      </c>
      <c r="R38" s="253">
        <v>7</v>
      </c>
      <c r="T38" s="253">
        <v>8</v>
      </c>
      <c r="V38" s="253">
        <v>15</v>
      </c>
      <c r="X38" s="253">
        <v>26</v>
      </c>
    </row>
    <row r="39" spans="1:24" x14ac:dyDescent="0.25">
      <c r="A39" s="254">
        <v>38</v>
      </c>
      <c r="B39" s="253">
        <v>8</v>
      </c>
      <c r="D39" s="253">
        <v>14</v>
      </c>
      <c r="F39" s="253">
        <v>18</v>
      </c>
      <c r="H39" s="253">
        <v>8</v>
      </c>
      <c r="J39" s="253">
        <v>16</v>
      </c>
      <c r="L39" s="253">
        <v>18</v>
      </c>
      <c r="N39" s="253">
        <v>16</v>
      </c>
      <c r="P39" s="253">
        <v>21</v>
      </c>
      <c r="R39" s="253">
        <v>7</v>
      </c>
      <c r="T39" s="253">
        <v>8</v>
      </c>
      <c r="V39" s="253">
        <v>15</v>
      </c>
      <c r="X39" s="253">
        <v>26</v>
      </c>
    </row>
    <row r="40" spans="1:24" x14ac:dyDescent="0.25">
      <c r="A40" s="254">
        <v>39</v>
      </c>
      <c r="B40" s="253">
        <v>8</v>
      </c>
      <c r="D40" s="253">
        <v>14</v>
      </c>
      <c r="F40" s="253">
        <v>18</v>
      </c>
      <c r="H40" s="253">
        <v>8</v>
      </c>
      <c r="J40" s="253">
        <v>17</v>
      </c>
      <c r="L40" s="253">
        <v>18</v>
      </c>
      <c r="N40" s="253">
        <v>16</v>
      </c>
      <c r="P40" s="253">
        <v>22</v>
      </c>
      <c r="R40" s="253">
        <v>7</v>
      </c>
      <c r="T40" s="253">
        <v>9</v>
      </c>
      <c r="V40" s="253">
        <v>15</v>
      </c>
      <c r="X40" s="253">
        <v>27</v>
      </c>
    </row>
    <row r="41" spans="1:24" x14ac:dyDescent="0.25">
      <c r="A41" s="254">
        <v>40</v>
      </c>
      <c r="B41" s="253">
        <v>8</v>
      </c>
      <c r="D41" s="253">
        <v>15</v>
      </c>
      <c r="F41" s="253">
        <v>18</v>
      </c>
      <c r="H41" s="253">
        <v>8</v>
      </c>
      <c r="J41" s="253">
        <v>17</v>
      </c>
      <c r="L41" s="253">
        <v>19</v>
      </c>
      <c r="N41" s="253">
        <v>16</v>
      </c>
      <c r="P41" s="253">
        <v>22</v>
      </c>
      <c r="R41" s="253">
        <v>7</v>
      </c>
      <c r="T41" s="253">
        <v>9</v>
      </c>
      <c r="V41" s="253">
        <v>16</v>
      </c>
      <c r="X41" s="253">
        <v>28</v>
      </c>
    </row>
    <row r="42" spans="1:24" x14ac:dyDescent="0.25">
      <c r="A42" s="254">
        <v>41</v>
      </c>
      <c r="B42" s="253">
        <v>8</v>
      </c>
      <c r="D42" s="253">
        <v>15</v>
      </c>
      <c r="F42" s="253">
        <v>19</v>
      </c>
      <c r="H42" s="253">
        <v>8</v>
      </c>
      <c r="J42" s="253">
        <v>17</v>
      </c>
      <c r="L42" s="253">
        <v>19</v>
      </c>
      <c r="N42" s="253">
        <v>16</v>
      </c>
      <c r="P42" s="253">
        <v>22</v>
      </c>
      <c r="R42" s="253">
        <v>8</v>
      </c>
      <c r="T42" s="253">
        <v>9</v>
      </c>
      <c r="V42" s="253">
        <v>16</v>
      </c>
      <c r="X42" s="253">
        <v>28</v>
      </c>
    </row>
    <row r="43" spans="1:24" x14ac:dyDescent="0.25">
      <c r="A43" s="254">
        <v>42</v>
      </c>
      <c r="B43" s="253">
        <v>8</v>
      </c>
      <c r="D43" s="253">
        <v>15</v>
      </c>
      <c r="F43" s="253">
        <v>19</v>
      </c>
      <c r="H43" s="253">
        <v>8</v>
      </c>
      <c r="J43" s="253">
        <v>17</v>
      </c>
      <c r="L43" s="253">
        <v>19</v>
      </c>
      <c r="N43" s="253">
        <v>16</v>
      </c>
      <c r="P43" s="253">
        <v>22</v>
      </c>
      <c r="R43" s="253">
        <v>8</v>
      </c>
      <c r="T43" s="253">
        <v>9</v>
      </c>
      <c r="V43" s="253">
        <v>16</v>
      </c>
      <c r="X43" s="253">
        <v>28</v>
      </c>
    </row>
    <row r="44" spans="1:24" x14ac:dyDescent="0.25">
      <c r="A44" s="254">
        <v>43</v>
      </c>
      <c r="B44" s="253">
        <v>9</v>
      </c>
      <c r="D44" s="253">
        <v>16</v>
      </c>
      <c r="F44" s="253">
        <v>19</v>
      </c>
      <c r="H44" s="253">
        <v>8</v>
      </c>
      <c r="J44" s="253">
        <v>17</v>
      </c>
      <c r="L44" s="253">
        <v>19</v>
      </c>
      <c r="N44" s="253">
        <v>17</v>
      </c>
      <c r="P44" s="253">
        <v>22</v>
      </c>
      <c r="R44" s="253">
        <v>8</v>
      </c>
      <c r="T44" s="253">
        <v>9</v>
      </c>
      <c r="V44" s="253">
        <v>16</v>
      </c>
      <c r="X44" s="253">
        <v>28</v>
      </c>
    </row>
    <row r="45" spans="1:24" x14ac:dyDescent="0.25">
      <c r="A45" s="254">
        <v>44</v>
      </c>
      <c r="B45" s="253">
        <v>9</v>
      </c>
      <c r="D45" s="253">
        <v>16</v>
      </c>
      <c r="F45" s="253">
        <v>19</v>
      </c>
      <c r="H45" s="253">
        <v>9</v>
      </c>
      <c r="J45" s="253">
        <v>18</v>
      </c>
      <c r="L45" s="253">
        <v>20</v>
      </c>
      <c r="N45" s="253">
        <v>18</v>
      </c>
      <c r="P45" s="253">
        <v>23</v>
      </c>
      <c r="R45" s="253">
        <v>9</v>
      </c>
      <c r="T45" s="253">
        <v>9</v>
      </c>
      <c r="V45" s="253">
        <v>17</v>
      </c>
      <c r="X45" s="253">
        <v>28</v>
      </c>
    </row>
    <row r="46" spans="1:24" x14ac:dyDescent="0.25">
      <c r="A46" s="254">
        <v>45</v>
      </c>
      <c r="B46" s="253">
        <v>9</v>
      </c>
      <c r="D46" s="253">
        <v>16</v>
      </c>
      <c r="F46" s="253">
        <v>20</v>
      </c>
      <c r="H46" s="253">
        <v>9</v>
      </c>
      <c r="J46" s="253">
        <v>18</v>
      </c>
      <c r="L46" s="253">
        <v>20</v>
      </c>
      <c r="N46" s="253">
        <v>18</v>
      </c>
      <c r="P46" s="253">
        <v>23</v>
      </c>
      <c r="R46" s="253">
        <v>9</v>
      </c>
      <c r="T46" s="253">
        <v>9</v>
      </c>
      <c r="V46" s="253">
        <v>17</v>
      </c>
      <c r="X46" s="253">
        <v>28</v>
      </c>
    </row>
    <row r="47" spans="1:24" x14ac:dyDescent="0.25">
      <c r="A47" s="254">
        <v>46</v>
      </c>
      <c r="B47" s="253">
        <v>9</v>
      </c>
      <c r="D47" s="253">
        <v>16</v>
      </c>
      <c r="F47" s="253">
        <v>20</v>
      </c>
      <c r="H47" s="253">
        <v>9</v>
      </c>
      <c r="J47" s="253">
        <v>19</v>
      </c>
      <c r="L47" s="253">
        <v>20</v>
      </c>
      <c r="N47" s="253">
        <v>19</v>
      </c>
      <c r="P47" s="253">
        <v>23</v>
      </c>
      <c r="R47" s="253">
        <v>9</v>
      </c>
      <c r="T47" s="253">
        <v>10</v>
      </c>
      <c r="V47" s="253">
        <v>17</v>
      </c>
      <c r="X47" s="253">
        <v>28</v>
      </c>
    </row>
    <row r="48" spans="1:24" x14ac:dyDescent="0.25">
      <c r="A48" s="254">
        <v>47</v>
      </c>
      <c r="B48" s="253">
        <v>9</v>
      </c>
      <c r="D48" s="253">
        <v>16</v>
      </c>
      <c r="F48" s="253">
        <v>20</v>
      </c>
      <c r="H48" s="253">
        <v>9</v>
      </c>
      <c r="J48" s="253">
        <v>19</v>
      </c>
      <c r="L48" s="253">
        <v>21</v>
      </c>
      <c r="N48" s="253">
        <v>19</v>
      </c>
      <c r="P48" s="253">
        <v>24</v>
      </c>
      <c r="R48" s="253">
        <v>9</v>
      </c>
      <c r="T48" s="253">
        <v>10</v>
      </c>
      <c r="V48" s="253">
        <v>17</v>
      </c>
      <c r="X48" s="253">
        <v>28</v>
      </c>
    </row>
    <row r="49" spans="1:24" x14ac:dyDescent="0.25">
      <c r="A49" s="254">
        <v>48</v>
      </c>
      <c r="B49" s="253">
        <v>10</v>
      </c>
      <c r="D49" s="253">
        <v>16</v>
      </c>
      <c r="F49" s="253">
        <v>22</v>
      </c>
      <c r="H49" s="253">
        <v>9</v>
      </c>
      <c r="J49" s="253">
        <v>19</v>
      </c>
      <c r="L49" s="253">
        <v>21</v>
      </c>
      <c r="N49" s="253">
        <v>19</v>
      </c>
      <c r="P49" s="253">
        <v>25</v>
      </c>
      <c r="R49" s="253">
        <v>9</v>
      </c>
      <c r="T49" s="253">
        <v>10</v>
      </c>
      <c r="V49" s="253">
        <v>17</v>
      </c>
      <c r="X49" s="253">
        <v>28</v>
      </c>
    </row>
    <row r="50" spans="1:24" x14ac:dyDescent="0.25">
      <c r="A50" s="254">
        <v>49</v>
      </c>
      <c r="B50" s="253">
        <v>10</v>
      </c>
      <c r="D50" s="253">
        <v>16</v>
      </c>
      <c r="F50" s="253">
        <v>22</v>
      </c>
      <c r="H50" s="253">
        <v>9</v>
      </c>
      <c r="J50" s="253">
        <v>19</v>
      </c>
      <c r="L50" s="253">
        <v>21</v>
      </c>
      <c r="N50" s="253">
        <v>19</v>
      </c>
      <c r="P50" s="253">
        <v>25</v>
      </c>
      <c r="R50" s="253">
        <v>9</v>
      </c>
      <c r="T50" s="253">
        <v>10</v>
      </c>
      <c r="V50" s="253">
        <v>17</v>
      </c>
      <c r="X50" s="253">
        <v>28</v>
      </c>
    </row>
    <row r="51" spans="1:24" x14ac:dyDescent="0.25">
      <c r="A51" s="254">
        <v>50</v>
      </c>
      <c r="B51" s="253">
        <v>10</v>
      </c>
      <c r="D51" s="253">
        <v>16</v>
      </c>
      <c r="F51" s="253">
        <v>22</v>
      </c>
      <c r="H51" s="253">
        <v>9</v>
      </c>
      <c r="J51" s="253">
        <v>20</v>
      </c>
      <c r="L51" s="253">
        <v>21</v>
      </c>
      <c r="N51" s="253">
        <v>19</v>
      </c>
      <c r="P51" s="253">
        <v>25</v>
      </c>
      <c r="R51" s="253">
        <v>9</v>
      </c>
      <c r="T51" s="253">
        <v>10</v>
      </c>
      <c r="V51" s="253">
        <v>18</v>
      </c>
      <c r="X51" s="253">
        <v>28</v>
      </c>
    </row>
    <row r="52" spans="1:24" x14ac:dyDescent="0.25">
      <c r="A52" s="254">
        <v>51</v>
      </c>
      <c r="B52" s="253">
        <v>10</v>
      </c>
      <c r="D52" s="253">
        <v>16</v>
      </c>
      <c r="F52" s="253">
        <v>22</v>
      </c>
      <c r="H52" s="253">
        <v>9</v>
      </c>
      <c r="J52" s="253">
        <v>20</v>
      </c>
      <c r="L52" s="253">
        <v>21</v>
      </c>
      <c r="N52" s="253">
        <v>19</v>
      </c>
      <c r="P52" s="253">
        <v>25</v>
      </c>
      <c r="R52" s="253">
        <v>10</v>
      </c>
      <c r="T52" s="253">
        <v>10</v>
      </c>
      <c r="V52" s="253">
        <v>18</v>
      </c>
      <c r="X52" s="253">
        <v>29</v>
      </c>
    </row>
    <row r="53" spans="1:24" x14ac:dyDescent="0.25">
      <c r="A53" s="254">
        <v>52</v>
      </c>
      <c r="B53" s="253">
        <v>10</v>
      </c>
      <c r="D53" s="253">
        <v>17</v>
      </c>
      <c r="F53" s="253">
        <v>22</v>
      </c>
      <c r="H53" s="253">
        <v>10</v>
      </c>
      <c r="J53" s="253">
        <v>20</v>
      </c>
      <c r="L53" s="253">
        <v>21</v>
      </c>
      <c r="N53" s="253">
        <v>19</v>
      </c>
      <c r="P53" s="253">
        <v>26</v>
      </c>
      <c r="R53" s="253">
        <v>10</v>
      </c>
      <c r="T53" s="253">
        <v>10</v>
      </c>
      <c r="V53" s="253">
        <v>18</v>
      </c>
      <c r="X53" s="253">
        <v>29</v>
      </c>
    </row>
    <row r="54" spans="1:24" x14ac:dyDescent="0.25">
      <c r="A54" s="254">
        <v>53</v>
      </c>
      <c r="B54" s="253">
        <v>10</v>
      </c>
      <c r="D54" s="253">
        <v>17</v>
      </c>
      <c r="F54" s="253">
        <v>22</v>
      </c>
      <c r="H54" s="253">
        <v>10</v>
      </c>
      <c r="J54" s="253">
        <v>20</v>
      </c>
      <c r="L54" s="253">
        <v>21</v>
      </c>
      <c r="N54" s="253">
        <v>19</v>
      </c>
      <c r="P54" s="253">
        <v>26</v>
      </c>
      <c r="R54" s="253">
        <v>10</v>
      </c>
      <c r="T54" s="253">
        <v>11</v>
      </c>
      <c r="V54" s="253">
        <v>18</v>
      </c>
      <c r="X54" s="253">
        <v>29</v>
      </c>
    </row>
    <row r="55" spans="1:24" x14ac:dyDescent="0.25">
      <c r="A55" s="254">
        <v>54</v>
      </c>
      <c r="B55" s="253">
        <v>10</v>
      </c>
      <c r="D55" s="253">
        <v>17</v>
      </c>
      <c r="F55" s="253">
        <v>23</v>
      </c>
      <c r="H55" s="253">
        <v>10</v>
      </c>
      <c r="J55" s="253">
        <v>21</v>
      </c>
      <c r="L55" s="253">
        <v>21</v>
      </c>
      <c r="N55" s="253">
        <v>20</v>
      </c>
      <c r="P55" s="253">
        <v>27</v>
      </c>
      <c r="R55" s="253">
        <v>10</v>
      </c>
      <c r="T55" s="253">
        <v>11</v>
      </c>
      <c r="V55" s="253">
        <v>18</v>
      </c>
      <c r="X55" s="253">
        <v>29</v>
      </c>
    </row>
    <row r="56" spans="1:24" x14ac:dyDescent="0.25">
      <c r="A56" s="254">
        <v>55</v>
      </c>
      <c r="B56" s="253">
        <v>10</v>
      </c>
      <c r="D56" s="253">
        <v>17</v>
      </c>
      <c r="F56" s="253">
        <v>23</v>
      </c>
      <c r="H56" s="253">
        <v>10</v>
      </c>
      <c r="J56" s="253">
        <v>21</v>
      </c>
      <c r="L56" s="253">
        <v>21</v>
      </c>
      <c r="N56" s="253">
        <v>20</v>
      </c>
      <c r="P56" s="253">
        <v>27</v>
      </c>
      <c r="R56" s="253">
        <v>10</v>
      </c>
      <c r="T56" s="253">
        <v>11</v>
      </c>
      <c r="V56" s="253">
        <v>19</v>
      </c>
      <c r="X56" s="253">
        <v>29</v>
      </c>
    </row>
    <row r="57" spans="1:24" x14ac:dyDescent="0.25">
      <c r="A57" s="254">
        <v>56</v>
      </c>
      <c r="B57" s="253">
        <v>11</v>
      </c>
      <c r="D57" s="253">
        <v>17</v>
      </c>
      <c r="F57" s="253">
        <v>24</v>
      </c>
      <c r="H57" s="253">
        <v>10</v>
      </c>
      <c r="J57" s="253">
        <v>22</v>
      </c>
      <c r="L57" s="253">
        <v>22</v>
      </c>
      <c r="N57" s="253">
        <v>20</v>
      </c>
      <c r="P57" s="253">
        <v>27</v>
      </c>
      <c r="R57" s="253">
        <v>10</v>
      </c>
      <c r="T57" s="253">
        <v>11</v>
      </c>
      <c r="V57" s="253">
        <v>19</v>
      </c>
      <c r="X57" s="253">
        <v>29</v>
      </c>
    </row>
    <row r="58" spans="1:24" x14ac:dyDescent="0.25">
      <c r="A58" s="254">
        <v>57</v>
      </c>
      <c r="B58" s="253">
        <v>12</v>
      </c>
      <c r="D58" s="253">
        <v>17</v>
      </c>
      <c r="F58" s="253">
        <v>24</v>
      </c>
      <c r="H58" s="253">
        <v>10</v>
      </c>
      <c r="J58" s="253">
        <v>22</v>
      </c>
      <c r="L58" s="253">
        <v>22</v>
      </c>
      <c r="N58" s="253">
        <v>20</v>
      </c>
      <c r="P58" s="253">
        <v>28</v>
      </c>
      <c r="R58" s="253">
        <v>10</v>
      </c>
      <c r="T58" s="253">
        <v>11</v>
      </c>
      <c r="V58" s="253">
        <v>20</v>
      </c>
      <c r="X58" s="253">
        <v>30</v>
      </c>
    </row>
    <row r="59" spans="1:24" x14ac:dyDescent="0.25">
      <c r="A59" s="254">
        <v>58</v>
      </c>
      <c r="B59" s="253">
        <v>12</v>
      </c>
      <c r="D59" s="253">
        <v>17</v>
      </c>
      <c r="F59" s="253">
        <v>24</v>
      </c>
      <c r="H59" s="253">
        <v>10</v>
      </c>
      <c r="J59" s="253">
        <v>22</v>
      </c>
      <c r="L59" s="253">
        <v>22</v>
      </c>
      <c r="N59" s="253">
        <v>20</v>
      </c>
      <c r="P59" s="253">
        <v>28</v>
      </c>
      <c r="R59" s="253">
        <v>10</v>
      </c>
      <c r="T59" s="253">
        <v>11</v>
      </c>
      <c r="V59" s="253">
        <v>20</v>
      </c>
      <c r="X59" s="253">
        <v>30</v>
      </c>
    </row>
    <row r="60" spans="1:24" x14ac:dyDescent="0.25">
      <c r="A60" s="254">
        <v>59</v>
      </c>
      <c r="B60" s="253">
        <v>12</v>
      </c>
      <c r="D60" s="253">
        <v>17</v>
      </c>
      <c r="F60" s="253">
        <v>24</v>
      </c>
      <c r="H60" s="253">
        <v>10</v>
      </c>
      <c r="J60" s="253">
        <v>22</v>
      </c>
      <c r="L60" s="253">
        <v>23</v>
      </c>
      <c r="N60" s="253">
        <v>20</v>
      </c>
      <c r="P60" s="253">
        <v>28</v>
      </c>
      <c r="R60" s="253">
        <v>10</v>
      </c>
      <c r="T60" s="253">
        <v>11</v>
      </c>
      <c r="V60" s="253">
        <v>20</v>
      </c>
      <c r="X60" s="253">
        <v>30</v>
      </c>
    </row>
    <row r="61" spans="1:24" x14ac:dyDescent="0.25">
      <c r="A61" s="254">
        <v>60</v>
      </c>
      <c r="B61" s="253">
        <v>12</v>
      </c>
      <c r="D61" s="253">
        <v>17</v>
      </c>
      <c r="F61" s="253">
        <v>24</v>
      </c>
      <c r="H61" s="253">
        <v>10</v>
      </c>
      <c r="J61" s="253">
        <v>22</v>
      </c>
      <c r="L61" s="253">
        <v>23</v>
      </c>
      <c r="N61" s="253">
        <v>20</v>
      </c>
      <c r="P61" s="253">
        <v>28</v>
      </c>
      <c r="R61" s="253">
        <v>11</v>
      </c>
      <c r="T61" s="253">
        <v>12</v>
      </c>
      <c r="V61" s="253">
        <v>20</v>
      </c>
      <c r="X61" s="253">
        <v>31</v>
      </c>
    </row>
    <row r="62" spans="1:24" x14ac:dyDescent="0.25">
      <c r="A62" s="254">
        <v>61</v>
      </c>
      <c r="B62" s="253">
        <v>12</v>
      </c>
      <c r="D62" s="253">
        <v>17</v>
      </c>
      <c r="F62" s="253">
        <v>24</v>
      </c>
      <c r="H62" s="253">
        <v>10</v>
      </c>
      <c r="J62" s="253">
        <v>23</v>
      </c>
      <c r="L62" s="253">
        <v>23</v>
      </c>
      <c r="N62" s="253">
        <v>21</v>
      </c>
      <c r="P62" s="253">
        <v>28</v>
      </c>
      <c r="R62" s="253">
        <v>11</v>
      </c>
      <c r="T62" s="253">
        <v>12</v>
      </c>
      <c r="V62" s="253">
        <v>20</v>
      </c>
      <c r="X62" s="253">
        <v>32</v>
      </c>
    </row>
    <row r="63" spans="1:24" x14ac:dyDescent="0.25">
      <c r="A63" s="254">
        <v>62</v>
      </c>
      <c r="B63" s="253">
        <v>13</v>
      </c>
      <c r="D63" s="253">
        <v>17</v>
      </c>
      <c r="F63" s="253">
        <v>25</v>
      </c>
      <c r="H63" s="253">
        <v>10</v>
      </c>
      <c r="J63" s="253">
        <v>23</v>
      </c>
      <c r="L63" s="253">
        <v>23</v>
      </c>
      <c r="N63" s="253">
        <v>21</v>
      </c>
      <c r="P63" s="253">
        <v>29</v>
      </c>
      <c r="R63" s="253">
        <v>11</v>
      </c>
      <c r="T63" s="253">
        <v>12</v>
      </c>
      <c r="V63" s="253">
        <v>20</v>
      </c>
      <c r="X63" s="253">
        <v>32</v>
      </c>
    </row>
    <row r="64" spans="1:24" x14ac:dyDescent="0.25">
      <c r="A64" s="254">
        <v>63</v>
      </c>
      <c r="B64" s="253">
        <v>13</v>
      </c>
      <c r="D64" s="253">
        <v>17</v>
      </c>
      <c r="F64" s="253">
        <v>25</v>
      </c>
      <c r="H64" s="253">
        <v>10</v>
      </c>
      <c r="J64" s="253">
        <v>23</v>
      </c>
      <c r="L64" s="253">
        <v>23</v>
      </c>
      <c r="N64" s="253">
        <v>21</v>
      </c>
      <c r="P64" s="253">
        <v>29</v>
      </c>
      <c r="R64" s="253">
        <v>11</v>
      </c>
      <c r="T64" s="253">
        <v>12</v>
      </c>
      <c r="V64" s="253">
        <v>20</v>
      </c>
      <c r="X64" s="253">
        <v>32</v>
      </c>
    </row>
    <row r="65" spans="1:24" x14ac:dyDescent="0.25">
      <c r="A65" s="254">
        <v>64</v>
      </c>
      <c r="B65" s="253">
        <v>13</v>
      </c>
      <c r="D65" s="253">
        <v>17</v>
      </c>
      <c r="F65" s="253">
        <v>25</v>
      </c>
      <c r="H65" s="253">
        <v>10</v>
      </c>
      <c r="J65" s="253">
        <v>24</v>
      </c>
      <c r="L65" s="253">
        <v>24</v>
      </c>
      <c r="N65" s="253">
        <v>21</v>
      </c>
      <c r="P65" s="253">
        <v>29</v>
      </c>
      <c r="R65" s="253">
        <v>11</v>
      </c>
      <c r="T65" s="253">
        <v>13</v>
      </c>
      <c r="V65" s="253">
        <v>20</v>
      </c>
      <c r="X65" s="253">
        <v>32</v>
      </c>
    </row>
    <row r="66" spans="1:24" x14ac:dyDescent="0.25">
      <c r="A66" s="254">
        <v>65</v>
      </c>
      <c r="B66" s="253">
        <v>13</v>
      </c>
      <c r="D66" s="253">
        <v>17</v>
      </c>
      <c r="F66" s="253">
        <v>25</v>
      </c>
      <c r="H66" s="253">
        <v>10</v>
      </c>
      <c r="J66" s="253">
        <v>24</v>
      </c>
      <c r="L66" s="253">
        <v>24</v>
      </c>
      <c r="N66" s="253">
        <v>21</v>
      </c>
      <c r="P66" s="253">
        <v>30</v>
      </c>
      <c r="R66" s="253">
        <v>12</v>
      </c>
      <c r="T66" s="253">
        <v>13</v>
      </c>
      <c r="V66" s="253">
        <v>20</v>
      </c>
      <c r="X66" s="253">
        <v>32</v>
      </c>
    </row>
    <row r="67" spans="1:24" x14ac:dyDescent="0.25">
      <c r="A67" s="254">
        <v>66</v>
      </c>
      <c r="B67" s="253">
        <v>13</v>
      </c>
      <c r="D67" s="253">
        <v>17</v>
      </c>
      <c r="F67" s="253">
        <v>25</v>
      </c>
      <c r="H67" s="253">
        <v>10</v>
      </c>
      <c r="J67" s="253">
        <v>25</v>
      </c>
      <c r="L67" s="253">
        <v>24</v>
      </c>
      <c r="N67" s="253">
        <v>21</v>
      </c>
      <c r="P67" s="253">
        <v>30</v>
      </c>
      <c r="R67" s="253">
        <v>12</v>
      </c>
      <c r="T67" s="253">
        <v>13</v>
      </c>
      <c r="V67" s="253">
        <v>20</v>
      </c>
      <c r="X67" s="253">
        <v>32</v>
      </c>
    </row>
    <row r="68" spans="1:24" x14ac:dyDescent="0.25">
      <c r="A68" s="254">
        <v>67</v>
      </c>
      <c r="B68" s="253">
        <v>13</v>
      </c>
      <c r="D68" s="253">
        <v>18</v>
      </c>
      <c r="F68" s="253">
        <v>26</v>
      </c>
      <c r="H68" s="253">
        <v>11</v>
      </c>
      <c r="J68" s="253">
        <v>26</v>
      </c>
      <c r="L68" s="253">
        <v>25</v>
      </c>
      <c r="N68" s="253">
        <v>21</v>
      </c>
      <c r="P68" s="253">
        <v>30</v>
      </c>
      <c r="R68" s="253">
        <v>12</v>
      </c>
      <c r="T68" s="253">
        <v>13</v>
      </c>
      <c r="V68" s="253">
        <v>20</v>
      </c>
      <c r="X68" s="253">
        <v>32</v>
      </c>
    </row>
    <row r="69" spans="1:24" x14ac:dyDescent="0.25">
      <c r="A69" s="254">
        <v>68</v>
      </c>
      <c r="B69" s="253">
        <v>13</v>
      </c>
      <c r="D69" s="253">
        <v>18</v>
      </c>
      <c r="F69" s="253">
        <v>26</v>
      </c>
      <c r="H69" s="253">
        <v>11</v>
      </c>
      <c r="J69" s="253">
        <v>26</v>
      </c>
      <c r="L69" s="253">
        <v>26</v>
      </c>
      <c r="N69" s="253">
        <v>22</v>
      </c>
      <c r="P69" s="253">
        <v>30</v>
      </c>
      <c r="R69" s="253">
        <v>12</v>
      </c>
      <c r="T69" s="253">
        <v>13</v>
      </c>
      <c r="V69" s="253">
        <v>21</v>
      </c>
      <c r="X69" s="253">
        <v>32</v>
      </c>
    </row>
    <row r="70" spans="1:24" x14ac:dyDescent="0.25">
      <c r="A70" s="254">
        <v>69</v>
      </c>
      <c r="B70" s="253">
        <v>14</v>
      </c>
      <c r="D70" s="253">
        <v>18</v>
      </c>
      <c r="F70" s="253">
        <v>27</v>
      </c>
      <c r="H70" s="253">
        <v>11</v>
      </c>
      <c r="J70" s="253">
        <v>26</v>
      </c>
      <c r="L70" s="253">
        <v>26</v>
      </c>
      <c r="N70" s="253">
        <v>22</v>
      </c>
      <c r="P70" s="253">
        <v>30</v>
      </c>
      <c r="R70" s="253">
        <v>12</v>
      </c>
      <c r="T70" s="253">
        <v>14</v>
      </c>
      <c r="V70" s="253">
        <v>22</v>
      </c>
      <c r="X70" s="253">
        <v>33</v>
      </c>
    </row>
    <row r="71" spans="1:24" x14ac:dyDescent="0.25">
      <c r="A71" s="254">
        <v>70</v>
      </c>
      <c r="B71" s="253">
        <v>14</v>
      </c>
      <c r="D71" s="253">
        <v>18</v>
      </c>
      <c r="F71" s="253">
        <v>27</v>
      </c>
      <c r="H71" s="253">
        <v>11</v>
      </c>
      <c r="J71" s="253">
        <v>26</v>
      </c>
      <c r="L71" s="253">
        <v>26</v>
      </c>
      <c r="N71" s="253">
        <v>22</v>
      </c>
      <c r="P71" s="253">
        <v>30</v>
      </c>
      <c r="R71" s="253">
        <v>12</v>
      </c>
      <c r="T71" s="253">
        <v>14</v>
      </c>
      <c r="V71" s="253">
        <v>22</v>
      </c>
      <c r="X71" s="253">
        <v>33</v>
      </c>
    </row>
    <row r="72" spans="1:24" x14ac:dyDescent="0.25">
      <c r="A72" s="254">
        <v>71</v>
      </c>
      <c r="B72" s="253">
        <v>14</v>
      </c>
      <c r="D72" s="253">
        <v>18</v>
      </c>
      <c r="F72" s="253">
        <v>28</v>
      </c>
      <c r="H72" s="253">
        <v>12</v>
      </c>
      <c r="J72" s="253">
        <v>27</v>
      </c>
      <c r="L72" s="253">
        <v>27</v>
      </c>
      <c r="N72" s="253">
        <v>22</v>
      </c>
      <c r="P72" s="253">
        <v>31</v>
      </c>
      <c r="R72" s="253">
        <v>12</v>
      </c>
      <c r="T72" s="253">
        <v>14</v>
      </c>
      <c r="V72" s="253">
        <v>22</v>
      </c>
      <c r="X72" s="253">
        <v>33</v>
      </c>
    </row>
    <row r="73" spans="1:24" x14ac:dyDescent="0.25">
      <c r="A73" s="254">
        <v>72</v>
      </c>
      <c r="B73" s="253">
        <v>14</v>
      </c>
      <c r="D73" s="253">
        <v>18</v>
      </c>
      <c r="F73" s="253">
        <v>28</v>
      </c>
      <c r="H73" s="253">
        <v>12</v>
      </c>
      <c r="J73" s="253">
        <v>27</v>
      </c>
      <c r="L73" s="253">
        <v>27</v>
      </c>
      <c r="N73" s="253">
        <v>22</v>
      </c>
      <c r="P73" s="253">
        <v>31</v>
      </c>
      <c r="R73" s="253">
        <v>12</v>
      </c>
      <c r="T73" s="253">
        <v>14</v>
      </c>
      <c r="V73" s="253">
        <v>22</v>
      </c>
      <c r="X73" s="253">
        <v>34</v>
      </c>
    </row>
    <row r="74" spans="1:24" x14ac:dyDescent="0.25">
      <c r="A74" s="254">
        <v>73</v>
      </c>
      <c r="B74" s="253">
        <v>14</v>
      </c>
      <c r="D74" s="253">
        <v>19</v>
      </c>
      <c r="F74" s="253">
        <v>28</v>
      </c>
      <c r="H74" s="253">
        <v>12</v>
      </c>
      <c r="J74" s="253">
        <v>27</v>
      </c>
      <c r="L74" s="253">
        <v>27</v>
      </c>
      <c r="N74" s="253">
        <v>22</v>
      </c>
      <c r="P74" s="253">
        <v>31</v>
      </c>
      <c r="R74" s="253">
        <v>12</v>
      </c>
      <c r="T74" s="253">
        <v>14</v>
      </c>
      <c r="V74" s="253">
        <v>22</v>
      </c>
      <c r="X74" s="253">
        <v>35</v>
      </c>
    </row>
    <row r="75" spans="1:24" x14ac:dyDescent="0.25">
      <c r="A75" s="254">
        <v>74</v>
      </c>
      <c r="B75" s="253">
        <v>15</v>
      </c>
      <c r="D75" s="253">
        <v>19</v>
      </c>
      <c r="F75" s="253">
        <v>28</v>
      </c>
      <c r="H75" s="253">
        <v>12</v>
      </c>
      <c r="J75" s="253">
        <v>28</v>
      </c>
      <c r="L75" s="253">
        <v>27</v>
      </c>
      <c r="N75" s="253">
        <v>22</v>
      </c>
      <c r="P75" s="253">
        <v>31</v>
      </c>
      <c r="R75" s="253">
        <v>13</v>
      </c>
      <c r="T75" s="253">
        <v>14</v>
      </c>
      <c r="V75" s="253">
        <v>22</v>
      </c>
      <c r="X75" s="253">
        <v>35</v>
      </c>
    </row>
    <row r="76" spans="1:24" x14ac:dyDescent="0.25">
      <c r="A76" s="254">
        <v>75</v>
      </c>
      <c r="B76" s="253">
        <v>15</v>
      </c>
      <c r="D76" s="253">
        <v>19</v>
      </c>
      <c r="F76" s="253">
        <v>28</v>
      </c>
      <c r="H76" s="253">
        <v>12</v>
      </c>
      <c r="J76" s="253">
        <v>28</v>
      </c>
      <c r="L76" s="253">
        <v>27</v>
      </c>
      <c r="N76" s="253">
        <v>22</v>
      </c>
      <c r="P76" s="253">
        <v>32</v>
      </c>
      <c r="R76" s="253">
        <v>13</v>
      </c>
      <c r="T76" s="253">
        <v>15</v>
      </c>
      <c r="V76" s="253">
        <v>23</v>
      </c>
      <c r="X76" s="253">
        <v>35</v>
      </c>
    </row>
    <row r="77" spans="1:24" x14ac:dyDescent="0.25">
      <c r="A77" s="254">
        <v>76</v>
      </c>
      <c r="B77" s="253">
        <v>15</v>
      </c>
      <c r="D77" s="253">
        <v>19</v>
      </c>
      <c r="F77" s="253">
        <v>29</v>
      </c>
      <c r="H77" s="253">
        <v>12</v>
      </c>
      <c r="J77" s="253">
        <v>29</v>
      </c>
      <c r="L77" s="253">
        <v>28</v>
      </c>
      <c r="N77" s="253">
        <v>23</v>
      </c>
      <c r="P77" s="253">
        <v>32</v>
      </c>
      <c r="R77" s="253">
        <v>13</v>
      </c>
      <c r="T77" s="253">
        <v>15</v>
      </c>
      <c r="V77" s="253">
        <v>23</v>
      </c>
      <c r="X77" s="253">
        <v>35</v>
      </c>
    </row>
    <row r="78" spans="1:24" x14ac:dyDescent="0.25">
      <c r="A78" s="254">
        <v>77</v>
      </c>
      <c r="B78" s="253">
        <v>15</v>
      </c>
      <c r="D78" s="253">
        <v>19</v>
      </c>
      <c r="F78" s="253">
        <v>29</v>
      </c>
      <c r="H78" s="253">
        <v>13</v>
      </c>
      <c r="J78" s="253">
        <v>29</v>
      </c>
      <c r="L78" s="253">
        <v>28</v>
      </c>
      <c r="N78" s="253">
        <v>23</v>
      </c>
      <c r="P78" s="253">
        <v>32</v>
      </c>
      <c r="R78" s="253">
        <v>13</v>
      </c>
      <c r="T78" s="253">
        <v>15</v>
      </c>
      <c r="V78" s="253">
        <v>23</v>
      </c>
      <c r="X78" s="253">
        <v>36</v>
      </c>
    </row>
    <row r="79" spans="1:24" x14ac:dyDescent="0.25">
      <c r="A79" s="254">
        <v>78</v>
      </c>
      <c r="B79" s="253">
        <v>16</v>
      </c>
      <c r="D79" s="253">
        <v>19</v>
      </c>
      <c r="F79" s="253">
        <v>29</v>
      </c>
      <c r="H79" s="253">
        <v>13</v>
      </c>
      <c r="J79" s="253">
        <v>29</v>
      </c>
      <c r="L79" s="253">
        <v>28</v>
      </c>
      <c r="N79" s="253">
        <v>23</v>
      </c>
      <c r="P79" s="253">
        <v>32</v>
      </c>
      <c r="R79" s="253">
        <v>13</v>
      </c>
      <c r="T79" s="253">
        <v>15</v>
      </c>
      <c r="V79" s="253">
        <v>23</v>
      </c>
      <c r="X79" s="253">
        <v>36</v>
      </c>
    </row>
    <row r="80" spans="1:24" x14ac:dyDescent="0.25">
      <c r="A80" s="254">
        <v>79</v>
      </c>
      <c r="B80" s="253">
        <v>16</v>
      </c>
      <c r="D80" s="253">
        <v>19</v>
      </c>
      <c r="F80" s="253">
        <v>29</v>
      </c>
      <c r="H80" s="253">
        <v>13</v>
      </c>
      <c r="J80" s="253">
        <v>29</v>
      </c>
      <c r="L80" s="253">
        <v>28</v>
      </c>
      <c r="N80" s="253">
        <v>23</v>
      </c>
      <c r="P80" s="253">
        <v>32</v>
      </c>
      <c r="R80" s="253">
        <v>13</v>
      </c>
      <c r="T80" s="253">
        <v>16</v>
      </c>
      <c r="V80" s="253">
        <v>23</v>
      </c>
      <c r="X80" s="253">
        <v>36</v>
      </c>
    </row>
    <row r="81" spans="1:24" x14ac:dyDescent="0.25">
      <c r="A81" s="254">
        <v>80</v>
      </c>
      <c r="B81" s="253">
        <v>16</v>
      </c>
      <c r="D81" s="253">
        <v>19</v>
      </c>
      <c r="F81" s="253">
        <v>29</v>
      </c>
      <c r="H81" s="253">
        <v>13</v>
      </c>
      <c r="J81" s="253">
        <v>29</v>
      </c>
      <c r="L81" s="253">
        <v>28</v>
      </c>
      <c r="N81" s="253">
        <v>23</v>
      </c>
      <c r="P81" s="253">
        <v>33</v>
      </c>
      <c r="R81" s="253">
        <v>13</v>
      </c>
      <c r="T81" s="253">
        <v>16</v>
      </c>
      <c r="V81" s="253">
        <v>23</v>
      </c>
      <c r="X81" s="253">
        <v>36</v>
      </c>
    </row>
    <row r="82" spans="1:24" x14ac:dyDescent="0.25">
      <c r="A82" s="254">
        <v>81</v>
      </c>
      <c r="B82" s="253">
        <v>16</v>
      </c>
      <c r="D82" s="253">
        <v>19</v>
      </c>
      <c r="F82" s="253">
        <v>29</v>
      </c>
      <c r="H82" s="253">
        <v>13</v>
      </c>
      <c r="J82" s="253">
        <v>30</v>
      </c>
      <c r="L82" s="253">
        <v>28</v>
      </c>
      <c r="N82" s="253">
        <v>24</v>
      </c>
      <c r="P82" s="253">
        <v>33</v>
      </c>
      <c r="R82" s="253">
        <v>13</v>
      </c>
      <c r="T82" s="253">
        <v>16</v>
      </c>
      <c r="V82" s="253">
        <v>24</v>
      </c>
      <c r="X82" s="253">
        <v>37</v>
      </c>
    </row>
    <row r="83" spans="1:24" x14ac:dyDescent="0.25">
      <c r="A83" s="254">
        <v>82</v>
      </c>
      <c r="B83" s="253">
        <v>17</v>
      </c>
      <c r="D83" s="253">
        <v>19</v>
      </c>
      <c r="F83" s="253">
        <v>30</v>
      </c>
      <c r="H83" s="253">
        <v>13</v>
      </c>
      <c r="J83" s="253">
        <v>30</v>
      </c>
      <c r="L83" s="253">
        <v>28</v>
      </c>
      <c r="N83" s="253">
        <v>24</v>
      </c>
      <c r="P83" s="253">
        <v>33</v>
      </c>
      <c r="R83" s="253">
        <v>13</v>
      </c>
      <c r="T83" s="253">
        <v>16</v>
      </c>
      <c r="V83" s="253">
        <v>24</v>
      </c>
      <c r="X83" s="253">
        <v>37</v>
      </c>
    </row>
    <row r="84" spans="1:24" x14ac:dyDescent="0.25">
      <c r="A84" s="254">
        <v>83</v>
      </c>
      <c r="B84" s="253">
        <v>18</v>
      </c>
      <c r="D84" s="253">
        <v>19</v>
      </c>
      <c r="F84" s="253">
        <v>30</v>
      </c>
      <c r="H84" s="253">
        <v>13</v>
      </c>
      <c r="J84" s="253">
        <v>30</v>
      </c>
      <c r="L84" s="253">
        <v>28</v>
      </c>
      <c r="N84" s="253">
        <v>24</v>
      </c>
      <c r="P84" s="253">
        <v>33</v>
      </c>
      <c r="R84" s="253">
        <v>13</v>
      </c>
      <c r="T84" s="253">
        <v>16</v>
      </c>
      <c r="V84" s="253">
        <v>24</v>
      </c>
      <c r="X84" s="253">
        <v>37</v>
      </c>
    </row>
    <row r="85" spans="1:24" x14ac:dyDescent="0.25">
      <c r="A85" s="254">
        <v>84</v>
      </c>
      <c r="B85" s="253">
        <v>18</v>
      </c>
      <c r="D85" s="253">
        <v>20</v>
      </c>
      <c r="F85" s="253">
        <v>30</v>
      </c>
      <c r="H85" s="253">
        <v>14</v>
      </c>
      <c r="J85" s="253">
        <v>30</v>
      </c>
      <c r="L85" s="253">
        <v>29</v>
      </c>
      <c r="N85" s="253">
        <v>25</v>
      </c>
      <c r="P85" s="253">
        <v>34</v>
      </c>
      <c r="R85" s="253">
        <v>14</v>
      </c>
      <c r="T85" s="253">
        <v>17</v>
      </c>
      <c r="V85" s="253">
        <v>25</v>
      </c>
      <c r="X85" s="253">
        <v>38</v>
      </c>
    </row>
    <row r="86" spans="1:24" x14ac:dyDescent="0.25">
      <c r="A86" s="254">
        <v>85</v>
      </c>
      <c r="B86" s="253">
        <v>18</v>
      </c>
      <c r="D86" s="253">
        <v>20</v>
      </c>
      <c r="F86" s="253">
        <v>30</v>
      </c>
      <c r="H86" s="253">
        <v>14</v>
      </c>
      <c r="J86" s="253">
        <v>31</v>
      </c>
      <c r="L86" s="253">
        <v>29</v>
      </c>
      <c r="N86" s="253">
        <v>25</v>
      </c>
      <c r="P86" s="253">
        <v>34</v>
      </c>
      <c r="R86" s="253">
        <v>14</v>
      </c>
      <c r="T86" s="253">
        <v>17</v>
      </c>
      <c r="V86" s="253">
        <v>26</v>
      </c>
      <c r="X86" s="253">
        <v>38</v>
      </c>
    </row>
    <row r="87" spans="1:24" x14ac:dyDescent="0.25">
      <c r="A87" s="254">
        <v>86</v>
      </c>
      <c r="B87" s="253">
        <v>19</v>
      </c>
      <c r="D87" s="253">
        <v>20</v>
      </c>
      <c r="F87" s="253">
        <v>30</v>
      </c>
      <c r="H87" s="253">
        <v>15</v>
      </c>
      <c r="J87" s="253">
        <v>31</v>
      </c>
      <c r="L87" s="253">
        <v>30</v>
      </c>
      <c r="N87" s="253">
        <v>25</v>
      </c>
      <c r="P87" s="253">
        <v>34</v>
      </c>
      <c r="R87" s="253">
        <v>14</v>
      </c>
      <c r="T87" s="253">
        <v>17</v>
      </c>
      <c r="V87" s="253">
        <v>26</v>
      </c>
      <c r="X87" s="253">
        <v>39</v>
      </c>
    </row>
    <row r="88" spans="1:24" x14ac:dyDescent="0.25">
      <c r="A88" s="254">
        <v>87</v>
      </c>
      <c r="B88" s="253">
        <v>19</v>
      </c>
      <c r="D88" s="253">
        <v>20</v>
      </c>
      <c r="F88" s="253">
        <v>30</v>
      </c>
      <c r="H88" s="253">
        <v>15</v>
      </c>
      <c r="J88" s="253">
        <v>32</v>
      </c>
      <c r="L88" s="253">
        <v>30</v>
      </c>
      <c r="N88" s="253">
        <v>25</v>
      </c>
      <c r="P88" s="253">
        <v>34</v>
      </c>
      <c r="R88" s="253">
        <v>14</v>
      </c>
      <c r="T88" s="253">
        <v>17</v>
      </c>
      <c r="V88" s="253">
        <v>26</v>
      </c>
      <c r="X88" s="253">
        <v>39</v>
      </c>
    </row>
    <row r="89" spans="1:24" x14ac:dyDescent="0.25">
      <c r="A89" s="254">
        <v>88</v>
      </c>
      <c r="B89" s="253">
        <v>19</v>
      </c>
      <c r="D89" s="253">
        <v>20</v>
      </c>
      <c r="F89" s="253">
        <v>30</v>
      </c>
      <c r="H89" s="253">
        <v>15</v>
      </c>
      <c r="J89" s="253">
        <v>32</v>
      </c>
      <c r="L89" s="253">
        <v>30</v>
      </c>
      <c r="N89" s="253">
        <v>25</v>
      </c>
      <c r="P89" s="253">
        <v>34</v>
      </c>
      <c r="R89" s="253">
        <v>15</v>
      </c>
      <c r="T89" s="253">
        <v>17</v>
      </c>
      <c r="V89" s="253">
        <v>26</v>
      </c>
      <c r="X89" s="253">
        <v>39</v>
      </c>
    </row>
    <row r="90" spans="1:24" x14ac:dyDescent="0.25">
      <c r="A90" s="254">
        <v>89</v>
      </c>
      <c r="B90" s="253">
        <v>19</v>
      </c>
      <c r="D90" s="253">
        <v>21</v>
      </c>
      <c r="F90" s="253">
        <v>30</v>
      </c>
      <c r="H90" s="253">
        <v>15</v>
      </c>
      <c r="J90" s="253">
        <v>33</v>
      </c>
      <c r="L90" s="253">
        <v>30</v>
      </c>
      <c r="N90" s="253">
        <v>25</v>
      </c>
      <c r="P90" s="253">
        <v>35</v>
      </c>
      <c r="R90" s="253">
        <v>15</v>
      </c>
      <c r="T90" s="253">
        <v>18</v>
      </c>
      <c r="V90" s="253">
        <v>27</v>
      </c>
      <c r="X90" s="253">
        <v>39</v>
      </c>
    </row>
    <row r="91" spans="1:24" x14ac:dyDescent="0.25">
      <c r="A91" s="254">
        <v>90</v>
      </c>
      <c r="B91" s="253">
        <v>19</v>
      </c>
      <c r="D91" s="253">
        <v>21</v>
      </c>
      <c r="F91" s="253">
        <v>31</v>
      </c>
      <c r="H91" s="253">
        <v>15</v>
      </c>
      <c r="J91" s="253">
        <v>33</v>
      </c>
      <c r="L91" s="253">
        <v>30</v>
      </c>
      <c r="N91" s="253">
        <v>25</v>
      </c>
      <c r="P91" s="253">
        <v>35</v>
      </c>
      <c r="R91" s="253">
        <v>15</v>
      </c>
      <c r="T91" s="253">
        <v>18</v>
      </c>
      <c r="V91" s="253">
        <v>28</v>
      </c>
      <c r="X91" s="253">
        <v>39</v>
      </c>
    </row>
    <row r="92" spans="1:24" x14ac:dyDescent="0.25">
      <c r="A92" s="254">
        <v>91</v>
      </c>
      <c r="B92" s="253">
        <v>19</v>
      </c>
      <c r="D92" s="253">
        <v>21</v>
      </c>
      <c r="F92" s="253">
        <v>31</v>
      </c>
      <c r="H92" s="253">
        <v>15</v>
      </c>
      <c r="J92" s="253">
        <v>33</v>
      </c>
      <c r="L92" s="253">
        <v>30</v>
      </c>
      <c r="N92" s="253">
        <v>25</v>
      </c>
      <c r="P92" s="253">
        <v>35</v>
      </c>
      <c r="R92" s="253">
        <v>15</v>
      </c>
      <c r="T92" s="253">
        <v>18</v>
      </c>
      <c r="V92" s="253">
        <v>29</v>
      </c>
      <c r="X92" s="253">
        <v>40</v>
      </c>
    </row>
    <row r="93" spans="1:24" x14ac:dyDescent="0.25">
      <c r="A93" s="254">
        <v>92</v>
      </c>
      <c r="B93" s="253">
        <v>19</v>
      </c>
      <c r="D93" s="253">
        <v>21</v>
      </c>
      <c r="F93" s="253">
        <v>31</v>
      </c>
      <c r="H93" s="253">
        <v>15</v>
      </c>
      <c r="J93" s="253">
        <v>33</v>
      </c>
      <c r="L93" s="253">
        <v>30</v>
      </c>
      <c r="N93" s="253">
        <v>25</v>
      </c>
      <c r="P93" s="253">
        <v>35</v>
      </c>
      <c r="R93" s="253">
        <v>15</v>
      </c>
      <c r="T93" s="253">
        <v>18</v>
      </c>
      <c r="V93" s="253">
        <v>29</v>
      </c>
      <c r="X93" s="253">
        <v>40</v>
      </c>
    </row>
    <row r="94" spans="1:24" x14ac:dyDescent="0.25">
      <c r="A94" s="254">
        <v>93</v>
      </c>
      <c r="B94" s="253">
        <v>19</v>
      </c>
      <c r="D94" s="253">
        <v>21</v>
      </c>
      <c r="F94" s="253">
        <v>31</v>
      </c>
      <c r="H94" s="253">
        <v>15</v>
      </c>
      <c r="J94" s="253">
        <v>33</v>
      </c>
      <c r="L94" s="253">
        <v>31</v>
      </c>
      <c r="N94" s="253">
        <v>26</v>
      </c>
      <c r="P94" s="253">
        <v>36</v>
      </c>
      <c r="R94" s="253">
        <v>15</v>
      </c>
      <c r="T94" s="253">
        <v>19</v>
      </c>
      <c r="V94" s="253">
        <v>29</v>
      </c>
      <c r="X94" s="253">
        <v>40</v>
      </c>
    </row>
    <row r="95" spans="1:24" x14ac:dyDescent="0.25">
      <c r="A95" s="254">
        <v>94</v>
      </c>
      <c r="B95" s="253">
        <v>20</v>
      </c>
      <c r="D95" s="253">
        <v>21</v>
      </c>
      <c r="F95" s="253">
        <v>31</v>
      </c>
      <c r="H95" s="253">
        <v>15</v>
      </c>
      <c r="J95" s="253">
        <v>33</v>
      </c>
      <c r="L95" s="253">
        <v>32</v>
      </c>
      <c r="N95" s="253">
        <v>26</v>
      </c>
      <c r="P95" s="253">
        <v>36</v>
      </c>
      <c r="R95" s="253">
        <v>15</v>
      </c>
      <c r="T95" s="253">
        <v>20</v>
      </c>
      <c r="V95" s="253">
        <v>29</v>
      </c>
      <c r="X95" s="253">
        <v>40</v>
      </c>
    </row>
    <row r="96" spans="1:24" x14ac:dyDescent="0.25">
      <c r="A96" s="254">
        <v>95</v>
      </c>
      <c r="B96" s="253">
        <v>20</v>
      </c>
      <c r="D96" s="253">
        <v>22</v>
      </c>
      <c r="F96" s="253">
        <v>32</v>
      </c>
      <c r="H96" s="253">
        <v>16</v>
      </c>
      <c r="J96" s="253">
        <v>33</v>
      </c>
      <c r="L96" s="253">
        <v>32</v>
      </c>
      <c r="N96" s="253">
        <v>26</v>
      </c>
      <c r="P96" s="253">
        <v>36</v>
      </c>
      <c r="R96" s="253">
        <v>16</v>
      </c>
      <c r="T96" s="253">
        <v>20</v>
      </c>
      <c r="V96" s="253">
        <v>30</v>
      </c>
      <c r="X96" s="253">
        <v>41</v>
      </c>
    </row>
    <row r="97" spans="1:24" x14ac:dyDescent="0.25">
      <c r="A97" s="254">
        <v>96</v>
      </c>
      <c r="B97" s="253">
        <v>20</v>
      </c>
      <c r="D97" s="253">
        <v>22</v>
      </c>
      <c r="F97" s="253">
        <v>32</v>
      </c>
      <c r="H97" s="253">
        <v>16</v>
      </c>
      <c r="J97" s="253">
        <v>33</v>
      </c>
      <c r="L97" s="253">
        <v>33</v>
      </c>
      <c r="N97" s="253">
        <v>26</v>
      </c>
      <c r="P97" s="253">
        <v>37</v>
      </c>
      <c r="R97" s="253">
        <v>16</v>
      </c>
      <c r="T97" s="253">
        <v>20</v>
      </c>
      <c r="V97" s="253">
        <v>30</v>
      </c>
      <c r="X97" s="253">
        <v>41</v>
      </c>
    </row>
    <row r="98" spans="1:24" x14ac:dyDescent="0.25">
      <c r="A98" s="254">
        <v>97</v>
      </c>
      <c r="B98" s="253">
        <v>20</v>
      </c>
      <c r="D98" s="253">
        <v>22</v>
      </c>
      <c r="F98" s="253">
        <v>32</v>
      </c>
      <c r="H98" s="253">
        <v>16</v>
      </c>
      <c r="J98" s="253">
        <v>34</v>
      </c>
      <c r="L98" s="253">
        <v>33</v>
      </c>
      <c r="N98" s="253">
        <v>27</v>
      </c>
      <c r="P98" s="253">
        <v>37</v>
      </c>
      <c r="R98" s="253">
        <v>16</v>
      </c>
      <c r="T98" s="253">
        <v>21</v>
      </c>
      <c r="V98" s="253">
        <v>31</v>
      </c>
      <c r="X98" s="253">
        <v>41</v>
      </c>
    </row>
    <row r="99" spans="1:24" x14ac:dyDescent="0.25">
      <c r="A99" s="254">
        <v>98</v>
      </c>
      <c r="B99" s="253">
        <v>20</v>
      </c>
      <c r="D99" s="253">
        <v>22</v>
      </c>
      <c r="F99" s="253">
        <v>32</v>
      </c>
      <c r="H99" s="253">
        <v>17</v>
      </c>
      <c r="J99" s="253">
        <v>34</v>
      </c>
      <c r="L99" s="253">
        <v>33</v>
      </c>
      <c r="N99" s="253">
        <v>27</v>
      </c>
      <c r="P99" s="253">
        <v>37</v>
      </c>
      <c r="R99" s="253">
        <v>16</v>
      </c>
      <c r="T99" s="253">
        <v>22</v>
      </c>
      <c r="V99" s="253">
        <v>31</v>
      </c>
      <c r="X99" s="253">
        <v>42</v>
      </c>
    </row>
    <row r="100" spans="1:24" x14ac:dyDescent="0.25">
      <c r="A100" s="254">
        <v>99</v>
      </c>
      <c r="B100" s="253">
        <v>20</v>
      </c>
      <c r="D100" s="253">
        <v>22</v>
      </c>
      <c r="F100" s="253">
        <v>32</v>
      </c>
      <c r="H100" s="253">
        <v>17</v>
      </c>
      <c r="J100" s="253">
        <v>34</v>
      </c>
      <c r="L100" s="253">
        <v>33</v>
      </c>
      <c r="N100" s="253">
        <v>27</v>
      </c>
      <c r="P100" s="253">
        <v>37</v>
      </c>
      <c r="R100" s="253">
        <v>16</v>
      </c>
      <c r="T100" s="253">
        <v>23</v>
      </c>
      <c r="V100" s="253">
        <v>32</v>
      </c>
      <c r="X100" s="253">
        <v>42</v>
      </c>
    </row>
    <row r="101" spans="1:24" x14ac:dyDescent="0.25">
      <c r="A101" s="254">
        <v>100</v>
      </c>
      <c r="B101" s="253">
        <v>20</v>
      </c>
      <c r="D101" s="253">
        <v>23</v>
      </c>
      <c r="F101" s="253">
        <v>32</v>
      </c>
      <c r="H101" s="253">
        <v>17</v>
      </c>
      <c r="J101" s="253">
        <v>34</v>
      </c>
      <c r="L101" s="253">
        <v>34</v>
      </c>
      <c r="N101" s="253">
        <v>27</v>
      </c>
      <c r="P101" s="253">
        <v>38</v>
      </c>
      <c r="R101" s="253">
        <v>16</v>
      </c>
      <c r="T101" s="253">
        <v>23</v>
      </c>
      <c r="V101" s="253">
        <v>33</v>
      </c>
      <c r="X101" s="253">
        <v>42</v>
      </c>
    </row>
    <row r="102" spans="1:24" x14ac:dyDescent="0.25">
      <c r="A102" s="254">
        <v>101</v>
      </c>
      <c r="B102" s="253">
        <v>20</v>
      </c>
      <c r="D102" s="253">
        <v>23</v>
      </c>
      <c r="F102" s="253">
        <v>33</v>
      </c>
      <c r="H102" s="253">
        <v>19</v>
      </c>
      <c r="J102" s="253">
        <v>35</v>
      </c>
      <c r="L102" s="253">
        <v>34</v>
      </c>
      <c r="N102" s="253">
        <v>27</v>
      </c>
      <c r="P102" s="253">
        <v>38</v>
      </c>
      <c r="R102" s="253">
        <v>16</v>
      </c>
      <c r="T102" s="253">
        <v>24</v>
      </c>
      <c r="V102" s="253">
        <v>33</v>
      </c>
      <c r="X102" s="253">
        <v>43</v>
      </c>
    </row>
    <row r="103" spans="1:24" x14ac:dyDescent="0.25">
      <c r="A103" s="254">
        <v>102</v>
      </c>
      <c r="B103" s="253">
        <v>20</v>
      </c>
      <c r="D103" s="253">
        <v>23</v>
      </c>
      <c r="F103" s="253">
        <v>33</v>
      </c>
      <c r="H103" s="253">
        <v>19</v>
      </c>
      <c r="J103" s="253">
        <v>35</v>
      </c>
      <c r="L103" s="253">
        <v>34</v>
      </c>
      <c r="N103" s="253">
        <v>27</v>
      </c>
      <c r="P103" s="253">
        <v>40</v>
      </c>
      <c r="R103" s="253">
        <v>16</v>
      </c>
      <c r="T103" s="253">
        <v>24</v>
      </c>
      <c r="V103" s="253">
        <v>33</v>
      </c>
      <c r="X103" s="253">
        <v>44</v>
      </c>
    </row>
    <row r="104" spans="1:24" x14ac:dyDescent="0.25">
      <c r="A104" s="254">
        <v>103</v>
      </c>
      <c r="B104" s="253">
        <v>21</v>
      </c>
      <c r="D104" s="253">
        <v>24</v>
      </c>
      <c r="F104" s="253">
        <v>33</v>
      </c>
      <c r="H104" s="253">
        <v>19</v>
      </c>
      <c r="J104" s="253">
        <v>36</v>
      </c>
      <c r="L104" s="253">
        <v>35</v>
      </c>
      <c r="N104" s="253">
        <v>27</v>
      </c>
      <c r="P104" s="253">
        <v>40</v>
      </c>
      <c r="R104" s="253">
        <v>16</v>
      </c>
      <c r="T104" s="253">
        <v>24</v>
      </c>
      <c r="V104" s="253">
        <v>33</v>
      </c>
      <c r="X104" s="253">
        <v>44</v>
      </c>
    </row>
    <row r="105" spans="1:24" x14ac:dyDescent="0.25">
      <c r="A105" s="254">
        <v>104</v>
      </c>
      <c r="B105" s="253">
        <v>21</v>
      </c>
      <c r="D105" s="253">
        <v>24</v>
      </c>
      <c r="F105" s="253">
        <v>33</v>
      </c>
      <c r="H105" s="253">
        <v>19</v>
      </c>
      <c r="J105" s="253">
        <v>36</v>
      </c>
      <c r="L105" s="253">
        <v>35</v>
      </c>
      <c r="N105" s="253">
        <v>27</v>
      </c>
      <c r="P105" s="253">
        <v>40</v>
      </c>
      <c r="R105" s="253">
        <v>17</v>
      </c>
      <c r="T105" s="253">
        <v>24</v>
      </c>
      <c r="V105" s="253">
        <v>33</v>
      </c>
      <c r="X105" s="253">
        <v>45</v>
      </c>
    </row>
    <row r="106" spans="1:24" x14ac:dyDescent="0.25">
      <c r="A106" s="254">
        <v>105</v>
      </c>
      <c r="B106" s="253">
        <v>21</v>
      </c>
      <c r="D106" s="253">
        <v>25</v>
      </c>
      <c r="F106" s="253">
        <v>33</v>
      </c>
      <c r="H106" s="253">
        <v>19</v>
      </c>
      <c r="J106" s="253">
        <v>36</v>
      </c>
      <c r="L106" s="253">
        <v>35</v>
      </c>
      <c r="N106" s="253">
        <v>27</v>
      </c>
      <c r="P106" s="253">
        <v>40</v>
      </c>
      <c r="R106" s="253">
        <v>17</v>
      </c>
      <c r="T106" s="253">
        <v>24</v>
      </c>
      <c r="V106" s="253">
        <v>34</v>
      </c>
      <c r="X106" s="253">
        <v>45</v>
      </c>
    </row>
    <row r="107" spans="1:24" x14ac:dyDescent="0.25">
      <c r="A107" s="254">
        <v>106</v>
      </c>
      <c r="B107" s="253">
        <v>22</v>
      </c>
      <c r="D107" s="253">
        <v>26</v>
      </c>
      <c r="F107" s="253">
        <v>34</v>
      </c>
      <c r="H107" s="253">
        <v>20</v>
      </c>
      <c r="J107" s="253">
        <v>38</v>
      </c>
      <c r="L107" s="253">
        <v>35</v>
      </c>
      <c r="N107" s="253">
        <v>27</v>
      </c>
      <c r="P107" s="253">
        <v>41</v>
      </c>
      <c r="R107" s="253">
        <v>17</v>
      </c>
      <c r="T107" s="253">
        <v>24</v>
      </c>
      <c r="V107" s="253">
        <v>34</v>
      </c>
      <c r="X107" s="253">
        <v>46</v>
      </c>
    </row>
    <row r="108" spans="1:24" x14ac:dyDescent="0.25">
      <c r="A108" s="254">
        <v>107</v>
      </c>
      <c r="B108" s="253">
        <v>22</v>
      </c>
      <c r="D108" s="253">
        <v>27</v>
      </c>
      <c r="F108" s="253">
        <v>34</v>
      </c>
      <c r="H108" s="253">
        <v>21</v>
      </c>
      <c r="J108" s="253">
        <v>38</v>
      </c>
      <c r="L108" s="253">
        <v>36</v>
      </c>
      <c r="N108" s="253">
        <v>28</v>
      </c>
      <c r="P108" s="253">
        <v>41</v>
      </c>
      <c r="R108" s="253">
        <v>17</v>
      </c>
      <c r="T108" s="253">
        <v>25</v>
      </c>
      <c r="V108" s="253">
        <v>34</v>
      </c>
      <c r="X108" s="253">
        <v>46</v>
      </c>
    </row>
    <row r="109" spans="1:24" x14ac:dyDescent="0.25">
      <c r="A109" s="254">
        <v>108</v>
      </c>
      <c r="B109" s="253">
        <v>22</v>
      </c>
      <c r="D109" s="253">
        <v>27</v>
      </c>
      <c r="F109" s="253">
        <v>34</v>
      </c>
      <c r="H109" s="253">
        <v>22</v>
      </c>
      <c r="J109" s="253">
        <v>38</v>
      </c>
      <c r="L109" s="253">
        <v>36</v>
      </c>
      <c r="N109" s="253">
        <v>28</v>
      </c>
      <c r="P109" s="253">
        <v>41</v>
      </c>
      <c r="R109" s="253">
        <v>17</v>
      </c>
      <c r="T109" s="253">
        <v>25</v>
      </c>
      <c r="V109" s="253">
        <v>34</v>
      </c>
      <c r="X109" s="253">
        <v>46</v>
      </c>
    </row>
    <row r="110" spans="1:24" x14ac:dyDescent="0.25">
      <c r="A110" s="254">
        <v>109</v>
      </c>
      <c r="B110" s="253">
        <v>22</v>
      </c>
      <c r="D110" s="253">
        <v>27</v>
      </c>
      <c r="F110" s="253">
        <v>34</v>
      </c>
      <c r="H110" s="253">
        <v>23</v>
      </c>
      <c r="J110" s="253">
        <v>38</v>
      </c>
      <c r="L110" s="253">
        <v>36</v>
      </c>
      <c r="N110" s="253">
        <v>28</v>
      </c>
      <c r="P110" s="253">
        <v>41</v>
      </c>
      <c r="R110" s="253">
        <v>18</v>
      </c>
      <c r="T110" s="253">
        <v>25</v>
      </c>
      <c r="V110" s="253">
        <v>35</v>
      </c>
      <c r="X110" s="253">
        <v>47</v>
      </c>
    </row>
    <row r="111" spans="1:24" x14ac:dyDescent="0.25">
      <c r="A111" s="254">
        <v>110</v>
      </c>
      <c r="B111" s="253">
        <v>22</v>
      </c>
      <c r="D111" s="253">
        <v>27</v>
      </c>
      <c r="F111" s="253">
        <v>35</v>
      </c>
      <c r="H111" s="253">
        <v>23</v>
      </c>
      <c r="J111" s="253">
        <v>39</v>
      </c>
      <c r="L111" s="253">
        <v>37</v>
      </c>
      <c r="N111" s="253">
        <v>28</v>
      </c>
      <c r="P111" s="253">
        <v>42</v>
      </c>
      <c r="R111" s="253">
        <v>18</v>
      </c>
      <c r="T111" s="253">
        <v>30</v>
      </c>
      <c r="V111" s="253">
        <v>36</v>
      </c>
      <c r="X111" s="253">
        <v>47</v>
      </c>
    </row>
    <row r="112" spans="1:24" x14ac:dyDescent="0.25">
      <c r="A112" s="254">
        <v>111</v>
      </c>
      <c r="B112" s="253">
        <v>23</v>
      </c>
      <c r="D112" s="253">
        <v>27</v>
      </c>
      <c r="F112" s="253">
        <v>35</v>
      </c>
      <c r="H112" s="253">
        <v>24</v>
      </c>
      <c r="J112" s="253">
        <v>39</v>
      </c>
      <c r="L112" s="253">
        <v>37</v>
      </c>
      <c r="N112" s="253">
        <v>28</v>
      </c>
      <c r="P112" s="253">
        <v>42</v>
      </c>
      <c r="R112" s="253">
        <v>18</v>
      </c>
      <c r="T112" s="253">
        <v>32</v>
      </c>
      <c r="V112" s="253">
        <v>36</v>
      </c>
      <c r="X112" s="253">
        <v>47</v>
      </c>
    </row>
    <row r="113" spans="1:24" x14ac:dyDescent="0.25">
      <c r="A113" s="254">
        <v>112</v>
      </c>
      <c r="B113" s="253">
        <v>23</v>
      </c>
      <c r="D113" s="253">
        <v>27</v>
      </c>
      <c r="F113" s="253">
        <v>35</v>
      </c>
      <c r="H113" s="253">
        <v>25</v>
      </c>
      <c r="J113" s="253">
        <v>39</v>
      </c>
      <c r="L113" s="253">
        <v>37</v>
      </c>
      <c r="N113" s="253">
        <v>28</v>
      </c>
      <c r="P113" s="253">
        <v>42</v>
      </c>
      <c r="R113" s="253">
        <v>19</v>
      </c>
      <c r="V113" s="253">
        <v>36</v>
      </c>
      <c r="X113" s="253">
        <v>48</v>
      </c>
    </row>
    <row r="114" spans="1:24" x14ac:dyDescent="0.25">
      <c r="A114" s="254">
        <v>113</v>
      </c>
      <c r="B114" s="253">
        <v>23</v>
      </c>
      <c r="D114" s="253">
        <v>28</v>
      </c>
      <c r="F114" s="253">
        <v>36</v>
      </c>
      <c r="H114" s="253">
        <v>25</v>
      </c>
      <c r="J114" s="253">
        <v>39</v>
      </c>
      <c r="L114" s="253">
        <v>37</v>
      </c>
      <c r="N114" s="253">
        <v>28</v>
      </c>
      <c r="P114" s="253">
        <v>43</v>
      </c>
      <c r="R114" s="253">
        <v>19</v>
      </c>
      <c r="V114" s="253">
        <v>38</v>
      </c>
      <c r="X114" s="253">
        <v>48</v>
      </c>
    </row>
    <row r="115" spans="1:24" x14ac:dyDescent="0.25">
      <c r="A115" s="254">
        <v>114</v>
      </c>
      <c r="B115" s="253">
        <v>23</v>
      </c>
      <c r="D115" s="253">
        <v>28</v>
      </c>
      <c r="F115" s="253">
        <v>36</v>
      </c>
      <c r="H115" s="253">
        <v>25</v>
      </c>
      <c r="J115" s="253">
        <v>40</v>
      </c>
      <c r="L115" s="253">
        <v>37</v>
      </c>
      <c r="N115" s="253">
        <v>28</v>
      </c>
      <c r="P115" s="253">
        <v>43</v>
      </c>
      <c r="R115" s="253">
        <v>20</v>
      </c>
      <c r="V115" s="253">
        <v>39</v>
      </c>
      <c r="X115" s="253">
        <v>48</v>
      </c>
    </row>
    <row r="116" spans="1:24" x14ac:dyDescent="0.25">
      <c r="A116" s="254">
        <v>115</v>
      </c>
      <c r="B116" s="253">
        <v>23</v>
      </c>
      <c r="D116" s="253">
        <v>28</v>
      </c>
      <c r="F116" s="253">
        <v>36</v>
      </c>
      <c r="H116" s="253">
        <v>26</v>
      </c>
      <c r="J116" s="253">
        <v>40</v>
      </c>
      <c r="L116" s="253">
        <v>37</v>
      </c>
      <c r="N116" s="253">
        <v>29</v>
      </c>
      <c r="P116" s="253">
        <v>43</v>
      </c>
      <c r="R116" s="253">
        <v>20</v>
      </c>
      <c r="V116" s="253">
        <v>39</v>
      </c>
      <c r="X116" s="253">
        <v>49</v>
      </c>
    </row>
    <row r="117" spans="1:24" x14ac:dyDescent="0.25">
      <c r="A117" s="254">
        <v>116</v>
      </c>
      <c r="B117" s="253">
        <v>23</v>
      </c>
      <c r="D117" s="253">
        <v>29</v>
      </c>
      <c r="F117" s="253">
        <v>36</v>
      </c>
      <c r="H117" s="253">
        <v>27</v>
      </c>
      <c r="J117" s="253">
        <v>40</v>
      </c>
      <c r="L117" s="253">
        <v>38</v>
      </c>
      <c r="N117" s="253">
        <v>29</v>
      </c>
      <c r="P117" s="253">
        <v>43</v>
      </c>
      <c r="R117" s="253">
        <v>21</v>
      </c>
      <c r="V117" s="253">
        <v>39</v>
      </c>
      <c r="X117" s="253">
        <v>49</v>
      </c>
    </row>
    <row r="118" spans="1:24" x14ac:dyDescent="0.25">
      <c r="A118" s="254">
        <v>117</v>
      </c>
      <c r="B118" s="253">
        <v>23</v>
      </c>
      <c r="D118" s="253">
        <v>30</v>
      </c>
      <c r="F118" s="253">
        <v>36</v>
      </c>
      <c r="H118" s="253">
        <v>28</v>
      </c>
      <c r="J118" s="253">
        <v>40</v>
      </c>
      <c r="L118" s="253">
        <v>38</v>
      </c>
      <c r="N118" s="253">
        <v>29</v>
      </c>
      <c r="P118" s="253">
        <v>44</v>
      </c>
      <c r="R118" s="253">
        <v>21</v>
      </c>
      <c r="V118" s="253">
        <v>39</v>
      </c>
      <c r="X118" s="253">
        <v>50</v>
      </c>
    </row>
    <row r="119" spans="1:24" x14ac:dyDescent="0.25">
      <c r="A119" s="254">
        <v>118</v>
      </c>
      <c r="B119" s="253">
        <v>23</v>
      </c>
      <c r="D119" s="253">
        <v>30</v>
      </c>
      <c r="F119" s="253">
        <v>36</v>
      </c>
      <c r="H119" s="253">
        <v>29</v>
      </c>
      <c r="J119" s="253">
        <v>40</v>
      </c>
      <c r="L119" s="253">
        <v>39</v>
      </c>
      <c r="N119" s="253">
        <v>29</v>
      </c>
      <c r="P119" s="253">
        <v>44</v>
      </c>
      <c r="R119" s="253">
        <v>22</v>
      </c>
      <c r="V119" s="253">
        <v>39</v>
      </c>
      <c r="X119" s="253">
        <v>51</v>
      </c>
    </row>
    <row r="120" spans="1:24" x14ac:dyDescent="0.25">
      <c r="A120" s="254">
        <v>119</v>
      </c>
      <c r="B120" s="253">
        <v>24</v>
      </c>
      <c r="D120" s="253">
        <v>30</v>
      </c>
      <c r="F120" s="253">
        <v>36</v>
      </c>
      <c r="H120" s="253">
        <v>29</v>
      </c>
      <c r="J120" s="253">
        <v>40</v>
      </c>
      <c r="L120" s="253">
        <v>39</v>
      </c>
      <c r="N120" s="253">
        <v>29</v>
      </c>
      <c r="P120" s="253">
        <v>44</v>
      </c>
      <c r="R120" s="253">
        <v>22</v>
      </c>
      <c r="V120" s="253">
        <v>40</v>
      </c>
      <c r="X120" s="253">
        <v>51</v>
      </c>
    </row>
    <row r="121" spans="1:24" x14ac:dyDescent="0.25">
      <c r="A121" s="254">
        <v>120</v>
      </c>
      <c r="B121" s="253">
        <v>24</v>
      </c>
      <c r="D121" s="253">
        <v>30</v>
      </c>
      <c r="F121" s="253">
        <v>36</v>
      </c>
      <c r="H121" s="253">
        <v>30</v>
      </c>
      <c r="J121" s="253">
        <v>40</v>
      </c>
      <c r="L121" s="253">
        <v>39</v>
      </c>
      <c r="N121" s="253">
        <v>29</v>
      </c>
      <c r="P121" s="253">
        <v>45</v>
      </c>
      <c r="R121" s="253">
        <v>23</v>
      </c>
      <c r="V121" s="253">
        <v>41</v>
      </c>
      <c r="X121" s="253">
        <v>52</v>
      </c>
    </row>
    <row r="122" spans="1:24" x14ac:dyDescent="0.25">
      <c r="A122" s="254">
        <v>121</v>
      </c>
      <c r="B122" s="253">
        <v>24</v>
      </c>
      <c r="D122" s="253">
        <v>31</v>
      </c>
      <c r="F122" s="253">
        <v>36</v>
      </c>
      <c r="H122" s="253">
        <v>30</v>
      </c>
      <c r="J122" s="253">
        <v>42</v>
      </c>
      <c r="L122" s="253">
        <v>39</v>
      </c>
      <c r="N122" s="253">
        <v>29</v>
      </c>
      <c r="P122" s="253">
        <v>45</v>
      </c>
      <c r="R122" s="253">
        <v>23</v>
      </c>
      <c r="V122" s="253">
        <v>41</v>
      </c>
      <c r="X122" s="253">
        <v>52</v>
      </c>
    </row>
    <row r="123" spans="1:24" x14ac:dyDescent="0.25">
      <c r="A123" s="254">
        <v>122</v>
      </c>
      <c r="B123" s="253">
        <v>24</v>
      </c>
      <c r="D123" s="253">
        <v>31</v>
      </c>
      <c r="F123" s="253">
        <v>36</v>
      </c>
      <c r="H123" s="253">
        <v>30</v>
      </c>
      <c r="J123" s="253">
        <v>42</v>
      </c>
      <c r="L123" s="253">
        <v>40</v>
      </c>
      <c r="N123" s="253">
        <v>30</v>
      </c>
      <c r="P123" s="253">
        <v>45</v>
      </c>
      <c r="R123" s="253">
        <v>24</v>
      </c>
      <c r="V123" s="253">
        <v>41</v>
      </c>
      <c r="X123" s="253">
        <v>52</v>
      </c>
    </row>
    <row r="124" spans="1:24" x14ac:dyDescent="0.25">
      <c r="A124" s="254">
        <v>123</v>
      </c>
      <c r="B124" s="253">
        <v>25</v>
      </c>
      <c r="D124" s="253">
        <v>35</v>
      </c>
      <c r="F124" s="253">
        <v>38</v>
      </c>
      <c r="H124" s="253">
        <v>31</v>
      </c>
      <c r="J124" s="253">
        <v>43</v>
      </c>
      <c r="L124" s="253">
        <v>40</v>
      </c>
      <c r="N124" s="253">
        <v>30</v>
      </c>
      <c r="P124" s="253">
        <v>45</v>
      </c>
      <c r="R124" s="253">
        <v>24</v>
      </c>
      <c r="V124" s="253">
        <v>42</v>
      </c>
      <c r="X124" s="253">
        <v>52</v>
      </c>
    </row>
    <row r="125" spans="1:24" x14ac:dyDescent="0.25">
      <c r="A125" s="254">
        <v>124</v>
      </c>
      <c r="B125" s="253">
        <v>26</v>
      </c>
      <c r="D125" s="253">
        <v>36</v>
      </c>
      <c r="F125" s="253">
        <v>38</v>
      </c>
      <c r="H125" s="253">
        <v>31</v>
      </c>
      <c r="J125" s="253">
        <v>43</v>
      </c>
      <c r="L125" s="253">
        <v>40</v>
      </c>
      <c r="N125" s="253">
        <v>30</v>
      </c>
      <c r="P125" s="253">
        <v>45</v>
      </c>
      <c r="R125" s="253">
        <v>25</v>
      </c>
      <c r="V125" s="253">
        <v>42</v>
      </c>
      <c r="X125" s="253">
        <v>53</v>
      </c>
    </row>
    <row r="126" spans="1:24" x14ac:dyDescent="0.25">
      <c r="A126" s="254">
        <v>125</v>
      </c>
      <c r="B126" s="253">
        <v>26</v>
      </c>
      <c r="D126" s="253">
        <v>37</v>
      </c>
      <c r="F126" s="253">
        <v>38</v>
      </c>
      <c r="H126" s="253">
        <v>32</v>
      </c>
      <c r="J126" s="253">
        <v>43</v>
      </c>
      <c r="L126" s="253">
        <v>40</v>
      </c>
      <c r="N126" s="253">
        <v>30</v>
      </c>
      <c r="P126" s="253">
        <v>45</v>
      </c>
      <c r="R126" s="253">
        <v>26</v>
      </c>
      <c r="V126" s="253">
        <v>43</v>
      </c>
      <c r="X126" s="253">
        <v>53</v>
      </c>
    </row>
    <row r="127" spans="1:24" x14ac:dyDescent="0.25">
      <c r="A127" s="254">
        <v>126</v>
      </c>
      <c r="B127" s="253">
        <v>26</v>
      </c>
      <c r="D127" s="253">
        <v>40</v>
      </c>
      <c r="F127" s="253">
        <v>39</v>
      </c>
      <c r="H127" s="253">
        <v>33</v>
      </c>
      <c r="J127" s="253">
        <v>43</v>
      </c>
      <c r="L127" s="253">
        <v>41</v>
      </c>
      <c r="N127" s="253">
        <v>30</v>
      </c>
      <c r="P127" s="253">
        <v>45</v>
      </c>
      <c r="R127" s="253">
        <v>29</v>
      </c>
      <c r="V127" s="253">
        <v>43</v>
      </c>
      <c r="X127" s="253">
        <v>53</v>
      </c>
    </row>
    <row r="128" spans="1:24" x14ac:dyDescent="0.25">
      <c r="A128" s="254">
        <v>127</v>
      </c>
      <c r="B128" s="253">
        <v>26</v>
      </c>
      <c r="F128" s="253">
        <v>40</v>
      </c>
      <c r="H128" s="253">
        <v>35</v>
      </c>
      <c r="J128" s="253">
        <v>43</v>
      </c>
      <c r="L128" s="253">
        <v>41</v>
      </c>
      <c r="N128" s="253">
        <v>30</v>
      </c>
      <c r="P128" s="253">
        <v>45</v>
      </c>
      <c r="V128" s="253">
        <v>43</v>
      </c>
      <c r="X128" s="253">
        <v>53</v>
      </c>
    </row>
    <row r="129" spans="1:24" x14ac:dyDescent="0.25">
      <c r="A129" s="254">
        <v>128</v>
      </c>
      <c r="B129" s="253">
        <v>26</v>
      </c>
      <c r="F129" s="253">
        <v>40</v>
      </c>
      <c r="J129" s="253">
        <v>43</v>
      </c>
      <c r="L129" s="253">
        <v>42</v>
      </c>
      <c r="N129" s="253">
        <v>30</v>
      </c>
      <c r="P129" s="253">
        <v>45</v>
      </c>
      <c r="V129" s="253">
        <v>43</v>
      </c>
      <c r="X129" s="253">
        <v>54</v>
      </c>
    </row>
    <row r="130" spans="1:24" x14ac:dyDescent="0.25">
      <c r="A130" s="254">
        <v>129</v>
      </c>
      <c r="B130" s="253">
        <v>26</v>
      </c>
      <c r="F130" s="253">
        <v>41</v>
      </c>
      <c r="J130" s="253">
        <v>44</v>
      </c>
      <c r="L130" s="253">
        <v>42</v>
      </c>
      <c r="N130" s="253">
        <v>30</v>
      </c>
      <c r="P130" s="253">
        <v>46</v>
      </c>
      <c r="V130" s="253">
        <v>44</v>
      </c>
      <c r="X130" s="253">
        <v>54</v>
      </c>
    </row>
    <row r="131" spans="1:24" x14ac:dyDescent="0.25">
      <c r="A131" s="254">
        <v>130</v>
      </c>
      <c r="B131" s="253">
        <v>26</v>
      </c>
      <c r="F131" s="253">
        <v>41</v>
      </c>
      <c r="J131" s="253">
        <v>44</v>
      </c>
      <c r="L131" s="253">
        <v>44</v>
      </c>
      <c r="N131" s="253">
        <v>31</v>
      </c>
      <c r="P131" s="253">
        <v>47</v>
      </c>
      <c r="V131" s="253">
        <v>44</v>
      </c>
      <c r="X131" s="253">
        <v>56</v>
      </c>
    </row>
    <row r="132" spans="1:24" x14ac:dyDescent="0.25">
      <c r="A132" s="254">
        <v>131</v>
      </c>
      <c r="B132" s="253">
        <v>26</v>
      </c>
      <c r="F132" s="253">
        <v>42</v>
      </c>
      <c r="J132" s="253">
        <v>45</v>
      </c>
      <c r="L132" s="253">
        <v>46</v>
      </c>
      <c r="N132" s="253">
        <v>31</v>
      </c>
      <c r="P132" s="253">
        <v>47</v>
      </c>
      <c r="V132" s="253">
        <v>45</v>
      </c>
      <c r="X132" s="253">
        <v>56</v>
      </c>
    </row>
    <row r="133" spans="1:24" x14ac:dyDescent="0.25">
      <c r="A133" s="254">
        <v>132</v>
      </c>
      <c r="B133" s="253">
        <v>26</v>
      </c>
      <c r="F133" s="253">
        <v>42</v>
      </c>
      <c r="J133" s="253">
        <v>45</v>
      </c>
      <c r="L133" s="253">
        <v>49</v>
      </c>
      <c r="N133" s="253">
        <v>31</v>
      </c>
      <c r="P133" s="253">
        <v>48</v>
      </c>
      <c r="V133" s="253">
        <v>45</v>
      </c>
      <c r="X133" s="253">
        <v>56</v>
      </c>
    </row>
    <row r="134" spans="1:24" x14ac:dyDescent="0.25">
      <c r="A134" s="254">
        <v>133</v>
      </c>
      <c r="B134" s="253">
        <v>27</v>
      </c>
      <c r="F134" s="253">
        <v>43</v>
      </c>
      <c r="J134" s="253">
        <v>47</v>
      </c>
      <c r="L134" s="253">
        <v>49</v>
      </c>
      <c r="N134" s="253">
        <v>31</v>
      </c>
      <c r="P134" s="253">
        <v>49</v>
      </c>
      <c r="V134" s="253">
        <v>45</v>
      </c>
      <c r="X134" s="253">
        <v>57</v>
      </c>
    </row>
    <row r="135" spans="1:24" x14ac:dyDescent="0.25">
      <c r="A135" s="254">
        <v>134</v>
      </c>
      <c r="B135" s="253">
        <v>27</v>
      </c>
      <c r="F135" s="253">
        <v>43</v>
      </c>
      <c r="J135" s="253">
        <v>47</v>
      </c>
      <c r="L135" s="253">
        <v>54</v>
      </c>
      <c r="N135" s="253">
        <v>31</v>
      </c>
      <c r="P135" s="253">
        <v>53</v>
      </c>
      <c r="V135" s="253">
        <v>46</v>
      </c>
      <c r="X135" s="253">
        <v>60</v>
      </c>
    </row>
    <row r="136" spans="1:24" x14ac:dyDescent="0.25">
      <c r="A136" s="254">
        <v>135</v>
      </c>
      <c r="B136" s="253">
        <v>27</v>
      </c>
      <c r="F136" s="253">
        <v>45</v>
      </c>
      <c r="J136" s="253">
        <v>47</v>
      </c>
      <c r="N136" s="253">
        <v>31</v>
      </c>
      <c r="P136" s="253">
        <v>54</v>
      </c>
      <c r="V136" s="253">
        <v>47</v>
      </c>
      <c r="X136" s="253">
        <v>60</v>
      </c>
    </row>
    <row r="137" spans="1:24" x14ac:dyDescent="0.25">
      <c r="A137" s="254">
        <v>136</v>
      </c>
      <c r="B137" s="253">
        <v>27</v>
      </c>
      <c r="F137" s="253">
        <v>45</v>
      </c>
      <c r="J137" s="253">
        <v>48</v>
      </c>
      <c r="N137" s="253">
        <v>32</v>
      </c>
      <c r="P137" s="253">
        <v>54</v>
      </c>
      <c r="V137" s="253">
        <v>47</v>
      </c>
      <c r="X137" s="253">
        <v>60</v>
      </c>
    </row>
    <row r="138" spans="1:24" x14ac:dyDescent="0.25">
      <c r="A138" s="254">
        <v>137</v>
      </c>
      <c r="B138" s="253">
        <v>27</v>
      </c>
      <c r="F138" s="253">
        <v>47</v>
      </c>
      <c r="J138" s="253">
        <v>48</v>
      </c>
      <c r="N138" s="253">
        <v>32</v>
      </c>
      <c r="P138" s="253">
        <v>55</v>
      </c>
      <c r="V138" s="253">
        <v>50</v>
      </c>
      <c r="X138" s="253">
        <v>60</v>
      </c>
    </row>
    <row r="139" spans="1:24" x14ac:dyDescent="0.25">
      <c r="A139" s="254">
        <v>138</v>
      </c>
      <c r="B139" s="253">
        <v>27</v>
      </c>
      <c r="F139" s="253">
        <v>48</v>
      </c>
      <c r="J139" s="253">
        <v>48</v>
      </c>
      <c r="N139" s="253">
        <v>32</v>
      </c>
      <c r="P139" s="253">
        <v>55</v>
      </c>
      <c r="V139" s="253">
        <v>50</v>
      </c>
      <c r="X139" s="253">
        <v>63</v>
      </c>
    </row>
    <row r="140" spans="1:24" x14ac:dyDescent="0.25">
      <c r="A140" s="254">
        <v>139</v>
      </c>
      <c r="B140" s="253">
        <v>27</v>
      </c>
      <c r="F140" s="253">
        <v>64</v>
      </c>
      <c r="J140" s="253">
        <v>49</v>
      </c>
      <c r="N140" s="253">
        <v>32</v>
      </c>
      <c r="P140" s="253">
        <v>55</v>
      </c>
      <c r="V140" s="253">
        <v>51</v>
      </c>
      <c r="X140" s="253">
        <v>64</v>
      </c>
    </row>
    <row r="141" spans="1:24" x14ac:dyDescent="0.25">
      <c r="A141" s="254">
        <v>140</v>
      </c>
      <c r="B141" s="253">
        <v>28</v>
      </c>
      <c r="J141" s="253">
        <v>49</v>
      </c>
      <c r="N141" s="253">
        <v>33</v>
      </c>
      <c r="P141" s="253">
        <v>58</v>
      </c>
      <c r="V141" s="253">
        <v>51</v>
      </c>
      <c r="X141" s="253">
        <v>65</v>
      </c>
    </row>
    <row r="142" spans="1:24" x14ac:dyDescent="0.25">
      <c r="A142" s="254">
        <v>141</v>
      </c>
      <c r="B142" s="253">
        <v>28</v>
      </c>
      <c r="J142" s="253">
        <v>50</v>
      </c>
      <c r="N142" s="253">
        <v>33</v>
      </c>
      <c r="P142" s="253">
        <v>58</v>
      </c>
      <c r="V142" s="253">
        <v>51</v>
      </c>
      <c r="X142" s="253">
        <v>69</v>
      </c>
    </row>
    <row r="143" spans="1:24" x14ac:dyDescent="0.25">
      <c r="A143" s="254">
        <v>142</v>
      </c>
      <c r="B143" s="253">
        <v>28</v>
      </c>
      <c r="J143" s="253">
        <v>52</v>
      </c>
      <c r="N143" s="253">
        <v>33</v>
      </c>
      <c r="P143" s="253">
        <v>62</v>
      </c>
      <c r="V143" s="253">
        <v>52</v>
      </c>
      <c r="X143" s="253">
        <v>69</v>
      </c>
    </row>
    <row r="144" spans="1:24" x14ac:dyDescent="0.25">
      <c r="A144" s="254">
        <v>143</v>
      </c>
      <c r="B144" s="253">
        <v>28</v>
      </c>
      <c r="J144" s="253">
        <v>60</v>
      </c>
      <c r="N144" s="253">
        <v>34</v>
      </c>
      <c r="P144" s="253">
        <v>62</v>
      </c>
      <c r="V144" s="253">
        <v>53</v>
      </c>
      <c r="X144" s="253">
        <v>69</v>
      </c>
    </row>
    <row r="145" spans="1:24" x14ac:dyDescent="0.25">
      <c r="A145" s="254">
        <v>144</v>
      </c>
      <c r="B145" s="253">
        <v>28</v>
      </c>
      <c r="N145" s="253">
        <v>34</v>
      </c>
      <c r="P145" s="253">
        <v>62</v>
      </c>
      <c r="V145" s="253">
        <v>54</v>
      </c>
      <c r="X145" s="253">
        <v>70</v>
      </c>
    </row>
    <row r="146" spans="1:24" x14ac:dyDescent="0.25">
      <c r="A146" s="254">
        <v>145</v>
      </c>
      <c r="B146" s="253">
        <v>29</v>
      </c>
      <c r="N146" s="253">
        <v>34</v>
      </c>
      <c r="V146" s="253">
        <v>56</v>
      </c>
      <c r="X146" s="253">
        <v>71</v>
      </c>
    </row>
    <row r="147" spans="1:24" x14ac:dyDescent="0.25">
      <c r="A147" s="254">
        <v>146</v>
      </c>
      <c r="B147" s="253">
        <v>29</v>
      </c>
      <c r="N147" s="253">
        <v>35</v>
      </c>
      <c r="V147" s="253">
        <v>57</v>
      </c>
      <c r="X147" s="253">
        <v>76</v>
      </c>
    </row>
    <row r="148" spans="1:24" x14ac:dyDescent="0.25">
      <c r="A148" s="254">
        <v>147</v>
      </c>
      <c r="B148" s="253">
        <v>29</v>
      </c>
      <c r="N148" s="253">
        <v>35</v>
      </c>
      <c r="V148" s="253">
        <v>59</v>
      </c>
      <c r="X148" s="253">
        <v>80</v>
      </c>
    </row>
    <row r="149" spans="1:24" x14ac:dyDescent="0.25">
      <c r="A149" s="254">
        <v>148</v>
      </c>
      <c r="B149" s="253">
        <v>30</v>
      </c>
      <c r="N149" s="253">
        <v>35</v>
      </c>
      <c r="V149" s="253">
        <v>59</v>
      </c>
      <c r="X149" s="253">
        <v>97</v>
      </c>
    </row>
    <row r="150" spans="1:24" x14ac:dyDescent="0.25">
      <c r="A150" s="254">
        <v>149</v>
      </c>
      <c r="B150" s="253">
        <v>30</v>
      </c>
      <c r="N150" s="253">
        <v>38</v>
      </c>
      <c r="V150" s="253">
        <v>64</v>
      </c>
    </row>
    <row r="151" spans="1:24" x14ac:dyDescent="0.25">
      <c r="A151" s="254">
        <v>150</v>
      </c>
      <c r="B151" s="253">
        <v>30</v>
      </c>
      <c r="N151" s="253">
        <v>39</v>
      </c>
      <c r="V151" s="253">
        <v>82</v>
      </c>
    </row>
    <row r="152" spans="1:24" x14ac:dyDescent="0.25">
      <c r="A152" s="254">
        <v>151</v>
      </c>
      <c r="B152" s="253">
        <v>31</v>
      </c>
      <c r="N152" s="253">
        <v>39</v>
      </c>
    </row>
    <row r="153" spans="1:24" x14ac:dyDescent="0.25">
      <c r="A153" s="254">
        <v>152</v>
      </c>
      <c r="B153" s="253">
        <v>31</v>
      </c>
      <c r="N153" s="253">
        <v>39</v>
      </c>
    </row>
    <row r="154" spans="1:24" x14ac:dyDescent="0.25">
      <c r="A154" s="254">
        <v>153</v>
      </c>
      <c r="B154" s="253">
        <v>31</v>
      </c>
      <c r="N154" s="253">
        <v>39</v>
      </c>
    </row>
    <row r="155" spans="1:24" x14ac:dyDescent="0.25">
      <c r="A155" s="254">
        <v>154</v>
      </c>
      <c r="B155" s="253">
        <v>31</v>
      </c>
      <c r="N155" s="253">
        <v>40</v>
      </c>
    </row>
    <row r="156" spans="1:24" x14ac:dyDescent="0.25">
      <c r="A156" s="254">
        <v>155</v>
      </c>
      <c r="B156" s="253">
        <v>31</v>
      </c>
      <c r="N156" s="253">
        <v>40</v>
      </c>
    </row>
    <row r="157" spans="1:24" x14ac:dyDescent="0.25">
      <c r="A157" s="254">
        <v>156</v>
      </c>
      <c r="B157" s="253">
        <v>31</v>
      </c>
      <c r="N157" s="253">
        <v>41</v>
      </c>
    </row>
    <row r="158" spans="1:24" x14ac:dyDescent="0.25">
      <c r="A158" s="254">
        <v>157</v>
      </c>
      <c r="B158" s="253">
        <v>32</v>
      </c>
      <c r="N158" s="253">
        <v>41</v>
      </c>
    </row>
    <row r="159" spans="1:24" x14ac:dyDescent="0.25">
      <c r="A159" s="254">
        <v>158</v>
      </c>
      <c r="B159" s="253">
        <v>32</v>
      </c>
      <c r="N159" s="253">
        <v>41</v>
      </c>
    </row>
    <row r="160" spans="1:24" x14ac:dyDescent="0.25">
      <c r="A160" s="254">
        <v>159</v>
      </c>
      <c r="B160" s="253">
        <v>33</v>
      </c>
      <c r="N160" s="253">
        <v>41</v>
      </c>
    </row>
    <row r="161" spans="1:14" x14ac:dyDescent="0.25">
      <c r="A161" s="254">
        <v>160</v>
      </c>
      <c r="B161" s="253">
        <v>33</v>
      </c>
      <c r="N161" s="253">
        <v>41</v>
      </c>
    </row>
    <row r="162" spans="1:14" x14ac:dyDescent="0.25">
      <c r="A162" s="254">
        <v>161</v>
      </c>
      <c r="B162" s="253">
        <v>33</v>
      </c>
      <c r="N162" s="253">
        <v>41</v>
      </c>
    </row>
    <row r="163" spans="1:14" x14ac:dyDescent="0.25">
      <c r="A163" s="254">
        <v>162</v>
      </c>
      <c r="B163" s="253">
        <v>33</v>
      </c>
      <c r="N163" s="253">
        <v>41</v>
      </c>
    </row>
    <row r="164" spans="1:14" x14ac:dyDescent="0.25">
      <c r="A164" s="254">
        <v>163</v>
      </c>
      <c r="B164" s="253">
        <v>33</v>
      </c>
      <c r="N164" s="253">
        <v>43</v>
      </c>
    </row>
    <row r="165" spans="1:14" x14ac:dyDescent="0.25">
      <c r="A165" s="254">
        <v>164</v>
      </c>
      <c r="B165" s="253">
        <v>34</v>
      </c>
      <c r="N165" s="253">
        <v>43</v>
      </c>
    </row>
    <row r="166" spans="1:14" x14ac:dyDescent="0.25">
      <c r="A166" s="254">
        <v>165</v>
      </c>
      <c r="B166" s="253">
        <v>34</v>
      </c>
      <c r="N166" s="253">
        <v>44</v>
      </c>
    </row>
    <row r="167" spans="1:14" x14ac:dyDescent="0.25">
      <c r="A167" s="254">
        <v>166</v>
      </c>
      <c r="B167" s="253">
        <v>34</v>
      </c>
      <c r="N167" s="253">
        <v>44</v>
      </c>
    </row>
    <row r="168" spans="1:14" x14ac:dyDescent="0.25">
      <c r="A168" s="254">
        <v>167</v>
      </c>
      <c r="B168" s="253">
        <v>35</v>
      </c>
      <c r="N168" s="253">
        <v>46</v>
      </c>
    </row>
    <row r="169" spans="1:14" x14ac:dyDescent="0.25">
      <c r="A169" s="254">
        <v>168</v>
      </c>
      <c r="B169" s="253">
        <v>35</v>
      </c>
      <c r="N169" s="253">
        <v>48</v>
      </c>
    </row>
    <row r="170" spans="1:14" x14ac:dyDescent="0.25">
      <c r="A170" s="254">
        <v>169</v>
      </c>
      <c r="B170" s="253">
        <v>35</v>
      </c>
      <c r="N170" s="253">
        <v>52</v>
      </c>
    </row>
    <row r="171" spans="1:14" x14ac:dyDescent="0.25">
      <c r="A171" s="254">
        <v>170</v>
      </c>
      <c r="B171" s="253">
        <v>35</v>
      </c>
    </row>
    <row r="172" spans="1:14" x14ac:dyDescent="0.25">
      <c r="A172" s="254">
        <v>171</v>
      </c>
      <c r="B172" s="253">
        <v>35</v>
      </c>
    </row>
    <row r="173" spans="1:14" x14ac:dyDescent="0.25">
      <c r="A173" s="254">
        <v>172</v>
      </c>
      <c r="B173" s="253">
        <v>36</v>
      </c>
    </row>
    <row r="174" spans="1:14" x14ac:dyDescent="0.25">
      <c r="A174" s="254">
        <v>173</v>
      </c>
      <c r="B174" s="253">
        <v>36</v>
      </c>
    </row>
    <row r="175" spans="1:14" x14ac:dyDescent="0.25">
      <c r="A175" s="254">
        <v>174</v>
      </c>
      <c r="B175" s="253">
        <v>36</v>
      </c>
    </row>
    <row r="176" spans="1:14" x14ac:dyDescent="0.25">
      <c r="A176" s="254">
        <v>175</v>
      </c>
      <c r="B176" s="253">
        <v>36</v>
      </c>
    </row>
    <row r="177" spans="1:2" x14ac:dyDescent="0.25">
      <c r="A177" s="254">
        <v>176</v>
      </c>
      <c r="B177" s="253">
        <v>36</v>
      </c>
    </row>
    <row r="178" spans="1:2" x14ac:dyDescent="0.25">
      <c r="A178" s="254">
        <v>177</v>
      </c>
      <c r="B178" s="253">
        <v>36</v>
      </c>
    </row>
    <row r="179" spans="1:2" x14ac:dyDescent="0.25">
      <c r="A179" s="254">
        <v>178</v>
      </c>
      <c r="B179" s="253">
        <v>36</v>
      </c>
    </row>
    <row r="180" spans="1:2" x14ac:dyDescent="0.25">
      <c r="A180" s="254">
        <v>179</v>
      </c>
      <c r="B180" s="253">
        <v>37</v>
      </c>
    </row>
    <row r="181" spans="1:2" x14ac:dyDescent="0.25">
      <c r="A181" s="254">
        <v>180</v>
      </c>
      <c r="B181" s="253">
        <v>37</v>
      </c>
    </row>
    <row r="182" spans="1:2" x14ac:dyDescent="0.25">
      <c r="A182" s="254">
        <v>181</v>
      </c>
      <c r="B182" s="253">
        <v>37</v>
      </c>
    </row>
    <row r="183" spans="1:2" x14ac:dyDescent="0.25">
      <c r="A183" s="254">
        <v>182</v>
      </c>
      <c r="B183" s="253">
        <v>37</v>
      </c>
    </row>
    <row r="184" spans="1:2" x14ac:dyDescent="0.25">
      <c r="A184" s="254">
        <v>183</v>
      </c>
      <c r="B184" s="253">
        <v>37</v>
      </c>
    </row>
    <row r="185" spans="1:2" x14ac:dyDescent="0.25">
      <c r="A185" s="254">
        <v>184</v>
      </c>
      <c r="B185" s="253">
        <v>37</v>
      </c>
    </row>
    <row r="186" spans="1:2" x14ac:dyDescent="0.25">
      <c r="A186" s="254">
        <v>185</v>
      </c>
      <c r="B186" s="253">
        <v>38</v>
      </c>
    </row>
    <row r="187" spans="1:2" x14ac:dyDescent="0.25">
      <c r="A187" s="254">
        <v>186</v>
      </c>
      <c r="B187" s="253">
        <v>38</v>
      </c>
    </row>
    <row r="188" spans="1:2" x14ac:dyDescent="0.25">
      <c r="A188" s="254">
        <v>187</v>
      </c>
      <c r="B188" s="253">
        <v>38</v>
      </c>
    </row>
    <row r="189" spans="1:2" x14ac:dyDescent="0.25">
      <c r="A189" s="254">
        <v>188</v>
      </c>
      <c r="B189" s="253">
        <v>39</v>
      </c>
    </row>
    <row r="190" spans="1:2" x14ac:dyDescent="0.25">
      <c r="A190" s="254">
        <v>189</v>
      </c>
      <c r="B190" s="253">
        <v>39</v>
      </c>
    </row>
    <row r="191" spans="1:2" x14ac:dyDescent="0.25">
      <c r="A191" s="254">
        <v>190</v>
      </c>
      <c r="B191" s="253">
        <v>39</v>
      </c>
    </row>
    <row r="192" spans="1:2" x14ac:dyDescent="0.25">
      <c r="A192" s="254">
        <v>191</v>
      </c>
      <c r="B192" s="253">
        <v>39</v>
      </c>
    </row>
    <row r="193" spans="1:2" x14ac:dyDescent="0.25">
      <c r="A193" s="254">
        <v>192</v>
      </c>
      <c r="B193" s="253">
        <v>40</v>
      </c>
    </row>
    <row r="194" spans="1:2" x14ac:dyDescent="0.25">
      <c r="A194" s="254">
        <v>193</v>
      </c>
      <c r="B194" s="253">
        <v>41</v>
      </c>
    </row>
    <row r="195" spans="1:2" x14ac:dyDescent="0.25">
      <c r="A195" s="254">
        <v>194</v>
      </c>
      <c r="B195" s="253">
        <v>41</v>
      </c>
    </row>
    <row r="196" spans="1:2" x14ac:dyDescent="0.25">
      <c r="A196" s="254">
        <v>195</v>
      </c>
      <c r="B196" s="253">
        <v>42</v>
      </c>
    </row>
    <row r="197" spans="1:2" x14ac:dyDescent="0.25">
      <c r="A197" s="254">
        <v>196</v>
      </c>
      <c r="B197" s="253">
        <v>42</v>
      </c>
    </row>
    <row r="198" spans="1:2" x14ac:dyDescent="0.25">
      <c r="A198" s="254">
        <v>197</v>
      </c>
      <c r="B198" s="253">
        <v>42</v>
      </c>
    </row>
    <row r="199" spans="1:2" x14ac:dyDescent="0.25">
      <c r="A199" s="254">
        <v>198</v>
      </c>
      <c r="B199" s="253">
        <v>43</v>
      </c>
    </row>
    <row r="200" spans="1:2" x14ac:dyDescent="0.25">
      <c r="A200" s="254">
        <v>199</v>
      </c>
      <c r="B200" s="253">
        <v>43</v>
      </c>
    </row>
    <row r="201" spans="1:2" x14ac:dyDescent="0.25">
      <c r="A201" s="254">
        <v>200</v>
      </c>
      <c r="B201" s="253">
        <v>43</v>
      </c>
    </row>
    <row r="202" spans="1:2" x14ac:dyDescent="0.25">
      <c r="A202" s="254">
        <v>201</v>
      </c>
      <c r="B202" s="253">
        <v>44</v>
      </c>
    </row>
    <row r="203" spans="1:2" x14ac:dyDescent="0.25">
      <c r="A203" s="254">
        <v>202</v>
      </c>
      <c r="B203" s="253">
        <v>45</v>
      </c>
    </row>
    <row r="204" spans="1:2" x14ac:dyDescent="0.25">
      <c r="A204" s="254">
        <v>203</v>
      </c>
      <c r="B204" s="253">
        <v>45</v>
      </c>
    </row>
    <row r="205" spans="1:2" x14ac:dyDescent="0.25">
      <c r="A205" s="254">
        <v>204</v>
      </c>
      <c r="B205" s="253">
        <v>45</v>
      </c>
    </row>
    <row r="206" spans="1:2" x14ac:dyDescent="0.25">
      <c r="A206" s="254">
        <v>205</v>
      </c>
      <c r="B206" s="253">
        <v>45</v>
      </c>
    </row>
    <row r="207" spans="1:2" x14ac:dyDescent="0.25">
      <c r="A207" s="254">
        <v>206</v>
      </c>
      <c r="B207" s="253">
        <v>46</v>
      </c>
    </row>
    <row r="208" spans="1:2" x14ac:dyDescent="0.25">
      <c r="A208" s="254">
        <v>207</v>
      </c>
      <c r="B208" s="253">
        <v>46</v>
      </c>
    </row>
    <row r="209" spans="1:2" x14ac:dyDescent="0.25">
      <c r="A209" s="254">
        <v>208</v>
      </c>
      <c r="B209" s="253">
        <v>47</v>
      </c>
    </row>
    <row r="210" spans="1:2" x14ac:dyDescent="0.25">
      <c r="A210" s="254">
        <v>209</v>
      </c>
      <c r="B210" s="253">
        <v>47</v>
      </c>
    </row>
    <row r="211" spans="1:2" x14ac:dyDescent="0.25">
      <c r="A211" s="254">
        <v>210</v>
      </c>
      <c r="B211" s="253">
        <v>48</v>
      </c>
    </row>
    <row r="212" spans="1:2" x14ac:dyDescent="0.25">
      <c r="A212" s="254">
        <v>211</v>
      </c>
      <c r="B212" s="253">
        <v>49</v>
      </c>
    </row>
    <row r="213" spans="1:2" x14ac:dyDescent="0.25">
      <c r="A213" s="254">
        <v>212</v>
      </c>
      <c r="B213" s="253">
        <v>49</v>
      </c>
    </row>
    <row r="214" spans="1:2" x14ac:dyDescent="0.25">
      <c r="A214" s="254">
        <v>213</v>
      </c>
      <c r="B214" s="253">
        <v>50</v>
      </c>
    </row>
    <row r="215" spans="1:2" x14ac:dyDescent="0.25">
      <c r="A215" s="254">
        <v>214</v>
      </c>
      <c r="B215" s="253">
        <v>51</v>
      </c>
    </row>
    <row r="216" spans="1:2" x14ac:dyDescent="0.25">
      <c r="A216" s="254">
        <v>215</v>
      </c>
      <c r="B216" s="253">
        <v>52</v>
      </c>
    </row>
    <row r="217" spans="1:2" x14ac:dyDescent="0.25">
      <c r="A217" s="254">
        <v>216</v>
      </c>
      <c r="B217" s="253">
        <v>52</v>
      </c>
    </row>
    <row r="218" spans="1:2" x14ac:dyDescent="0.25">
      <c r="A218" s="254">
        <v>217</v>
      </c>
      <c r="B218" s="253">
        <v>52</v>
      </c>
    </row>
    <row r="219" spans="1:2" x14ac:dyDescent="0.25">
      <c r="A219" s="254">
        <v>218</v>
      </c>
      <c r="B219" s="253">
        <v>55</v>
      </c>
    </row>
    <row r="220" spans="1:2" x14ac:dyDescent="0.25">
      <c r="A220" s="254">
        <v>219</v>
      </c>
      <c r="B220" s="253">
        <v>59</v>
      </c>
    </row>
    <row r="221" spans="1:2" x14ac:dyDescent="0.25">
      <c r="A221" s="254">
        <v>220</v>
      </c>
      <c r="B221" s="253">
        <v>60</v>
      </c>
    </row>
    <row r="222" spans="1:2" x14ac:dyDescent="0.25">
      <c r="A222" s="254">
        <v>221</v>
      </c>
      <c r="B222" s="253">
        <v>60</v>
      </c>
    </row>
    <row r="223" spans="1:2" x14ac:dyDescent="0.25">
      <c r="A223" s="254">
        <v>222</v>
      </c>
      <c r="B223" s="253">
        <v>61</v>
      </c>
    </row>
    <row r="224" spans="1:2" x14ac:dyDescent="0.25">
      <c r="A224" s="254">
        <v>223</v>
      </c>
      <c r="B224" s="253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A3C6-D781-4399-8075-BDA3D6370DAF}">
  <dimension ref="A1:S501"/>
  <sheetViews>
    <sheetView workbookViewId="0">
      <selection activeCell="B43" sqref="B43"/>
    </sheetView>
  </sheetViews>
  <sheetFormatPr defaultRowHeight="15.75" x14ac:dyDescent="0.25"/>
  <cols>
    <col min="1" max="1" width="5" style="257" customWidth="1"/>
    <col min="2" max="2" width="14.875" style="258" customWidth="1"/>
    <col min="3" max="3" width="4.375" style="257" customWidth="1"/>
    <col min="4" max="4" width="5.125" style="257" customWidth="1"/>
    <col min="5" max="5" width="15.25" style="257" customWidth="1"/>
    <col min="6" max="6" width="3.75" style="257" customWidth="1"/>
    <col min="7" max="7" width="9" style="257"/>
    <col min="8" max="8" width="18.375" style="257" customWidth="1"/>
    <col min="9" max="9" width="5.125" style="258" customWidth="1"/>
    <col min="10" max="10" width="9" style="257"/>
    <col min="11" max="11" width="15.375" style="257" customWidth="1"/>
    <col min="12" max="12" width="5.5" style="258" customWidth="1"/>
    <col min="13" max="13" width="10.875" style="257" customWidth="1"/>
    <col min="14" max="14" width="15.75" style="258" customWidth="1"/>
    <col min="15" max="15" width="3" style="257" customWidth="1"/>
    <col min="16" max="16" width="9.75" style="257" customWidth="1"/>
    <col min="17" max="17" width="15.75" style="258" customWidth="1"/>
    <col min="18" max="18" width="10.125" style="257" customWidth="1"/>
    <col min="19" max="19" width="14" style="258" customWidth="1"/>
    <col min="20" max="20" width="8" style="257" customWidth="1"/>
    <col min="21" max="16384" width="9" style="257"/>
  </cols>
  <sheetData>
    <row r="1" spans="1:19" x14ac:dyDescent="0.25">
      <c r="A1" s="314" t="s">
        <v>408</v>
      </c>
      <c r="B1" s="314"/>
      <c r="C1" s="267"/>
      <c r="D1" s="314" t="s">
        <v>407</v>
      </c>
      <c r="E1" s="314"/>
      <c r="F1" s="267"/>
      <c r="G1" s="314" t="s">
        <v>406</v>
      </c>
      <c r="H1" s="314"/>
      <c r="I1" s="267"/>
      <c r="J1" s="314" t="s">
        <v>405</v>
      </c>
      <c r="K1" s="314"/>
      <c r="L1" s="267"/>
      <c r="M1" s="314" t="s">
        <v>404</v>
      </c>
      <c r="N1" s="314"/>
      <c r="O1" s="267"/>
      <c r="P1" s="314" t="s">
        <v>403</v>
      </c>
      <c r="Q1" s="314"/>
      <c r="S1" s="257"/>
    </row>
    <row r="2" spans="1:19" x14ac:dyDescent="0.25">
      <c r="A2" s="268" t="s">
        <v>402</v>
      </c>
      <c r="B2" s="266" t="s">
        <v>401</v>
      </c>
      <c r="C2" s="267"/>
      <c r="D2" s="268" t="s">
        <v>402</v>
      </c>
      <c r="E2" s="266" t="s">
        <v>401</v>
      </c>
      <c r="F2" s="267"/>
      <c r="G2" s="267" t="s">
        <v>402</v>
      </c>
      <c r="H2" s="266" t="s">
        <v>401</v>
      </c>
      <c r="J2" s="268" t="s">
        <v>402</v>
      </c>
      <c r="K2" s="266" t="s">
        <v>401</v>
      </c>
      <c r="L2" s="267"/>
      <c r="M2" s="268" t="s">
        <v>402</v>
      </c>
      <c r="N2" s="266" t="s">
        <v>401</v>
      </c>
      <c r="O2" s="267"/>
      <c r="P2" s="267" t="s">
        <v>402</v>
      </c>
      <c r="Q2" s="266" t="s">
        <v>401</v>
      </c>
      <c r="S2" s="257"/>
    </row>
    <row r="3" spans="1:19" x14ac:dyDescent="0.25">
      <c r="A3" s="257" t="s">
        <v>400</v>
      </c>
      <c r="B3" s="258">
        <v>2.7166999999999999</v>
      </c>
      <c r="E3" s="265">
        <v>2.7753999999999999</v>
      </c>
      <c r="G3" s="257" t="s">
        <v>399</v>
      </c>
      <c r="H3" s="257">
        <v>2.5710999999999999</v>
      </c>
      <c r="J3" s="257" t="s">
        <v>399</v>
      </c>
      <c r="K3" s="265">
        <v>2.7909999999999999</v>
      </c>
      <c r="L3" s="257"/>
      <c r="M3" s="260" t="s">
        <v>340</v>
      </c>
      <c r="N3" s="260">
        <f>1.7543+1.3596</f>
        <v>3.1139000000000001</v>
      </c>
      <c r="P3" s="257" t="s">
        <v>399</v>
      </c>
      <c r="Q3" s="257">
        <f>2.7597+1.0627</f>
        <v>3.8224</v>
      </c>
      <c r="S3" s="257"/>
    </row>
    <row r="4" spans="1:19" x14ac:dyDescent="0.25">
      <c r="A4" s="257" t="s">
        <v>398</v>
      </c>
      <c r="B4" s="258">
        <v>3.2016</v>
      </c>
      <c r="E4" s="265">
        <v>2.5899000000000001</v>
      </c>
      <c r="G4" s="257" t="s">
        <v>373</v>
      </c>
      <c r="H4" s="257">
        <v>2.4089</v>
      </c>
      <c r="J4" s="257" t="s">
        <v>373</v>
      </c>
      <c r="K4" s="265">
        <v>2.4140000000000001</v>
      </c>
      <c r="L4" s="257"/>
      <c r="M4" s="260" t="s">
        <v>396</v>
      </c>
      <c r="N4" s="260">
        <f>2.9404</f>
        <v>2.9403999999999999</v>
      </c>
      <c r="P4" s="257" t="s">
        <v>340</v>
      </c>
      <c r="Q4" s="257">
        <f>3.0426+0.5178</f>
        <v>3.5604000000000005</v>
      </c>
      <c r="S4" s="257"/>
    </row>
    <row r="5" spans="1:19" x14ac:dyDescent="0.25">
      <c r="A5" s="257" t="s">
        <v>397</v>
      </c>
      <c r="B5" s="258">
        <v>2.6785000000000001</v>
      </c>
      <c r="E5" s="265">
        <v>2.6983999999999999</v>
      </c>
      <c r="G5" s="257" t="s">
        <v>348</v>
      </c>
      <c r="H5" s="257">
        <v>2.4283000000000001</v>
      </c>
      <c r="J5" s="257" t="s">
        <v>348</v>
      </c>
      <c r="K5" s="265">
        <v>2.4055</v>
      </c>
      <c r="L5" s="257"/>
      <c r="M5" s="260" t="s">
        <v>393</v>
      </c>
      <c r="N5" s="260">
        <v>2.9298000000000002</v>
      </c>
      <c r="P5" s="257" t="s">
        <v>396</v>
      </c>
      <c r="Q5" s="257">
        <f>1.7614+1.7226</f>
        <v>3.484</v>
      </c>
      <c r="S5" s="257"/>
    </row>
    <row r="6" spans="1:19" x14ac:dyDescent="0.25">
      <c r="A6" s="257" t="s">
        <v>395</v>
      </c>
      <c r="B6" s="258">
        <v>2.6682999999999999</v>
      </c>
      <c r="E6" s="265">
        <v>2.5983999999999998</v>
      </c>
      <c r="G6" s="257" t="s">
        <v>394</v>
      </c>
      <c r="H6" s="257">
        <v>2.6415999999999999</v>
      </c>
      <c r="J6" s="257" t="s">
        <v>385</v>
      </c>
      <c r="K6" s="265">
        <v>2.6128999999999998</v>
      </c>
      <c r="L6" s="257"/>
      <c r="M6" s="260" t="s">
        <v>390</v>
      </c>
      <c r="N6" s="260">
        <v>3.1726000000000001</v>
      </c>
      <c r="P6" s="257" t="s">
        <v>393</v>
      </c>
      <c r="Q6" s="257">
        <f>2.1575+1.1997</f>
        <v>3.3572000000000002</v>
      </c>
      <c r="S6" s="257"/>
    </row>
    <row r="7" spans="1:19" x14ac:dyDescent="0.25">
      <c r="A7" s="257" t="s">
        <v>392</v>
      </c>
      <c r="B7" s="258">
        <v>2.6692</v>
      </c>
      <c r="E7" s="265">
        <v>2.7141999999999999</v>
      </c>
      <c r="G7" s="257" t="s">
        <v>391</v>
      </c>
      <c r="H7" s="257">
        <v>2.6520999999999999</v>
      </c>
      <c r="J7" s="257" t="s">
        <v>381</v>
      </c>
      <c r="K7" s="265">
        <v>2.7442000000000002</v>
      </c>
      <c r="L7" s="257"/>
      <c r="M7" s="260" t="s">
        <v>387</v>
      </c>
      <c r="N7" s="260">
        <f>2.6892+0.3104</f>
        <v>2.9996</v>
      </c>
      <c r="P7" s="257" t="s">
        <v>390</v>
      </c>
      <c r="Q7" s="257">
        <f>2.2963+1.019</f>
        <v>3.3152999999999997</v>
      </c>
      <c r="S7" s="257"/>
    </row>
    <row r="8" spans="1:19" x14ac:dyDescent="0.25">
      <c r="A8" s="257" t="s">
        <v>389</v>
      </c>
      <c r="B8" s="258">
        <v>2.7357</v>
      </c>
      <c r="E8" s="265">
        <v>2.5908000000000002</v>
      </c>
      <c r="G8" s="257" t="s">
        <v>388</v>
      </c>
      <c r="H8" s="257">
        <v>2.3294999999999999</v>
      </c>
      <c r="J8" s="257" t="s">
        <v>378</v>
      </c>
      <c r="K8" s="265">
        <v>2.4192999999999998</v>
      </c>
      <c r="L8" s="257"/>
      <c r="M8" s="260" t="s">
        <v>383</v>
      </c>
      <c r="N8" s="260">
        <v>2.9403000000000001</v>
      </c>
      <c r="P8" s="257" t="s">
        <v>387</v>
      </c>
      <c r="Q8" s="257">
        <f>2.1655+1.0533</f>
        <v>3.2187999999999999</v>
      </c>
      <c r="S8" s="257"/>
    </row>
    <row r="9" spans="1:19" x14ac:dyDescent="0.25">
      <c r="A9" s="257" t="s">
        <v>386</v>
      </c>
      <c r="B9" s="258">
        <v>2.9207000000000001</v>
      </c>
      <c r="E9" s="265">
        <v>2.7176999999999998</v>
      </c>
      <c r="G9" s="257" t="s">
        <v>385</v>
      </c>
      <c r="H9" s="257">
        <v>2.2643</v>
      </c>
      <c r="J9" s="257" t="s">
        <v>384</v>
      </c>
      <c r="K9" s="265">
        <v>2.5053000000000001</v>
      </c>
      <c r="L9" s="257"/>
      <c r="M9" s="260" t="s">
        <v>380</v>
      </c>
      <c r="N9" s="260">
        <v>3.0106999999999999</v>
      </c>
      <c r="P9" s="257" t="s">
        <v>383</v>
      </c>
      <c r="Q9" s="257">
        <f>1.951+1.4876</f>
        <v>3.4386000000000001</v>
      </c>
      <c r="S9" s="257"/>
    </row>
    <row r="10" spans="1:19" x14ac:dyDescent="0.25">
      <c r="A10" s="257" t="s">
        <v>382</v>
      </c>
      <c r="B10" s="258">
        <v>2.7639999999999998</v>
      </c>
      <c r="E10" s="265">
        <v>2.4016000000000002</v>
      </c>
      <c r="G10" s="257" t="s">
        <v>381</v>
      </c>
      <c r="H10" s="257">
        <v>2.3416000000000001</v>
      </c>
      <c r="J10" s="257" t="s">
        <v>374</v>
      </c>
      <c r="K10" s="265">
        <v>2.5874999999999999</v>
      </c>
      <c r="L10" s="257"/>
      <c r="M10" s="260" t="s">
        <v>376</v>
      </c>
      <c r="N10" s="260">
        <v>3.1151</v>
      </c>
      <c r="P10" s="257" t="s">
        <v>380</v>
      </c>
      <c r="Q10" s="257">
        <f>2.6223+0.6447</f>
        <v>3.2670000000000003</v>
      </c>
      <c r="S10" s="257"/>
    </row>
    <row r="11" spans="1:19" x14ac:dyDescent="0.25">
      <c r="A11" s="257" t="s">
        <v>379</v>
      </c>
      <c r="B11" s="258">
        <v>2.7934000000000001</v>
      </c>
      <c r="E11" s="265">
        <v>2.5762</v>
      </c>
      <c r="G11" s="257" t="s">
        <v>378</v>
      </c>
      <c r="H11" s="257">
        <v>2.4801000000000002</v>
      </c>
      <c r="J11" s="257" t="s">
        <v>369</v>
      </c>
      <c r="K11" s="265">
        <v>2.5964999999999998</v>
      </c>
      <c r="L11" s="257"/>
      <c r="M11" s="260" t="s">
        <v>377</v>
      </c>
      <c r="N11" s="260">
        <f>0.7744+2.355</f>
        <v>3.1294</v>
      </c>
      <c r="P11" s="257" t="s">
        <v>376</v>
      </c>
      <c r="Q11" s="257">
        <f>1.3906+1.9695</f>
        <v>3.3601000000000001</v>
      </c>
      <c r="S11" s="257"/>
    </row>
    <row r="12" spans="1:19" x14ac:dyDescent="0.25">
      <c r="A12" s="257" t="s">
        <v>375</v>
      </c>
      <c r="B12" s="258">
        <v>2.8090999999999999</v>
      </c>
      <c r="E12" s="265">
        <v>2.4578000000000002</v>
      </c>
      <c r="G12" s="257" t="s">
        <v>374</v>
      </c>
      <c r="H12" s="257">
        <v>2.4935999999999998</v>
      </c>
      <c r="J12" s="257" t="s">
        <v>336</v>
      </c>
      <c r="K12" s="265">
        <v>2.6419000000000001</v>
      </c>
      <c r="L12" s="257"/>
      <c r="M12" s="260" t="s">
        <v>373</v>
      </c>
      <c r="N12" s="260">
        <v>3.1166999999999998</v>
      </c>
      <c r="P12" s="257" t="s">
        <v>373</v>
      </c>
      <c r="Q12" s="257">
        <f>2.3264+1.1797</f>
        <v>3.5061</v>
      </c>
      <c r="S12" s="257"/>
    </row>
    <row r="13" spans="1:19" x14ac:dyDescent="0.25">
      <c r="A13" s="257" t="s">
        <v>372</v>
      </c>
      <c r="B13" s="258">
        <v>2.8307000000000002</v>
      </c>
      <c r="E13" s="265">
        <v>2.6472000000000002</v>
      </c>
      <c r="G13" s="257" t="s">
        <v>371</v>
      </c>
      <c r="H13" s="257">
        <v>2.5011000000000001</v>
      </c>
      <c r="J13" s="257" t="s">
        <v>365</v>
      </c>
      <c r="K13" s="265">
        <v>2.4293999999999998</v>
      </c>
      <c r="L13" s="257"/>
      <c r="M13" s="260" t="s">
        <v>369</v>
      </c>
      <c r="N13" s="260">
        <f>2.0872+1.1561</f>
        <v>3.2433000000000001</v>
      </c>
      <c r="P13" s="257" t="s">
        <v>369</v>
      </c>
      <c r="Q13" s="257">
        <f>2.4434+0.8488</f>
        <v>3.2922000000000002</v>
      </c>
      <c r="S13" s="257"/>
    </row>
    <row r="14" spans="1:19" x14ac:dyDescent="0.25">
      <c r="A14" s="257" t="s">
        <v>370</v>
      </c>
      <c r="B14" s="258">
        <v>2.8226</v>
      </c>
      <c r="E14" s="265">
        <v>2.8279000000000001</v>
      </c>
      <c r="G14" s="257" t="s">
        <v>369</v>
      </c>
      <c r="H14" s="257">
        <v>2.4971000000000001</v>
      </c>
      <c r="J14" s="257" t="s">
        <v>362</v>
      </c>
      <c r="K14" s="265">
        <v>2.677</v>
      </c>
      <c r="L14" s="257"/>
      <c r="M14" s="260" t="s">
        <v>337</v>
      </c>
      <c r="N14" s="260">
        <v>3.1661000000000001</v>
      </c>
      <c r="P14" s="257" t="s">
        <v>334</v>
      </c>
      <c r="Q14" s="257">
        <f>2.1001+0.8027</f>
        <v>2.9028</v>
      </c>
      <c r="S14" s="257"/>
    </row>
    <row r="15" spans="1:19" x14ac:dyDescent="0.25">
      <c r="A15" s="257" t="s">
        <v>368</v>
      </c>
      <c r="B15" s="258">
        <v>2.8393000000000002</v>
      </c>
      <c r="E15" s="265">
        <v>2.3603000000000001</v>
      </c>
      <c r="G15" s="257" t="s">
        <v>336</v>
      </c>
      <c r="H15" s="257">
        <v>2.5468000000000002</v>
      </c>
      <c r="J15" s="257" t="s">
        <v>358</v>
      </c>
      <c r="K15" s="265">
        <v>2.5750000000000002</v>
      </c>
      <c r="L15" s="257"/>
      <c r="M15" s="260" t="s">
        <v>367</v>
      </c>
      <c r="N15" s="260">
        <f>2.9365</f>
        <v>2.9365000000000001</v>
      </c>
      <c r="P15" s="257" t="s">
        <v>360</v>
      </c>
      <c r="Q15" s="257">
        <f>2.4827+0.7835</f>
        <v>3.2662</v>
      </c>
      <c r="S15" s="257"/>
    </row>
    <row r="16" spans="1:19" x14ac:dyDescent="0.25">
      <c r="A16" s="257" t="s">
        <v>366</v>
      </c>
      <c r="B16" s="258">
        <v>2.7549999999999999</v>
      </c>
      <c r="E16" s="265">
        <v>2.6192000000000002</v>
      </c>
      <c r="G16" s="257" t="s">
        <v>365</v>
      </c>
      <c r="H16" s="257">
        <v>2.5009000000000001</v>
      </c>
      <c r="J16" s="257" t="s">
        <v>350</v>
      </c>
      <c r="K16" s="265">
        <v>2.5950000000000002</v>
      </c>
      <c r="L16" s="257"/>
      <c r="M16" s="260" t="s">
        <v>364</v>
      </c>
      <c r="N16" s="260">
        <f>2.2184+0.7321</f>
        <v>2.9504999999999999</v>
      </c>
      <c r="P16" s="257" t="s">
        <v>356</v>
      </c>
      <c r="Q16" s="257">
        <f>1.0743+2.2134</f>
        <v>3.2877000000000001</v>
      </c>
      <c r="S16" s="257"/>
    </row>
    <row r="17" spans="1:19" x14ac:dyDescent="0.25">
      <c r="A17" s="257" t="s">
        <v>363</v>
      </c>
      <c r="B17" s="258">
        <v>2.7717000000000001</v>
      </c>
      <c r="E17" s="265">
        <v>2.2050000000000001</v>
      </c>
      <c r="G17" s="257" t="s">
        <v>362</v>
      </c>
      <c r="H17" s="257">
        <v>2.5640000000000001</v>
      </c>
      <c r="J17" s="257" t="s">
        <v>361</v>
      </c>
      <c r="K17" s="265">
        <v>2.5508000000000002</v>
      </c>
      <c r="L17" s="257"/>
      <c r="M17" s="260" t="s">
        <v>360</v>
      </c>
      <c r="N17" s="260">
        <v>2.9984999999999999</v>
      </c>
      <c r="P17" s="257" t="s">
        <v>352</v>
      </c>
      <c r="Q17" s="257">
        <f>2.5787+0.9092</f>
        <v>3.4878999999999998</v>
      </c>
      <c r="S17" s="257"/>
    </row>
    <row r="18" spans="1:19" x14ac:dyDescent="0.25">
      <c r="A18" s="257" t="s">
        <v>359</v>
      </c>
      <c r="B18" s="258">
        <v>2.9786000000000001</v>
      </c>
      <c r="E18" s="265">
        <v>2.4931999999999999</v>
      </c>
      <c r="G18" s="257" t="s">
        <v>358</v>
      </c>
      <c r="H18" s="257">
        <v>2.6362999999999999</v>
      </c>
      <c r="J18" s="257" t="s">
        <v>357</v>
      </c>
      <c r="K18" s="265">
        <v>2.6417999999999999</v>
      </c>
      <c r="L18" s="257"/>
      <c r="M18" s="260" t="s">
        <v>356</v>
      </c>
      <c r="N18" s="260">
        <v>2.9102000000000001</v>
      </c>
      <c r="P18" s="257" t="s">
        <v>349</v>
      </c>
      <c r="Q18" s="257">
        <f>2.4824+0.8465</f>
        <v>3.3289</v>
      </c>
      <c r="S18" s="257"/>
    </row>
    <row r="19" spans="1:19" x14ac:dyDescent="0.25">
      <c r="A19" s="257" t="s">
        <v>355</v>
      </c>
      <c r="B19" s="258">
        <v>2.9523000000000001</v>
      </c>
      <c r="E19" s="265">
        <v>2.3458999999999999</v>
      </c>
      <c r="G19" s="257" t="s">
        <v>354</v>
      </c>
      <c r="H19" s="257">
        <v>2.3650000000000002</v>
      </c>
      <c r="J19" s="257" t="s">
        <v>353</v>
      </c>
      <c r="K19" s="265">
        <v>2.5013999999999998</v>
      </c>
      <c r="L19" s="257"/>
      <c r="M19" s="260" t="s">
        <v>352</v>
      </c>
      <c r="N19" s="260">
        <v>3.0289999999999999</v>
      </c>
      <c r="P19" s="257" t="s">
        <v>345</v>
      </c>
      <c r="Q19" s="257">
        <f>2.5126+0.4459</f>
        <v>2.9584999999999999</v>
      </c>
      <c r="S19" s="257"/>
    </row>
    <row r="20" spans="1:19" x14ac:dyDescent="0.25">
      <c r="A20" s="257" t="s">
        <v>351</v>
      </c>
      <c r="B20" s="258">
        <v>2.7368999999999999</v>
      </c>
      <c r="E20" s="265">
        <v>2.4983</v>
      </c>
      <c r="G20" s="257" t="s">
        <v>350</v>
      </c>
      <c r="H20" s="257">
        <v>2.3736999999999999</v>
      </c>
      <c r="J20" s="257" t="s">
        <v>340</v>
      </c>
      <c r="K20" s="265">
        <v>2.6777000000000002</v>
      </c>
      <c r="L20" s="257"/>
      <c r="M20" s="260" t="s">
        <v>349</v>
      </c>
      <c r="N20" s="260">
        <v>2.8639999999999999</v>
      </c>
      <c r="P20" s="257" t="s">
        <v>348</v>
      </c>
      <c r="Q20" s="257">
        <f>1.9484+1.3167</f>
        <v>3.2650999999999999</v>
      </c>
      <c r="S20" s="257"/>
    </row>
    <row r="21" spans="1:19" x14ac:dyDescent="0.25">
      <c r="A21" s="257" t="s">
        <v>347</v>
      </c>
      <c r="B21" s="258">
        <v>2.8715999999999999</v>
      </c>
      <c r="E21" s="265">
        <v>2.4904000000000002</v>
      </c>
      <c r="G21" s="257" t="s">
        <v>346</v>
      </c>
      <c r="H21" s="257">
        <v>2.6631</v>
      </c>
      <c r="J21" s="257" t="s">
        <v>337</v>
      </c>
      <c r="K21" s="265">
        <v>2.6684000000000001</v>
      </c>
      <c r="L21" s="257"/>
      <c r="M21" s="260" t="s">
        <v>345</v>
      </c>
      <c r="N21" s="260">
        <f>0.6991+2.4672</f>
        <v>3.1663000000000001</v>
      </c>
      <c r="P21" s="257" t="s">
        <v>334</v>
      </c>
      <c r="Q21" s="257">
        <f>1.7088+1.8025</f>
        <v>3.5113000000000003</v>
      </c>
      <c r="S21" s="257"/>
    </row>
    <row r="22" spans="1:19" x14ac:dyDescent="0.25">
      <c r="A22" s="257" t="s">
        <v>344</v>
      </c>
      <c r="B22" s="258">
        <v>2.9293</v>
      </c>
      <c r="E22" s="265">
        <v>2.5400999999999998</v>
      </c>
      <c r="G22" s="257" t="s">
        <v>307</v>
      </c>
      <c r="H22" s="257">
        <v>2.6671999999999998</v>
      </c>
      <c r="J22" s="257" t="s">
        <v>337</v>
      </c>
      <c r="K22" s="265">
        <v>2.7056</v>
      </c>
      <c r="L22" s="257"/>
      <c r="M22" s="260" t="s">
        <v>343</v>
      </c>
      <c r="N22" s="260">
        <f>2.89</f>
        <v>2.89</v>
      </c>
      <c r="P22" s="257" t="s">
        <v>342</v>
      </c>
      <c r="Q22" s="257">
        <f>1.7934+1.277</f>
        <v>3.0704000000000002</v>
      </c>
      <c r="S22" s="257"/>
    </row>
    <row r="23" spans="1:19" x14ac:dyDescent="0.25">
      <c r="A23" s="257" t="s">
        <v>341</v>
      </c>
      <c r="B23" s="258">
        <v>2.8822999999999999</v>
      </c>
      <c r="E23" s="265">
        <v>2.3752</v>
      </c>
      <c r="G23" s="257" t="s">
        <v>340</v>
      </c>
      <c r="H23" s="257">
        <v>2.3746</v>
      </c>
      <c r="J23" s="257" t="s">
        <v>332</v>
      </c>
      <c r="K23" s="265">
        <v>2.7078000000000002</v>
      </c>
      <c r="L23" s="257"/>
      <c r="M23" s="260" t="s">
        <v>339</v>
      </c>
      <c r="N23" s="260">
        <f>2.1049+0.6208</f>
        <v>2.7257000000000002</v>
      </c>
      <c r="P23" s="257" t="s">
        <v>324</v>
      </c>
      <c r="Q23" s="257">
        <f>2.0719+1.2639</f>
        <v>3.3357999999999999</v>
      </c>
      <c r="S23" s="257"/>
    </row>
    <row r="24" spans="1:19" x14ac:dyDescent="0.25">
      <c r="A24" s="257" t="s">
        <v>338</v>
      </c>
      <c r="B24" s="258">
        <v>2.8607</v>
      </c>
      <c r="E24" s="265">
        <v>2.3685999999999998</v>
      </c>
      <c r="G24" s="257" t="s">
        <v>337</v>
      </c>
      <c r="H24" s="257">
        <v>2.3752</v>
      </c>
      <c r="J24" s="257" t="s">
        <v>329</v>
      </c>
      <c r="K24" s="265">
        <v>2.7869999999999999</v>
      </c>
      <c r="L24" s="257"/>
      <c r="M24" s="260" t="s">
        <v>336</v>
      </c>
      <c r="N24" s="260">
        <f>2.787+0.5494</f>
        <v>3.3363999999999998</v>
      </c>
      <c r="P24" s="257" t="s">
        <v>320</v>
      </c>
      <c r="Q24" s="257">
        <f>1.4922+1.8468</f>
        <v>3.339</v>
      </c>
      <c r="S24" s="257"/>
    </row>
    <row r="25" spans="1:19" x14ac:dyDescent="0.25">
      <c r="A25" s="257" t="s">
        <v>335</v>
      </c>
      <c r="B25" s="258">
        <v>2.8391000000000002</v>
      </c>
      <c r="E25" s="265">
        <v>2.4195000000000002</v>
      </c>
      <c r="G25" s="257" t="s">
        <v>334</v>
      </c>
      <c r="H25" s="257">
        <v>2.5192999999999999</v>
      </c>
      <c r="J25" s="257" t="s">
        <v>322</v>
      </c>
      <c r="K25" s="265">
        <v>2.6947999999999999</v>
      </c>
      <c r="L25" s="257"/>
      <c r="M25" s="260" t="s">
        <v>334</v>
      </c>
      <c r="N25" s="260">
        <v>2.9723000000000002</v>
      </c>
      <c r="P25" s="257" t="s">
        <v>316</v>
      </c>
      <c r="Q25" s="257">
        <f>2.6689+0.5407</f>
        <v>3.2096</v>
      </c>
      <c r="S25" s="257"/>
    </row>
    <row r="26" spans="1:19" x14ac:dyDescent="0.25">
      <c r="A26" s="257" t="s">
        <v>333</v>
      </c>
      <c r="B26" s="258">
        <v>2.8359999999999999</v>
      </c>
      <c r="E26" s="265">
        <v>2.5421</v>
      </c>
      <c r="G26" s="257" t="s">
        <v>332</v>
      </c>
      <c r="H26" s="257">
        <v>2.6854</v>
      </c>
      <c r="J26" s="257" t="s">
        <v>318</v>
      </c>
      <c r="K26" s="265">
        <v>2.5409000000000002</v>
      </c>
      <c r="L26" s="257"/>
      <c r="M26" s="260" t="s">
        <v>331</v>
      </c>
      <c r="N26" s="260">
        <f>2.6972+0.4621</f>
        <v>3.1593</v>
      </c>
      <c r="P26" s="257" t="s">
        <v>311</v>
      </c>
      <c r="Q26" s="257">
        <f>1.8867+1.4267</f>
        <v>3.3134000000000001</v>
      </c>
      <c r="S26" s="257"/>
    </row>
    <row r="27" spans="1:19" x14ac:dyDescent="0.25">
      <c r="A27" s="257" t="s">
        <v>330</v>
      </c>
      <c r="B27" s="258">
        <v>3.0979000000000001</v>
      </c>
      <c r="E27" s="265">
        <v>2.4001999999999999</v>
      </c>
      <c r="G27" s="257" t="s">
        <v>329</v>
      </c>
      <c r="H27" s="257">
        <v>2.5461999999999998</v>
      </c>
      <c r="J27" s="257" t="s">
        <v>313</v>
      </c>
      <c r="K27" s="265">
        <v>2.4975000000000001</v>
      </c>
      <c r="L27" s="257"/>
      <c r="M27" s="260" t="s">
        <v>328</v>
      </c>
      <c r="N27" s="260">
        <v>3.0249999999999999</v>
      </c>
      <c r="P27" s="257" t="s">
        <v>306</v>
      </c>
      <c r="Q27" s="257">
        <f>2.2479+0.8615</f>
        <v>3.1093999999999999</v>
      </c>
      <c r="S27" s="257"/>
    </row>
    <row r="28" spans="1:19" x14ac:dyDescent="0.25">
      <c r="A28" s="257" t="s">
        <v>327</v>
      </c>
      <c r="B28" s="258">
        <v>3.1798000000000002</v>
      </c>
      <c r="E28" s="265">
        <v>2.3803999999999998</v>
      </c>
      <c r="G28" s="257" t="s">
        <v>326</v>
      </c>
      <c r="H28" s="257">
        <v>2.8948</v>
      </c>
      <c r="J28" s="257" t="s">
        <v>325</v>
      </c>
      <c r="K28" s="265">
        <v>2.5771000000000002</v>
      </c>
      <c r="L28" s="257"/>
      <c r="M28" s="260" t="s">
        <v>324</v>
      </c>
      <c r="N28" s="260">
        <f>2.36+0.6184</f>
        <v>2.9783999999999997</v>
      </c>
      <c r="P28" s="257" t="s">
        <v>317</v>
      </c>
      <c r="Q28" s="257">
        <f>1.2891+1.9461</f>
        <v>3.2351999999999999</v>
      </c>
      <c r="S28" s="257"/>
    </row>
    <row r="29" spans="1:19" x14ac:dyDescent="0.25">
      <c r="A29" s="257" t="s">
        <v>323</v>
      </c>
      <c r="B29" s="258">
        <v>2.6913</v>
      </c>
      <c r="E29" s="265">
        <v>2.4236</v>
      </c>
      <c r="G29" s="257" t="s">
        <v>322</v>
      </c>
      <c r="H29" s="257">
        <v>2.4396</v>
      </c>
      <c r="J29" s="257" t="s">
        <v>321</v>
      </c>
      <c r="K29" s="265">
        <v>2.5495999999999999</v>
      </c>
      <c r="L29" s="257"/>
      <c r="M29" s="260" t="s">
        <v>320</v>
      </c>
      <c r="N29" s="260">
        <f>1.3622+1.4291</f>
        <v>2.7913000000000001</v>
      </c>
      <c r="P29" s="257" t="s">
        <v>312</v>
      </c>
      <c r="Q29" s="257">
        <f>2.5823+0.7318</f>
        <v>3.3140999999999998</v>
      </c>
      <c r="S29" s="257"/>
    </row>
    <row r="30" spans="1:19" x14ac:dyDescent="0.25">
      <c r="A30" s="257" t="s">
        <v>319</v>
      </c>
      <c r="B30" s="258">
        <v>3.1966999999999999</v>
      </c>
      <c r="E30" s="265">
        <v>2.2787000000000002</v>
      </c>
      <c r="G30" s="257" t="s">
        <v>318</v>
      </c>
      <c r="H30" s="257">
        <v>2.6339000000000001</v>
      </c>
      <c r="J30" s="257" t="s">
        <v>317</v>
      </c>
      <c r="K30" s="265">
        <v>2.7158000000000002</v>
      </c>
      <c r="L30" s="257"/>
      <c r="M30" s="260" t="s">
        <v>316</v>
      </c>
      <c r="N30" s="260">
        <v>3.1991999999999998</v>
      </c>
      <c r="P30" s="257" t="s">
        <v>315</v>
      </c>
      <c r="Q30" s="257">
        <f>2.6811+0.7015</f>
        <v>3.3826000000000001</v>
      </c>
      <c r="S30" s="257"/>
    </row>
    <row r="31" spans="1:19" x14ac:dyDescent="0.25">
      <c r="A31" s="257" t="s">
        <v>314</v>
      </c>
      <c r="B31" s="258">
        <v>3.2252000000000001</v>
      </c>
      <c r="E31" s="265">
        <v>2.4544000000000001</v>
      </c>
      <c r="G31" s="257" t="s">
        <v>313</v>
      </c>
      <c r="H31" s="257">
        <v>2.7157</v>
      </c>
      <c r="J31" s="257" t="s">
        <v>312</v>
      </c>
      <c r="K31" s="265">
        <v>2.5701999999999998</v>
      </c>
      <c r="L31" s="257"/>
      <c r="M31" s="260" t="s">
        <v>311</v>
      </c>
      <c r="N31" s="260">
        <f>3.0629</f>
        <v>3.0629</v>
      </c>
      <c r="P31" s="257" t="s">
        <v>310</v>
      </c>
      <c r="Q31" s="257">
        <f>1.7421+1.543</f>
        <v>3.2850999999999999</v>
      </c>
      <c r="S31" s="257"/>
    </row>
    <row r="32" spans="1:19" x14ac:dyDescent="0.25">
      <c r="A32" s="257" t="s">
        <v>309</v>
      </c>
      <c r="B32" s="258">
        <v>3.3199000000000001</v>
      </c>
      <c r="E32" s="265">
        <v>2.4195000000000002</v>
      </c>
      <c r="G32" s="257" t="s">
        <v>308</v>
      </c>
      <c r="H32" s="257">
        <v>2.7319</v>
      </c>
      <c r="J32" s="257" t="s">
        <v>307</v>
      </c>
      <c r="K32" s="260">
        <v>2.6583999999999999</v>
      </c>
      <c r="L32" s="257"/>
      <c r="M32" s="260" t="s">
        <v>306</v>
      </c>
      <c r="N32" s="260">
        <f>2.3809+0.8358</f>
        <v>3.2166999999999999</v>
      </c>
      <c r="P32" s="257" t="s">
        <v>305</v>
      </c>
      <c r="Q32" s="257">
        <f>2.2327+1.1502</f>
        <v>3.3828999999999998</v>
      </c>
      <c r="S32" s="257"/>
    </row>
    <row r="33" spans="1:19" x14ac:dyDescent="0.25">
      <c r="A33" s="261" t="s">
        <v>304</v>
      </c>
      <c r="B33" s="264">
        <f>AVERAGE(B3:B32)</f>
        <v>2.8858033333333335</v>
      </c>
      <c r="C33" s="261"/>
      <c r="D33" s="261" t="s">
        <v>304</v>
      </c>
      <c r="E33" s="263">
        <f>AVERAGE(E3:E32)</f>
        <v>2.507003333333333</v>
      </c>
      <c r="F33" s="261"/>
      <c r="G33" s="261" t="s">
        <v>304</v>
      </c>
      <c r="H33" s="261">
        <f>AVERAGE(H3:H32)</f>
        <v>2.5280966666666669</v>
      </c>
      <c r="I33" s="261"/>
      <c r="J33" s="261" t="s">
        <v>304</v>
      </c>
      <c r="K33" s="261">
        <f>AVERAGE(K3:K32)</f>
        <v>2.6013099999999998</v>
      </c>
      <c r="L33" s="261"/>
      <c r="M33" s="261" t="s">
        <v>304</v>
      </c>
      <c r="N33" s="262">
        <f>AVERAGE(N3:N32)</f>
        <v>3.0363366666666676</v>
      </c>
      <c r="O33" s="261"/>
      <c r="P33" s="261" t="s">
        <v>304</v>
      </c>
      <c r="Q33" s="261">
        <f>AVERAGE(Q3:Q32)</f>
        <v>3.3202666666666665</v>
      </c>
      <c r="S33" s="257"/>
    </row>
    <row r="34" spans="1:19" x14ac:dyDescent="0.25">
      <c r="A34" s="261" t="s">
        <v>303</v>
      </c>
      <c r="B34" s="264">
        <f>STDEV(B3:B32)</f>
        <v>0.18288798434039336</v>
      </c>
      <c r="C34" s="261"/>
      <c r="D34" s="261" t="s">
        <v>303</v>
      </c>
      <c r="E34" s="263">
        <f>STDEV(E3:E32)</f>
        <v>0.15022402921644384</v>
      </c>
      <c r="F34" s="261"/>
      <c r="G34" s="261" t="s">
        <v>303</v>
      </c>
      <c r="H34" s="261">
        <f>STDEV(H3:H32)</f>
        <v>0.14475748681331041</v>
      </c>
      <c r="I34" s="261"/>
      <c r="J34" s="261" t="s">
        <v>303</v>
      </c>
      <c r="K34" s="261">
        <f>STDEV(K3:K32)</f>
        <v>0.10750295376856174</v>
      </c>
      <c r="L34" s="261"/>
      <c r="M34" s="262" t="s">
        <v>303</v>
      </c>
      <c r="N34" s="262">
        <f>STDEV(N3:N32)</f>
        <v>0.14009129654556016</v>
      </c>
      <c r="O34" s="261"/>
      <c r="P34" s="261" t="s">
        <v>303</v>
      </c>
      <c r="Q34" s="261">
        <f>STDEV(Q3:Q32)</f>
        <v>0.17762778078258801</v>
      </c>
      <c r="S34" s="257"/>
    </row>
    <row r="35" spans="1:19" x14ac:dyDescent="0.25">
      <c r="E35" s="259"/>
      <c r="K35" s="260"/>
      <c r="L35" s="257"/>
      <c r="M35" s="260"/>
      <c r="N35" s="260"/>
      <c r="Q35" s="257"/>
      <c r="S35" s="257"/>
    </row>
    <row r="36" spans="1:19" x14ac:dyDescent="0.25">
      <c r="E36" s="259"/>
      <c r="K36" s="260"/>
      <c r="L36" s="257"/>
      <c r="M36" s="260"/>
      <c r="N36" s="260"/>
      <c r="Q36" s="257"/>
      <c r="S36" s="257"/>
    </row>
    <row r="37" spans="1:19" x14ac:dyDescent="0.25">
      <c r="E37" s="259"/>
      <c r="K37" s="260"/>
      <c r="L37" s="257"/>
      <c r="M37" s="260"/>
      <c r="N37" s="260"/>
      <c r="Q37" s="257"/>
      <c r="S37" s="257"/>
    </row>
    <row r="38" spans="1:19" x14ac:dyDescent="0.25">
      <c r="E38" s="259"/>
      <c r="K38" s="260"/>
      <c r="L38" s="257"/>
      <c r="M38" s="260"/>
      <c r="N38" s="260"/>
      <c r="Q38" s="257"/>
      <c r="S38" s="257"/>
    </row>
    <row r="39" spans="1:19" x14ac:dyDescent="0.25">
      <c r="E39" s="259"/>
      <c r="K39" s="260"/>
      <c r="L39" s="257"/>
      <c r="M39" s="260"/>
      <c r="N39" s="260"/>
      <c r="Q39" s="257"/>
      <c r="S39" s="257"/>
    </row>
    <row r="40" spans="1:19" x14ac:dyDescent="0.25">
      <c r="E40" s="259"/>
      <c r="K40" s="260"/>
      <c r="L40" s="257"/>
      <c r="M40" s="260"/>
      <c r="N40" s="260"/>
      <c r="Q40" s="257"/>
      <c r="S40" s="257"/>
    </row>
    <row r="41" spans="1:19" x14ac:dyDescent="0.25">
      <c r="E41" s="259"/>
      <c r="K41" s="260"/>
      <c r="L41" s="257"/>
      <c r="M41" s="260"/>
      <c r="N41" s="260"/>
      <c r="Q41" s="257"/>
      <c r="S41" s="257"/>
    </row>
    <row r="42" spans="1:19" x14ac:dyDescent="0.25">
      <c r="E42" s="259"/>
      <c r="K42" s="260"/>
      <c r="L42" s="260"/>
      <c r="M42" s="260"/>
      <c r="N42" s="260"/>
      <c r="Q42" s="257"/>
      <c r="S42" s="257"/>
    </row>
    <row r="43" spans="1:19" x14ac:dyDescent="0.25">
      <c r="E43" s="259"/>
      <c r="K43" s="260"/>
      <c r="L43" s="260"/>
      <c r="M43" s="260"/>
      <c r="N43" s="260"/>
      <c r="Q43" s="257"/>
      <c r="S43" s="257"/>
    </row>
    <row r="44" spans="1:19" x14ac:dyDescent="0.25">
      <c r="E44" s="259"/>
      <c r="K44" s="260"/>
      <c r="L44" s="260"/>
      <c r="M44" s="260"/>
      <c r="N44" s="260"/>
      <c r="Q44" s="257"/>
      <c r="S44" s="257"/>
    </row>
    <row r="45" spans="1:19" x14ac:dyDescent="0.25">
      <c r="E45" s="259"/>
      <c r="K45" s="260"/>
      <c r="L45" s="260"/>
      <c r="M45" s="260"/>
      <c r="N45" s="260"/>
      <c r="Q45" s="257"/>
      <c r="S45" s="257"/>
    </row>
    <row r="46" spans="1:19" x14ac:dyDescent="0.25">
      <c r="E46" s="259"/>
      <c r="K46" s="260"/>
      <c r="L46" s="260"/>
      <c r="M46" s="260"/>
      <c r="N46" s="260"/>
      <c r="Q46" s="257"/>
      <c r="S46" s="257"/>
    </row>
    <row r="47" spans="1:19" x14ac:dyDescent="0.25">
      <c r="E47" s="259"/>
      <c r="K47" s="260"/>
      <c r="L47" s="260"/>
      <c r="M47" s="260"/>
      <c r="N47" s="260"/>
      <c r="Q47" s="257"/>
      <c r="S47" s="257"/>
    </row>
    <row r="48" spans="1:19" x14ac:dyDescent="0.25">
      <c r="E48" s="259"/>
      <c r="K48" s="260"/>
      <c r="L48" s="260"/>
      <c r="M48" s="260"/>
      <c r="N48" s="260"/>
      <c r="Q48" s="257"/>
      <c r="S48" s="257"/>
    </row>
    <row r="49" spans="5:19" x14ac:dyDescent="0.25">
      <c r="E49" s="259"/>
      <c r="K49" s="260"/>
      <c r="L49" s="260"/>
      <c r="M49" s="260"/>
      <c r="N49" s="260"/>
      <c r="Q49" s="257"/>
      <c r="S49" s="257"/>
    </row>
    <row r="50" spans="5:19" x14ac:dyDescent="0.25">
      <c r="E50" s="259"/>
      <c r="K50" s="260"/>
      <c r="L50" s="260"/>
      <c r="M50" s="260"/>
      <c r="N50" s="260"/>
      <c r="Q50" s="257"/>
      <c r="S50" s="257"/>
    </row>
    <row r="51" spans="5:19" x14ac:dyDescent="0.25">
      <c r="E51" s="259"/>
      <c r="L51" s="257"/>
      <c r="N51" s="257"/>
      <c r="Q51" s="257"/>
      <c r="S51" s="257"/>
    </row>
    <row r="52" spans="5:19" x14ac:dyDescent="0.25">
      <c r="E52" s="259"/>
      <c r="L52" s="257"/>
      <c r="N52" s="257"/>
      <c r="Q52" s="257"/>
      <c r="S52" s="257"/>
    </row>
    <row r="53" spans="5:19" x14ac:dyDescent="0.25">
      <c r="E53" s="258"/>
      <c r="L53" s="257"/>
      <c r="N53" s="257"/>
      <c r="Q53" s="257"/>
      <c r="S53" s="257"/>
    </row>
    <row r="54" spans="5:19" x14ac:dyDescent="0.25">
      <c r="E54" s="258"/>
      <c r="L54" s="257"/>
      <c r="N54" s="257"/>
      <c r="Q54" s="257"/>
      <c r="S54" s="257"/>
    </row>
    <row r="55" spans="5:19" x14ac:dyDescent="0.25">
      <c r="E55" s="258"/>
      <c r="L55" s="257"/>
      <c r="N55" s="257"/>
      <c r="Q55" s="257"/>
      <c r="S55" s="257"/>
    </row>
    <row r="56" spans="5:19" x14ac:dyDescent="0.25">
      <c r="E56" s="258"/>
      <c r="L56" s="257"/>
      <c r="N56" s="257"/>
      <c r="Q56" s="257"/>
      <c r="S56" s="257"/>
    </row>
    <row r="57" spans="5:19" x14ac:dyDescent="0.25">
      <c r="E57" s="258"/>
      <c r="L57" s="257"/>
      <c r="N57" s="257"/>
      <c r="Q57" s="257"/>
      <c r="S57" s="257"/>
    </row>
    <row r="58" spans="5:19" x14ac:dyDescent="0.25">
      <c r="E58" s="258"/>
      <c r="L58" s="257"/>
      <c r="N58" s="257"/>
      <c r="Q58" s="257"/>
      <c r="S58" s="257"/>
    </row>
    <row r="59" spans="5:19" x14ac:dyDescent="0.25">
      <c r="E59" s="258"/>
      <c r="L59" s="257"/>
      <c r="N59" s="257"/>
      <c r="Q59" s="257"/>
      <c r="S59" s="257"/>
    </row>
    <row r="60" spans="5:19" x14ac:dyDescent="0.25">
      <c r="E60" s="258"/>
      <c r="L60" s="257"/>
      <c r="N60" s="257"/>
      <c r="Q60" s="257"/>
      <c r="S60" s="257"/>
    </row>
    <row r="61" spans="5:19" x14ac:dyDescent="0.25">
      <c r="E61" s="258"/>
      <c r="L61" s="257"/>
      <c r="N61" s="257"/>
      <c r="Q61" s="257"/>
      <c r="S61" s="257"/>
    </row>
    <row r="62" spans="5:19" x14ac:dyDescent="0.25">
      <c r="E62" s="258"/>
      <c r="L62" s="257"/>
      <c r="N62" s="257"/>
      <c r="Q62" s="257"/>
      <c r="S62" s="257"/>
    </row>
    <row r="63" spans="5:19" x14ac:dyDescent="0.25">
      <c r="E63" s="258"/>
      <c r="L63" s="257"/>
      <c r="N63" s="257"/>
      <c r="Q63" s="257"/>
      <c r="S63" s="257"/>
    </row>
    <row r="64" spans="5:19" x14ac:dyDescent="0.25">
      <c r="E64" s="258"/>
      <c r="L64" s="257"/>
      <c r="N64" s="257"/>
      <c r="Q64" s="257"/>
      <c r="S64" s="257"/>
    </row>
    <row r="65" spans="5:19" x14ac:dyDescent="0.25">
      <c r="E65" s="258"/>
      <c r="L65" s="257"/>
      <c r="N65" s="257"/>
      <c r="Q65" s="257"/>
      <c r="S65" s="257"/>
    </row>
    <row r="66" spans="5:19" x14ac:dyDescent="0.25">
      <c r="E66" s="258"/>
      <c r="L66" s="257"/>
      <c r="N66" s="257"/>
      <c r="Q66" s="257"/>
      <c r="S66" s="257"/>
    </row>
    <row r="67" spans="5:19" x14ac:dyDescent="0.25">
      <c r="E67" s="258"/>
      <c r="L67" s="257"/>
      <c r="N67" s="257"/>
      <c r="Q67" s="257"/>
      <c r="S67" s="257"/>
    </row>
    <row r="68" spans="5:19" x14ac:dyDescent="0.25">
      <c r="E68" s="258"/>
      <c r="L68" s="257"/>
      <c r="N68" s="257"/>
      <c r="Q68" s="257"/>
      <c r="S68" s="257"/>
    </row>
    <row r="69" spans="5:19" x14ac:dyDescent="0.25">
      <c r="E69" s="258"/>
      <c r="L69" s="257"/>
      <c r="N69" s="257"/>
      <c r="Q69" s="257"/>
      <c r="S69" s="257"/>
    </row>
    <row r="70" spans="5:19" x14ac:dyDescent="0.25">
      <c r="E70" s="258"/>
      <c r="L70" s="257"/>
      <c r="N70" s="257"/>
      <c r="Q70" s="257"/>
      <c r="S70" s="257"/>
    </row>
    <row r="71" spans="5:19" x14ac:dyDescent="0.25">
      <c r="E71" s="258"/>
      <c r="L71" s="257"/>
      <c r="N71" s="257"/>
      <c r="Q71" s="257"/>
      <c r="S71" s="257"/>
    </row>
    <row r="72" spans="5:19" x14ac:dyDescent="0.25">
      <c r="E72" s="258"/>
      <c r="L72" s="257"/>
      <c r="N72" s="257"/>
      <c r="Q72" s="257"/>
      <c r="S72" s="257"/>
    </row>
    <row r="73" spans="5:19" x14ac:dyDescent="0.25">
      <c r="E73" s="258"/>
      <c r="L73" s="257"/>
      <c r="N73" s="257"/>
      <c r="Q73" s="257"/>
      <c r="S73" s="257"/>
    </row>
    <row r="74" spans="5:19" x14ac:dyDescent="0.25">
      <c r="E74" s="258"/>
      <c r="L74" s="257"/>
      <c r="N74" s="257"/>
      <c r="Q74" s="257"/>
      <c r="S74" s="257"/>
    </row>
    <row r="75" spans="5:19" x14ac:dyDescent="0.25">
      <c r="E75" s="258"/>
      <c r="L75" s="257"/>
      <c r="N75" s="257"/>
      <c r="Q75" s="257"/>
      <c r="S75" s="257"/>
    </row>
    <row r="76" spans="5:19" x14ac:dyDescent="0.25">
      <c r="E76" s="258"/>
      <c r="L76" s="257"/>
      <c r="N76" s="257"/>
      <c r="Q76" s="257"/>
      <c r="S76" s="257"/>
    </row>
    <row r="77" spans="5:19" x14ac:dyDescent="0.25">
      <c r="E77" s="258"/>
      <c r="L77" s="257"/>
      <c r="N77" s="257"/>
      <c r="Q77" s="257"/>
      <c r="S77" s="257"/>
    </row>
    <row r="78" spans="5:19" x14ac:dyDescent="0.25">
      <c r="E78" s="258"/>
      <c r="L78" s="257"/>
      <c r="N78" s="257"/>
      <c r="Q78" s="257"/>
      <c r="S78" s="257"/>
    </row>
    <row r="79" spans="5:19" x14ac:dyDescent="0.25">
      <c r="E79" s="258"/>
      <c r="L79" s="257"/>
      <c r="N79" s="257"/>
      <c r="Q79" s="257"/>
      <c r="S79" s="257"/>
    </row>
    <row r="80" spans="5:19" x14ac:dyDescent="0.25">
      <c r="E80" s="258"/>
      <c r="L80" s="257"/>
      <c r="N80" s="257"/>
      <c r="Q80" s="257"/>
      <c r="S80" s="257"/>
    </row>
    <row r="81" spans="5:19" x14ac:dyDescent="0.25">
      <c r="E81" s="258"/>
      <c r="L81" s="257"/>
      <c r="N81" s="257"/>
      <c r="Q81" s="257"/>
      <c r="S81" s="257"/>
    </row>
    <row r="82" spans="5:19" x14ac:dyDescent="0.25">
      <c r="E82" s="258"/>
      <c r="L82" s="257"/>
      <c r="N82" s="257"/>
      <c r="Q82" s="257"/>
      <c r="S82" s="257"/>
    </row>
    <row r="83" spans="5:19" x14ac:dyDescent="0.25">
      <c r="E83" s="258"/>
      <c r="L83" s="257"/>
      <c r="N83" s="257"/>
      <c r="Q83" s="257"/>
      <c r="S83" s="257"/>
    </row>
    <row r="84" spans="5:19" x14ac:dyDescent="0.25">
      <c r="E84" s="258"/>
      <c r="L84" s="257"/>
      <c r="N84" s="257"/>
      <c r="Q84" s="257"/>
      <c r="S84" s="257"/>
    </row>
    <row r="85" spans="5:19" x14ac:dyDescent="0.25">
      <c r="E85" s="258"/>
      <c r="L85" s="257"/>
      <c r="N85" s="257"/>
      <c r="Q85" s="257"/>
      <c r="S85" s="257"/>
    </row>
    <row r="86" spans="5:19" x14ac:dyDescent="0.25">
      <c r="E86" s="258"/>
      <c r="L86" s="257"/>
      <c r="N86" s="257"/>
      <c r="Q86" s="257"/>
      <c r="S86" s="257"/>
    </row>
    <row r="87" spans="5:19" x14ac:dyDescent="0.25">
      <c r="E87" s="258"/>
      <c r="L87" s="257"/>
      <c r="N87" s="257"/>
      <c r="Q87" s="257"/>
      <c r="S87" s="257"/>
    </row>
    <row r="88" spans="5:19" x14ac:dyDescent="0.25">
      <c r="E88" s="258"/>
      <c r="L88" s="257"/>
      <c r="N88" s="257"/>
      <c r="Q88" s="257"/>
      <c r="S88" s="257"/>
    </row>
    <row r="89" spans="5:19" x14ac:dyDescent="0.25">
      <c r="E89" s="258"/>
      <c r="L89" s="257"/>
      <c r="N89" s="257"/>
      <c r="Q89" s="257"/>
      <c r="S89" s="257"/>
    </row>
    <row r="90" spans="5:19" x14ac:dyDescent="0.25">
      <c r="E90" s="258"/>
      <c r="L90" s="257"/>
      <c r="N90" s="257"/>
      <c r="Q90" s="257"/>
      <c r="S90" s="257"/>
    </row>
    <row r="91" spans="5:19" x14ac:dyDescent="0.25">
      <c r="E91" s="258"/>
      <c r="L91" s="257"/>
      <c r="N91" s="257"/>
      <c r="Q91" s="257"/>
      <c r="S91" s="257"/>
    </row>
    <row r="92" spans="5:19" x14ac:dyDescent="0.25">
      <c r="E92" s="258"/>
      <c r="L92" s="257"/>
      <c r="N92" s="257"/>
      <c r="Q92" s="257"/>
      <c r="S92" s="257"/>
    </row>
    <row r="93" spans="5:19" x14ac:dyDescent="0.25">
      <c r="E93" s="258"/>
      <c r="L93" s="257"/>
      <c r="N93" s="257"/>
      <c r="Q93" s="257"/>
      <c r="S93" s="257"/>
    </row>
    <row r="94" spans="5:19" x14ac:dyDescent="0.25">
      <c r="E94" s="258"/>
      <c r="L94" s="257"/>
      <c r="N94" s="257"/>
      <c r="Q94" s="257"/>
      <c r="S94" s="257"/>
    </row>
    <row r="95" spans="5:19" x14ac:dyDescent="0.25">
      <c r="E95" s="258"/>
      <c r="L95" s="257"/>
      <c r="N95" s="257"/>
      <c r="Q95" s="257"/>
      <c r="S95" s="257"/>
    </row>
    <row r="96" spans="5:19" x14ac:dyDescent="0.25">
      <c r="E96" s="258"/>
      <c r="L96" s="257"/>
      <c r="N96" s="257"/>
      <c r="Q96" s="257"/>
      <c r="S96" s="257"/>
    </row>
    <row r="97" spans="5:19" x14ac:dyDescent="0.25">
      <c r="E97" s="258"/>
      <c r="L97" s="257"/>
      <c r="N97" s="257"/>
      <c r="Q97" s="257"/>
      <c r="S97" s="257"/>
    </row>
    <row r="98" spans="5:19" x14ac:dyDescent="0.25">
      <c r="E98" s="258"/>
      <c r="L98" s="257"/>
      <c r="N98" s="257"/>
      <c r="Q98" s="257"/>
      <c r="S98" s="257"/>
    </row>
    <row r="99" spans="5:19" x14ac:dyDescent="0.25">
      <c r="E99" s="258"/>
      <c r="L99" s="257"/>
      <c r="N99" s="257"/>
      <c r="Q99" s="257"/>
      <c r="S99" s="257"/>
    </row>
    <row r="100" spans="5:19" x14ac:dyDescent="0.25">
      <c r="E100" s="258"/>
      <c r="L100" s="257"/>
      <c r="N100" s="257"/>
      <c r="Q100" s="257"/>
      <c r="S100" s="257"/>
    </row>
    <row r="101" spans="5:19" x14ac:dyDescent="0.25">
      <c r="E101" s="258"/>
      <c r="L101" s="257"/>
      <c r="N101" s="257"/>
      <c r="Q101" s="257"/>
      <c r="S101" s="257"/>
    </row>
    <row r="102" spans="5:19" x14ac:dyDescent="0.25">
      <c r="E102" s="258"/>
      <c r="L102" s="257"/>
      <c r="N102" s="257"/>
      <c r="Q102" s="257"/>
      <c r="S102" s="257"/>
    </row>
    <row r="103" spans="5:19" x14ac:dyDescent="0.25">
      <c r="E103" s="258"/>
      <c r="L103" s="257"/>
      <c r="N103" s="257"/>
      <c r="Q103" s="257"/>
      <c r="S103" s="257"/>
    </row>
    <row r="104" spans="5:19" x14ac:dyDescent="0.25">
      <c r="E104" s="258"/>
      <c r="L104" s="257"/>
      <c r="N104" s="257"/>
      <c r="Q104" s="257"/>
      <c r="S104" s="257"/>
    </row>
    <row r="105" spans="5:19" x14ac:dyDescent="0.25">
      <c r="E105" s="258"/>
      <c r="L105" s="257"/>
      <c r="N105" s="257"/>
      <c r="Q105" s="257"/>
      <c r="S105" s="257"/>
    </row>
    <row r="106" spans="5:19" x14ac:dyDescent="0.25">
      <c r="E106" s="258"/>
      <c r="L106" s="257"/>
      <c r="N106" s="257"/>
      <c r="Q106" s="257"/>
      <c r="S106" s="257"/>
    </row>
    <row r="107" spans="5:19" x14ac:dyDescent="0.25">
      <c r="E107" s="258"/>
      <c r="L107" s="257"/>
      <c r="N107" s="257"/>
      <c r="Q107" s="257"/>
      <c r="S107" s="257"/>
    </row>
    <row r="108" spans="5:19" x14ac:dyDescent="0.25">
      <c r="E108" s="258"/>
      <c r="L108" s="257"/>
      <c r="N108" s="257"/>
      <c r="Q108" s="257"/>
      <c r="S108" s="257"/>
    </row>
    <row r="109" spans="5:19" x14ac:dyDescent="0.25">
      <c r="E109" s="258"/>
      <c r="L109" s="257"/>
      <c r="N109" s="257"/>
      <c r="Q109" s="257"/>
      <c r="S109" s="257"/>
    </row>
    <row r="110" spans="5:19" x14ac:dyDescent="0.25">
      <c r="E110" s="258"/>
      <c r="L110" s="257"/>
      <c r="N110" s="257"/>
      <c r="Q110" s="257"/>
      <c r="S110" s="257"/>
    </row>
    <row r="111" spans="5:19" x14ac:dyDescent="0.25">
      <c r="E111" s="258"/>
      <c r="L111" s="257"/>
      <c r="N111" s="257"/>
      <c r="Q111" s="257"/>
      <c r="S111" s="257"/>
    </row>
    <row r="112" spans="5:19" x14ac:dyDescent="0.25">
      <c r="E112" s="258"/>
      <c r="L112" s="257"/>
      <c r="N112" s="257"/>
      <c r="Q112" s="257"/>
      <c r="S112" s="257"/>
    </row>
    <row r="113" spans="5:19" x14ac:dyDescent="0.25">
      <c r="E113" s="258"/>
      <c r="L113" s="257"/>
      <c r="N113" s="257"/>
      <c r="Q113" s="257"/>
      <c r="S113" s="257"/>
    </row>
    <row r="114" spans="5:19" x14ac:dyDescent="0.25">
      <c r="E114" s="258"/>
      <c r="L114" s="257"/>
      <c r="N114" s="257"/>
      <c r="Q114" s="257"/>
      <c r="S114" s="257"/>
    </row>
    <row r="115" spans="5:19" x14ac:dyDescent="0.25">
      <c r="E115" s="258"/>
      <c r="L115" s="257"/>
      <c r="N115" s="257"/>
      <c r="Q115" s="257"/>
      <c r="S115" s="257"/>
    </row>
    <row r="116" spans="5:19" x14ac:dyDescent="0.25">
      <c r="E116" s="258"/>
      <c r="L116" s="257"/>
      <c r="N116" s="257"/>
      <c r="Q116" s="257"/>
      <c r="S116" s="257"/>
    </row>
    <row r="117" spans="5:19" x14ac:dyDescent="0.25">
      <c r="E117" s="258"/>
      <c r="L117" s="257"/>
      <c r="N117" s="257"/>
      <c r="Q117" s="257"/>
      <c r="S117" s="257"/>
    </row>
    <row r="118" spans="5:19" x14ac:dyDescent="0.25">
      <c r="E118" s="258"/>
      <c r="L118" s="257"/>
      <c r="N118" s="257"/>
      <c r="Q118" s="257"/>
      <c r="S118" s="257"/>
    </row>
    <row r="119" spans="5:19" x14ac:dyDescent="0.25">
      <c r="E119" s="258"/>
      <c r="L119" s="257"/>
      <c r="N119" s="257"/>
      <c r="Q119" s="257"/>
      <c r="S119" s="257"/>
    </row>
    <row r="120" spans="5:19" x14ac:dyDescent="0.25">
      <c r="E120" s="258"/>
      <c r="L120" s="257"/>
      <c r="N120" s="257"/>
      <c r="Q120" s="257"/>
      <c r="S120" s="257"/>
    </row>
    <row r="121" spans="5:19" x14ac:dyDescent="0.25">
      <c r="E121" s="258"/>
      <c r="L121" s="257"/>
      <c r="N121" s="257"/>
      <c r="Q121" s="257"/>
      <c r="S121" s="257"/>
    </row>
    <row r="122" spans="5:19" x14ac:dyDescent="0.25">
      <c r="E122" s="258"/>
      <c r="L122" s="257"/>
      <c r="N122" s="257"/>
      <c r="Q122" s="257"/>
      <c r="S122" s="257"/>
    </row>
    <row r="123" spans="5:19" x14ac:dyDescent="0.25">
      <c r="E123" s="258"/>
      <c r="L123" s="257"/>
      <c r="N123" s="257"/>
      <c r="Q123" s="257"/>
      <c r="S123" s="257"/>
    </row>
    <row r="124" spans="5:19" x14ac:dyDescent="0.25">
      <c r="E124" s="258"/>
      <c r="L124" s="257"/>
      <c r="N124" s="257"/>
      <c r="Q124" s="257"/>
      <c r="S124" s="257"/>
    </row>
    <row r="125" spans="5:19" x14ac:dyDescent="0.25">
      <c r="E125" s="258"/>
      <c r="L125" s="257"/>
      <c r="N125" s="257"/>
      <c r="Q125" s="257"/>
      <c r="S125" s="257"/>
    </row>
    <row r="126" spans="5:19" x14ac:dyDescent="0.25">
      <c r="E126" s="258"/>
      <c r="L126" s="257"/>
      <c r="N126" s="257"/>
      <c r="Q126" s="257"/>
      <c r="S126" s="257"/>
    </row>
    <row r="127" spans="5:19" x14ac:dyDescent="0.25">
      <c r="E127" s="258"/>
      <c r="L127" s="257"/>
      <c r="N127" s="257"/>
      <c r="Q127" s="257"/>
      <c r="S127" s="257"/>
    </row>
    <row r="128" spans="5:19" x14ac:dyDescent="0.25">
      <c r="E128" s="258"/>
      <c r="L128" s="257"/>
      <c r="N128" s="257"/>
      <c r="Q128" s="257"/>
      <c r="S128" s="257"/>
    </row>
    <row r="129" spans="5:19" x14ac:dyDescent="0.25">
      <c r="E129" s="258"/>
      <c r="L129" s="257"/>
      <c r="N129" s="257"/>
      <c r="Q129" s="257"/>
      <c r="S129" s="257"/>
    </row>
    <row r="130" spans="5:19" x14ac:dyDescent="0.25">
      <c r="E130" s="258"/>
      <c r="L130" s="257"/>
      <c r="N130" s="257"/>
      <c r="Q130" s="257"/>
      <c r="S130" s="257"/>
    </row>
    <row r="131" spans="5:19" x14ac:dyDescent="0.25">
      <c r="E131" s="258"/>
      <c r="L131" s="257"/>
      <c r="N131" s="257"/>
      <c r="Q131" s="257"/>
      <c r="S131" s="257"/>
    </row>
    <row r="132" spans="5:19" x14ac:dyDescent="0.25">
      <c r="E132" s="258"/>
      <c r="L132" s="257"/>
      <c r="N132" s="257"/>
      <c r="Q132" s="257"/>
      <c r="S132" s="257"/>
    </row>
    <row r="133" spans="5:19" x14ac:dyDescent="0.25">
      <c r="E133" s="258"/>
      <c r="L133" s="257"/>
      <c r="N133" s="257"/>
      <c r="Q133" s="257"/>
      <c r="S133" s="257"/>
    </row>
    <row r="134" spans="5:19" x14ac:dyDescent="0.25">
      <c r="E134" s="258"/>
      <c r="L134" s="257"/>
      <c r="N134" s="257"/>
      <c r="Q134" s="257"/>
      <c r="S134" s="257"/>
    </row>
    <row r="135" spans="5:19" x14ac:dyDescent="0.25">
      <c r="E135" s="258"/>
      <c r="L135" s="257"/>
      <c r="N135" s="257"/>
      <c r="Q135" s="257"/>
      <c r="S135" s="257"/>
    </row>
    <row r="136" spans="5:19" x14ac:dyDescent="0.25">
      <c r="E136" s="258"/>
      <c r="L136" s="257"/>
      <c r="N136" s="257"/>
      <c r="Q136" s="257"/>
      <c r="S136" s="257"/>
    </row>
    <row r="137" spans="5:19" x14ac:dyDescent="0.25">
      <c r="E137" s="258"/>
      <c r="L137" s="257"/>
      <c r="N137" s="257"/>
      <c r="Q137" s="257"/>
      <c r="S137" s="257"/>
    </row>
    <row r="138" spans="5:19" x14ac:dyDescent="0.25">
      <c r="E138" s="258"/>
      <c r="L138" s="257"/>
      <c r="N138" s="257"/>
      <c r="Q138" s="257"/>
      <c r="S138" s="257"/>
    </row>
    <row r="139" spans="5:19" x14ac:dyDescent="0.25">
      <c r="E139" s="258"/>
      <c r="L139" s="257"/>
      <c r="N139" s="257"/>
      <c r="Q139" s="257"/>
      <c r="S139" s="257"/>
    </row>
    <row r="140" spans="5:19" x14ac:dyDescent="0.25">
      <c r="E140" s="258"/>
      <c r="L140" s="257"/>
      <c r="N140" s="257"/>
      <c r="Q140" s="257"/>
      <c r="S140" s="257"/>
    </row>
    <row r="141" spans="5:19" x14ac:dyDescent="0.25">
      <c r="E141" s="258"/>
      <c r="L141" s="257"/>
      <c r="N141" s="257"/>
      <c r="Q141" s="257"/>
      <c r="S141" s="257"/>
    </row>
    <row r="142" spans="5:19" x14ac:dyDescent="0.25">
      <c r="E142" s="258"/>
      <c r="L142" s="257"/>
      <c r="N142" s="257"/>
      <c r="Q142" s="257"/>
      <c r="S142" s="257"/>
    </row>
    <row r="143" spans="5:19" x14ac:dyDescent="0.25">
      <c r="E143" s="258"/>
      <c r="L143" s="257"/>
      <c r="N143" s="257"/>
      <c r="Q143" s="257"/>
      <c r="S143" s="257"/>
    </row>
    <row r="144" spans="5:19" x14ac:dyDescent="0.25">
      <c r="E144" s="258"/>
      <c r="L144" s="257"/>
      <c r="N144" s="257"/>
      <c r="Q144" s="257"/>
      <c r="S144" s="257"/>
    </row>
    <row r="145" spans="5:19" x14ac:dyDescent="0.25">
      <c r="E145" s="258"/>
      <c r="L145" s="257"/>
      <c r="N145" s="257"/>
      <c r="Q145" s="257"/>
      <c r="S145" s="257"/>
    </row>
    <row r="146" spans="5:19" x14ac:dyDescent="0.25">
      <c r="E146" s="258"/>
      <c r="L146" s="257"/>
      <c r="N146" s="257"/>
      <c r="Q146" s="257"/>
      <c r="S146" s="257"/>
    </row>
    <row r="147" spans="5:19" x14ac:dyDescent="0.25">
      <c r="E147" s="258"/>
      <c r="L147" s="257"/>
      <c r="N147" s="257"/>
      <c r="Q147" s="257"/>
      <c r="S147" s="257"/>
    </row>
    <row r="148" spans="5:19" x14ac:dyDescent="0.25">
      <c r="E148" s="258"/>
      <c r="L148" s="257"/>
      <c r="N148" s="257"/>
      <c r="Q148" s="257"/>
      <c r="S148" s="257"/>
    </row>
    <row r="149" spans="5:19" x14ac:dyDescent="0.25">
      <c r="E149" s="258"/>
      <c r="L149" s="257"/>
      <c r="N149" s="257"/>
      <c r="Q149" s="257"/>
      <c r="S149" s="257"/>
    </row>
    <row r="150" spans="5:19" x14ac:dyDescent="0.25">
      <c r="E150" s="258"/>
      <c r="L150" s="257"/>
      <c r="N150" s="257"/>
      <c r="Q150" s="257"/>
      <c r="S150" s="257"/>
    </row>
    <row r="151" spans="5:19" x14ac:dyDescent="0.25">
      <c r="E151" s="258"/>
      <c r="L151" s="257"/>
      <c r="N151" s="257"/>
      <c r="Q151" s="257"/>
      <c r="S151" s="257"/>
    </row>
    <row r="152" spans="5:19" x14ac:dyDescent="0.25">
      <c r="E152" s="258"/>
      <c r="L152" s="257"/>
      <c r="N152" s="257"/>
      <c r="Q152" s="257"/>
      <c r="S152" s="257"/>
    </row>
    <row r="153" spans="5:19" x14ac:dyDescent="0.25">
      <c r="E153" s="258"/>
      <c r="L153" s="257"/>
      <c r="N153" s="257"/>
      <c r="Q153" s="257"/>
      <c r="S153" s="257"/>
    </row>
    <row r="154" spans="5:19" x14ac:dyDescent="0.25">
      <c r="E154" s="258"/>
      <c r="L154" s="257"/>
      <c r="N154" s="257"/>
      <c r="Q154" s="257"/>
      <c r="S154" s="257"/>
    </row>
    <row r="155" spans="5:19" x14ac:dyDescent="0.25">
      <c r="E155" s="258"/>
      <c r="L155" s="257"/>
      <c r="N155" s="257"/>
      <c r="Q155" s="257"/>
      <c r="S155" s="257"/>
    </row>
    <row r="156" spans="5:19" x14ac:dyDescent="0.25">
      <c r="E156" s="258"/>
      <c r="L156" s="257"/>
      <c r="N156" s="257"/>
      <c r="Q156" s="257"/>
      <c r="S156" s="257"/>
    </row>
    <row r="157" spans="5:19" x14ac:dyDescent="0.25">
      <c r="E157" s="258"/>
      <c r="L157" s="257"/>
      <c r="N157" s="257"/>
      <c r="Q157" s="257"/>
      <c r="S157" s="257"/>
    </row>
    <row r="158" spans="5:19" x14ac:dyDescent="0.25">
      <c r="E158" s="258"/>
      <c r="L158" s="257"/>
      <c r="N158" s="257"/>
      <c r="Q158" s="257"/>
      <c r="S158" s="257"/>
    </row>
    <row r="159" spans="5:19" x14ac:dyDescent="0.25">
      <c r="E159" s="258"/>
      <c r="L159" s="257"/>
      <c r="N159" s="257"/>
      <c r="Q159" s="257"/>
      <c r="S159" s="257"/>
    </row>
    <row r="160" spans="5:19" x14ac:dyDescent="0.25">
      <c r="E160" s="258"/>
      <c r="L160" s="257"/>
      <c r="N160" s="257"/>
      <c r="Q160" s="257"/>
      <c r="S160" s="257"/>
    </row>
    <row r="161" spans="5:19" x14ac:dyDescent="0.25">
      <c r="E161" s="258"/>
      <c r="L161" s="257"/>
      <c r="N161" s="257"/>
      <c r="Q161" s="257"/>
      <c r="S161" s="257"/>
    </row>
    <row r="162" spans="5:19" x14ac:dyDescent="0.25">
      <c r="E162" s="258"/>
      <c r="L162" s="257"/>
      <c r="N162" s="257"/>
      <c r="Q162" s="257"/>
      <c r="S162" s="257"/>
    </row>
    <row r="163" spans="5:19" x14ac:dyDescent="0.25">
      <c r="E163" s="258"/>
      <c r="L163" s="257"/>
      <c r="N163" s="257"/>
      <c r="Q163" s="257"/>
      <c r="S163" s="257"/>
    </row>
    <row r="164" spans="5:19" x14ac:dyDescent="0.25">
      <c r="E164" s="258"/>
      <c r="L164" s="257"/>
      <c r="N164" s="257"/>
      <c r="Q164" s="257"/>
      <c r="S164" s="257"/>
    </row>
    <row r="165" spans="5:19" x14ac:dyDescent="0.25">
      <c r="E165" s="258"/>
      <c r="L165" s="257"/>
      <c r="N165" s="257"/>
      <c r="Q165" s="257"/>
      <c r="S165" s="257"/>
    </row>
    <row r="166" spans="5:19" x14ac:dyDescent="0.25">
      <c r="E166" s="258"/>
      <c r="L166" s="257"/>
      <c r="N166" s="257"/>
      <c r="Q166" s="257"/>
      <c r="S166" s="257"/>
    </row>
    <row r="167" spans="5:19" x14ac:dyDescent="0.25">
      <c r="E167" s="258"/>
      <c r="L167" s="257"/>
      <c r="N167" s="257"/>
      <c r="Q167" s="257"/>
      <c r="S167" s="257"/>
    </row>
    <row r="168" spans="5:19" x14ac:dyDescent="0.25">
      <c r="E168" s="258"/>
      <c r="L168" s="257"/>
      <c r="N168" s="257"/>
      <c r="Q168" s="257"/>
      <c r="S168" s="257"/>
    </row>
    <row r="169" spans="5:19" x14ac:dyDescent="0.25">
      <c r="E169" s="258"/>
      <c r="L169" s="257"/>
      <c r="N169" s="257"/>
      <c r="Q169" s="257"/>
      <c r="S169" s="257"/>
    </row>
    <row r="170" spans="5:19" x14ac:dyDescent="0.25">
      <c r="E170" s="258"/>
      <c r="L170" s="257"/>
      <c r="N170" s="257"/>
      <c r="Q170" s="257"/>
      <c r="S170" s="257"/>
    </row>
    <row r="171" spans="5:19" x14ac:dyDescent="0.25">
      <c r="E171" s="258"/>
      <c r="L171" s="257"/>
      <c r="N171" s="257"/>
      <c r="Q171" s="257"/>
      <c r="S171" s="257"/>
    </row>
    <row r="172" spans="5:19" x14ac:dyDescent="0.25">
      <c r="E172" s="258"/>
      <c r="L172" s="257"/>
      <c r="N172" s="257"/>
      <c r="Q172" s="257"/>
      <c r="S172" s="257"/>
    </row>
    <row r="173" spans="5:19" x14ac:dyDescent="0.25">
      <c r="E173" s="258"/>
      <c r="L173" s="257"/>
      <c r="N173" s="257"/>
      <c r="Q173" s="257"/>
      <c r="S173" s="257"/>
    </row>
    <row r="174" spans="5:19" x14ac:dyDescent="0.25">
      <c r="E174" s="258"/>
      <c r="L174" s="257"/>
      <c r="N174" s="257"/>
      <c r="Q174" s="257"/>
      <c r="S174" s="257"/>
    </row>
    <row r="175" spans="5:19" x14ac:dyDescent="0.25">
      <c r="E175" s="258"/>
      <c r="L175" s="257"/>
      <c r="N175" s="257"/>
      <c r="Q175" s="257"/>
      <c r="S175" s="257"/>
    </row>
    <row r="176" spans="5:19" x14ac:dyDescent="0.25">
      <c r="E176" s="258"/>
      <c r="L176" s="257"/>
      <c r="N176" s="257"/>
      <c r="Q176" s="257"/>
      <c r="S176" s="257"/>
    </row>
    <row r="177" spans="5:19" x14ac:dyDescent="0.25">
      <c r="E177" s="258"/>
      <c r="L177" s="257"/>
      <c r="N177" s="257"/>
      <c r="Q177" s="257"/>
      <c r="S177" s="257"/>
    </row>
    <row r="178" spans="5:19" x14ac:dyDescent="0.25">
      <c r="E178" s="258"/>
      <c r="L178" s="257"/>
      <c r="N178" s="257"/>
      <c r="Q178" s="257"/>
      <c r="S178" s="257"/>
    </row>
    <row r="179" spans="5:19" x14ac:dyDescent="0.25">
      <c r="E179" s="258"/>
      <c r="L179" s="257"/>
      <c r="N179" s="257"/>
      <c r="Q179" s="257"/>
      <c r="S179" s="257"/>
    </row>
    <row r="180" spans="5:19" x14ac:dyDescent="0.25">
      <c r="E180" s="258"/>
      <c r="L180" s="257"/>
      <c r="N180" s="257"/>
      <c r="Q180" s="257"/>
      <c r="S180" s="257"/>
    </row>
    <row r="181" spans="5:19" x14ac:dyDescent="0.25">
      <c r="E181" s="258"/>
      <c r="L181" s="257"/>
      <c r="N181" s="257"/>
      <c r="Q181" s="257"/>
      <c r="S181" s="257"/>
    </row>
    <row r="182" spans="5:19" x14ac:dyDescent="0.25">
      <c r="E182" s="258"/>
      <c r="L182" s="257"/>
      <c r="N182" s="257"/>
      <c r="Q182" s="257"/>
      <c r="S182" s="257"/>
    </row>
    <row r="183" spans="5:19" x14ac:dyDescent="0.25">
      <c r="E183" s="258"/>
      <c r="L183" s="257"/>
      <c r="N183" s="257"/>
      <c r="Q183" s="257"/>
      <c r="S183" s="257"/>
    </row>
    <row r="184" spans="5:19" x14ac:dyDescent="0.25">
      <c r="E184" s="258"/>
      <c r="L184" s="257"/>
      <c r="N184" s="257"/>
      <c r="Q184" s="257"/>
      <c r="S184" s="257"/>
    </row>
    <row r="185" spans="5:19" x14ac:dyDescent="0.25">
      <c r="E185" s="258"/>
      <c r="L185" s="257"/>
      <c r="N185" s="257"/>
      <c r="Q185" s="257"/>
      <c r="S185" s="257"/>
    </row>
    <row r="186" spans="5:19" x14ac:dyDescent="0.25">
      <c r="E186" s="258"/>
      <c r="L186" s="257"/>
      <c r="N186" s="257"/>
      <c r="Q186" s="257"/>
      <c r="S186" s="257"/>
    </row>
    <row r="187" spans="5:19" x14ac:dyDescent="0.25">
      <c r="E187" s="258"/>
      <c r="L187" s="257"/>
      <c r="N187" s="257"/>
      <c r="Q187" s="257"/>
      <c r="S187" s="257"/>
    </row>
    <row r="188" spans="5:19" x14ac:dyDescent="0.25">
      <c r="E188" s="258"/>
      <c r="L188" s="257"/>
      <c r="N188" s="257"/>
      <c r="Q188" s="257"/>
      <c r="S188" s="257"/>
    </row>
    <row r="189" spans="5:19" x14ac:dyDescent="0.25">
      <c r="E189" s="258"/>
      <c r="L189" s="257"/>
      <c r="N189" s="257"/>
      <c r="Q189" s="257"/>
      <c r="S189" s="257"/>
    </row>
    <row r="190" spans="5:19" x14ac:dyDescent="0.25">
      <c r="E190" s="258"/>
      <c r="L190" s="257"/>
      <c r="N190" s="257"/>
      <c r="Q190" s="257"/>
      <c r="S190" s="257"/>
    </row>
    <row r="191" spans="5:19" x14ac:dyDescent="0.25">
      <c r="E191" s="258"/>
      <c r="L191" s="257"/>
      <c r="N191" s="257"/>
      <c r="Q191" s="257"/>
      <c r="S191" s="257"/>
    </row>
    <row r="192" spans="5:19" x14ac:dyDescent="0.25">
      <c r="E192" s="258"/>
      <c r="L192" s="257"/>
      <c r="N192" s="257"/>
      <c r="Q192" s="257"/>
      <c r="S192" s="257"/>
    </row>
    <row r="193" spans="5:19" x14ac:dyDescent="0.25">
      <c r="E193" s="258"/>
      <c r="L193" s="257"/>
      <c r="N193" s="257"/>
      <c r="Q193" s="257"/>
      <c r="S193" s="257"/>
    </row>
    <row r="194" spans="5:19" x14ac:dyDescent="0.25">
      <c r="E194" s="258"/>
      <c r="L194" s="257"/>
      <c r="N194" s="257"/>
      <c r="Q194" s="257"/>
      <c r="S194" s="257"/>
    </row>
    <row r="195" spans="5:19" x14ac:dyDescent="0.25">
      <c r="E195" s="258"/>
      <c r="L195" s="257"/>
      <c r="N195" s="257"/>
      <c r="Q195" s="257"/>
      <c r="S195" s="257"/>
    </row>
    <row r="196" spans="5:19" x14ac:dyDescent="0.25">
      <c r="E196" s="258"/>
      <c r="L196" s="257"/>
      <c r="N196" s="257"/>
      <c r="Q196" s="257"/>
      <c r="S196" s="257"/>
    </row>
    <row r="197" spans="5:19" x14ac:dyDescent="0.25">
      <c r="E197" s="258"/>
      <c r="L197" s="257"/>
      <c r="N197" s="257"/>
      <c r="Q197" s="257"/>
      <c r="S197" s="257"/>
    </row>
    <row r="198" spans="5:19" x14ac:dyDescent="0.25">
      <c r="E198" s="258"/>
      <c r="L198" s="257"/>
      <c r="N198" s="257"/>
      <c r="Q198" s="257"/>
      <c r="S198" s="257"/>
    </row>
    <row r="199" spans="5:19" x14ac:dyDescent="0.25">
      <c r="E199" s="258"/>
      <c r="L199" s="257"/>
      <c r="N199" s="257"/>
      <c r="Q199" s="257"/>
      <c r="S199" s="257"/>
    </row>
    <row r="200" spans="5:19" x14ac:dyDescent="0.25">
      <c r="E200" s="258"/>
      <c r="L200" s="257"/>
      <c r="N200" s="257"/>
      <c r="Q200" s="257"/>
      <c r="S200" s="257"/>
    </row>
    <row r="201" spans="5:19" x14ac:dyDescent="0.25">
      <c r="E201" s="258"/>
      <c r="L201" s="257"/>
      <c r="N201" s="257"/>
      <c r="Q201" s="257"/>
      <c r="S201" s="257"/>
    </row>
    <row r="202" spans="5:19" x14ac:dyDescent="0.25">
      <c r="E202" s="258"/>
      <c r="L202" s="257"/>
      <c r="N202" s="257"/>
      <c r="Q202" s="257"/>
      <c r="S202" s="257"/>
    </row>
    <row r="203" spans="5:19" x14ac:dyDescent="0.25">
      <c r="E203" s="258"/>
      <c r="L203" s="257"/>
      <c r="N203" s="257"/>
      <c r="Q203" s="257"/>
      <c r="S203" s="257"/>
    </row>
    <row r="204" spans="5:19" x14ac:dyDescent="0.25">
      <c r="E204" s="258"/>
      <c r="L204" s="257"/>
      <c r="N204" s="257"/>
      <c r="Q204" s="257"/>
      <c r="S204" s="257"/>
    </row>
    <row r="205" spans="5:19" x14ac:dyDescent="0.25">
      <c r="E205" s="258"/>
      <c r="L205" s="257"/>
      <c r="N205" s="257"/>
      <c r="Q205" s="257"/>
      <c r="S205" s="257"/>
    </row>
    <row r="206" spans="5:19" x14ac:dyDescent="0.25">
      <c r="E206" s="258"/>
      <c r="L206" s="257"/>
      <c r="N206" s="257"/>
      <c r="Q206" s="257"/>
      <c r="S206" s="257"/>
    </row>
    <row r="207" spans="5:19" x14ac:dyDescent="0.25">
      <c r="E207" s="258"/>
      <c r="L207" s="257"/>
      <c r="N207" s="257"/>
      <c r="Q207" s="257"/>
      <c r="S207" s="257"/>
    </row>
    <row r="208" spans="5:19" x14ac:dyDescent="0.25">
      <c r="E208" s="258"/>
      <c r="L208" s="257"/>
      <c r="N208" s="257"/>
      <c r="Q208" s="257"/>
      <c r="S208" s="257"/>
    </row>
    <row r="209" spans="5:19" x14ac:dyDescent="0.25">
      <c r="E209" s="258"/>
      <c r="L209" s="257"/>
      <c r="N209" s="257"/>
      <c r="Q209" s="257"/>
      <c r="S209" s="257"/>
    </row>
    <row r="210" spans="5:19" x14ac:dyDescent="0.25">
      <c r="E210" s="258"/>
      <c r="L210" s="257"/>
      <c r="N210" s="257"/>
      <c r="Q210" s="257"/>
      <c r="S210" s="257"/>
    </row>
    <row r="211" spans="5:19" x14ac:dyDescent="0.25">
      <c r="E211" s="258"/>
      <c r="L211" s="257"/>
      <c r="N211" s="257"/>
      <c r="Q211" s="257"/>
      <c r="S211" s="257"/>
    </row>
    <row r="212" spans="5:19" x14ac:dyDescent="0.25">
      <c r="E212" s="258"/>
      <c r="L212" s="257"/>
      <c r="N212" s="257"/>
      <c r="Q212" s="257"/>
      <c r="S212" s="257"/>
    </row>
    <row r="213" spans="5:19" x14ac:dyDescent="0.25">
      <c r="E213" s="258"/>
      <c r="L213" s="257"/>
      <c r="N213" s="257"/>
      <c r="Q213" s="257"/>
      <c r="S213" s="257"/>
    </row>
    <row r="214" spans="5:19" x14ac:dyDescent="0.25">
      <c r="E214" s="258"/>
      <c r="L214" s="257"/>
      <c r="N214" s="257"/>
      <c r="Q214" s="257"/>
      <c r="S214" s="257"/>
    </row>
    <row r="215" spans="5:19" x14ac:dyDescent="0.25">
      <c r="E215" s="258"/>
      <c r="L215" s="257"/>
      <c r="N215" s="257"/>
      <c r="Q215" s="257"/>
      <c r="S215" s="257"/>
    </row>
    <row r="216" spans="5:19" x14ac:dyDescent="0.25">
      <c r="E216" s="258"/>
      <c r="L216" s="257"/>
      <c r="N216" s="257"/>
      <c r="Q216" s="257"/>
      <c r="S216" s="257"/>
    </row>
    <row r="217" spans="5:19" x14ac:dyDescent="0.25">
      <c r="E217" s="258"/>
      <c r="L217" s="257"/>
      <c r="N217" s="257"/>
      <c r="Q217" s="257"/>
      <c r="S217" s="257"/>
    </row>
    <row r="218" spans="5:19" x14ac:dyDescent="0.25">
      <c r="E218" s="258"/>
      <c r="L218" s="257"/>
      <c r="N218" s="257"/>
      <c r="Q218" s="257"/>
      <c r="S218" s="257"/>
    </row>
    <row r="219" spans="5:19" x14ac:dyDescent="0.25">
      <c r="E219" s="258"/>
      <c r="L219" s="257"/>
      <c r="N219" s="257"/>
      <c r="Q219" s="257"/>
      <c r="S219" s="257"/>
    </row>
    <row r="220" spans="5:19" x14ac:dyDescent="0.25">
      <c r="E220" s="258"/>
      <c r="L220" s="257"/>
      <c r="N220" s="257"/>
      <c r="Q220" s="257"/>
      <c r="S220" s="257"/>
    </row>
    <row r="221" spans="5:19" x14ac:dyDescent="0.25">
      <c r="E221" s="258"/>
      <c r="L221" s="257"/>
      <c r="N221" s="257"/>
      <c r="Q221" s="257"/>
      <c r="S221" s="257"/>
    </row>
    <row r="222" spans="5:19" x14ac:dyDescent="0.25">
      <c r="E222" s="258"/>
      <c r="L222" s="257"/>
      <c r="N222" s="257"/>
      <c r="Q222" s="257"/>
      <c r="S222" s="257"/>
    </row>
    <row r="223" spans="5:19" x14ac:dyDescent="0.25">
      <c r="E223" s="258"/>
      <c r="L223" s="257"/>
      <c r="N223" s="257"/>
      <c r="Q223" s="257"/>
      <c r="S223" s="257"/>
    </row>
    <row r="224" spans="5:19" x14ac:dyDescent="0.25">
      <c r="E224" s="258"/>
      <c r="L224" s="257"/>
      <c r="N224" s="257"/>
      <c r="Q224" s="257"/>
      <c r="S224" s="257"/>
    </row>
    <row r="225" spans="5:19" x14ac:dyDescent="0.25">
      <c r="E225" s="258"/>
      <c r="L225" s="257"/>
      <c r="N225" s="257"/>
      <c r="Q225" s="257"/>
      <c r="S225" s="257"/>
    </row>
    <row r="226" spans="5:19" x14ac:dyDescent="0.25">
      <c r="E226" s="258"/>
      <c r="L226" s="257"/>
      <c r="N226" s="257"/>
      <c r="Q226" s="257"/>
      <c r="S226" s="257"/>
    </row>
    <row r="227" spans="5:19" x14ac:dyDescent="0.25">
      <c r="E227" s="258"/>
      <c r="L227" s="257"/>
      <c r="N227" s="257"/>
      <c r="Q227" s="257"/>
      <c r="S227" s="257"/>
    </row>
    <row r="228" spans="5:19" x14ac:dyDescent="0.25">
      <c r="E228" s="258"/>
      <c r="L228" s="257"/>
      <c r="N228" s="257"/>
      <c r="Q228" s="257"/>
      <c r="S228" s="257"/>
    </row>
    <row r="229" spans="5:19" x14ac:dyDescent="0.25">
      <c r="E229" s="258"/>
      <c r="L229" s="257"/>
      <c r="N229" s="257"/>
      <c r="Q229" s="257"/>
      <c r="S229" s="257"/>
    </row>
    <row r="230" spans="5:19" x14ac:dyDescent="0.25">
      <c r="E230" s="258"/>
      <c r="L230" s="257"/>
      <c r="N230" s="257"/>
      <c r="Q230" s="257"/>
      <c r="S230" s="257"/>
    </row>
    <row r="231" spans="5:19" x14ac:dyDescent="0.25">
      <c r="E231" s="258"/>
      <c r="L231" s="257"/>
      <c r="N231" s="257"/>
      <c r="Q231" s="257"/>
      <c r="S231" s="257"/>
    </row>
    <row r="232" spans="5:19" x14ac:dyDescent="0.25">
      <c r="E232" s="258"/>
      <c r="L232" s="257"/>
      <c r="N232" s="257"/>
      <c r="Q232" s="257"/>
      <c r="S232" s="257"/>
    </row>
    <row r="233" spans="5:19" x14ac:dyDescent="0.25">
      <c r="E233" s="258"/>
      <c r="L233" s="257"/>
      <c r="N233" s="257"/>
      <c r="Q233" s="257"/>
      <c r="S233" s="257"/>
    </row>
    <row r="234" spans="5:19" x14ac:dyDescent="0.25">
      <c r="E234" s="258"/>
      <c r="L234" s="257"/>
      <c r="N234" s="257"/>
      <c r="Q234" s="257"/>
      <c r="S234" s="257"/>
    </row>
    <row r="235" spans="5:19" x14ac:dyDescent="0.25">
      <c r="E235" s="258"/>
      <c r="L235" s="257"/>
      <c r="N235" s="257"/>
      <c r="Q235" s="257"/>
      <c r="S235" s="257"/>
    </row>
    <row r="236" spans="5:19" x14ac:dyDescent="0.25">
      <c r="E236" s="258"/>
      <c r="L236" s="257"/>
      <c r="N236" s="257"/>
      <c r="Q236" s="257"/>
      <c r="S236" s="257"/>
    </row>
    <row r="237" spans="5:19" x14ac:dyDescent="0.25">
      <c r="E237" s="258"/>
      <c r="L237" s="257"/>
      <c r="N237" s="257"/>
      <c r="Q237" s="257"/>
      <c r="S237" s="257"/>
    </row>
    <row r="238" spans="5:19" x14ac:dyDescent="0.25">
      <c r="E238" s="258"/>
      <c r="L238" s="257"/>
      <c r="N238" s="257"/>
      <c r="Q238" s="257"/>
      <c r="S238" s="257"/>
    </row>
    <row r="239" spans="5:19" x14ac:dyDescent="0.25">
      <c r="E239" s="258"/>
      <c r="L239" s="257"/>
      <c r="N239" s="257"/>
      <c r="Q239" s="257"/>
      <c r="S239" s="257"/>
    </row>
    <row r="240" spans="5:19" x14ac:dyDescent="0.25">
      <c r="E240" s="258"/>
      <c r="L240" s="257"/>
      <c r="N240" s="257"/>
      <c r="Q240" s="257"/>
      <c r="S240" s="257"/>
    </row>
    <row r="241" spans="5:19" x14ac:dyDescent="0.25">
      <c r="E241" s="258"/>
      <c r="L241" s="257"/>
      <c r="N241" s="257"/>
      <c r="Q241" s="257"/>
      <c r="S241" s="257"/>
    </row>
    <row r="242" spans="5:19" x14ac:dyDescent="0.25">
      <c r="E242" s="258"/>
      <c r="L242" s="257"/>
      <c r="N242" s="257"/>
      <c r="Q242" s="257"/>
      <c r="S242" s="257"/>
    </row>
    <row r="243" spans="5:19" x14ac:dyDescent="0.25">
      <c r="E243" s="258"/>
      <c r="L243" s="257"/>
      <c r="N243" s="257"/>
      <c r="Q243" s="257"/>
      <c r="S243" s="257"/>
    </row>
    <row r="244" spans="5:19" x14ac:dyDescent="0.25">
      <c r="E244" s="258"/>
      <c r="L244" s="257"/>
      <c r="N244" s="257"/>
      <c r="Q244" s="257"/>
      <c r="S244" s="257"/>
    </row>
    <row r="245" spans="5:19" x14ac:dyDescent="0.25">
      <c r="E245" s="258"/>
      <c r="L245" s="257"/>
      <c r="N245" s="257"/>
      <c r="Q245" s="257"/>
      <c r="S245" s="257"/>
    </row>
    <row r="246" spans="5:19" x14ac:dyDescent="0.25">
      <c r="E246" s="258"/>
      <c r="L246" s="257"/>
      <c r="N246" s="257"/>
      <c r="Q246" s="257"/>
      <c r="S246" s="257"/>
    </row>
    <row r="247" spans="5:19" x14ac:dyDescent="0.25">
      <c r="E247" s="258"/>
      <c r="L247" s="257"/>
      <c r="N247" s="257"/>
      <c r="Q247" s="257"/>
      <c r="S247" s="257"/>
    </row>
    <row r="248" spans="5:19" x14ac:dyDescent="0.25">
      <c r="E248" s="258"/>
      <c r="L248" s="257"/>
      <c r="N248" s="257"/>
      <c r="Q248" s="257"/>
      <c r="S248" s="257"/>
    </row>
    <row r="249" spans="5:19" x14ac:dyDescent="0.25">
      <c r="E249" s="258"/>
      <c r="L249" s="257"/>
      <c r="N249" s="257"/>
      <c r="Q249" s="257"/>
      <c r="S249" s="257"/>
    </row>
    <row r="250" spans="5:19" x14ac:dyDescent="0.25">
      <c r="E250" s="258"/>
      <c r="L250" s="257"/>
      <c r="N250" s="257"/>
      <c r="Q250" s="257"/>
      <c r="S250" s="257"/>
    </row>
    <row r="251" spans="5:19" x14ac:dyDescent="0.25">
      <c r="E251" s="258"/>
      <c r="L251" s="257"/>
      <c r="N251" s="257"/>
      <c r="Q251" s="257"/>
      <c r="S251" s="257"/>
    </row>
    <row r="252" spans="5:19" x14ac:dyDescent="0.25">
      <c r="E252" s="258"/>
      <c r="L252" s="257"/>
      <c r="N252" s="257"/>
      <c r="Q252" s="257"/>
      <c r="S252" s="257"/>
    </row>
    <row r="253" spans="5:19" x14ac:dyDescent="0.25">
      <c r="E253" s="258"/>
      <c r="L253" s="257"/>
      <c r="N253" s="257"/>
      <c r="Q253" s="257"/>
      <c r="S253" s="257"/>
    </row>
    <row r="254" spans="5:19" x14ac:dyDescent="0.25">
      <c r="E254" s="258"/>
      <c r="L254" s="257"/>
      <c r="N254" s="257"/>
      <c r="Q254" s="257"/>
      <c r="S254" s="257"/>
    </row>
    <row r="255" spans="5:19" x14ac:dyDescent="0.25">
      <c r="E255" s="258"/>
      <c r="L255" s="257"/>
      <c r="N255" s="257"/>
      <c r="Q255" s="257"/>
      <c r="S255" s="257"/>
    </row>
    <row r="256" spans="5:19" x14ac:dyDescent="0.25">
      <c r="E256" s="258"/>
      <c r="L256" s="257"/>
      <c r="N256" s="257"/>
      <c r="Q256" s="257"/>
      <c r="S256" s="257"/>
    </row>
    <row r="257" spans="5:19" x14ac:dyDescent="0.25">
      <c r="E257" s="258"/>
      <c r="L257" s="257"/>
      <c r="N257" s="257"/>
      <c r="Q257" s="257"/>
      <c r="S257" s="257"/>
    </row>
    <row r="258" spans="5:19" x14ac:dyDescent="0.25">
      <c r="E258" s="258"/>
      <c r="L258" s="257"/>
      <c r="N258" s="257"/>
      <c r="Q258" s="257"/>
      <c r="S258" s="257"/>
    </row>
    <row r="259" spans="5:19" x14ac:dyDescent="0.25">
      <c r="E259" s="258"/>
      <c r="L259" s="257"/>
      <c r="N259" s="257"/>
      <c r="Q259" s="257"/>
      <c r="S259" s="257"/>
    </row>
    <row r="260" spans="5:19" x14ac:dyDescent="0.25">
      <c r="E260" s="258"/>
      <c r="L260" s="257"/>
      <c r="N260" s="257"/>
      <c r="Q260" s="257"/>
      <c r="S260" s="257"/>
    </row>
    <row r="261" spans="5:19" x14ac:dyDescent="0.25">
      <c r="E261" s="258"/>
      <c r="L261" s="257"/>
      <c r="N261" s="257"/>
      <c r="Q261" s="257"/>
      <c r="S261" s="257"/>
    </row>
    <row r="262" spans="5:19" x14ac:dyDescent="0.25">
      <c r="E262" s="258"/>
      <c r="L262" s="257"/>
      <c r="N262" s="257"/>
      <c r="Q262" s="257"/>
      <c r="S262" s="257"/>
    </row>
    <row r="263" spans="5:19" x14ac:dyDescent="0.25">
      <c r="E263" s="258"/>
      <c r="L263" s="257"/>
      <c r="N263" s="257"/>
      <c r="Q263" s="257"/>
      <c r="S263" s="257"/>
    </row>
    <row r="264" spans="5:19" x14ac:dyDescent="0.25">
      <c r="E264" s="258"/>
      <c r="L264" s="257"/>
      <c r="N264" s="257"/>
      <c r="Q264" s="257"/>
      <c r="S264" s="257"/>
    </row>
    <row r="265" spans="5:19" x14ac:dyDescent="0.25">
      <c r="E265" s="258"/>
      <c r="L265" s="257"/>
      <c r="N265" s="257"/>
      <c r="Q265" s="257"/>
      <c r="S265" s="257"/>
    </row>
    <row r="266" spans="5:19" x14ac:dyDescent="0.25">
      <c r="E266" s="258"/>
      <c r="L266" s="257"/>
      <c r="N266" s="257"/>
      <c r="Q266" s="257"/>
      <c r="S266" s="257"/>
    </row>
    <row r="267" spans="5:19" x14ac:dyDescent="0.25">
      <c r="E267" s="258"/>
      <c r="L267" s="257"/>
      <c r="N267" s="257"/>
      <c r="Q267" s="257"/>
      <c r="S267" s="257"/>
    </row>
    <row r="268" spans="5:19" x14ac:dyDescent="0.25">
      <c r="E268" s="258"/>
      <c r="L268" s="257"/>
      <c r="N268" s="257"/>
      <c r="Q268" s="257"/>
      <c r="S268" s="257"/>
    </row>
    <row r="269" spans="5:19" x14ac:dyDescent="0.25">
      <c r="E269" s="258"/>
      <c r="L269" s="257"/>
      <c r="N269" s="257"/>
      <c r="Q269" s="257"/>
      <c r="S269" s="257"/>
    </row>
    <row r="270" spans="5:19" x14ac:dyDescent="0.25">
      <c r="E270" s="258"/>
      <c r="L270" s="257"/>
      <c r="N270" s="257"/>
      <c r="Q270" s="257"/>
      <c r="S270" s="257"/>
    </row>
    <row r="271" spans="5:19" x14ac:dyDescent="0.25">
      <c r="E271" s="258"/>
      <c r="L271" s="257"/>
      <c r="N271" s="257"/>
      <c r="Q271" s="257"/>
      <c r="S271" s="257"/>
    </row>
    <row r="272" spans="5:19" x14ac:dyDescent="0.25">
      <c r="E272" s="258"/>
      <c r="L272" s="257"/>
      <c r="N272" s="257"/>
      <c r="Q272" s="257"/>
      <c r="S272" s="257"/>
    </row>
    <row r="273" spans="5:19" x14ac:dyDescent="0.25">
      <c r="E273" s="258"/>
      <c r="L273" s="257"/>
      <c r="N273" s="257"/>
      <c r="Q273" s="257"/>
      <c r="S273" s="257"/>
    </row>
    <row r="274" spans="5:19" x14ac:dyDescent="0.25">
      <c r="E274" s="258"/>
      <c r="L274" s="257"/>
      <c r="N274" s="257"/>
      <c r="Q274" s="257"/>
      <c r="S274" s="257"/>
    </row>
    <row r="275" spans="5:19" x14ac:dyDescent="0.25">
      <c r="E275" s="258"/>
      <c r="L275" s="257"/>
      <c r="N275" s="257"/>
      <c r="Q275" s="257"/>
      <c r="S275" s="257"/>
    </row>
    <row r="276" spans="5:19" x14ac:dyDescent="0.25">
      <c r="E276" s="258"/>
      <c r="L276" s="257"/>
      <c r="N276" s="257"/>
      <c r="Q276" s="257"/>
      <c r="S276" s="257"/>
    </row>
    <row r="277" spans="5:19" x14ac:dyDescent="0.25">
      <c r="E277" s="258"/>
      <c r="L277" s="257"/>
      <c r="N277" s="257"/>
      <c r="Q277" s="257"/>
      <c r="S277" s="257"/>
    </row>
    <row r="278" spans="5:19" x14ac:dyDescent="0.25">
      <c r="E278" s="258"/>
      <c r="L278" s="257"/>
      <c r="N278" s="257"/>
      <c r="Q278" s="257"/>
      <c r="S278" s="257"/>
    </row>
    <row r="279" spans="5:19" x14ac:dyDescent="0.25">
      <c r="E279" s="258"/>
      <c r="L279" s="257"/>
      <c r="N279" s="257"/>
      <c r="Q279" s="257"/>
      <c r="S279" s="257"/>
    </row>
    <row r="280" spans="5:19" x14ac:dyDescent="0.25">
      <c r="E280" s="258"/>
      <c r="L280" s="257"/>
      <c r="N280" s="257"/>
      <c r="Q280" s="257"/>
      <c r="S280" s="257"/>
    </row>
    <row r="281" spans="5:19" x14ac:dyDescent="0.25">
      <c r="E281" s="258"/>
      <c r="L281" s="257"/>
      <c r="N281" s="257"/>
      <c r="Q281" s="257"/>
      <c r="S281" s="257"/>
    </row>
    <row r="282" spans="5:19" x14ac:dyDescent="0.25">
      <c r="E282" s="258"/>
      <c r="L282" s="257"/>
      <c r="N282" s="257"/>
      <c r="Q282" s="257"/>
      <c r="S282" s="257"/>
    </row>
    <row r="283" spans="5:19" x14ac:dyDescent="0.25">
      <c r="E283" s="258"/>
      <c r="L283" s="257"/>
      <c r="N283" s="257"/>
      <c r="Q283" s="257"/>
      <c r="S283" s="257"/>
    </row>
    <row r="284" spans="5:19" x14ac:dyDescent="0.25">
      <c r="E284" s="258"/>
      <c r="L284" s="257"/>
      <c r="N284" s="257"/>
      <c r="Q284" s="257"/>
      <c r="S284" s="257"/>
    </row>
    <row r="285" spans="5:19" x14ac:dyDescent="0.25">
      <c r="E285" s="258"/>
      <c r="L285" s="257"/>
      <c r="N285" s="257"/>
      <c r="Q285" s="257"/>
      <c r="S285" s="257"/>
    </row>
    <row r="286" spans="5:19" x14ac:dyDescent="0.25">
      <c r="E286" s="258"/>
      <c r="L286" s="257"/>
      <c r="N286" s="257"/>
      <c r="Q286" s="257"/>
      <c r="S286" s="257"/>
    </row>
    <row r="287" spans="5:19" x14ac:dyDescent="0.25">
      <c r="E287" s="258"/>
      <c r="L287" s="257"/>
      <c r="N287" s="257"/>
      <c r="Q287" s="257"/>
      <c r="S287" s="257"/>
    </row>
    <row r="288" spans="5:19" x14ac:dyDescent="0.25">
      <c r="E288" s="258"/>
      <c r="L288" s="257"/>
      <c r="N288" s="257"/>
      <c r="Q288" s="257"/>
      <c r="S288" s="257"/>
    </row>
    <row r="289" spans="5:19" x14ac:dyDescent="0.25">
      <c r="E289" s="258"/>
      <c r="L289" s="257"/>
      <c r="N289" s="257"/>
      <c r="Q289" s="257"/>
      <c r="S289" s="257"/>
    </row>
    <row r="290" spans="5:19" x14ac:dyDescent="0.25">
      <c r="E290" s="258"/>
      <c r="L290" s="257"/>
      <c r="N290" s="257"/>
      <c r="Q290" s="257"/>
      <c r="S290" s="257"/>
    </row>
    <row r="291" spans="5:19" x14ac:dyDescent="0.25">
      <c r="E291" s="258"/>
      <c r="L291" s="257"/>
      <c r="N291" s="257"/>
      <c r="Q291" s="257"/>
      <c r="S291" s="257"/>
    </row>
    <row r="292" spans="5:19" x14ac:dyDescent="0.25">
      <c r="E292" s="258"/>
      <c r="L292" s="257"/>
      <c r="N292" s="257"/>
      <c r="Q292" s="257"/>
      <c r="S292" s="257"/>
    </row>
    <row r="293" spans="5:19" x14ac:dyDescent="0.25">
      <c r="E293" s="258"/>
      <c r="L293" s="257"/>
      <c r="N293" s="257"/>
      <c r="Q293" s="257"/>
      <c r="S293" s="257"/>
    </row>
    <row r="294" spans="5:19" x14ac:dyDescent="0.25">
      <c r="E294" s="258"/>
      <c r="L294" s="257"/>
      <c r="N294" s="257"/>
      <c r="Q294" s="257"/>
      <c r="S294" s="257"/>
    </row>
    <row r="295" spans="5:19" x14ac:dyDescent="0.25">
      <c r="E295" s="258"/>
      <c r="L295" s="257"/>
      <c r="N295" s="257"/>
      <c r="Q295" s="257"/>
      <c r="S295" s="257"/>
    </row>
    <row r="296" spans="5:19" x14ac:dyDescent="0.25">
      <c r="E296" s="258"/>
      <c r="L296" s="257"/>
      <c r="N296" s="257"/>
      <c r="Q296" s="257"/>
      <c r="S296" s="257"/>
    </row>
    <row r="297" spans="5:19" x14ac:dyDescent="0.25">
      <c r="E297" s="258"/>
      <c r="L297" s="257"/>
      <c r="N297" s="257"/>
      <c r="Q297" s="257"/>
      <c r="S297" s="257"/>
    </row>
    <row r="298" spans="5:19" x14ac:dyDescent="0.25">
      <c r="E298" s="258"/>
      <c r="L298" s="257"/>
      <c r="N298" s="257"/>
      <c r="Q298" s="257"/>
      <c r="S298" s="257"/>
    </row>
    <row r="299" spans="5:19" x14ac:dyDescent="0.25">
      <c r="E299" s="258"/>
      <c r="L299" s="257"/>
      <c r="N299" s="257"/>
      <c r="Q299" s="257"/>
      <c r="S299" s="257"/>
    </row>
    <row r="300" spans="5:19" x14ac:dyDescent="0.25">
      <c r="E300" s="258"/>
      <c r="L300" s="257"/>
      <c r="N300" s="257"/>
      <c r="Q300" s="257"/>
      <c r="S300" s="257"/>
    </row>
    <row r="301" spans="5:19" x14ac:dyDescent="0.25">
      <c r="E301" s="258"/>
      <c r="L301" s="257"/>
      <c r="N301" s="257"/>
      <c r="Q301" s="257"/>
      <c r="S301" s="257"/>
    </row>
    <row r="302" spans="5:19" x14ac:dyDescent="0.25">
      <c r="E302" s="258"/>
      <c r="L302" s="257"/>
      <c r="N302" s="257"/>
      <c r="Q302" s="257"/>
      <c r="S302" s="257"/>
    </row>
    <row r="303" spans="5:19" x14ac:dyDescent="0.25">
      <c r="E303" s="258"/>
      <c r="L303" s="257"/>
      <c r="N303" s="257"/>
      <c r="Q303" s="257"/>
      <c r="S303" s="257"/>
    </row>
    <row r="304" spans="5:19" x14ac:dyDescent="0.25">
      <c r="E304" s="258"/>
      <c r="L304" s="257"/>
      <c r="N304" s="257"/>
      <c r="Q304" s="257"/>
      <c r="S304" s="257"/>
    </row>
    <row r="305" spans="5:19" x14ac:dyDescent="0.25">
      <c r="E305" s="258"/>
      <c r="L305" s="257"/>
      <c r="N305" s="257"/>
      <c r="Q305" s="257"/>
      <c r="S305" s="257"/>
    </row>
    <row r="306" spans="5:19" x14ac:dyDescent="0.25">
      <c r="E306" s="258"/>
      <c r="L306" s="257"/>
      <c r="N306" s="257"/>
      <c r="Q306" s="257"/>
      <c r="S306" s="257"/>
    </row>
    <row r="307" spans="5:19" x14ac:dyDescent="0.25">
      <c r="E307" s="258"/>
      <c r="L307" s="257"/>
      <c r="N307" s="257"/>
      <c r="Q307" s="257"/>
      <c r="S307" s="257"/>
    </row>
    <row r="308" spans="5:19" x14ac:dyDescent="0.25">
      <c r="E308" s="258"/>
      <c r="L308" s="257"/>
      <c r="N308" s="257"/>
      <c r="Q308" s="257"/>
      <c r="S308" s="257"/>
    </row>
    <row r="309" spans="5:19" x14ac:dyDescent="0.25">
      <c r="E309" s="258"/>
      <c r="L309" s="257"/>
      <c r="N309" s="257"/>
      <c r="Q309" s="257"/>
      <c r="S309" s="257"/>
    </row>
    <row r="310" spans="5:19" x14ac:dyDescent="0.25">
      <c r="E310" s="258"/>
      <c r="L310" s="257"/>
      <c r="N310" s="257"/>
      <c r="Q310" s="257"/>
      <c r="S310" s="257"/>
    </row>
    <row r="311" spans="5:19" x14ac:dyDescent="0.25">
      <c r="E311" s="258"/>
      <c r="L311" s="257"/>
      <c r="N311" s="257"/>
      <c r="Q311" s="257"/>
      <c r="S311" s="257"/>
    </row>
    <row r="312" spans="5:19" x14ac:dyDescent="0.25">
      <c r="E312" s="258"/>
      <c r="L312" s="257"/>
      <c r="N312" s="257"/>
      <c r="Q312" s="257"/>
      <c r="S312" s="257"/>
    </row>
    <row r="313" spans="5:19" x14ac:dyDescent="0.25">
      <c r="E313" s="258"/>
      <c r="L313" s="257"/>
      <c r="N313" s="257"/>
      <c r="Q313" s="257"/>
      <c r="S313" s="257"/>
    </row>
    <row r="314" spans="5:19" x14ac:dyDescent="0.25">
      <c r="E314" s="258"/>
      <c r="L314" s="257"/>
      <c r="N314" s="257"/>
      <c r="Q314" s="257"/>
      <c r="S314" s="257"/>
    </row>
    <row r="315" spans="5:19" x14ac:dyDescent="0.25">
      <c r="E315" s="258"/>
      <c r="L315" s="257"/>
      <c r="N315" s="257"/>
      <c r="Q315" s="257"/>
      <c r="S315" s="257"/>
    </row>
    <row r="316" spans="5:19" x14ac:dyDescent="0.25">
      <c r="E316" s="258"/>
      <c r="L316" s="257"/>
      <c r="N316" s="257"/>
      <c r="Q316" s="257"/>
      <c r="S316" s="257"/>
    </row>
    <row r="317" spans="5:19" x14ac:dyDescent="0.25">
      <c r="E317" s="258"/>
      <c r="L317" s="257"/>
      <c r="N317" s="257"/>
      <c r="Q317" s="257"/>
      <c r="S317" s="257"/>
    </row>
    <row r="318" spans="5:19" x14ac:dyDescent="0.25">
      <c r="E318" s="258"/>
      <c r="L318" s="257"/>
      <c r="N318" s="257"/>
      <c r="Q318" s="257"/>
      <c r="S318" s="257"/>
    </row>
    <row r="319" spans="5:19" x14ac:dyDescent="0.25">
      <c r="E319" s="258"/>
      <c r="L319" s="257"/>
      <c r="N319" s="257"/>
      <c r="Q319" s="257"/>
      <c r="S319" s="257"/>
    </row>
    <row r="320" spans="5:19" x14ac:dyDescent="0.25">
      <c r="E320" s="258"/>
      <c r="L320" s="257"/>
      <c r="N320" s="257"/>
      <c r="Q320" s="257"/>
      <c r="S320" s="257"/>
    </row>
    <row r="321" spans="5:19" x14ac:dyDescent="0.25">
      <c r="E321" s="258"/>
      <c r="L321" s="257"/>
      <c r="N321" s="257"/>
      <c r="Q321" s="257"/>
      <c r="S321" s="257"/>
    </row>
    <row r="322" spans="5:19" x14ac:dyDescent="0.25">
      <c r="E322" s="258"/>
      <c r="L322" s="257"/>
      <c r="N322" s="257"/>
      <c r="Q322" s="257"/>
      <c r="S322" s="257"/>
    </row>
    <row r="323" spans="5:19" x14ac:dyDescent="0.25">
      <c r="E323" s="258"/>
      <c r="L323" s="257"/>
      <c r="N323" s="257"/>
      <c r="Q323" s="257"/>
      <c r="S323" s="257"/>
    </row>
    <row r="324" spans="5:19" x14ac:dyDescent="0.25">
      <c r="E324" s="258"/>
      <c r="L324" s="257"/>
      <c r="N324" s="257"/>
      <c r="Q324" s="257"/>
      <c r="S324" s="257"/>
    </row>
    <row r="325" spans="5:19" x14ac:dyDescent="0.25">
      <c r="E325" s="258"/>
      <c r="L325" s="257"/>
      <c r="N325" s="257"/>
      <c r="Q325" s="257"/>
      <c r="S325" s="257"/>
    </row>
    <row r="326" spans="5:19" x14ac:dyDescent="0.25">
      <c r="E326" s="258"/>
      <c r="L326" s="257"/>
      <c r="N326" s="257"/>
      <c r="Q326" s="257"/>
      <c r="S326" s="257"/>
    </row>
    <row r="327" spans="5:19" x14ac:dyDescent="0.25">
      <c r="E327" s="258"/>
      <c r="L327" s="257"/>
      <c r="N327" s="257"/>
      <c r="Q327" s="257"/>
      <c r="S327" s="257"/>
    </row>
    <row r="328" spans="5:19" x14ac:dyDescent="0.25">
      <c r="E328" s="258"/>
      <c r="L328" s="257"/>
      <c r="N328" s="257"/>
      <c r="Q328" s="257"/>
      <c r="S328" s="257"/>
    </row>
    <row r="329" spans="5:19" x14ac:dyDescent="0.25">
      <c r="E329" s="258"/>
      <c r="L329" s="257"/>
      <c r="N329" s="257"/>
      <c r="Q329" s="257"/>
      <c r="S329" s="257"/>
    </row>
    <row r="330" spans="5:19" x14ac:dyDescent="0.25">
      <c r="E330" s="258"/>
      <c r="L330" s="257"/>
      <c r="N330" s="257"/>
      <c r="Q330" s="257"/>
      <c r="S330" s="257"/>
    </row>
    <row r="331" spans="5:19" x14ac:dyDescent="0.25">
      <c r="E331" s="258"/>
      <c r="L331" s="257"/>
      <c r="N331" s="257"/>
      <c r="Q331" s="257"/>
      <c r="S331" s="257"/>
    </row>
    <row r="332" spans="5:19" x14ac:dyDescent="0.25">
      <c r="E332" s="258"/>
      <c r="L332" s="257"/>
      <c r="N332" s="257"/>
      <c r="Q332" s="257"/>
      <c r="S332" s="257"/>
    </row>
    <row r="333" spans="5:19" x14ac:dyDescent="0.25">
      <c r="E333" s="258"/>
      <c r="L333" s="257"/>
      <c r="N333" s="257"/>
      <c r="Q333" s="257"/>
      <c r="S333" s="257"/>
    </row>
    <row r="334" spans="5:19" x14ac:dyDescent="0.25">
      <c r="E334" s="258"/>
      <c r="L334" s="257"/>
      <c r="N334" s="257"/>
      <c r="Q334" s="257"/>
      <c r="S334" s="257"/>
    </row>
    <row r="335" spans="5:19" x14ac:dyDescent="0.25">
      <c r="E335" s="258"/>
      <c r="L335" s="257"/>
      <c r="N335" s="257"/>
      <c r="Q335" s="257"/>
      <c r="S335" s="257"/>
    </row>
    <row r="336" spans="5:19" x14ac:dyDescent="0.25">
      <c r="E336" s="258"/>
      <c r="L336" s="257"/>
      <c r="N336" s="257"/>
      <c r="Q336" s="257"/>
      <c r="S336" s="257"/>
    </row>
    <row r="337" spans="5:19" x14ac:dyDescent="0.25">
      <c r="E337" s="258"/>
      <c r="L337" s="257"/>
      <c r="N337" s="257"/>
      <c r="Q337" s="257"/>
      <c r="S337" s="257"/>
    </row>
    <row r="338" spans="5:19" x14ac:dyDescent="0.25">
      <c r="E338" s="258"/>
      <c r="L338" s="257"/>
      <c r="N338" s="257"/>
      <c r="Q338" s="257"/>
      <c r="S338" s="257"/>
    </row>
    <row r="339" spans="5:19" x14ac:dyDescent="0.25">
      <c r="E339" s="258"/>
      <c r="L339" s="257"/>
      <c r="N339" s="257"/>
      <c r="Q339" s="257"/>
      <c r="S339" s="257"/>
    </row>
    <row r="340" spans="5:19" x14ac:dyDescent="0.25">
      <c r="E340" s="258"/>
      <c r="L340" s="257"/>
      <c r="N340" s="257"/>
      <c r="Q340" s="257"/>
      <c r="S340" s="257"/>
    </row>
    <row r="341" spans="5:19" x14ac:dyDescent="0.25">
      <c r="E341" s="258"/>
      <c r="L341" s="257"/>
      <c r="N341" s="257"/>
      <c r="Q341" s="257"/>
      <c r="S341" s="257"/>
    </row>
    <row r="342" spans="5:19" x14ac:dyDescent="0.25">
      <c r="E342" s="258"/>
      <c r="L342" s="257"/>
      <c r="N342" s="257"/>
      <c r="Q342" s="257"/>
      <c r="S342" s="257"/>
    </row>
    <row r="343" spans="5:19" x14ac:dyDescent="0.25">
      <c r="E343" s="258"/>
      <c r="L343" s="257"/>
      <c r="N343" s="257"/>
      <c r="Q343" s="257"/>
      <c r="S343" s="257"/>
    </row>
    <row r="344" spans="5:19" x14ac:dyDescent="0.25">
      <c r="E344" s="258"/>
      <c r="L344" s="257"/>
      <c r="N344" s="257"/>
      <c r="Q344" s="257"/>
      <c r="S344" s="257"/>
    </row>
    <row r="345" spans="5:19" x14ac:dyDescent="0.25">
      <c r="E345" s="258"/>
      <c r="L345" s="257"/>
      <c r="N345" s="257"/>
      <c r="Q345" s="257"/>
      <c r="S345" s="257"/>
    </row>
    <row r="346" spans="5:19" x14ac:dyDescent="0.25">
      <c r="E346" s="258"/>
      <c r="L346" s="257"/>
      <c r="N346" s="257"/>
      <c r="Q346" s="257"/>
      <c r="S346" s="257"/>
    </row>
    <row r="347" spans="5:19" x14ac:dyDescent="0.25">
      <c r="E347" s="258"/>
      <c r="L347" s="257"/>
      <c r="N347" s="257"/>
      <c r="Q347" s="257"/>
      <c r="S347" s="257"/>
    </row>
    <row r="348" spans="5:19" x14ac:dyDescent="0.25">
      <c r="E348" s="258"/>
      <c r="L348" s="257"/>
      <c r="N348" s="257"/>
      <c r="Q348" s="257"/>
      <c r="S348" s="257"/>
    </row>
    <row r="349" spans="5:19" x14ac:dyDescent="0.25">
      <c r="E349" s="258"/>
      <c r="L349" s="257"/>
      <c r="N349" s="257"/>
      <c r="Q349" s="257"/>
      <c r="S349" s="257"/>
    </row>
    <row r="350" spans="5:19" x14ac:dyDescent="0.25">
      <c r="E350" s="258"/>
      <c r="L350" s="257"/>
      <c r="N350" s="257"/>
      <c r="Q350" s="257"/>
      <c r="S350" s="257"/>
    </row>
    <row r="351" spans="5:19" x14ac:dyDescent="0.25">
      <c r="E351" s="258"/>
      <c r="L351" s="257"/>
      <c r="N351" s="257"/>
      <c r="Q351" s="257"/>
      <c r="S351" s="257"/>
    </row>
    <row r="352" spans="5:19" x14ac:dyDescent="0.25">
      <c r="E352" s="258"/>
      <c r="L352" s="257"/>
      <c r="N352" s="257"/>
      <c r="Q352" s="257"/>
      <c r="S352" s="257"/>
    </row>
    <row r="353" spans="5:19" x14ac:dyDescent="0.25">
      <c r="E353" s="258"/>
      <c r="L353" s="257"/>
      <c r="N353" s="257"/>
      <c r="Q353" s="257"/>
      <c r="S353" s="257"/>
    </row>
    <row r="354" spans="5:19" x14ac:dyDescent="0.25">
      <c r="E354" s="258"/>
      <c r="L354" s="257"/>
      <c r="N354" s="257"/>
      <c r="Q354" s="257"/>
      <c r="S354" s="257"/>
    </row>
    <row r="355" spans="5:19" x14ac:dyDescent="0.25">
      <c r="E355" s="258"/>
      <c r="L355" s="257"/>
      <c r="N355" s="257"/>
      <c r="Q355" s="257"/>
      <c r="S355" s="257"/>
    </row>
    <row r="356" spans="5:19" x14ac:dyDescent="0.25">
      <c r="E356" s="258"/>
      <c r="L356" s="257"/>
      <c r="N356" s="257"/>
      <c r="Q356" s="257"/>
      <c r="S356" s="257"/>
    </row>
    <row r="357" spans="5:19" x14ac:dyDescent="0.25">
      <c r="E357" s="258"/>
      <c r="L357" s="257"/>
      <c r="N357" s="257"/>
      <c r="Q357" s="257"/>
      <c r="S357" s="257"/>
    </row>
    <row r="358" spans="5:19" x14ac:dyDescent="0.25">
      <c r="E358" s="258"/>
      <c r="L358" s="257"/>
      <c r="N358" s="257"/>
      <c r="Q358" s="257"/>
      <c r="S358" s="257"/>
    </row>
    <row r="359" spans="5:19" x14ac:dyDescent="0.25">
      <c r="E359" s="258"/>
      <c r="L359" s="257"/>
      <c r="N359" s="257"/>
      <c r="Q359" s="257"/>
      <c r="S359" s="257"/>
    </row>
    <row r="360" spans="5:19" x14ac:dyDescent="0.25">
      <c r="E360" s="258"/>
      <c r="L360" s="257"/>
      <c r="N360" s="257"/>
      <c r="Q360" s="257"/>
      <c r="S360" s="257"/>
    </row>
    <row r="361" spans="5:19" x14ac:dyDescent="0.25">
      <c r="E361" s="258"/>
      <c r="L361" s="257"/>
      <c r="N361" s="257"/>
      <c r="Q361" s="257"/>
      <c r="S361" s="257"/>
    </row>
    <row r="362" spans="5:19" x14ac:dyDescent="0.25">
      <c r="E362" s="258"/>
      <c r="L362" s="257"/>
      <c r="N362" s="257"/>
      <c r="Q362" s="257"/>
      <c r="S362" s="257"/>
    </row>
    <row r="363" spans="5:19" x14ac:dyDescent="0.25">
      <c r="E363" s="258"/>
      <c r="L363" s="257"/>
      <c r="N363" s="257"/>
      <c r="Q363" s="257"/>
      <c r="S363" s="257"/>
    </row>
    <row r="364" spans="5:19" x14ac:dyDescent="0.25">
      <c r="E364" s="258"/>
      <c r="L364" s="257"/>
      <c r="N364" s="257"/>
      <c r="Q364" s="257"/>
      <c r="S364" s="257"/>
    </row>
    <row r="365" spans="5:19" x14ac:dyDescent="0.25">
      <c r="E365" s="258"/>
      <c r="L365" s="257"/>
      <c r="N365" s="257"/>
      <c r="Q365" s="257"/>
      <c r="S365" s="257"/>
    </row>
    <row r="366" spans="5:19" x14ac:dyDescent="0.25">
      <c r="E366" s="258"/>
      <c r="L366" s="257"/>
      <c r="N366" s="257"/>
      <c r="Q366" s="257"/>
      <c r="S366" s="257"/>
    </row>
    <row r="367" spans="5:19" x14ac:dyDescent="0.25">
      <c r="E367" s="258"/>
      <c r="L367" s="257"/>
      <c r="N367" s="257"/>
      <c r="Q367" s="257"/>
      <c r="S367" s="257"/>
    </row>
    <row r="368" spans="5:19" x14ac:dyDescent="0.25">
      <c r="E368" s="258"/>
      <c r="L368" s="257"/>
      <c r="N368" s="257"/>
      <c r="Q368" s="257"/>
      <c r="S368" s="257"/>
    </row>
    <row r="369" spans="5:19" x14ac:dyDescent="0.25">
      <c r="E369" s="258"/>
      <c r="L369" s="257"/>
      <c r="N369" s="257"/>
      <c r="Q369" s="257"/>
      <c r="S369" s="257"/>
    </row>
    <row r="370" spans="5:19" x14ac:dyDescent="0.25">
      <c r="E370" s="258"/>
      <c r="L370" s="257"/>
      <c r="N370" s="257"/>
      <c r="Q370" s="257"/>
      <c r="S370" s="257"/>
    </row>
    <row r="371" spans="5:19" x14ac:dyDescent="0.25">
      <c r="E371" s="258"/>
      <c r="L371" s="257"/>
      <c r="N371" s="257"/>
      <c r="Q371" s="257"/>
      <c r="S371" s="257"/>
    </row>
    <row r="372" spans="5:19" x14ac:dyDescent="0.25">
      <c r="E372" s="258"/>
      <c r="L372" s="257"/>
      <c r="N372" s="257"/>
      <c r="Q372" s="257"/>
      <c r="S372" s="257"/>
    </row>
    <row r="373" spans="5:19" x14ac:dyDescent="0.25">
      <c r="E373" s="258"/>
      <c r="L373" s="257"/>
      <c r="N373" s="257"/>
      <c r="Q373" s="257"/>
      <c r="S373" s="257"/>
    </row>
    <row r="374" spans="5:19" x14ac:dyDescent="0.25">
      <c r="E374" s="258"/>
      <c r="L374" s="257"/>
      <c r="N374" s="257"/>
      <c r="Q374" s="257"/>
      <c r="S374" s="257"/>
    </row>
    <row r="375" spans="5:19" x14ac:dyDescent="0.25">
      <c r="E375" s="258"/>
      <c r="L375" s="257"/>
      <c r="N375" s="257"/>
      <c r="Q375" s="257"/>
      <c r="S375" s="257"/>
    </row>
    <row r="376" spans="5:19" x14ac:dyDescent="0.25">
      <c r="E376" s="258"/>
      <c r="L376" s="257"/>
      <c r="N376" s="257"/>
      <c r="Q376" s="257"/>
      <c r="S376" s="257"/>
    </row>
    <row r="377" spans="5:19" x14ac:dyDescent="0.25">
      <c r="E377" s="258"/>
      <c r="L377" s="257"/>
      <c r="N377" s="257"/>
      <c r="Q377" s="257"/>
      <c r="S377" s="257"/>
    </row>
    <row r="378" spans="5:19" x14ac:dyDescent="0.25">
      <c r="E378" s="258"/>
      <c r="L378" s="257"/>
      <c r="N378" s="257"/>
      <c r="Q378" s="257"/>
      <c r="S378" s="257"/>
    </row>
    <row r="379" spans="5:19" x14ac:dyDescent="0.25">
      <c r="E379" s="258"/>
      <c r="L379" s="257"/>
      <c r="N379" s="257"/>
      <c r="Q379" s="257"/>
      <c r="S379" s="257"/>
    </row>
    <row r="380" spans="5:19" x14ac:dyDescent="0.25">
      <c r="E380" s="258"/>
      <c r="L380" s="257"/>
      <c r="N380" s="257"/>
      <c r="Q380" s="257"/>
      <c r="S380" s="257"/>
    </row>
    <row r="381" spans="5:19" x14ac:dyDescent="0.25">
      <c r="E381" s="258"/>
      <c r="L381" s="257"/>
      <c r="N381" s="257"/>
      <c r="Q381" s="257"/>
      <c r="S381" s="257"/>
    </row>
    <row r="382" spans="5:19" x14ac:dyDescent="0.25">
      <c r="E382" s="258"/>
      <c r="L382" s="257"/>
      <c r="N382" s="257"/>
      <c r="Q382" s="257"/>
      <c r="S382" s="257"/>
    </row>
    <row r="383" spans="5:19" x14ac:dyDescent="0.25">
      <c r="E383" s="258"/>
      <c r="L383" s="257"/>
      <c r="N383" s="257"/>
      <c r="Q383" s="257"/>
      <c r="S383" s="257"/>
    </row>
    <row r="384" spans="5:19" x14ac:dyDescent="0.25">
      <c r="E384" s="258"/>
      <c r="L384" s="257"/>
      <c r="N384" s="257"/>
      <c r="Q384" s="257"/>
      <c r="S384" s="257"/>
    </row>
    <row r="385" spans="5:19" x14ac:dyDescent="0.25">
      <c r="E385" s="258"/>
      <c r="L385" s="257"/>
      <c r="N385" s="257"/>
      <c r="Q385" s="257"/>
      <c r="S385" s="257"/>
    </row>
    <row r="386" spans="5:19" x14ac:dyDescent="0.25">
      <c r="E386" s="258"/>
      <c r="L386" s="257"/>
      <c r="N386" s="257"/>
      <c r="Q386" s="257"/>
      <c r="S386" s="257"/>
    </row>
    <row r="387" spans="5:19" x14ac:dyDescent="0.25">
      <c r="E387" s="258"/>
      <c r="L387" s="257"/>
      <c r="N387" s="257"/>
      <c r="Q387" s="257"/>
      <c r="S387" s="257"/>
    </row>
    <row r="388" spans="5:19" x14ac:dyDescent="0.25">
      <c r="E388" s="258"/>
      <c r="L388" s="257"/>
      <c r="N388" s="257"/>
      <c r="Q388" s="257"/>
      <c r="S388" s="257"/>
    </row>
    <row r="389" spans="5:19" x14ac:dyDescent="0.25">
      <c r="E389" s="258"/>
      <c r="L389" s="257"/>
      <c r="N389" s="257"/>
      <c r="Q389" s="257"/>
      <c r="S389" s="257"/>
    </row>
    <row r="390" spans="5:19" x14ac:dyDescent="0.25">
      <c r="E390" s="258"/>
      <c r="L390" s="257"/>
      <c r="N390" s="257"/>
      <c r="Q390" s="257"/>
      <c r="S390" s="257"/>
    </row>
    <row r="391" spans="5:19" x14ac:dyDescent="0.25">
      <c r="E391" s="258"/>
      <c r="L391" s="257"/>
      <c r="N391" s="257"/>
      <c r="Q391" s="257"/>
      <c r="S391" s="257"/>
    </row>
    <row r="392" spans="5:19" x14ac:dyDescent="0.25">
      <c r="E392" s="258"/>
      <c r="L392" s="257"/>
      <c r="N392" s="257"/>
      <c r="Q392" s="257"/>
      <c r="S392" s="257"/>
    </row>
    <row r="393" spans="5:19" x14ac:dyDescent="0.25">
      <c r="E393" s="258"/>
      <c r="L393" s="257"/>
      <c r="N393" s="257"/>
      <c r="Q393" s="257"/>
      <c r="S393" s="257"/>
    </row>
    <row r="394" spans="5:19" x14ac:dyDescent="0.25">
      <c r="E394" s="258"/>
      <c r="L394" s="257"/>
      <c r="N394" s="257"/>
      <c r="Q394" s="257"/>
      <c r="S394" s="257"/>
    </row>
    <row r="395" spans="5:19" x14ac:dyDescent="0.25">
      <c r="E395" s="258"/>
      <c r="L395" s="257"/>
      <c r="N395" s="257"/>
      <c r="Q395" s="257"/>
      <c r="S395" s="257"/>
    </row>
    <row r="396" spans="5:19" x14ac:dyDescent="0.25">
      <c r="E396" s="258"/>
      <c r="L396" s="257"/>
      <c r="N396" s="257"/>
      <c r="Q396" s="257"/>
      <c r="S396" s="257"/>
    </row>
    <row r="397" spans="5:19" x14ac:dyDescent="0.25">
      <c r="E397" s="258"/>
      <c r="L397" s="257"/>
      <c r="N397" s="257"/>
      <c r="Q397" s="257"/>
      <c r="S397" s="257"/>
    </row>
    <row r="398" spans="5:19" x14ac:dyDescent="0.25">
      <c r="E398" s="258"/>
      <c r="L398" s="257"/>
      <c r="N398" s="257"/>
      <c r="Q398" s="257"/>
      <c r="S398" s="257"/>
    </row>
    <row r="399" spans="5:19" x14ac:dyDescent="0.25">
      <c r="E399" s="258"/>
      <c r="L399" s="257"/>
      <c r="N399" s="257"/>
      <c r="Q399" s="257"/>
      <c r="S399" s="257"/>
    </row>
    <row r="400" spans="5:19" x14ac:dyDescent="0.25">
      <c r="E400" s="258"/>
      <c r="L400" s="257"/>
      <c r="N400" s="257"/>
      <c r="Q400" s="257"/>
      <c r="S400" s="257"/>
    </row>
    <row r="401" spans="5:19" x14ac:dyDescent="0.25">
      <c r="E401" s="258"/>
      <c r="L401" s="257"/>
      <c r="N401" s="257"/>
      <c r="Q401" s="257"/>
      <c r="S401" s="257"/>
    </row>
    <row r="402" spans="5:19" x14ac:dyDescent="0.25">
      <c r="E402" s="258"/>
      <c r="L402" s="257"/>
      <c r="N402" s="257"/>
      <c r="Q402" s="257"/>
      <c r="S402" s="257"/>
    </row>
    <row r="403" spans="5:19" x14ac:dyDescent="0.25">
      <c r="E403" s="258"/>
      <c r="L403" s="257"/>
      <c r="N403" s="257"/>
      <c r="Q403" s="257"/>
      <c r="S403" s="257"/>
    </row>
    <row r="404" spans="5:19" x14ac:dyDescent="0.25">
      <c r="E404" s="258"/>
      <c r="L404" s="257"/>
      <c r="N404" s="257"/>
      <c r="Q404" s="257"/>
      <c r="S404" s="257"/>
    </row>
    <row r="405" spans="5:19" x14ac:dyDescent="0.25">
      <c r="E405" s="258"/>
      <c r="L405" s="257"/>
      <c r="N405" s="257"/>
      <c r="Q405" s="257"/>
      <c r="S405" s="257"/>
    </row>
    <row r="406" spans="5:19" x14ac:dyDescent="0.25">
      <c r="E406" s="258"/>
      <c r="L406" s="257"/>
      <c r="N406" s="257"/>
      <c r="Q406" s="257"/>
      <c r="S406" s="257"/>
    </row>
    <row r="407" spans="5:19" x14ac:dyDescent="0.25">
      <c r="E407" s="258"/>
      <c r="L407" s="257"/>
      <c r="N407" s="257"/>
      <c r="Q407" s="257"/>
      <c r="S407" s="257"/>
    </row>
    <row r="408" spans="5:19" x14ac:dyDescent="0.25">
      <c r="E408" s="258"/>
      <c r="L408" s="257"/>
      <c r="N408" s="257"/>
      <c r="Q408" s="257"/>
      <c r="S408" s="257"/>
    </row>
    <row r="409" spans="5:19" x14ac:dyDescent="0.25">
      <c r="E409" s="258"/>
      <c r="L409" s="257"/>
      <c r="N409" s="257"/>
      <c r="Q409" s="257"/>
      <c r="S409" s="257"/>
    </row>
    <row r="410" spans="5:19" x14ac:dyDescent="0.25">
      <c r="E410" s="258"/>
      <c r="L410" s="257"/>
      <c r="N410" s="257"/>
      <c r="Q410" s="257"/>
      <c r="S410" s="257"/>
    </row>
    <row r="411" spans="5:19" x14ac:dyDescent="0.25">
      <c r="E411" s="258"/>
      <c r="L411" s="257"/>
      <c r="N411" s="257"/>
      <c r="Q411" s="257"/>
      <c r="S411" s="257"/>
    </row>
    <row r="412" spans="5:19" x14ac:dyDescent="0.25">
      <c r="E412" s="258"/>
      <c r="L412" s="257"/>
      <c r="N412" s="257"/>
      <c r="Q412" s="257"/>
      <c r="S412" s="257"/>
    </row>
    <row r="413" spans="5:19" x14ac:dyDescent="0.25">
      <c r="E413" s="258"/>
      <c r="L413" s="257"/>
      <c r="N413" s="257"/>
      <c r="Q413" s="257"/>
      <c r="S413" s="257"/>
    </row>
    <row r="414" spans="5:19" x14ac:dyDescent="0.25">
      <c r="E414" s="258"/>
      <c r="L414" s="257"/>
      <c r="N414" s="257"/>
      <c r="Q414" s="257"/>
      <c r="S414" s="257"/>
    </row>
    <row r="415" spans="5:19" x14ac:dyDescent="0.25">
      <c r="E415" s="258"/>
      <c r="L415" s="257"/>
      <c r="N415" s="257"/>
      <c r="Q415" s="257"/>
      <c r="S415" s="257"/>
    </row>
    <row r="416" spans="5:19" x14ac:dyDescent="0.25">
      <c r="E416" s="258"/>
      <c r="L416" s="257"/>
      <c r="N416" s="257"/>
      <c r="Q416" s="257"/>
      <c r="S416" s="257"/>
    </row>
    <row r="417" spans="5:19" x14ac:dyDescent="0.25">
      <c r="E417" s="258"/>
      <c r="L417" s="257"/>
      <c r="N417" s="257"/>
      <c r="Q417" s="257"/>
      <c r="S417" s="257"/>
    </row>
    <row r="418" spans="5:19" x14ac:dyDescent="0.25">
      <c r="E418" s="258"/>
      <c r="L418" s="257"/>
      <c r="N418" s="257"/>
      <c r="Q418" s="257"/>
      <c r="S418" s="257"/>
    </row>
    <row r="419" spans="5:19" x14ac:dyDescent="0.25">
      <c r="E419" s="258"/>
      <c r="L419" s="257"/>
      <c r="N419" s="257"/>
      <c r="Q419" s="257"/>
      <c r="S419" s="257"/>
    </row>
    <row r="420" spans="5:19" x14ac:dyDescent="0.25">
      <c r="E420" s="258"/>
      <c r="L420" s="257"/>
      <c r="N420" s="257"/>
      <c r="Q420" s="257"/>
      <c r="S420" s="257"/>
    </row>
    <row r="421" spans="5:19" x14ac:dyDescent="0.25">
      <c r="E421" s="258"/>
      <c r="L421" s="257"/>
      <c r="N421" s="257"/>
      <c r="Q421" s="257"/>
      <c r="S421" s="257"/>
    </row>
    <row r="422" spans="5:19" x14ac:dyDescent="0.25">
      <c r="E422" s="258"/>
      <c r="L422" s="257"/>
      <c r="N422" s="257"/>
      <c r="Q422" s="257"/>
      <c r="S422" s="257"/>
    </row>
    <row r="423" spans="5:19" x14ac:dyDescent="0.25">
      <c r="E423" s="258"/>
      <c r="L423" s="257"/>
      <c r="N423" s="257"/>
      <c r="Q423" s="257"/>
      <c r="S423" s="257"/>
    </row>
    <row r="424" spans="5:19" x14ac:dyDescent="0.25">
      <c r="E424" s="258"/>
      <c r="L424" s="257"/>
      <c r="N424" s="257"/>
      <c r="Q424" s="257"/>
      <c r="S424" s="257"/>
    </row>
    <row r="425" spans="5:19" x14ac:dyDescent="0.25">
      <c r="E425" s="258"/>
      <c r="L425" s="257"/>
      <c r="N425" s="257"/>
      <c r="Q425" s="257"/>
      <c r="S425" s="257"/>
    </row>
    <row r="426" spans="5:19" x14ac:dyDescent="0.25">
      <c r="E426" s="258"/>
      <c r="L426" s="257"/>
      <c r="N426" s="257"/>
      <c r="Q426" s="257"/>
      <c r="S426" s="257"/>
    </row>
    <row r="427" spans="5:19" x14ac:dyDescent="0.25">
      <c r="E427" s="258"/>
      <c r="L427" s="257"/>
      <c r="N427" s="257"/>
      <c r="Q427" s="257"/>
      <c r="S427" s="257"/>
    </row>
    <row r="428" spans="5:19" x14ac:dyDescent="0.25">
      <c r="E428" s="258"/>
      <c r="L428" s="257"/>
      <c r="N428" s="257"/>
      <c r="Q428" s="257"/>
      <c r="S428" s="257"/>
    </row>
    <row r="429" spans="5:19" x14ac:dyDescent="0.25">
      <c r="E429" s="258"/>
      <c r="L429" s="257"/>
      <c r="N429" s="257"/>
      <c r="Q429" s="257"/>
      <c r="S429" s="257"/>
    </row>
    <row r="430" spans="5:19" x14ac:dyDescent="0.25">
      <c r="E430" s="258"/>
      <c r="L430" s="257"/>
      <c r="N430" s="257"/>
      <c r="Q430" s="257"/>
      <c r="S430" s="257"/>
    </row>
    <row r="431" spans="5:19" x14ac:dyDescent="0.25">
      <c r="E431" s="258"/>
      <c r="L431" s="257"/>
      <c r="N431" s="257"/>
      <c r="Q431" s="257"/>
      <c r="S431" s="257"/>
    </row>
    <row r="432" spans="5:19" x14ac:dyDescent="0.25">
      <c r="E432" s="258"/>
      <c r="L432" s="257"/>
      <c r="N432" s="257"/>
      <c r="Q432" s="257"/>
      <c r="S432" s="257"/>
    </row>
    <row r="433" spans="5:19" x14ac:dyDescent="0.25">
      <c r="E433" s="258"/>
      <c r="L433" s="257"/>
      <c r="N433" s="257"/>
      <c r="Q433" s="257"/>
      <c r="S433" s="257"/>
    </row>
    <row r="434" spans="5:19" x14ac:dyDescent="0.25">
      <c r="E434" s="258"/>
      <c r="L434" s="257"/>
      <c r="N434" s="257"/>
      <c r="Q434" s="257"/>
      <c r="S434" s="257"/>
    </row>
    <row r="435" spans="5:19" x14ac:dyDescent="0.25">
      <c r="E435" s="258"/>
      <c r="L435" s="257"/>
      <c r="N435" s="257"/>
      <c r="Q435" s="257"/>
      <c r="S435" s="257"/>
    </row>
    <row r="436" spans="5:19" x14ac:dyDescent="0.25">
      <c r="E436" s="258"/>
      <c r="L436" s="257"/>
      <c r="N436" s="257"/>
      <c r="Q436" s="257"/>
      <c r="S436" s="257"/>
    </row>
    <row r="437" spans="5:19" x14ac:dyDescent="0.25">
      <c r="E437" s="258"/>
      <c r="L437" s="257"/>
      <c r="N437" s="257"/>
      <c r="Q437" s="257"/>
      <c r="S437" s="257"/>
    </row>
    <row r="438" spans="5:19" x14ac:dyDescent="0.25">
      <c r="E438" s="258"/>
      <c r="L438" s="257"/>
      <c r="N438" s="257"/>
      <c r="Q438" s="257"/>
      <c r="S438" s="257"/>
    </row>
    <row r="439" spans="5:19" x14ac:dyDescent="0.25">
      <c r="E439" s="258"/>
      <c r="L439" s="257"/>
      <c r="N439" s="257"/>
      <c r="Q439" s="257"/>
      <c r="S439" s="257"/>
    </row>
    <row r="440" spans="5:19" x14ac:dyDescent="0.25">
      <c r="E440" s="258"/>
      <c r="L440" s="257"/>
      <c r="N440" s="257"/>
      <c r="Q440" s="257"/>
      <c r="S440" s="257"/>
    </row>
    <row r="441" spans="5:19" x14ac:dyDescent="0.25">
      <c r="E441" s="258"/>
      <c r="L441" s="257"/>
      <c r="N441" s="257"/>
      <c r="Q441" s="257"/>
      <c r="S441" s="257"/>
    </row>
    <row r="442" spans="5:19" x14ac:dyDescent="0.25">
      <c r="E442" s="258"/>
      <c r="L442" s="257"/>
      <c r="N442" s="257"/>
      <c r="Q442" s="257"/>
      <c r="S442" s="257"/>
    </row>
    <row r="443" spans="5:19" x14ac:dyDescent="0.25">
      <c r="E443" s="258"/>
      <c r="L443" s="257"/>
      <c r="N443" s="257"/>
      <c r="Q443" s="257"/>
      <c r="S443" s="257"/>
    </row>
    <row r="444" spans="5:19" x14ac:dyDescent="0.25">
      <c r="E444" s="258"/>
      <c r="L444" s="257"/>
      <c r="N444" s="257"/>
      <c r="Q444" s="257"/>
      <c r="S444" s="257"/>
    </row>
    <row r="445" spans="5:19" x14ac:dyDescent="0.25">
      <c r="E445" s="258"/>
      <c r="L445" s="257"/>
      <c r="N445" s="257"/>
      <c r="Q445" s="257"/>
      <c r="S445" s="257"/>
    </row>
    <row r="446" spans="5:19" x14ac:dyDescent="0.25">
      <c r="E446" s="258"/>
      <c r="L446" s="257"/>
      <c r="N446" s="257"/>
      <c r="Q446" s="257"/>
      <c r="S446" s="257"/>
    </row>
    <row r="447" spans="5:19" x14ac:dyDescent="0.25">
      <c r="E447" s="258"/>
      <c r="L447" s="257"/>
      <c r="N447" s="257"/>
      <c r="Q447" s="257"/>
      <c r="S447" s="257"/>
    </row>
    <row r="448" spans="5:19" x14ac:dyDescent="0.25">
      <c r="E448" s="258"/>
      <c r="L448" s="257"/>
      <c r="N448" s="257"/>
      <c r="Q448" s="257"/>
      <c r="S448" s="257"/>
    </row>
    <row r="449" spans="5:19" x14ac:dyDescent="0.25">
      <c r="E449" s="258"/>
      <c r="L449" s="257"/>
      <c r="N449" s="257"/>
      <c r="Q449" s="257"/>
      <c r="S449" s="257"/>
    </row>
    <row r="450" spans="5:19" x14ac:dyDescent="0.25">
      <c r="E450" s="258"/>
      <c r="L450" s="257"/>
      <c r="N450" s="257"/>
      <c r="Q450" s="257"/>
      <c r="S450" s="257"/>
    </row>
    <row r="451" spans="5:19" x14ac:dyDescent="0.25">
      <c r="E451" s="258"/>
      <c r="L451" s="257"/>
      <c r="N451" s="257"/>
      <c r="Q451" s="257"/>
      <c r="S451" s="257"/>
    </row>
    <row r="452" spans="5:19" x14ac:dyDescent="0.25">
      <c r="E452" s="258"/>
      <c r="L452" s="257"/>
      <c r="N452" s="257"/>
      <c r="Q452" s="257"/>
      <c r="S452" s="257"/>
    </row>
    <row r="453" spans="5:19" x14ac:dyDescent="0.25">
      <c r="E453" s="258"/>
      <c r="L453" s="257"/>
      <c r="N453" s="257"/>
      <c r="Q453" s="257"/>
      <c r="S453" s="257"/>
    </row>
    <row r="454" spans="5:19" x14ac:dyDescent="0.25">
      <c r="E454" s="258"/>
      <c r="L454" s="257"/>
      <c r="N454" s="257"/>
      <c r="Q454" s="257"/>
      <c r="S454" s="257"/>
    </row>
    <row r="455" spans="5:19" x14ac:dyDescent="0.25">
      <c r="E455" s="258"/>
      <c r="L455" s="257"/>
      <c r="N455" s="257"/>
      <c r="Q455" s="257"/>
      <c r="S455" s="257"/>
    </row>
    <row r="456" spans="5:19" x14ac:dyDescent="0.25">
      <c r="E456" s="258"/>
      <c r="L456" s="257"/>
      <c r="N456" s="257"/>
      <c r="Q456" s="257"/>
      <c r="S456" s="257"/>
    </row>
    <row r="457" spans="5:19" x14ac:dyDescent="0.25">
      <c r="E457" s="258"/>
      <c r="L457" s="257"/>
      <c r="N457" s="257"/>
      <c r="Q457" s="257"/>
      <c r="S457" s="257"/>
    </row>
    <row r="458" spans="5:19" x14ac:dyDescent="0.25">
      <c r="E458" s="258"/>
      <c r="L458" s="257"/>
      <c r="N458" s="257"/>
      <c r="Q458" s="257"/>
      <c r="S458" s="257"/>
    </row>
    <row r="459" spans="5:19" x14ac:dyDescent="0.25">
      <c r="E459" s="258"/>
      <c r="L459" s="257"/>
      <c r="N459" s="257"/>
      <c r="Q459" s="257"/>
      <c r="S459" s="257"/>
    </row>
    <row r="460" spans="5:19" x14ac:dyDescent="0.25">
      <c r="E460" s="258"/>
      <c r="L460" s="257"/>
      <c r="N460" s="257"/>
      <c r="Q460" s="257"/>
      <c r="S460" s="257"/>
    </row>
    <row r="461" spans="5:19" x14ac:dyDescent="0.25">
      <c r="E461" s="258"/>
      <c r="L461" s="257"/>
      <c r="N461" s="257"/>
      <c r="Q461" s="257"/>
      <c r="S461" s="257"/>
    </row>
    <row r="462" spans="5:19" x14ac:dyDescent="0.25">
      <c r="E462" s="258"/>
      <c r="L462" s="257"/>
      <c r="N462" s="257"/>
      <c r="Q462" s="257"/>
      <c r="S462" s="257"/>
    </row>
    <row r="463" spans="5:19" x14ac:dyDescent="0.25">
      <c r="E463" s="258"/>
      <c r="L463" s="257"/>
      <c r="N463" s="257"/>
      <c r="Q463" s="257"/>
      <c r="S463" s="257"/>
    </row>
    <row r="464" spans="5:19" x14ac:dyDescent="0.25">
      <c r="E464" s="258"/>
      <c r="L464" s="257"/>
      <c r="N464" s="257"/>
      <c r="Q464" s="257"/>
      <c r="S464" s="257"/>
    </row>
    <row r="465" spans="5:19" x14ac:dyDescent="0.25">
      <c r="E465" s="258"/>
      <c r="L465" s="257"/>
      <c r="N465" s="257"/>
      <c r="Q465" s="257"/>
      <c r="S465" s="257"/>
    </row>
    <row r="466" spans="5:19" x14ac:dyDescent="0.25">
      <c r="E466" s="258"/>
      <c r="L466" s="257"/>
      <c r="N466" s="257"/>
      <c r="Q466" s="257"/>
      <c r="S466" s="257"/>
    </row>
    <row r="467" spans="5:19" x14ac:dyDescent="0.25">
      <c r="E467" s="258"/>
      <c r="L467" s="257"/>
      <c r="N467" s="257"/>
      <c r="Q467" s="257"/>
      <c r="S467" s="257"/>
    </row>
    <row r="468" spans="5:19" x14ac:dyDescent="0.25">
      <c r="E468" s="258"/>
      <c r="L468" s="257"/>
      <c r="N468" s="257"/>
      <c r="Q468" s="257"/>
      <c r="S468" s="257"/>
    </row>
    <row r="469" spans="5:19" x14ac:dyDescent="0.25">
      <c r="E469" s="258"/>
      <c r="L469" s="257"/>
      <c r="N469" s="257"/>
      <c r="Q469" s="257"/>
      <c r="S469" s="257"/>
    </row>
    <row r="470" spans="5:19" x14ac:dyDescent="0.25">
      <c r="E470" s="258"/>
      <c r="L470" s="257"/>
      <c r="N470" s="257"/>
      <c r="Q470" s="257"/>
      <c r="S470" s="257"/>
    </row>
    <row r="471" spans="5:19" x14ac:dyDescent="0.25">
      <c r="E471" s="258"/>
      <c r="L471" s="257"/>
      <c r="N471" s="257"/>
      <c r="Q471" s="257"/>
      <c r="S471" s="257"/>
    </row>
    <row r="472" spans="5:19" x14ac:dyDescent="0.25">
      <c r="E472" s="258"/>
      <c r="L472" s="257"/>
      <c r="N472" s="257"/>
      <c r="Q472" s="257"/>
      <c r="S472" s="257"/>
    </row>
    <row r="473" spans="5:19" x14ac:dyDescent="0.25">
      <c r="E473" s="258"/>
      <c r="L473" s="257"/>
      <c r="N473" s="257"/>
      <c r="Q473" s="257"/>
      <c r="S473" s="257"/>
    </row>
    <row r="474" spans="5:19" x14ac:dyDescent="0.25">
      <c r="E474" s="258"/>
      <c r="L474" s="257"/>
      <c r="N474" s="257"/>
      <c r="Q474" s="257"/>
      <c r="S474" s="257"/>
    </row>
    <row r="475" spans="5:19" x14ac:dyDescent="0.25">
      <c r="E475" s="258"/>
      <c r="L475" s="257"/>
      <c r="N475" s="257"/>
      <c r="Q475" s="257"/>
      <c r="S475" s="257"/>
    </row>
    <row r="476" spans="5:19" x14ac:dyDescent="0.25">
      <c r="E476" s="258"/>
      <c r="L476" s="257"/>
      <c r="N476" s="257"/>
      <c r="Q476" s="257"/>
      <c r="S476" s="257"/>
    </row>
    <row r="477" spans="5:19" x14ac:dyDescent="0.25">
      <c r="E477" s="258"/>
      <c r="L477" s="257"/>
      <c r="N477" s="257"/>
      <c r="Q477" s="257"/>
      <c r="S477" s="257"/>
    </row>
    <row r="478" spans="5:19" x14ac:dyDescent="0.25">
      <c r="E478" s="258"/>
      <c r="L478" s="257"/>
      <c r="N478" s="257"/>
      <c r="Q478" s="257"/>
      <c r="S478" s="257"/>
    </row>
    <row r="479" spans="5:19" x14ac:dyDescent="0.25">
      <c r="E479" s="258"/>
      <c r="L479" s="257"/>
      <c r="N479" s="257"/>
      <c r="Q479" s="257"/>
      <c r="S479" s="257"/>
    </row>
    <row r="480" spans="5:19" x14ac:dyDescent="0.25">
      <c r="E480" s="258"/>
      <c r="L480" s="257"/>
      <c r="N480" s="257"/>
      <c r="Q480" s="257"/>
      <c r="S480" s="257"/>
    </row>
    <row r="481" spans="5:19" x14ac:dyDescent="0.25">
      <c r="E481" s="258"/>
      <c r="L481" s="257"/>
      <c r="N481" s="257"/>
      <c r="Q481" s="257"/>
      <c r="S481" s="257"/>
    </row>
    <row r="482" spans="5:19" x14ac:dyDescent="0.25">
      <c r="E482" s="258"/>
      <c r="L482" s="257"/>
      <c r="N482" s="257"/>
      <c r="Q482" s="257"/>
      <c r="S482" s="257"/>
    </row>
    <row r="483" spans="5:19" x14ac:dyDescent="0.25">
      <c r="E483" s="258"/>
      <c r="L483" s="257"/>
      <c r="N483" s="257"/>
      <c r="Q483" s="257"/>
      <c r="S483" s="257"/>
    </row>
    <row r="484" spans="5:19" x14ac:dyDescent="0.25">
      <c r="E484" s="258"/>
      <c r="L484" s="257"/>
      <c r="N484" s="257"/>
      <c r="Q484" s="257"/>
      <c r="S484" s="257"/>
    </row>
    <row r="485" spans="5:19" x14ac:dyDescent="0.25">
      <c r="E485" s="258"/>
      <c r="L485" s="257"/>
      <c r="N485" s="257"/>
      <c r="Q485" s="257"/>
      <c r="S485" s="257"/>
    </row>
    <row r="486" spans="5:19" x14ac:dyDescent="0.25">
      <c r="E486" s="258"/>
      <c r="L486" s="257"/>
      <c r="N486" s="257"/>
      <c r="Q486" s="257"/>
      <c r="S486" s="257"/>
    </row>
    <row r="487" spans="5:19" x14ac:dyDescent="0.25">
      <c r="E487" s="258"/>
      <c r="L487" s="257"/>
      <c r="N487" s="257"/>
      <c r="Q487" s="257"/>
      <c r="S487" s="257"/>
    </row>
    <row r="488" spans="5:19" x14ac:dyDescent="0.25">
      <c r="E488" s="258"/>
      <c r="L488" s="257"/>
      <c r="N488" s="257"/>
      <c r="Q488" s="257"/>
      <c r="S488" s="257"/>
    </row>
    <row r="489" spans="5:19" x14ac:dyDescent="0.25">
      <c r="E489" s="258"/>
      <c r="L489" s="257"/>
      <c r="N489" s="257"/>
      <c r="Q489" s="257"/>
      <c r="S489" s="257"/>
    </row>
    <row r="490" spans="5:19" x14ac:dyDescent="0.25">
      <c r="E490" s="258"/>
      <c r="L490" s="257"/>
      <c r="N490" s="257"/>
      <c r="Q490" s="257"/>
      <c r="S490" s="257"/>
    </row>
    <row r="491" spans="5:19" x14ac:dyDescent="0.25">
      <c r="E491" s="258"/>
      <c r="L491" s="257"/>
      <c r="N491" s="257"/>
      <c r="Q491" s="257"/>
      <c r="S491" s="257"/>
    </row>
    <row r="492" spans="5:19" x14ac:dyDescent="0.25">
      <c r="E492" s="258"/>
      <c r="L492" s="257"/>
      <c r="N492" s="257"/>
      <c r="Q492" s="257"/>
      <c r="S492" s="257"/>
    </row>
    <row r="493" spans="5:19" x14ac:dyDescent="0.25">
      <c r="E493" s="258"/>
      <c r="L493" s="257"/>
      <c r="N493" s="257"/>
      <c r="Q493" s="257"/>
      <c r="S493" s="257"/>
    </row>
    <row r="494" spans="5:19" x14ac:dyDescent="0.25">
      <c r="E494" s="258"/>
      <c r="L494" s="257"/>
      <c r="N494" s="257"/>
      <c r="Q494" s="257"/>
      <c r="S494" s="257"/>
    </row>
    <row r="495" spans="5:19" x14ac:dyDescent="0.25">
      <c r="E495" s="258"/>
      <c r="L495" s="257"/>
      <c r="N495" s="257"/>
      <c r="Q495" s="257"/>
      <c r="S495" s="257"/>
    </row>
    <row r="496" spans="5:19" x14ac:dyDescent="0.25">
      <c r="E496" s="258"/>
      <c r="L496" s="257"/>
      <c r="N496" s="257"/>
      <c r="Q496" s="257"/>
      <c r="S496" s="257"/>
    </row>
    <row r="497" spans="5:19" x14ac:dyDescent="0.25">
      <c r="E497" s="258"/>
      <c r="L497" s="257"/>
      <c r="N497" s="257"/>
      <c r="Q497" s="257"/>
      <c r="S497" s="257"/>
    </row>
    <row r="498" spans="5:19" x14ac:dyDescent="0.25">
      <c r="E498" s="258"/>
      <c r="L498" s="257"/>
      <c r="N498" s="257"/>
      <c r="S498" s="257"/>
    </row>
    <row r="499" spans="5:19" x14ac:dyDescent="0.25">
      <c r="E499" s="258"/>
      <c r="L499" s="257"/>
      <c r="N499" s="257"/>
      <c r="S499" s="257"/>
    </row>
    <row r="500" spans="5:19" x14ac:dyDescent="0.25">
      <c r="E500" s="258"/>
      <c r="L500" s="257"/>
      <c r="N500" s="257"/>
      <c r="S500" s="257"/>
    </row>
    <row r="501" spans="5:19" x14ac:dyDescent="0.25">
      <c r="E501" s="258"/>
      <c r="L501" s="257"/>
      <c r="N501" s="257"/>
      <c r="S501" s="257"/>
    </row>
  </sheetData>
  <mergeCells count="6">
    <mergeCell ref="P1:Q1"/>
    <mergeCell ref="A1:B1"/>
    <mergeCell ref="D1:E1"/>
    <mergeCell ref="G1:H1"/>
    <mergeCell ref="J1:K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Cr-18°C</vt:lpstr>
      <vt:lpstr>Cr-28°C</vt:lpstr>
      <vt:lpstr>Cr-32°C</vt:lpstr>
      <vt:lpstr>Fos-18°C</vt:lpstr>
      <vt:lpstr>Fos-28ºC</vt:lpstr>
      <vt:lpstr>Fos-32ºC</vt:lpstr>
      <vt:lpstr>Longevity mean with stdev</vt:lpstr>
      <vt:lpstr>Wing 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Niccolò</dc:creator>
  <dc:description/>
  <cp:lastModifiedBy>AK</cp:lastModifiedBy>
  <cp:revision>3</cp:revision>
  <dcterms:created xsi:type="dcterms:W3CDTF">2006-09-16T00:00:00Z</dcterms:created>
  <dcterms:modified xsi:type="dcterms:W3CDTF">2024-02-27T08:39:54Z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