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chanarie/Desktop/"/>
    </mc:Choice>
  </mc:AlternateContent>
  <xr:revisionPtr revIDLastSave="0" documentId="13_ncr:1_{B79A991E-F162-364D-AE90-4ED5621DCF04}" xr6:coauthVersionLast="47" xr6:coauthVersionMax="47" xr10:uidLastSave="{00000000-0000-0000-0000-000000000000}"/>
  <bookViews>
    <workbookView xWindow="280" yWindow="500" windowWidth="28800" windowHeight="17500" xr2:uid="{00000000-000D-0000-FFFF-FFFF00000000}"/>
  </bookViews>
  <sheets>
    <sheet name="240题" sheetId="1" r:id="rId1"/>
    <sheet name="男性240題計分(勿動)" sheetId="4" r:id="rId2"/>
    <sheet name="女性240題計分(勿動)" sheetId="10" r:id="rId3"/>
    <sheet name="常模與公式" sheetId="5" r:id="rId4"/>
  </sheets>
  <definedNames>
    <definedName name="_xlnm._FilterDatabase" localSheetId="0" hidden="1">'240题'!$A$1:$E$1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4" l="1" a="1"/>
  <c r="I4" i="4"/>
  <c r="H7" i="10"/>
  <c r="H9" i="10"/>
  <c r="F45" i="10"/>
  <c r="E45" i="10"/>
  <c r="F44" i="10"/>
  <c r="E44" i="10"/>
  <c r="I44" i="10" s="1" a="1"/>
  <c r="I44" i="10" s="1"/>
  <c r="J44" i="10" s="1" a="1"/>
  <c r="J44" i="10" s="1"/>
  <c r="C44" i="10"/>
  <c r="F43" i="10"/>
  <c r="E43" i="10"/>
  <c r="I43" i="10" s="1" a="1"/>
  <c r="I43" i="10" s="1"/>
  <c r="J43" i="10" s="1" a="1"/>
  <c r="J43" i="10" s="1"/>
  <c r="C43" i="10"/>
  <c r="F42" i="10"/>
  <c r="I42" i="10" s="1" a="1"/>
  <c r="I42" i="10" s="1"/>
  <c r="J42" i="10" s="1" a="1"/>
  <c r="J42" i="10" s="1"/>
  <c r="E42" i="10"/>
  <c r="C42" i="10"/>
  <c r="F41" i="10"/>
  <c r="E41" i="10"/>
  <c r="C41" i="10"/>
  <c r="G41" i="10" s="1"/>
  <c r="H41" i="10" s="1"/>
  <c r="F40" i="10"/>
  <c r="E40" i="10"/>
  <c r="C40" i="10"/>
  <c r="I40" i="10" s="1" a="1"/>
  <c r="I40" i="10" s="1"/>
  <c r="J40" i="10" s="1" a="1"/>
  <c r="J40" i="10" s="1"/>
  <c r="F39" i="10"/>
  <c r="E39" i="10"/>
  <c r="C39" i="10"/>
  <c r="F36" i="10"/>
  <c r="E36" i="10"/>
  <c r="F35" i="10"/>
  <c r="E35" i="10"/>
  <c r="C35" i="10"/>
  <c r="F34" i="10"/>
  <c r="E34" i="10"/>
  <c r="C34" i="10"/>
  <c r="F33" i="10"/>
  <c r="G33" i="10" s="1"/>
  <c r="H33" i="10" s="1"/>
  <c r="E33" i="10"/>
  <c r="C33" i="10"/>
  <c r="F32" i="10"/>
  <c r="E32" i="10"/>
  <c r="C32" i="10"/>
  <c r="I32" i="10" s="1" a="1"/>
  <c r="I32" i="10" s="1"/>
  <c r="J32" i="10" s="1" a="1"/>
  <c r="J32" i="10" s="1"/>
  <c r="I31" i="10" a="1"/>
  <c r="I31" i="10" s="1"/>
  <c r="J31" i="10" s="1" a="1"/>
  <c r="J31" i="10" s="1"/>
  <c r="F31" i="10"/>
  <c r="E31" i="10"/>
  <c r="G31" i="10" s="1"/>
  <c r="H31" i="10" s="1"/>
  <c r="C31" i="10"/>
  <c r="F30" i="10"/>
  <c r="E30" i="10"/>
  <c r="C30" i="10"/>
  <c r="F27" i="10"/>
  <c r="E27" i="10"/>
  <c r="F26" i="10"/>
  <c r="E26" i="10"/>
  <c r="C26" i="10"/>
  <c r="F25" i="10"/>
  <c r="E25" i="10"/>
  <c r="C25" i="10"/>
  <c r="F24" i="10"/>
  <c r="E24" i="10"/>
  <c r="C24" i="10"/>
  <c r="F23" i="10"/>
  <c r="E23" i="10"/>
  <c r="C23" i="10"/>
  <c r="F22" i="10"/>
  <c r="I22" i="10" s="1" a="1"/>
  <c r="I22" i="10" s="1"/>
  <c r="J22" i="10" s="1" a="1"/>
  <c r="J22" i="10" s="1"/>
  <c r="E22" i="10"/>
  <c r="C22" i="10"/>
  <c r="F21" i="10"/>
  <c r="E21" i="10"/>
  <c r="C21" i="10"/>
  <c r="G21" i="10" s="1"/>
  <c r="H21" i="10" s="1"/>
  <c r="F18" i="10"/>
  <c r="E18" i="10"/>
  <c r="F17" i="10"/>
  <c r="I17" i="10" s="1" a="1"/>
  <c r="I17" i="10" s="1"/>
  <c r="J17" i="10" s="1" a="1"/>
  <c r="J17" i="10" s="1"/>
  <c r="E17" i="10"/>
  <c r="C17" i="10"/>
  <c r="F16" i="10"/>
  <c r="E16" i="10"/>
  <c r="C16" i="10"/>
  <c r="F15" i="10"/>
  <c r="E15" i="10"/>
  <c r="C15" i="10"/>
  <c r="F14" i="10"/>
  <c r="E14" i="10"/>
  <c r="C14" i="10"/>
  <c r="F13" i="10"/>
  <c r="E13" i="10"/>
  <c r="C13" i="10"/>
  <c r="F12" i="10"/>
  <c r="E12" i="10"/>
  <c r="F9" i="10"/>
  <c r="E9" i="10"/>
  <c r="I8" i="10" a="1"/>
  <c r="I8" i="10" s="1"/>
  <c r="J8" i="10" s="1" a="1"/>
  <c r="J8" i="10" s="1"/>
  <c r="G8" i="10"/>
  <c r="H8" i="10" s="1"/>
  <c r="F8" i="10"/>
  <c r="E8" i="10"/>
  <c r="C8" i="10"/>
  <c r="F7" i="10"/>
  <c r="E7" i="10"/>
  <c r="I7" i="10" s="1" a="1"/>
  <c r="I7" i="10" s="1"/>
  <c r="J7" i="10" s="1" a="1"/>
  <c r="J7" i="10" s="1"/>
  <c r="C7" i="10"/>
  <c r="F6" i="10"/>
  <c r="E6" i="10"/>
  <c r="C6" i="10"/>
  <c r="F5" i="10"/>
  <c r="E5" i="10"/>
  <c r="C5" i="10"/>
  <c r="F4" i="10"/>
  <c r="E4" i="10"/>
  <c r="C4" i="10"/>
  <c r="F3" i="10"/>
  <c r="E3" i="10"/>
  <c r="C3" i="10"/>
  <c r="E2" i="1"/>
  <c r="I24" i="10" l="1" a="1"/>
  <c r="I24" i="10" s="1"/>
  <c r="J24" i="10" s="1" a="1"/>
  <c r="J24" i="10" s="1"/>
  <c r="G32" i="10"/>
  <c r="H32" i="10" s="1"/>
  <c r="C36" i="10"/>
  <c r="G7" i="10"/>
  <c r="I21" i="10" a="1"/>
  <c r="I21" i="10" s="1"/>
  <c r="J21" i="10" s="1" a="1"/>
  <c r="J21" i="10" s="1"/>
  <c r="G40" i="10"/>
  <c r="H40" i="10" s="1"/>
  <c r="I41" i="10" a="1"/>
  <c r="I41" i="10" s="1"/>
  <c r="J41" i="10" s="1" a="1"/>
  <c r="J41" i="10" s="1"/>
  <c r="G16" i="10"/>
  <c r="H16" i="10" s="1"/>
  <c r="G43" i="10"/>
  <c r="H43" i="10" s="1"/>
  <c r="G30" i="10"/>
  <c r="H30" i="10" s="1"/>
  <c r="I33" i="10" a="1"/>
  <c r="I33" i="10" s="1"/>
  <c r="J33" i="10" s="1" a="1"/>
  <c r="J33" i="10" s="1"/>
  <c r="G42" i="10"/>
  <c r="H42" i="10" s="1"/>
  <c r="I16" i="10" a="1"/>
  <c r="I16" i="10" s="1"/>
  <c r="J16" i="10" s="1" a="1"/>
  <c r="J16" i="10" s="1"/>
  <c r="G17" i="10"/>
  <c r="H17" i="10" s="1"/>
  <c r="I30" i="10" a="1"/>
  <c r="I30" i="10" s="1"/>
  <c r="J30" i="10" s="1" a="1"/>
  <c r="J30" i="10" s="1"/>
  <c r="G34" i="10"/>
  <c r="H34" i="10" s="1"/>
  <c r="C45" i="10"/>
  <c r="G23" i="10"/>
  <c r="H23" i="10" s="1"/>
  <c r="I36" i="10" a="1"/>
  <c r="I36" i="10" s="1"/>
  <c r="J36" i="10" s="1" a="1"/>
  <c r="J36" i="10" s="1"/>
  <c r="G36" i="10"/>
  <c r="H36" i="10" s="1"/>
  <c r="G6" i="10"/>
  <c r="H6" i="10" s="1"/>
  <c r="I6" i="10" a="1"/>
  <c r="I6" i="10" s="1"/>
  <c r="J6" i="10" s="1" a="1"/>
  <c r="J6" i="10" s="1"/>
  <c r="G22" i="10"/>
  <c r="H22" i="10" s="1"/>
  <c r="I5" i="10" a="1"/>
  <c r="I5" i="10" s="1"/>
  <c r="J5" i="10" s="1" a="1"/>
  <c r="J5" i="10" s="1"/>
  <c r="G5" i="10"/>
  <c r="H5" i="10" s="1"/>
  <c r="I13" i="10" a="1"/>
  <c r="I13" i="10" s="1"/>
  <c r="J13" i="10" s="1" a="1"/>
  <c r="J13" i="10" s="1"/>
  <c r="G13" i="10"/>
  <c r="H13" i="10" s="1"/>
  <c r="I15" i="10" a="1"/>
  <c r="I15" i="10" s="1"/>
  <c r="J15" i="10" s="1" a="1"/>
  <c r="J15" i="10" s="1"/>
  <c r="G15" i="10"/>
  <c r="H15" i="10" s="1"/>
  <c r="G24" i="10"/>
  <c r="H24" i="10" s="1"/>
  <c r="I34" i="10" a="1"/>
  <c r="I34" i="10" s="1"/>
  <c r="J34" i="10" s="1" a="1"/>
  <c r="J34" i="10" s="1"/>
  <c r="I45" i="10" a="1"/>
  <c r="I45" i="10" s="1"/>
  <c r="J45" i="10" s="1" a="1"/>
  <c r="J45" i="10" s="1"/>
  <c r="G45" i="10"/>
  <c r="H45" i="10" s="1"/>
  <c r="I3" i="10" a="1"/>
  <c r="I3" i="10" s="1"/>
  <c r="J3" i="10" s="1" a="1"/>
  <c r="J3" i="10" s="1"/>
  <c r="C9" i="10"/>
  <c r="G3" i="10"/>
  <c r="H3" i="10" s="1"/>
  <c r="I4" i="10" a="1"/>
  <c r="I4" i="10" s="1"/>
  <c r="J4" i="10" s="1" a="1"/>
  <c r="J4" i="10" s="1"/>
  <c r="G4" i="10"/>
  <c r="H4" i="10" s="1"/>
  <c r="I14" i="10" a="1"/>
  <c r="I14" i="10" s="1"/>
  <c r="J14" i="10" s="1" a="1"/>
  <c r="J14" i="10" s="1"/>
  <c r="G14" i="10"/>
  <c r="H14" i="10" s="1"/>
  <c r="I26" i="10" a="1"/>
  <c r="I26" i="10" s="1"/>
  <c r="J26" i="10" s="1" a="1"/>
  <c r="J26" i="10" s="1"/>
  <c r="G26" i="10"/>
  <c r="H26" i="10" s="1"/>
  <c r="I35" i="10" a="1"/>
  <c r="I35" i="10" s="1"/>
  <c r="J35" i="10" s="1" a="1"/>
  <c r="J35" i="10" s="1"/>
  <c r="G35" i="10"/>
  <c r="H35" i="10" s="1"/>
  <c r="I23" i="10" a="1"/>
  <c r="I23" i="10" s="1"/>
  <c r="J23" i="10" s="1" a="1"/>
  <c r="J23" i="10" s="1"/>
  <c r="I25" i="10" a="1"/>
  <c r="I25" i="10" s="1"/>
  <c r="J25" i="10" s="1" a="1"/>
  <c r="J25" i="10" s="1"/>
  <c r="C27" i="10"/>
  <c r="G25" i="10"/>
  <c r="H25" i="10" s="1"/>
  <c r="G44" i="10"/>
  <c r="H44" i="10" s="1"/>
  <c r="G39" i="10"/>
  <c r="H39" i="10" s="1"/>
  <c r="I39" i="10" a="1"/>
  <c r="I39" i="10" s="1"/>
  <c r="J39" i="10" s="1" a="1"/>
  <c r="J39" i="10" s="1"/>
  <c r="H21" i="4"/>
  <c r="I27" i="10" l="1" a="1"/>
  <c r="I27" i="10" s="1"/>
  <c r="J27" i="10" s="1" a="1"/>
  <c r="J27" i="10" s="1"/>
  <c r="G27" i="10"/>
  <c r="H27" i="10" s="1"/>
  <c r="I9" i="10" a="1"/>
  <c r="I9" i="10" s="1"/>
  <c r="J9" i="10" s="1" a="1"/>
  <c r="J9" i="10" s="1"/>
  <c r="G9" i="10"/>
  <c r="E120" i="1"/>
  <c r="E85" i="1"/>
  <c r="E5" i="1"/>
  <c r="E44" i="1"/>
  <c r="E9" i="1"/>
  <c r="E60" i="1"/>
  <c r="E98" i="1"/>
  <c r="E241" i="1"/>
  <c r="E240" i="1"/>
  <c r="E238" i="1"/>
  <c r="E236" i="1"/>
  <c r="E234" i="1"/>
  <c r="E233" i="1"/>
  <c r="E231" i="1"/>
  <c r="E228" i="1"/>
  <c r="E227" i="1"/>
  <c r="E226" i="1"/>
  <c r="E225" i="1"/>
  <c r="E224" i="1"/>
  <c r="E222" i="1"/>
  <c r="E223" i="1"/>
  <c r="E219" i="1"/>
  <c r="E218" i="1"/>
  <c r="E217" i="1"/>
  <c r="E216" i="1"/>
  <c r="E215" i="1"/>
  <c r="E213" i="1"/>
  <c r="E212" i="1"/>
  <c r="E211" i="1"/>
  <c r="E210" i="1"/>
  <c r="E205" i="1"/>
  <c r="E204" i="1"/>
  <c r="E203" i="1"/>
  <c r="E202" i="1"/>
  <c r="E201" i="1"/>
  <c r="E198" i="1"/>
  <c r="E197" i="1"/>
  <c r="E196" i="1"/>
  <c r="E195" i="1"/>
  <c r="E194" i="1"/>
  <c r="E193" i="1"/>
  <c r="E192" i="1"/>
  <c r="E189" i="1"/>
  <c r="E187" i="1"/>
  <c r="E186" i="1"/>
  <c r="E185" i="1"/>
  <c r="E183" i="1"/>
  <c r="E181" i="1"/>
  <c r="E180" i="1"/>
  <c r="E179" i="1"/>
  <c r="E178" i="1"/>
  <c r="E175" i="1"/>
  <c r="E173" i="1"/>
  <c r="E172" i="1"/>
  <c r="E171" i="1"/>
  <c r="E169" i="1"/>
  <c r="E168" i="1"/>
  <c r="E166" i="1"/>
  <c r="E165" i="1"/>
  <c r="E163" i="1"/>
  <c r="E162" i="1"/>
  <c r="E161" i="1"/>
  <c r="E159" i="1"/>
  <c r="E158" i="1"/>
  <c r="E155" i="1"/>
  <c r="E153" i="1"/>
  <c r="E152" i="1"/>
  <c r="E150" i="1"/>
  <c r="E147" i="1"/>
  <c r="E146" i="1"/>
  <c r="E144" i="1"/>
  <c r="E143" i="1"/>
  <c r="E140" i="1"/>
  <c r="E137" i="1"/>
  <c r="E136" i="1"/>
  <c r="E134" i="1"/>
  <c r="E133" i="1"/>
  <c r="E132" i="1"/>
  <c r="E130" i="1"/>
  <c r="E127" i="1"/>
  <c r="E126" i="1"/>
  <c r="E124" i="1"/>
  <c r="E123" i="1"/>
  <c r="E121" i="1"/>
  <c r="E119" i="1"/>
  <c r="E118" i="1"/>
  <c r="E115" i="1"/>
  <c r="E112" i="1"/>
  <c r="E111" i="1"/>
  <c r="E109" i="1"/>
  <c r="E108" i="1"/>
  <c r="E105" i="1"/>
  <c r="E102" i="1"/>
  <c r="E101" i="1"/>
  <c r="E103" i="1"/>
  <c r="E99" i="1"/>
  <c r="E95" i="1"/>
  <c r="E92" i="1"/>
  <c r="E90" i="1"/>
  <c r="E87" i="1"/>
  <c r="E86" i="1"/>
  <c r="E84" i="1"/>
  <c r="E83" i="1"/>
  <c r="E80" i="1"/>
  <c r="E77" i="1"/>
  <c r="E76" i="1"/>
  <c r="E74" i="1"/>
  <c r="E73" i="1"/>
  <c r="E70" i="1"/>
  <c r="E67" i="1"/>
  <c r="E66" i="1"/>
  <c r="E64" i="1"/>
  <c r="E63" i="1"/>
  <c r="E61" i="1"/>
  <c r="E59" i="1"/>
  <c r="E58" i="1"/>
  <c r="E55" i="1"/>
  <c r="E52" i="1"/>
  <c r="E51" i="1"/>
  <c r="E49" i="1"/>
  <c r="E48" i="1"/>
  <c r="E45" i="1"/>
  <c r="E42" i="1"/>
  <c r="E41" i="1"/>
  <c r="E39" i="1"/>
  <c r="E38" i="1"/>
  <c r="E35" i="1"/>
  <c r="E32" i="1"/>
  <c r="E30" i="1"/>
  <c r="E27" i="1"/>
  <c r="E26" i="1"/>
  <c r="E24" i="1"/>
  <c r="E23" i="1"/>
  <c r="E20" i="1"/>
  <c r="E17" i="1"/>
  <c r="E16" i="1"/>
  <c r="E14" i="1"/>
  <c r="E13" i="1"/>
  <c r="E10" i="1"/>
  <c r="E7" i="1"/>
  <c r="E6" i="1"/>
  <c r="E4" i="1"/>
  <c r="E239" i="1"/>
  <c r="E237" i="1"/>
  <c r="E235" i="1"/>
  <c r="E232" i="1"/>
  <c r="E230" i="1"/>
  <c r="E229" i="1"/>
  <c r="E221" i="1"/>
  <c r="E220" i="1"/>
  <c r="E214" i="1"/>
  <c r="E209" i="1"/>
  <c r="E208" i="1"/>
  <c r="E207" i="1"/>
  <c r="E206" i="1"/>
  <c r="E200" i="1"/>
  <c r="E199" i="1"/>
  <c r="E191" i="1"/>
  <c r="E190" i="1"/>
  <c r="E188" i="1"/>
  <c r="E184" i="1"/>
  <c r="E182" i="1"/>
  <c r="E177" i="1"/>
  <c r="E176" i="1"/>
  <c r="E174" i="1"/>
  <c r="E170" i="1"/>
  <c r="E167" i="1"/>
  <c r="E164" i="1"/>
  <c r="E160" i="1"/>
  <c r="E157" i="1"/>
  <c r="E156" i="1"/>
  <c r="E154" i="1"/>
  <c r="E151" i="1"/>
  <c r="E149" i="1"/>
  <c r="E148" i="1"/>
  <c r="E145" i="1"/>
  <c r="E142" i="1"/>
  <c r="E141" i="1"/>
  <c r="E139" i="1"/>
  <c r="E138" i="1"/>
  <c r="E135" i="1"/>
  <c r="E131" i="1"/>
  <c r="E129" i="1"/>
  <c r="E128" i="1"/>
  <c r="E125" i="1"/>
  <c r="E122" i="1"/>
  <c r="E117" i="1"/>
  <c r="E116" i="1"/>
  <c r="E114" i="1"/>
  <c r="E113" i="1"/>
  <c r="E110" i="1"/>
  <c r="E107" i="1"/>
  <c r="E106" i="1"/>
  <c r="E104" i="1"/>
  <c r="E100" i="1"/>
  <c r="E97" i="1"/>
  <c r="E96" i="1"/>
  <c r="E94" i="1"/>
  <c r="E93" i="1"/>
  <c r="E91" i="1"/>
  <c r="E89" i="1"/>
  <c r="E88" i="1"/>
  <c r="E82" i="1"/>
  <c r="E81" i="1"/>
  <c r="E79" i="1"/>
  <c r="E78" i="1"/>
  <c r="E75" i="1"/>
  <c r="E72" i="1"/>
  <c r="E71" i="1"/>
  <c r="E69" i="1"/>
  <c r="E68" i="1"/>
  <c r="E65" i="1"/>
  <c r="E62" i="1"/>
  <c r="E57" i="1"/>
  <c r="E56" i="1"/>
  <c r="E54" i="1"/>
  <c r="E53" i="1"/>
  <c r="E50" i="1"/>
  <c r="E47" i="1"/>
  <c r="E46" i="1"/>
  <c r="E43" i="1"/>
  <c r="E40" i="1"/>
  <c r="E37" i="1"/>
  <c r="E36" i="1"/>
  <c r="E34" i="1"/>
  <c r="E33" i="1"/>
  <c r="E31" i="1"/>
  <c r="E29" i="1"/>
  <c r="E28" i="1"/>
  <c r="E25" i="1"/>
  <c r="E22" i="1"/>
  <c r="E21" i="1"/>
  <c r="E19" i="1"/>
  <c r="E18" i="1"/>
  <c r="E15" i="1"/>
  <c r="E12" i="1"/>
  <c r="E11" i="1"/>
  <c r="E8" i="1"/>
  <c r="E3" i="1"/>
  <c r="C12" i="10" s="1"/>
  <c r="E3" i="4"/>
  <c r="F45" i="4"/>
  <c r="F44" i="4"/>
  <c r="F43" i="4"/>
  <c r="F42" i="4"/>
  <c r="F41" i="4"/>
  <c r="F40" i="4"/>
  <c r="F39" i="4"/>
  <c r="F36" i="4"/>
  <c r="F35" i="4"/>
  <c r="F34" i="4"/>
  <c r="F33" i="4"/>
  <c r="F32" i="4"/>
  <c r="F31" i="4"/>
  <c r="F30" i="4"/>
  <c r="F27" i="4"/>
  <c r="F26" i="4"/>
  <c r="F25" i="4"/>
  <c r="F24" i="4"/>
  <c r="F23" i="4"/>
  <c r="F22" i="4"/>
  <c r="F21" i="4"/>
  <c r="F18" i="4"/>
  <c r="F17" i="4"/>
  <c r="F16" i="4"/>
  <c r="F15" i="4"/>
  <c r="F14" i="4"/>
  <c r="F13" i="4"/>
  <c r="F12" i="4"/>
  <c r="F9" i="4"/>
  <c r="F8" i="4"/>
  <c r="F7" i="4"/>
  <c r="F6" i="4"/>
  <c r="F5" i="4"/>
  <c r="F4" i="4"/>
  <c r="F3" i="4"/>
  <c r="E45" i="4"/>
  <c r="E44" i="4"/>
  <c r="E43" i="4"/>
  <c r="E42" i="4"/>
  <c r="E41" i="4"/>
  <c r="E40" i="4"/>
  <c r="E39" i="4"/>
  <c r="E36" i="4"/>
  <c r="E35" i="4"/>
  <c r="E34" i="4"/>
  <c r="E33" i="4"/>
  <c r="E32" i="4"/>
  <c r="E31" i="4"/>
  <c r="E30" i="4"/>
  <c r="E27" i="4"/>
  <c r="E26" i="4"/>
  <c r="E25" i="4"/>
  <c r="E24" i="4"/>
  <c r="E23" i="4"/>
  <c r="E22" i="4"/>
  <c r="E21" i="4"/>
  <c r="E18" i="4"/>
  <c r="E17" i="4"/>
  <c r="E16" i="4"/>
  <c r="E15" i="4"/>
  <c r="E14" i="4"/>
  <c r="E13" i="4"/>
  <c r="E12" i="4"/>
  <c r="E9" i="4"/>
  <c r="E8" i="4"/>
  <c r="E7" i="4"/>
  <c r="E6" i="4"/>
  <c r="E5" i="4"/>
  <c r="E4" i="4"/>
  <c r="O72" i="5"/>
  <c r="N72" i="5"/>
  <c r="M72" i="5"/>
  <c r="L72" i="5"/>
  <c r="K72" i="5"/>
  <c r="J72" i="5"/>
  <c r="I72" i="5"/>
  <c r="H72" i="5"/>
  <c r="G72" i="5"/>
  <c r="O71" i="5"/>
  <c r="N71" i="5"/>
  <c r="M71" i="5"/>
  <c r="L71" i="5"/>
  <c r="K71" i="5"/>
  <c r="J71" i="5"/>
  <c r="I71" i="5"/>
  <c r="H71" i="5"/>
  <c r="G71" i="5"/>
  <c r="O70" i="5"/>
  <c r="N70" i="5"/>
  <c r="M70" i="5"/>
  <c r="L70" i="5"/>
  <c r="K70" i="5"/>
  <c r="J70" i="5"/>
  <c r="I70" i="5"/>
  <c r="H70" i="5"/>
  <c r="G70" i="5"/>
  <c r="O69" i="5"/>
  <c r="N69" i="5"/>
  <c r="M69" i="5"/>
  <c r="L69" i="5"/>
  <c r="K69" i="5"/>
  <c r="J69" i="5"/>
  <c r="I69" i="5"/>
  <c r="H69" i="5"/>
  <c r="G69" i="5"/>
  <c r="O68" i="5"/>
  <c r="N68" i="5"/>
  <c r="M68" i="5"/>
  <c r="L68" i="5"/>
  <c r="K68" i="5"/>
  <c r="J68" i="5"/>
  <c r="I68" i="5"/>
  <c r="H68" i="5"/>
  <c r="G68" i="5"/>
  <c r="O67" i="5"/>
  <c r="N67" i="5"/>
  <c r="M67" i="5"/>
  <c r="L67" i="5"/>
  <c r="K67" i="5"/>
  <c r="J67" i="5"/>
  <c r="I67" i="5"/>
  <c r="H67" i="5"/>
  <c r="G67" i="5"/>
  <c r="O66" i="5"/>
  <c r="N66" i="5"/>
  <c r="M66" i="5"/>
  <c r="L66" i="5"/>
  <c r="K66" i="5"/>
  <c r="J66" i="5"/>
  <c r="I66" i="5"/>
  <c r="H66" i="5"/>
  <c r="G66" i="5"/>
  <c r="O65" i="5"/>
  <c r="N65" i="5"/>
  <c r="M65" i="5"/>
  <c r="L65" i="5"/>
  <c r="K65" i="5"/>
  <c r="J65" i="5"/>
  <c r="I65" i="5"/>
  <c r="H65" i="5"/>
  <c r="G65" i="5"/>
  <c r="O64" i="5"/>
  <c r="N64" i="5"/>
  <c r="M64" i="5"/>
  <c r="L64" i="5"/>
  <c r="K64" i="5"/>
  <c r="J64" i="5"/>
  <c r="I64" i="5"/>
  <c r="H64" i="5"/>
  <c r="G64" i="5"/>
  <c r="O63" i="5"/>
  <c r="N63" i="5"/>
  <c r="M63" i="5"/>
  <c r="L63" i="5"/>
  <c r="K63" i="5"/>
  <c r="J63" i="5"/>
  <c r="I63" i="5"/>
  <c r="H63" i="5"/>
  <c r="G63" i="5"/>
  <c r="O62" i="5"/>
  <c r="N62" i="5"/>
  <c r="M62" i="5"/>
  <c r="L62" i="5"/>
  <c r="K62" i="5"/>
  <c r="J62" i="5"/>
  <c r="I62" i="5"/>
  <c r="H62" i="5"/>
  <c r="G62" i="5"/>
  <c r="O61" i="5"/>
  <c r="N61" i="5"/>
  <c r="M61" i="5"/>
  <c r="L61" i="5"/>
  <c r="K61" i="5"/>
  <c r="J61" i="5"/>
  <c r="I61" i="5"/>
  <c r="H61" i="5"/>
  <c r="G61" i="5"/>
  <c r="O60" i="5"/>
  <c r="N60" i="5"/>
  <c r="M60" i="5"/>
  <c r="L60" i="5"/>
  <c r="K60" i="5"/>
  <c r="J60" i="5"/>
  <c r="I60" i="5"/>
  <c r="H60" i="5"/>
  <c r="G60" i="5"/>
  <c r="O59" i="5"/>
  <c r="N59" i="5"/>
  <c r="M59" i="5"/>
  <c r="L59" i="5"/>
  <c r="K59" i="5"/>
  <c r="J59" i="5"/>
  <c r="I59" i="5"/>
  <c r="H59" i="5"/>
  <c r="G59" i="5"/>
  <c r="O58" i="5"/>
  <c r="N58" i="5"/>
  <c r="M58" i="5"/>
  <c r="L58" i="5"/>
  <c r="K58" i="5"/>
  <c r="J58" i="5"/>
  <c r="I58" i="5"/>
  <c r="H58" i="5"/>
  <c r="G58" i="5"/>
  <c r="O57" i="5"/>
  <c r="N57" i="5"/>
  <c r="M57" i="5"/>
  <c r="L57" i="5"/>
  <c r="K57" i="5"/>
  <c r="J57" i="5"/>
  <c r="I57" i="5"/>
  <c r="H57" i="5"/>
  <c r="G57" i="5"/>
  <c r="O56" i="5"/>
  <c r="N56" i="5"/>
  <c r="M56" i="5"/>
  <c r="L56" i="5"/>
  <c r="K56" i="5"/>
  <c r="J56" i="5"/>
  <c r="I56" i="5"/>
  <c r="H56" i="5"/>
  <c r="G56" i="5"/>
  <c r="O55" i="5"/>
  <c r="N55" i="5"/>
  <c r="M55" i="5"/>
  <c r="L55" i="5"/>
  <c r="K55" i="5"/>
  <c r="J55" i="5"/>
  <c r="I55" i="5"/>
  <c r="H55" i="5"/>
  <c r="G55" i="5"/>
  <c r="O54" i="5"/>
  <c r="N54" i="5"/>
  <c r="M54" i="5"/>
  <c r="L54" i="5"/>
  <c r="K54" i="5"/>
  <c r="J54" i="5"/>
  <c r="I54" i="5"/>
  <c r="H54" i="5"/>
  <c r="G54" i="5"/>
  <c r="O53" i="5"/>
  <c r="N53" i="5"/>
  <c r="M53" i="5"/>
  <c r="L53" i="5"/>
  <c r="K53" i="5"/>
  <c r="J53" i="5"/>
  <c r="I53" i="5"/>
  <c r="H53" i="5"/>
  <c r="G53" i="5"/>
  <c r="O52" i="5"/>
  <c r="N52" i="5"/>
  <c r="M52" i="5"/>
  <c r="L52" i="5"/>
  <c r="K52" i="5"/>
  <c r="J52" i="5"/>
  <c r="I52" i="5"/>
  <c r="H52" i="5"/>
  <c r="G52" i="5"/>
  <c r="O51" i="5"/>
  <c r="N51" i="5"/>
  <c r="M51" i="5"/>
  <c r="L51" i="5"/>
  <c r="K51" i="5"/>
  <c r="J51" i="5"/>
  <c r="I51" i="5"/>
  <c r="H51" i="5"/>
  <c r="G51" i="5"/>
  <c r="O50" i="5"/>
  <c r="N50" i="5"/>
  <c r="M50" i="5"/>
  <c r="L50" i="5"/>
  <c r="K50" i="5"/>
  <c r="J50" i="5"/>
  <c r="I50" i="5"/>
  <c r="H50" i="5"/>
  <c r="G50" i="5"/>
  <c r="O49" i="5"/>
  <c r="N49" i="5"/>
  <c r="M49" i="5"/>
  <c r="L49" i="5"/>
  <c r="K49" i="5"/>
  <c r="J49" i="5"/>
  <c r="I49" i="5"/>
  <c r="H49" i="5"/>
  <c r="G49" i="5"/>
  <c r="O48" i="5"/>
  <c r="N48" i="5"/>
  <c r="M48" i="5"/>
  <c r="L48" i="5"/>
  <c r="K48" i="5"/>
  <c r="J48" i="5"/>
  <c r="I48" i="5"/>
  <c r="H48" i="5"/>
  <c r="G48" i="5"/>
  <c r="O47" i="5"/>
  <c r="N47" i="5"/>
  <c r="M47" i="5"/>
  <c r="L47" i="5"/>
  <c r="K47" i="5"/>
  <c r="J47" i="5"/>
  <c r="I47" i="5"/>
  <c r="H47" i="5"/>
  <c r="G47" i="5"/>
  <c r="O46" i="5"/>
  <c r="N46" i="5"/>
  <c r="M46" i="5"/>
  <c r="L46" i="5"/>
  <c r="K46" i="5"/>
  <c r="J46" i="5"/>
  <c r="I46" i="5"/>
  <c r="H46" i="5"/>
  <c r="G46" i="5"/>
  <c r="O45" i="5"/>
  <c r="N45" i="5"/>
  <c r="M45" i="5"/>
  <c r="L45" i="5"/>
  <c r="K45" i="5"/>
  <c r="J45" i="5"/>
  <c r="I45" i="5"/>
  <c r="H45" i="5"/>
  <c r="G45" i="5"/>
  <c r="O44" i="5"/>
  <c r="N44" i="5"/>
  <c r="M44" i="5"/>
  <c r="L44" i="5"/>
  <c r="K44" i="5"/>
  <c r="J44" i="5"/>
  <c r="I44" i="5"/>
  <c r="H44" i="5"/>
  <c r="G44" i="5"/>
  <c r="O43" i="5"/>
  <c r="N43" i="5"/>
  <c r="M43" i="5"/>
  <c r="L43" i="5"/>
  <c r="K43" i="5"/>
  <c r="J43" i="5"/>
  <c r="I43" i="5"/>
  <c r="H43" i="5"/>
  <c r="G43" i="5"/>
  <c r="O42" i="5"/>
  <c r="N42" i="5"/>
  <c r="M42" i="5"/>
  <c r="L42" i="5"/>
  <c r="K42" i="5"/>
  <c r="J42" i="5"/>
  <c r="I42" i="5"/>
  <c r="H42" i="5"/>
  <c r="G42" i="5"/>
  <c r="O41" i="5"/>
  <c r="N41" i="5"/>
  <c r="M41" i="5"/>
  <c r="L41" i="5"/>
  <c r="K41" i="5"/>
  <c r="J41" i="5"/>
  <c r="I41" i="5"/>
  <c r="H41" i="5"/>
  <c r="G41" i="5"/>
  <c r="O40" i="5"/>
  <c r="N40" i="5"/>
  <c r="M40" i="5"/>
  <c r="L40" i="5"/>
  <c r="K40" i="5"/>
  <c r="J40" i="5"/>
  <c r="I40" i="5"/>
  <c r="H40" i="5"/>
  <c r="G40" i="5"/>
  <c r="O39" i="5"/>
  <c r="N39" i="5"/>
  <c r="M39" i="5"/>
  <c r="L39" i="5"/>
  <c r="K39" i="5"/>
  <c r="J39" i="5"/>
  <c r="I39" i="5"/>
  <c r="H39" i="5"/>
  <c r="G39" i="5"/>
  <c r="O38" i="5"/>
  <c r="N38" i="5"/>
  <c r="M38" i="5"/>
  <c r="L38" i="5"/>
  <c r="K38" i="5"/>
  <c r="J38" i="5"/>
  <c r="I38" i="5"/>
  <c r="H38" i="5"/>
  <c r="G38" i="5"/>
  <c r="O36" i="5"/>
  <c r="N36" i="5"/>
  <c r="M36" i="5"/>
  <c r="L36" i="5"/>
  <c r="K36" i="5"/>
  <c r="J36" i="5"/>
  <c r="I36" i="5"/>
  <c r="H36" i="5"/>
  <c r="G36" i="5"/>
  <c r="O35" i="5"/>
  <c r="N35" i="5"/>
  <c r="M35" i="5"/>
  <c r="L35" i="5"/>
  <c r="K35" i="5"/>
  <c r="J35" i="5"/>
  <c r="I35" i="5"/>
  <c r="H35" i="5"/>
  <c r="G35" i="5"/>
  <c r="O34" i="5"/>
  <c r="N34" i="5"/>
  <c r="M34" i="5"/>
  <c r="L34" i="5"/>
  <c r="K34" i="5"/>
  <c r="J34" i="5"/>
  <c r="I34" i="5"/>
  <c r="H34" i="5"/>
  <c r="G34" i="5"/>
  <c r="O33" i="5"/>
  <c r="N33" i="5"/>
  <c r="M33" i="5"/>
  <c r="L33" i="5"/>
  <c r="K33" i="5"/>
  <c r="J33" i="5"/>
  <c r="I33" i="5"/>
  <c r="H33" i="5"/>
  <c r="G33" i="5"/>
  <c r="O32" i="5"/>
  <c r="N32" i="5"/>
  <c r="M32" i="5"/>
  <c r="L32" i="5"/>
  <c r="K32" i="5"/>
  <c r="J32" i="5"/>
  <c r="I32" i="5"/>
  <c r="H32" i="5"/>
  <c r="G32" i="5"/>
  <c r="O31" i="5"/>
  <c r="N31" i="5"/>
  <c r="M31" i="5"/>
  <c r="L31" i="5"/>
  <c r="K31" i="5"/>
  <c r="J31" i="5"/>
  <c r="I31" i="5"/>
  <c r="H31" i="5"/>
  <c r="G31" i="5"/>
  <c r="O30" i="5"/>
  <c r="N30" i="5"/>
  <c r="M30" i="5"/>
  <c r="L30" i="5"/>
  <c r="K30" i="5"/>
  <c r="J30" i="5"/>
  <c r="I30" i="5"/>
  <c r="H30" i="5"/>
  <c r="G30" i="5"/>
  <c r="O29" i="5"/>
  <c r="N29" i="5"/>
  <c r="M29" i="5"/>
  <c r="L29" i="5"/>
  <c r="K29" i="5"/>
  <c r="J29" i="5"/>
  <c r="I29" i="5"/>
  <c r="H29" i="5"/>
  <c r="G29" i="5"/>
  <c r="O28" i="5"/>
  <c r="N28" i="5"/>
  <c r="M28" i="5"/>
  <c r="L28" i="5"/>
  <c r="K28" i="5"/>
  <c r="J28" i="5"/>
  <c r="I28" i="5"/>
  <c r="H28" i="5"/>
  <c r="G28" i="5"/>
  <c r="O27" i="5"/>
  <c r="N27" i="5"/>
  <c r="M27" i="5"/>
  <c r="L27" i="5"/>
  <c r="K27" i="5"/>
  <c r="J27" i="5"/>
  <c r="I27" i="5"/>
  <c r="H27" i="5"/>
  <c r="G27" i="5"/>
  <c r="O26" i="5"/>
  <c r="N26" i="5"/>
  <c r="M26" i="5"/>
  <c r="L26" i="5"/>
  <c r="K26" i="5"/>
  <c r="J26" i="5"/>
  <c r="I26" i="5"/>
  <c r="H26" i="5"/>
  <c r="G26" i="5"/>
  <c r="O25" i="5"/>
  <c r="N25" i="5"/>
  <c r="M25" i="5"/>
  <c r="L25" i="5"/>
  <c r="K25" i="5"/>
  <c r="J25" i="5"/>
  <c r="I25" i="5"/>
  <c r="H25" i="5"/>
  <c r="G25" i="5"/>
  <c r="O24" i="5"/>
  <c r="N24" i="5"/>
  <c r="M24" i="5"/>
  <c r="L24" i="5"/>
  <c r="K24" i="5"/>
  <c r="J24" i="5"/>
  <c r="I24" i="5"/>
  <c r="H24" i="5"/>
  <c r="G24" i="5"/>
  <c r="O23" i="5"/>
  <c r="N23" i="5"/>
  <c r="M23" i="5"/>
  <c r="L23" i="5"/>
  <c r="K23" i="5"/>
  <c r="J23" i="5"/>
  <c r="I23" i="5"/>
  <c r="H23" i="5"/>
  <c r="G23" i="5"/>
  <c r="O22" i="5"/>
  <c r="N22" i="5"/>
  <c r="M22" i="5"/>
  <c r="L22" i="5"/>
  <c r="K22" i="5"/>
  <c r="J22" i="5"/>
  <c r="I22" i="5"/>
  <c r="H22" i="5"/>
  <c r="G22" i="5"/>
  <c r="O21" i="5"/>
  <c r="N21" i="5"/>
  <c r="M21" i="5"/>
  <c r="L21" i="5"/>
  <c r="K21" i="5"/>
  <c r="J21" i="5"/>
  <c r="I21" i="5"/>
  <c r="H21" i="5"/>
  <c r="G21" i="5"/>
  <c r="O20" i="5"/>
  <c r="N20" i="5"/>
  <c r="M20" i="5"/>
  <c r="L20" i="5"/>
  <c r="K20" i="5"/>
  <c r="J20" i="5"/>
  <c r="I20" i="5"/>
  <c r="H20" i="5"/>
  <c r="G20" i="5"/>
  <c r="O19" i="5"/>
  <c r="N19" i="5"/>
  <c r="M19" i="5"/>
  <c r="L19" i="5"/>
  <c r="K19" i="5"/>
  <c r="J19" i="5"/>
  <c r="I19" i="5"/>
  <c r="H19" i="5"/>
  <c r="G19" i="5"/>
  <c r="O18" i="5"/>
  <c r="N18" i="5"/>
  <c r="M18" i="5"/>
  <c r="L18" i="5"/>
  <c r="K18" i="5"/>
  <c r="J18" i="5"/>
  <c r="I18" i="5"/>
  <c r="H18" i="5"/>
  <c r="G18" i="5"/>
  <c r="O17" i="5"/>
  <c r="N17" i="5"/>
  <c r="M17" i="5"/>
  <c r="L17" i="5"/>
  <c r="K17" i="5"/>
  <c r="J17" i="5"/>
  <c r="I17" i="5"/>
  <c r="H17" i="5"/>
  <c r="G17" i="5"/>
  <c r="O16" i="5"/>
  <c r="N16" i="5"/>
  <c r="M16" i="5"/>
  <c r="L16" i="5"/>
  <c r="K16" i="5"/>
  <c r="J16" i="5"/>
  <c r="I16" i="5"/>
  <c r="H16" i="5"/>
  <c r="G16" i="5"/>
  <c r="O15" i="5"/>
  <c r="N15" i="5"/>
  <c r="M15" i="5"/>
  <c r="L15" i="5"/>
  <c r="K15" i="5"/>
  <c r="J15" i="5"/>
  <c r="I15" i="5"/>
  <c r="H15" i="5"/>
  <c r="G15" i="5"/>
  <c r="O14" i="5"/>
  <c r="N14" i="5"/>
  <c r="M14" i="5"/>
  <c r="L14" i="5"/>
  <c r="K14" i="5"/>
  <c r="J14" i="5"/>
  <c r="I14" i="5"/>
  <c r="H14" i="5"/>
  <c r="G14" i="5"/>
  <c r="O13" i="5"/>
  <c r="N13" i="5"/>
  <c r="M13" i="5"/>
  <c r="L13" i="5"/>
  <c r="K13" i="5"/>
  <c r="J13" i="5"/>
  <c r="I13" i="5"/>
  <c r="H13" i="5"/>
  <c r="G13" i="5"/>
  <c r="O12" i="5"/>
  <c r="N12" i="5"/>
  <c r="M12" i="5"/>
  <c r="L12" i="5"/>
  <c r="K12" i="5"/>
  <c r="J12" i="5"/>
  <c r="I12" i="5"/>
  <c r="H12" i="5"/>
  <c r="G12" i="5"/>
  <c r="O11" i="5"/>
  <c r="N11" i="5"/>
  <c r="M11" i="5"/>
  <c r="L11" i="5"/>
  <c r="K11" i="5"/>
  <c r="J11" i="5"/>
  <c r="I11" i="5"/>
  <c r="H11" i="5"/>
  <c r="G11" i="5"/>
  <c r="O10" i="5"/>
  <c r="N10" i="5"/>
  <c r="M10" i="5"/>
  <c r="L10" i="5"/>
  <c r="K10" i="5"/>
  <c r="J10" i="5"/>
  <c r="I10" i="5"/>
  <c r="H10" i="5"/>
  <c r="G10" i="5"/>
  <c r="O9" i="5"/>
  <c r="N9" i="5"/>
  <c r="M9" i="5"/>
  <c r="L9" i="5"/>
  <c r="K9" i="5"/>
  <c r="J9" i="5"/>
  <c r="I9" i="5"/>
  <c r="H9" i="5"/>
  <c r="G9" i="5"/>
  <c r="O8" i="5"/>
  <c r="N8" i="5"/>
  <c r="M8" i="5"/>
  <c r="L8" i="5"/>
  <c r="K8" i="5"/>
  <c r="J8" i="5"/>
  <c r="I8" i="5"/>
  <c r="H8" i="5"/>
  <c r="G8" i="5"/>
  <c r="O7" i="5"/>
  <c r="N7" i="5"/>
  <c r="M7" i="5"/>
  <c r="L7" i="5"/>
  <c r="K7" i="5"/>
  <c r="J7" i="5"/>
  <c r="I7" i="5"/>
  <c r="H7" i="5"/>
  <c r="G7" i="5"/>
  <c r="O6" i="5"/>
  <c r="N6" i="5"/>
  <c r="M6" i="5"/>
  <c r="L6" i="5"/>
  <c r="K6" i="5"/>
  <c r="J6" i="5"/>
  <c r="I6" i="5"/>
  <c r="H6" i="5"/>
  <c r="G6" i="5"/>
  <c r="O5" i="5"/>
  <c r="N5" i="5"/>
  <c r="M5" i="5"/>
  <c r="L5" i="5"/>
  <c r="K5" i="5"/>
  <c r="J5" i="5"/>
  <c r="I5" i="5"/>
  <c r="H5" i="5"/>
  <c r="G5" i="5"/>
  <c r="O4" i="5"/>
  <c r="N4" i="5"/>
  <c r="M4" i="5"/>
  <c r="L4" i="5"/>
  <c r="K4" i="5"/>
  <c r="J4" i="5"/>
  <c r="I4" i="5"/>
  <c r="H4" i="5"/>
  <c r="G4" i="5"/>
  <c r="O3" i="5"/>
  <c r="N3" i="5"/>
  <c r="M3" i="5"/>
  <c r="L3" i="5"/>
  <c r="K3" i="5"/>
  <c r="J3" i="5"/>
  <c r="I3" i="5"/>
  <c r="H3" i="5"/>
  <c r="G3" i="5"/>
  <c r="O2" i="5"/>
  <c r="N2" i="5"/>
  <c r="M2" i="5"/>
  <c r="L2" i="5"/>
  <c r="K2" i="5"/>
  <c r="J2" i="5"/>
  <c r="I2" i="5"/>
  <c r="H2" i="5"/>
  <c r="G2" i="5"/>
  <c r="D243" i="1"/>
  <c r="G12" i="10" l="1"/>
  <c r="H12" i="10" s="1"/>
  <c r="I12" i="10" a="1"/>
  <c r="I12" i="10" s="1"/>
  <c r="J12" i="10" s="1" a="1"/>
  <c r="J12" i="10" s="1"/>
  <c r="C18" i="10"/>
  <c r="C3" i="4"/>
  <c r="C43" i="4"/>
  <c r="C7" i="4"/>
  <c r="C4" i="4"/>
  <c r="C5" i="4"/>
  <c r="G5" i="4" s="1"/>
  <c r="H5" i="4" s="1"/>
  <c r="C8" i="4"/>
  <c r="C35" i="4"/>
  <c r="C15" i="4"/>
  <c r="C33" i="4"/>
  <c r="C30" i="4"/>
  <c r="C42" i="4"/>
  <c r="C44" i="4"/>
  <c r="G44" i="4" s="1"/>
  <c r="H44" i="4" s="1"/>
  <c r="C41" i="4"/>
  <c r="C39" i="4"/>
  <c r="C14" i="4"/>
  <c r="C34" i="4"/>
  <c r="C12" i="4"/>
  <c r="C16" i="4"/>
  <c r="C6" i="4"/>
  <c r="C32" i="4"/>
  <c r="C17" i="4"/>
  <c r="C31" i="4"/>
  <c r="C23" i="4"/>
  <c r="C26" i="4"/>
  <c r="C24" i="4"/>
  <c r="C25" i="4"/>
  <c r="C13" i="4"/>
  <c r="C21" i="4"/>
  <c r="C40" i="4"/>
  <c r="C22" i="4"/>
  <c r="I18" i="10" l="1" a="1"/>
  <c r="I18" i="10" s="1"/>
  <c r="J18" i="10" s="1" a="1"/>
  <c r="J18" i="10" s="1"/>
  <c r="G18" i="10"/>
  <c r="H18" i="10" s="1"/>
  <c r="G15" i="4"/>
  <c r="H15" i="4" s="1"/>
  <c r="G8" i="4"/>
  <c r="H8" i="4" s="1"/>
  <c r="J4" i="4" a="1"/>
  <c r="J4" i="4" s="1"/>
  <c r="G4" i="4"/>
  <c r="H4" i="4" s="1"/>
  <c r="G7" i="4"/>
  <c r="H7" i="4" s="1"/>
  <c r="G14" i="4"/>
  <c r="H14" i="4" s="1"/>
  <c r="G17" i="4"/>
  <c r="H17" i="4" s="1"/>
  <c r="G13" i="4"/>
  <c r="H13" i="4" s="1"/>
  <c r="G16" i="4"/>
  <c r="H16" i="4" s="1"/>
  <c r="G12" i="4"/>
  <c r="H12" i="4" s="1"/>
  <c r="G3" i="4"/>
  <c r="H3" i="4" s="1"/>
  <c r="G42" i="4"/>
  <c r="H42" i="4" s="1"/>
  <c r="I43" i="4" a="1"/>
  <c r="I43" i="4" s="1"/>
  <c r="J43" i="4" s="1" a="1"/>
  <c r="J43" i="4" s="1"/>
  <c r="G43" i="4"/>
  <c r="H43" i="4" s="1"/>
  <c r="G26" i="4"/>
  <c r="H26" i="4" s="1"/>
  <c r="G34" i="4"/>
  <c r="H34" i="4" s="1"/>
  <c r="G22" i="4"/>
  <c r="H22" i="4" s="1"/>
  <c r="G6" i="4"/>
  <c r="H6" i="4" s="1"/>
  <c r="G25" i="4"/>
  <c r="H25" i="4" s="1"/>
  <c r="G30" i="4"/>
  <c r="H30" i="4" s="1"/>
  <c r="G24" i="4"/>
  <c r="H24" i="4" s="1"/>
  <c r="G33" i="4"/>
  <c r="H33" i="4" s="1"/>
  <c r="G23" i="4"/>
  <c r="H23" i="4" s="1"/>
  <c r="G35" i="4"/>
  <c r="H35" i="4" s="1"/>
  <c r="G31" i="4"/>
  <c r="H31" i="4" s="1"/>
  <c r="G39" i="4"/>
  <c r="H39" i="4" s="1"/>
  <c r="G40" i="4"/>
  <c r="H40" i="4" s="1"/>
  <c r="G41" i="4"/>
  <c r="H41" i="4" s="1"/>
  <c r="G32" i="4"/>
  <c r="H32" i="4" s="1"/>
  <c r="I7" i="4" a="1"/>
  <c r="I7" i="4" s="1"/>
  <c r="J7" i="4" s="1" a="1"/>
  <c r="J7" i="4" s="1"/>
  <c r="I3" i="4" a="1"/>
  <c r="I3" i="4" s="1"/>
  <c r="J3" i="4" s="1" a="1"/>
  <c r="J3" i="4" s="1"/>
  <c r="I44" i="4" a="1"/>
  <c r="I44" i="4" s="1"/>
  <c r="J44" i="4" s="1" a="1"/>
  <c r="J44" i="4" s="1"/>
  <c r="I6" i="4" a="1"/>
  <c r="I6" i="4" s="1"/>
  <c r="J6" i="4" s="1" a="1"/>
  <c r="J6" i="4" s="1"/>
  <c r="I21" i="4" a="1"/>
  <c r="I21" i="4" s="1"/>
  <c r="J21" i="4" s="1" a="1"/>
  <c r="J21" i="4" s="1"/>
  <c r="I13" i="4" a="1"/>
  <c r="I13" i="4" s="1"/>
  <c r="J13" i="4" s="1" a="1"/>
  <c r="J13" i="4" s="1"/>
  <c r="I42" i="4" a="1"/>
  <c r="I42" i="4" s="1"/>
  <c r="J42" i="4" s="1" a="1"/>
  <c r="J42" i="4" s="1"/>
  <c r="I25" i="4" a="1"/>
  <c r="I25" i="4" s="1"/>
  <c r="J25" i="4" s="1" a="1"/>
  <c r="J25" i="4" s="1"/>
  <c r="I16" i="4" a="1"/>
  <c r="I16" i="4" s="1"/>
  <c r="J16" i="4" s="1" a="1"/>
  <c r="J16" i="4" s="1"/>
  <c r="I5" i="4" a="1"/>
  <c r="I5" i="4" s="1"/>
  <c r="J5" i="4" s="1" a="1"/>
  <c r="J5" i="4" s="1"/>
  <c r="I32" i="4" a="1"/>
  <c r="I32" i="4" s="1"/>
  <c r="J32" i="4" s="1" a="1"/>
  <c r="J32" i="4" s="1"/>
  <c r="I30" i="4" a="1"/>
  <c r="I30" i="4" s="1"/>
  <c r="J30" i="4" s="1" a="1"/>
  <c r="J30" i="4" s="1"/>
  <c r="I12" i="4" a="1"/>
  <c r="I12" i="4" s="1"/>
  <c r="J12" i="4" s="1" a="1"/>
  <c r="J12" i="4" s="1"/>
  <c r="I34" i="4" a="1"/>
  <c r="I34" i="4" s="1"/>
  <c r="J34" i="4" s="1" a="1"/>
  <c r="J34" i="4" s="1"/>
  <c r="I33" i="4" a="1"/>
  <c r="I33" i="4" s="1"/>
  <c r="J33" i="4" s="1" a="1"/>
  <c r="J33" i="4" s="1"/>
  <c r="I31" i="4" a="1"/>
  <c r="I31" i="4" s="1"/>
  <c r="J31" i="4" s="1" a="1"/>
  <c r="J31" i="4" s="1"/>
  <c r="I8" i="4" a="1"/>
  <c r="I8" i="4" s="1"/>
  <c r="J8" i="4" s="1" a="1"/>
  <c r="J8" i="4" s="1"/>
  <c r="I24" i="4" a="1"/>
  <c r="I24" i="4" s="1"/>
  <c r="J24" i="4" s="1" a="1"/>
  <c r="J24" i="4" s="1"/>
  <c r="I26" i="4" a="1"/>
  <c r="I26" i="4" s="1"/>
  <c r="J26" i="4" s="1" a="1"/>
  <c r="J26" i="4" s="1"/>
  <c r="I23" i="4" a="1"/>
  <c r="I23" i="4" s="1"/>
  <c r="J23" i="4" s="1" a="1"/>
  <c r="J23" i="4" s="1"/>
  <c r="I14" i="4" a="1"/>
  <c r="I14" i="4" s="1"/>
  <c r="J14" i="4" s="1" a="1"/>
  <c r="J14" i="4" s="1"/>
  <c r="I15" i="4" a="1"/>
  <c r="I15" i="4" s="1"/>
  <c r="J15" i="4" s="1" a="1"/>
  <c r="J15" i="4" s="1"/>
  <c r="I22" i="4" a="1"/>
  <c r="I22" i="4" s="1"/>
  <c r="J22" i="4" s="1" a="1"/>
  <c r="J22" i="4" s="1"/>
  <c r="I39" i="4" a="1"/>
  <c r="I39" i="4" s="1"/>
  <c r="J39" i="4" s="1" a="1"/>
  <c r="J39" i="4" s="1"/>
  <c r="I40" i="4" a="1"/>
  <c r="I40" i="4" s="1"/>
  <c r="J40" i="4" s="1" a="1"/>
  <c r="J40" i="4" s="1"/>
  <c r="I17" i="4" a="1"/>
  <c r="I17" i="4" s="1"/>
  <c r="J17" i="4" s="1" a="1"/>
  <c r="J17" i="4" s="1"/>
  <c r="I41" i="4" a="1"/>
  <c r="I41" i="4" s="1"/>
  <c r="J41" i="4" s="1" a="1"/>
  <c r="J41" i="4" s="1"/>
  <c r="I35" i="4" a="1"/>
  <c r="I35" i="4" s="1"/>
  <c r="J35" i="4" s="1" a="1"/>
  <c r="J35" i="4" s="1"/>
  <c r="C45" i="4"/>
  <c r="C18" i="4"/>
  <c r="C9" i="4"/>
  <c r="C36" i="4"/>
  <c r="C27" i="4"/>
  <c r="G18" i="4" l="1"/>
  <c r="H18" i="4" s="1"/>
  <c r="G9" i="4"/>
  <c r="H9" i="4" s="1"/>
  <c r="G45" i="4"/>
  <c r="H45" i="4" s="1"/>
  <c r="G27" i="4"/>
  <c r="H27" i="4" s="1"/>
  <c r="G36" i="4"/>
  <c r="H36" i="4" s="1"/>
  <c r="I27" i="4" a="1"/>
  <c r="I27" i="4" s="1"/>
  <c r="J27" i="4" s="1" a="1"/>
  <c r="J27" i="4" s="1"/>
  <c r="I36" i="4" a="1"/>
  <c r="I36" i="4" s="1"/>
  <c r="J36" i="4" s="1" a="1"/>
  <c r="J36" i="4" s="1"/>
  <c r="I45" i="4" a="1"/>
  <c r="I45" i="4" s="1"/>
  <c r="J45" i="4" s="1" a="1"/>
  <c r="J45" i="4" s="1"/>
  <c r="I18" i="4" a="1"/>
  <c r="I18" i="4" s="1"/>
  <c r="J18" i="4" s="1" a="1"/>
  <c r="J18" i="4" s="1"/>
  <c r="I9" i="4" a="1"/>
  <c r="I9" i="4" s="1"/>
  <c r="J9" i="4" s="1" a="1"/>
  <c r="J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<sst xmlns="http://schemas.openxmlformats.org/spreadsheetml/2006/main" count="854" uniqueCount="449">
  <si>
    <t>我常常感到精力旺盛</t>
  </si>
  <si>
    <t>我有很强的求知欲望</t>
  </si>
  <si>
    <t>我做事有效果，也有效率</t>
  </si>
  <si>
    <t>我很有自律性</t>
  </si>
  <si>
    <t>我不是一個容易憂慮的人</t>
  </si>
  <si>
    <t>我的確喜歡我所遇見的大部分人</t>
  </si>
  <si>
    <t>我的想像力相當豐富</t>
  </si>
  <si>
    <t>我常因別人對我的做法而感到憤怒</t>
  </si>
  <si>
    <t>我儘量避開人群</t>
  </si>
  <si>
    <t>我很少感到孤獨和憂鬱</t>
  </si>
  <si>
    <t>我具有領導才幹，喜歡表達和堅持實行自己的主張</t>
  </si>
  <si>
    <t>與別人交往時，我時常害怕出一些丟人現眼或笨拙的差錯</t>
  </si>
  <si>
    <t>我做事總是有一定的方式，我不喜歡改變我的做事習慣</t>
  </si>
  <si>
    <t>我常常尋求刺激</t>
  </si>
  <si>
    <t>我對理論和抽象的觀念很感興趣</t>
  </si>
  <si>
    <t>在過去的日子裏，我做過一些很愚蠢的事</t>
  </si>
  <si>
    <t>我容易受到驚嚇</t>
  </si>
  <si>
    <t>我儘量使自己的思想合乎現實而避免幻想</t>
  </si>
  <si>
    <t>我覺得大部分人基本上是心懷善意的</t>
  </si>
  <si>
    <t>我是一個性情平和的人</t>
  </si>
  <si>
    <t>我喜歡很多人在我身邊</t>
  </si>
  <si>
    <t>當我聽音樂時，我有時會完全沉浸在其中</t>
  </si>
  <si>
    <t>如有必要，我願意操縱別人以得到我所想得到的</t>
  </si>
  <si>
    <t>有時我感到自己毫無價值</t>
  </si>
  <si>
    <t>我有時沒有盡我所能地堅持自己的權利</t>
  </si>
  <si>
    <t>我在社交場合很少感到不自在</t>
  </si>
  <si>
    <t>我覺得學習和培養新愛好是很有趣的</t>
  </si>
  <si>
    <t>我感到難以克制我對某些事情的欲望</t>
  </si>
  <si>
    <t>我覺得哲學性的爭論很乏味</t>
  </si>
  <si>
    <t>我覺得我有能力應付我所遇到的大部分問題</t>
  </si>
  <si>
    <t>我有時會感到極其快樂和欣喜若狂</t>
  </si>
  <si>
    <t>我在做出一個决定之前要進行周詳的考慮</t>
  </si>
  <si>
    <t>我很少感到恐懼或焦慮</t>
  </si>
  <si>
    <t>我常喜歡幻想</t>
  </si>
  <si>
    <t>我容易激動，性情急躁</t>
  </si>
  <si>
    <t>我通常喜歡單獨工作</t>
  </si>
  <si>
    <t>看芭蕾舞或現代舞蹈使我感到乏味</t>
  </si>
  <si>
    <t>即使是我想欺騙別人，我也做不出來</t>
  </si>
  <si>
    <t>我不是一個做事有條不紊的人</t>
  </si>
  <si>
    <t>我很少感到憂鬱或沮喪</t>
  </si>
  <si>
    <t>與物質生活本身相比，我更注重生活的情調與情趣</t>
  </si>
  <si>
    <t>我通常會很快如數地還清我的債務</t>
  </si>
  <si>
    <t>有好幾次我羞愧得只想躲起來</t>
  </si>
  <si>
    <t>我做事較慢但穩重</t>
  </si>
  <si>
    <t>每當我開始一項新的自我改進計劃後，我總是半途而廢</t>
  </si>
  <si>
    <t>我喜歡解决問題或猜謎</t>
  </si>
  <si>
    <t>我不是一個樂觀主義者</t>
  </si>
  <si>
    <t>我常感到緊張和心神不定</t>
  </si>
  <si>
    <t>我不喜歡將時間浪費在白日夢中</t>
  </si>
  <si>
    <t>我深感藝術和自然所呈現出的各種格調和姿態奇妙有趣</t>
  </si>
  <si>
    <t>我喜歡把東西放在固定的位置，以便我確知它們在哪裏</t>
  </si>
  <si>
    <t>我有時會深感內疚或有一種負罪感</t>
  </si>
  <si>
    <t>當別人嘲笑我和開我的玩笑時，我不會感到太難堪</t>
  </si>
  <si>
    <t>如果我不喜歡某人，我便會讓對方知道</t>
  </si>
  <si>
    <t>當有我愛吃的食物時，我會吃得太多</t>
  </si>
  <si>
    <t>我不願看那些令人震驚或恐怖的電影</t>
  </si>
  <si>
    <t>當別人談論抽象的、理論性的事情時，有時我會感到乏味</t>
  </si>
  <si>
    <t>我儘量謙卑恭順</t>
  </si>
  <si>
    <t>我很難讓自己做我應該做的事</t>
  </si>
  <si>
    <t>我在緊急情况下仍能保持頭腦冷靜</t>
  </si>
  <si>
    <t>我有時會充滿快樂</t>
  </si>
  <si>
    <t>我確實喜歡與別人交談</t>
  </si>
  <si>
    <t>我常常討厭那些我不得不與之打交道的人</t>
  </si>
  <si>
    <t>我喜歡做那種可由我單獨幹而不受別人干擾的工作</t>
  </si>
  <si>
    <t>我很少或不會因詩詞而産生什麽感觸</t>
  </si>
  <si>
    <t>當事情出問題時，我喜歡責怪自己</t>
  </si>
  <si>
    <t>碰到要做决定時，別人常來找我商量</t>
  </si>
  <si>
    <t>我體驗到許多不同的情緒和感受</t>
  </si>
  <si>
    <t>我經常感到自己不如別人</t>
  </si>
  <si>
    <t>我更願意在我所熟悉的環境中生活</t>
  </si>
  <si>
    <t>當我被別人侮辱時，我儘量寬恕和忘記</t>
  </si>
  <si>
    <t>我喜歡去熱鬧的場合</t>
  </si>
  <si>
    <t>我對自己有很高的評價</t>
  </si>
  <si>
    <t>一旦我開始一項工作，我差不多總是會將它幹完</t>
  </si>
  <si>
    <t>我常常覺得難以拿定主意</t>
  </si>
  <si>
    <t>我常留戀以前那種人們之間人情味很濃的生活</t>
  </si>
  <si>
    <t>我經常憑一時衝動做事</t>
  </si>
  <si>
    <t>我常常擔心事情可能會出錯</t>
  </si>
  <si>
    <t>我感到對陌生人微笑和與之交往是一件很容易的事情</t>
  </si>
  <si>
    <t>當我發現自己在想入非非時，通常會使自己變得忙碌或開始將注意力集中在某些工作或活動上</t>
  </si>
  <si>
    <t>我一般很難發怒</t>
  </si>
  <si>
    <t>我對自己的評價很低</t>
  </si>
  <si>
    <t>我很少注意不同處境對我的心境或感受的影響</t>
  </si>
  <si>
    <t>在上司與權威面前，我不會感到不自在</t>
  </si>
  <si>
    <t>我似乎總是匆匆忙忙的</t>
  </si>
  <si>
    <t>我有時會因吃得過多而弄得腸胃出毛病</t>
  </si>
  <si>
    <t>我喜歡“過山車”的刺激</t>
  </si>
  <si>
    <t>當一項工作太難時，我寧願開始一項新的</t>
  </si>
  <si>
    <t>在遇到危機時，我覺得我能很好地控制自己</t>
  </si>
  <si>
    <t>我是一個快樂、生氣勃勃的人</t>
  </si>
  <si>
    <t>我很少做出倉促的决定</t>
  </si>
  <si>
    <t>我所懼怕的事較大部分人要少</t>
  </si>
  <si>
    <t>我對朋友有深厚的感情依戀</t>
  </si>
  <si>
    <t>我往往把別人設想得盡可能好</t>
  </si>
  <si>
    <t>我是一個很能幹的人</t>
  </si>
  <si>
    <t>我有時感到怨恨</t>
  </si>
  <si>
    <t>我對大家聚在一起的場合感到乏味</t>
  </si>
  <si>
    <t>當我閱讀一首詩或觀看一件藝術品時，我有時會感到興奮或驚喜</t>
  </si>
  <si>
    <t>有時候我感到事情暗淡無望</t>
  </si>
  <si>
    <t>與別人談話時，大部分時間都是我在講話</t>
  </si>
  <si>
    <t>我做事儘量認真細緻，以免重做</t>
  </si>
  <si>
    <t>我的生活節奏很快</t>
  </si>
  <si>
    <t>我有些固執，脾氣較倔</t>
  </si>
  <si>
    <t>有時我會因一時衝動而做一些令我後悔的事情</t>
  </si>
  <si>
    <t>鮮艶的色彩和華麗的款式對我具有吸引力</t>
  </si>
  <si>
    <t>較之被人稱贊，我更願意稱贊別人</t>
  </si>
  <si>
    <t>我對別人與我有不同的習慣有些看不順眼</t>
  </si>
  <si>
    <t>有時候我的腦中會出現一些可怕的念頭</t>
  </si>
  <si>
    <t>對我來說，讓思想無拘無束地漫游是一件困難的事</t>
  </si>
  <si>
    <t>即使是小小的煩惱事也會使我感到受挫</t>
  </si>
  <si>
    <t>與故事性的詩歌相比，我更喜歡那些强調情感與意象的詩歌</t>
  </si>
  <si>
    <t>我花許多時間尋找我放錯地方的東西</t>
  </si>
  <si>
    <t>我常將自己的事暫擱一旁而去幫助別人</t>
  </si>
  <si>
    <t>除非我真的病了，我才會請一天假</t>
  </si>
  <si>
    <t>我非常在意別人對我的看法</t>
  </si>
  <si>
    <t>我是一個很活躍的人</t>
  </si>
  <si>
    <t>我會沿著慣常的路去某個地方</t>
  </si>
  <si>
    <t>我對腦力活動或知識方面的事情有廣泛的興趣</t>
  </si>
  <si>
    <t>我的情緒相當穩定</t>
  </si>
  <si>
    <t>我容易發笑</t>
  </si>
  <si>
    <t>與“公正”相比，我更願意別人覺得我“仁”</t>
  </si>
  <si>
    <t>我並不狡猾</t>
  </si>
  <si>
    <t>與別人聊天並不會使我得到許多的樂趣</t>
  </si>
  <si>
    <t>我有明確的目標，並能有條不紊地朝向它而工作</t>
  </si>
  <si>
    <t>我儘量掌握新信息，並通常能作出明智的决定</t>
  </si>
  <si>
    <t>我並不同情行乞的人</t>
  </si>
  <si>
    <t>別人並不覺得我慷慨</t>
  </si>
  <si>
    <t>我並不覺得我在極力驅使自己幹出一番事業</t>
  </si>
  <si>
    <t>我並不覺得自己特別輕鬆愉快和樂觀開朗</t>
  </si>
  <si>
    <t>我覺得我胸襟寬闊，並能容忍別人的生活方式</t>
  </si>
  <si>
    <t>我覺得要控制一種局面並非易事</t>
  </si>
  <si>
    <t>總分</t>
  </si>
  <si>
    <t>(計算用勿動)</t>
  </si>
  <si>
    <t>完全不符合1分；
比较不符合2分；
一般3分；
比较符合4分；
完全符合5分。</t>
  </si>
  <si>
    <r>
      <t>維度</t>
    </r>
    <r>
      <rPr>
        <b/>
        <sz val="10"/>
        <color rgb="FF000000"/>
        <rFont val="Times New Roman"/>
        <family val="1"/>
      </rPr>
      <t>E—</t>
    </r>
    <r>
      <rPr>
        <b/>
        <sz val="10"/>
        <color rgb="FF000000"/>
        <rFont val="PMingLiU"/>
        <family val="1"/>
      </rPr>
      <t>外傾性</t>
    </r>
  </si>
  <si>
    <r>
      <t>維度</t>
    </r>
    <r>
      <rPr>
        <b/>
        <sz val="10"/>
        <color rgb="FF000000"/>
        <rFont val="Times New Roman"/>
        <family val="1"/>
      </rPr>
      <t>A—</t>
    </r>
    <r>
      <rPr>
        <b/>
        <sz val="10"/>
        <color rgb="FF000000"/>
        <rFont val="PMingLiU"/>
        <family val="1"/>
      </rPr>
      <t>宜人性</t>
    </r>
  </si>
  <si>
    <r>
      <t>維度</t>
    </r>
    <r>
      <rPr>
        <b/>
        <sz val="10"/>
        <color rgb="FF000000"/>
        <rFont val="Times New Roman"/>
        <family val="1"/>
      </rPr>
      <t>C</t>
    </r>
    <r>
      <rPr>
        <b/>
        <sz val="10"/>
        <color rgb="FF000000"/>
        <rFont val="PMingLiU"/>
        <family val="1"/>
      </rPr>
      <t>—盡責性</t>
    </r>
  </si>
  <si>
    <t>NI=焦慮</t>
  </si>
  <si>
    <t>E1=熱情性</t>
  </si>
  <si>
    <t>E2=樂群性</t>
  </si>
  <si>
    <t>E5=尋求刺激</t>
  </si>
  <si>
    <t>A3=利他性</t>
  </si>
  <si>
    <t>C1=勝任感</t>
  </si>
  <si>
    <t>C3=責任感</t>
  </si>
  <si>
    <t>我對不如我幸運的那些人感到同情</t>
  </si>
  <si>
    <t>正</t>
  </si>
  <si>
    <t>反</t>
  </si>
  <si>
    <t>驗証"反"總數</t>
  </si>
  <si>
    <t>外傾性</t>
  </si>
  <si>
    <t>宜人性</t>
  </si>
  <si>
    <t>盡責性</t>
  </si>
  <si>
    <t>性別</t>
  </si>
  <si>
    <t>維度</t>
  </si>
  <si>
    <t>維度代碼</t>
  </si>
  <si>
    <t>平均分</t>
  </si>
  <si>
    <t>男性</t>
  </si>
  <si>
    <t>n</t>
  </si>
  <si>
    <t>女性</t>
  </si>
  <si>
    <t>e</t>
  </si>
  <si>
    <t>o</t>
  </si>
  <si>
    <t>a</t>
  </si>
  <si>
    <t>c</t>
  </si>
  <si>
    <t>焦慮</t>
  </si>
  <si>
    <t>n1</t>
  </si>
  <si>
    <t>憤怒敵意</t>
  </si>
  <si>
    <t>n2</t>
  </si>
  <si>
    <t>n3</t>
  </si>
  <si>
    <t>自我意識</t>
  </si>
  <si>
    <t>n4</t>
  </si>
  <si>
    <t>衝動性</t>
  </si>
  <si>
    <t>n5</t>
  </si>
  <si>
    <t>脆弱性</t>
  </si>
  <si>
    <t>n6</t>
  </si>
  <si>
    <t>熱情性</t>
  </si>
  <si>
    <t>e1</t>
  </si>
  <si>
    <t>樂群性</t>
  </si>
  <si>
    <t>e2</t>
  </si>
  <si>
    <t>e3</t>
  </si>
  <si>
    <t>e4</t>
  </si>
  <si>
    <t>e5</t>
  </si>
  <si>
    <t>e6</t>
  </si>
  <si>
    <t>o1</t>
  </si>
  <si>
    <t>o2</t>
  </si>
  <si>
    <t>o3</t>
  </si>
  <si>
    <t>行動</t>
  </si>
  <si>
    <t>o4</t>
  </si>
  <si>
    <t>o5</t>
  </si>
  <si>
    <t>o6</t>
  </si>
  <si>
    <t>信任</t>
  </si>
  <si>
    <t>a1</t>
  </si>
  <si>
    <t>a2</t>
  </si>
  <si>
    <t>利他性</t>
  </si>
  <si>
    <t>a3</t>
  </si>
  <si>
    <t>a4</t>
  </si>
  <si>
    <t>a5</t>
  </si>
  <si>
    <t>a6</t>
  </si>
  <si>
    <t>勝任感</t>
  </si>
  <si>
    <t>c1</t>
  </si>
  <si>
    <t>c2</t>
  </si>
  <si>
    <t>c3</t>
  </si>
  <si>
    <t>c4</t>
  </si>
  <si>
    <t>c5</t>
  </si>
  <si>
    <t>審慎性</t>
  </si>
  <si>
    <t>c6</t>
  </si>
  <si>
    <r>
      <t>（</t>
    </r>
    <r>
      <rPr>
        <b/>
        <sz val="10"/>
        <color rgb="FF4472C4"/>
        <rFont val="Times New Roman"/>
        <family val="1"/>
      </rPr>
      <t>3</t>
    </r>
    <r>
      <rPr>
        <b/>
        <sz val="10"/>
        <color rgb="FF4472C4"/>
        <rFont val="新細明體"/>
        <family val="1"/>
        <charset val="136"/>
      </rPr>
      <t>）十分制轉換公式</t>
    </r>
  </si>
  <si>
    <t>得分等級</t>
  </si>
  <si>
    <t>原始分分數段</t>
  </si>
  <si>
    <t>低分</t>
  </si>
  <si>
    <t>X&lt;M-2SD</t>
  </si>
  <si>
    <t>中分</t>
  </si>
  <si>
    <t>高分</t>
  </si>
  <si>
    <t>X&gt;M+1.5SD</t>
  </si>
  <si>
    <r>
      <t>最低得分爲</t>
    </r>
    <r>
      <rPr>
        <sz val="10"/>
        <color rgb="FF000000"/>
        <rFont val="Times New Roman"/>
        <family val="1"/>
      </rPr>
      <t>1</t>
    </r>
    <r>
      <rPr>
        <sz val="10"/>
        <color rgb="FF000000"/>
        <rFont val="新細明體"/>
        <family val="1"/>
        <charset val="136"/>
      </rPr>
      <t>分，最高得分爲</t>
    </r>
    <r>
      <rPr>
        <sz val="10"/>
        <color rgb="FF000000"/>
        <rFont val="Times New Roman"/>
        <family val="1"/>
      </rPr>
      <t>10</t>
    </r>
    <r>
      <rPr>
        <sz val="10"/>
        <color rgb="FF000000"/>
        <rFont val="新細明體"/>
        <family val="1"/>
        <charset val="136"/>
      </rPr>
      <t>分</t>
    </r>
  </si>
  <si>
    <t>分數段1</t>
    <phoneticPr fontId="9" type="noConversion"/>
  </si>
  <si>
    <t>分數段2</t>
  </si>
  <si>
    <t>分數段3</t>
  </si>
  <si>
    <t>分數段4</t>
  </si>
  <si>
    <t>分數段5</t>
  </si>
  <si>
    <t>分數段6</t>
  </si>
  <si>
    <t>分數段7</t>
  </si>
  <si>
    <t>分數段8</t>
  </si>
  <si>
    <t>分數段9</t>
  </si>
  <si>
    <t>備注：X爲每個受測者在每個因素的得分，$D2爲各因素的平均數，SD爲各因素的標準差。</t>
  </si>
  <si>
    <t>標準差</t>
    <phoneticPr fontId="9" type="noConversion"/>
  </si>
  <si>
    <t>男性標準差</t>
    <phoneticPr fontId="9" type="noConversion"/>
  </si>
  <si>
    <t>女性標準差</t>
  </si>
  <si>
    <t>焦慮</t>
    <phoneticPr fontId="9" type="noConversion"/>
  </si>
  <si>
    <t>憤怒敵意</t>
    <phoneticPr fontId="9" type="noConversion"/>
  </si>
  <si>
    <t>衝動性</t>
    <phoneticPr fontId="9" type="noConversion"/>
  </si>
  <si>
    <t>脆弱性</t>
    <phoneticPr fontId="9" type="noConversion"/>
  </si>
  <si>
    <t>自我意識</t>
    <phoneticPr fontId="9" type="noConversion"/>
  </si>
  <si>
    <t>熱情性</t>
    <phoneticPr fontId="9" type="noConversion"/>
  </si>
  <si>
    <t>樂群性</t>
    <phoneticPr fontId="9" type="noConversion"/>
  </si>
  <si>
    <t>行動</t>
    <phoneticPr fontId="9" type="noConversion"/>
  </si>
  <si>
    <t>(計算用勿動)</t>
    <phoneticPr fontId="9" type="noConversion"/>
  </si>
  <si>
    <t>M-2SD≤X≤M-1.5SD</t>
  </si>
  <si>
    <t>M-1.5SD&lt;X≤M-SD</t>
  </si>
  <si>
    <t>M-SD&lt;X≤M-0.5SD</t>
  </si>
  <si>
    <t>M-0.5SD&lt;X≤M</t>
  </si>
  <si>
    <t>M&lt;X≤M+0.3SD</t>
  </si>
  <si>
    <t>M+0.3SD&lt;X≤M+0.6SD</t>
  </si>
  <si>
    <t>M+0.6SD&lt;X≤M+SD</t>
  </si>
  <si>
    <t>M+SD&lt;X≤M+1.5SD</t>
  </si>
  <si>
    <t>題目正/反向</t>
    <phoneticPr fontId="9" type="noConversion"/>
  </si>
  <si>
    <t>男性平均分</t>
  </si>
  <si>
    <t>女性平均分</t>
  </si>
  <si>
    <t>男性T分數</t>
  </si>
  <si>
    <t>女性T分數</t>
  </si>
  <si>
    <t>我喜歡沉浸在幻想之中，並探詢它們所有的可能性，任其在腦海中發展</t>
  </si>
  <si>
    <t>我對美感和藝術感等方面不感興趣</t>
  </si>
  <si>
    <t>有些音樂總是使我十分著迷</t>
  </si>
  <si>
    <t>我很少有強烈的情緒體驗</t>
  </si>
  <si>
    <t>奇特的事情——如某些氣味或遠方的地名——能激起我強烈的感受</t>
  </si>
  <si>
    <t>我很少會留意我在當下的情緒和感受</t>
  </si>
  <si>
    <t>與安穩平淡的生活相比，我寧願過變動起伏而能獲得各種情感體驗的生活</t>
  </si>
  <si>
    <t>我經常改變我做事的方式來嘗試不同的東西</t>
  </si>
  <si>
    <t>與一個從未去過的地方相比，我更願去一個我曾去過並熟悉的地方渡假</t>
  </si>
  <si>
    <t>我經常品嘗我沒吃過的和異地風味的食物</t>
  </si>
  <si>
    <t>一旦我找到了做某件事的恰當方法，我便會一直照這種方法做下去</t>
  </si>
  <si>
    <t>我喜歡"智力游戲"類型或解決某種難題的遊戲</t>
  </si>
  <si>
    <t>我没有興趣思索宇宙的本質或人類的處境</t>
  </si>
  <si>
    <t>我認為作為成年人仍然缺乏堅定的信念是有問題的</t>
  </si>
  <si>
    <t>我認為其他社會的人可能有與我們不同的是非觀念，他們認為不正確的觀念，對我們而言可能是正確的</t>
  </si>
  <si>
    <t>身邊的人認為我對他們的生活不夠感興趣</t>
  </si>
  <si>
    <t>別人認為我是一個熱情和友善的人</t>
  </si>
  <si>
    <t>我時常關心與我一起工作的人們的生活情况</t>
  </si>
  <si>
    <t>我享受人多的聚會</t>
  </si>
  <si>
    <t>如果要我選擇，我更願去人多的海灘而不願去森林中單獨的小屋中渡假</t>
  </si>
  <si>
    <t>如果我自己長期獨處，真的會覺得需要別人陪伴</t>
  </si>
  <si>
    <t>我常常在我所在的團體中擔任領導責任</t>
  </si>
  <si>
    <t>開會時，我通常看他人發言而自己較少開口</t>
  </si>
  <si>
    <t>我更傾向從事慢節奏的工作和娛樂活動</t>
  </si>
  <si>
    <t>我並不像其他人那樣精力充沛</t>
  </si>
  <si>
    <t>我總是需要忙碌</t>
  </si>
  <si>
    <t>我不會喜歡去一個熱鬧喧囂的大都市渡假</t>
  </si>
  <si>
    <t>我從没有因為開心而整個人歡呼雀躍</t>
  </si>
  <si>
    <t>我很少用“極好的”或“精采”這類的字眼來表達我的體驗</t>
  </si>
  <si>
    <t>我認為人們表面上說得漂亮，內心則另有所圖</t>
  </si>
  <si>
    <t>如果你允許，大多數人都會利用你</t>
  </si>
  <si>
    <t>我的第一反應是信任別人</t>
  </si>
  <si>
    <t>儘管人類社會存在著一些陰暗的東西（如戰爭、罪惡、欺詐），我仍相信人性總括來說是善良的</t>
  </si>
  <si>
    <t>有時我會奉承別人，這樣他們就會按照我的意願行事</t>
  </si>
  <si>
    <t>有時我會欺騙別人做我想做的事</t>
  </si>
  <si>
    <t>如果有人向我發出挑戰，我會立即還擊</t>
  </si>
  <si>
    <t>有人覺得我冷酷、精於計算</t>
  </si>
  <si>
    <t>我通常盡可能體貼周到</t>
  </si>
  <si>
    <t>大多數人認為我是很幫忙的</t>
  </si>
  <si>
    <t>當別人有需要時，我都會嘗試提供恊助</t>
  </si>
  <si>
    <t>我情願與他人合作而不願與他們競爭</t>
  </si>
  <si>
    <t xml:space="preserve">在有必要時，我會說出一些諷刺挖苦和尖酸刻薄的話來 </t>
  </si>
  <si>
    <t>我可以是愛爭論的</t>
  </si>
  <si>
    <t>我不介意去誇耀自己的才華和成就</t>
  </si>
  <si>
    <t>我傾向低估我自己以及我的成就</t>
  </si>
  <si>
    <t>我的能力並没有得到足夠的認可</t>
  </si>
  <si>
    <t>我並沒有那種比別人要優越的感覺，不管自身條件如何</t>
  </si>
  <si>
    <t>不用太擔心無家可歸的人</t>
  </si>
  <si>
    <t>我認為全人類都值得尊重</t>
  </si>
  <si>
    <t xml:space="preserve"> 我似乎在任何事情上都没有完全幹成功過</t>
  </si>
  <si>
    <t>我常常遇到準備不充分的情况</t>
  </si>
  <si>
    <t>我以辦事情慎重穩妥和合乎常理而為人所知</t>
  </si>
  <si>
    <t>我不介意房間有點亂</t>
  </si>
  <si>
    <t>我通常保持我的物品乾淨、整潔</t>
  </si>
  <si>
    <t>我似乎總不能把事情安排得井井有條</t>
  </si>
  <si>
    <t>我對於事情該如何做會很是挑剔、苛求</t>
  </si>
  <si>
    <t>我不願提前計劃好， 以便留有選擇餘地</t>
  </si>
  <si>
    <t>我有時沒有像我本應該的那樣可靠和值得信賴</t>
  </si>
  <si>
    <t>當責難臨頭時，我有時會撒謊以免被責罰</t>
  </si>
  <si>
    <t>我嚴格遵循我的道德準則做事</t>
  </si>
  <si>
    <t>我盡心盡力地執行一切分派給我的任務</t>
  </si>
  <si>
    <t>我有些鬆懈，感覺缺乏前進的動力</t>
  </si>
  <si>
    <t>我不斷鞭策自己去達成想要的事</t>
  </si>
  <si>
    <t>我總是竭力工作以實現我的目標</t>
  </si>
  <si>
    <t>我儘量將我所幹的一切事情都幹得出色</t>
  </si>
  <si>
    <t>我像一個“工作狂”</t>
  </si>
  <si>
    <t>我覺得與我周圍的人相比，我的能力不夠强</t>
  </si>
  <si>
    <t>當我作出承諾後，我總是能夠照著去做</t>
  </si>
  <si>
    <t>我極少過多沉溺於任何事情</t>
  </si>
  <si>
    <t>我善於計劃時間安排要做的事情，以至能夠及時完成工作</t>
  </si>
  <si>
    <t>我對於抵抗誘惑並沒有什麽困難</t>
  </si>
  <si>
    <t>我很容易被很多無聊的小事情分散注意力</t>
  </si>
  <si>
    <t>我是一個總是能夠將事情辦妥和有工作成效的人</t>
  </si>
  <si>
    <t>我總要浪費不少時間才能正式開始工作</t>
  </si>
  <si>
    <t>我在採取行動之前往往要先考慮後果</t>
  </si>
  <si>
    <t>有時，我是先做了再想</t>
  </si>
  <si>
    <t>旅行之前我會仔細做好計劃</t>
  </si>
  <si>
    <t>回答問題之前，我總要再三思考</t>
  </si>
  <si>
    <t>我很少為將來的事情擔憂</t>
  </si>
  <si>
    <t>別人並不認為我是一個易怒或易發脾氣的人</t>
  </si>
  <si>
    <t>我經常感到無能為力</t>
  </si>
  <si>
    <t>我認為在道德問題上做决定時，我們應遵從宗教權威的判斷</t>
  </si>
  <si>
    <t>我認為領導們在制定政策時，應更多地考慮到民衆的生活</t>
  </si>
  <si>
    <t>我認為法律和社會政策應該及時修改以反映變化著的世界之所需</t>
  </si>
  <si>
    <t>即使是在理當發怒的情况下，我也會為表達我的憤怒而猶豫</t>
  </si>
  <si>
    <t>我認為為了幫助窮人和老年人，我們怎樣做也不算多</t>
  </si>
  <si>
    <t>我為自己對事情有恰當的判斷而感到自豪</t>
  </si>
  <si>
    <t>我會特別不願意被別人認為是一個虛僞的人</t>
  </si>
  <si>
    <t>有時候，我的一些做法使別人認為我有些自私或自我中心</t>
  </si>
  <si>
    <t>我認為嚴格的紀律使小孩形成遵守規矩的品質比讓他們自己形成獨立判斷和行事的能力更為重要</t>
  </si>
  <si>
    <t>我寧願我行我素也不願成為別人的領導</t>
  </si>
  <si>
    <t>有時，我做某些事情只是為了尋求“刺激”和“冒險”</t>
  </si>
  <si>
    <t>我認為大部分與我交往的人都是誠實可信的</t>
  </si>
  <si>
    <t>我認為絕對誠實是一種很差的做生意的方法</t>
  </si>
  <si>
    <t>我很容易為別人設身處地著想</t>
  </si>
  <si>
    <t>我認為我是一個樂善好施的人</t>
  </si>
  <si>
    <t>我為自己與人打交道時精於人情世故而感到得意</t>
  </si>
  <si>
    <t>我喜歡成為從事某種體育或健身項目群體中的一員</t>
  </si>
  <si>
    <t>我認為我是一個優越的人</t>
  </si>
  <si>
    <t>我認為對一些歷史名人的作用的爭論只會混淆人們的思想</t>
  </si>
  <si>
    <t>我經常在事情不順利時感到挫折並想因此而放棄</t>
  </si>
  <si>
    <t>如果我對別人說錯了話或做錯了事，我感到難以再次面對他們</t>
  </si>
  <si>
    <t>我不介意能否"立即"得到我想要的東西</t>
  </si>
  <si>
    <t>我向來能夠控制自己的衝動</t>
  </si>
  <si>
    <t>我在大量壓力的情况下，有時感到精神像是要崩潰一樣</t>
  </si>
  <si>
    <t>當所有的事情好像都一團糟時，我仍能作出正確的决定</t>
  </si>
  <si>
    <t>我小時候很少玩”角色扮演”類的游戲（如兒童時的”煮飯仔”）</t>
  </si>
  <si>
    <t>分數段10</t>
  </si>
  <si>
    <t>分數段11</t>
  </si>
  <si>
    <t>分數段12</t>
  </si>
  <si>
    <t>分數段13</t>
  </si>
  <si>
    <t>T分數</t>
  </si>
  <si>
    <t>佔比1</t>
  </si>
  <si>
    <t>佔比2</t>
  </si>
  <si>
    <t>佔比3</t>
  </si>
  <si>
    <t>佔比4</t>
  </si>
  <si>
    <t>佔比5</t>
  </si>
  <si>
    <t>佔比6</t>
  </si>
  <si>
    <t>佔比7</t>
  </si>
  <si>
    <t>佔比8</t>
  </si>
  <si>
    <t>佔比9</t>
  </si>
  <si>
    <t>佔比10</t>
  </si>
  <si>
    <t>佔比11</t>
  </si>
  <si>
    <t>佔比12</t>
  </si>
  <si>
    <t>佔比13</t>
  </si>
  <si>
    <t>佔比14</t>
  </si>
  <si>
    <t>十分制等級</t>
  </si>
  <si>
    <t>十分制得分等級</t>
  </si>
  <si>
    <t>超過人數比例</t>
  </si>
  <si>
    <t>Ver 2.1 更新日期2024-11-13</t>
  </si>
  <si>
    <t>N5=衝動性</t>
    <phoneticPr fontId="9" type="noConversion"/>
  </si>
  <si>
    <t>N3=憂鬱</t>
    <phoneticPr fontId="9" type="noConversion"/>
  </si>
  <si>
    <t>N4=自我意識</t>
    <phoneticPr fontId="9" type="noConversion"/>
  </si>
  <si>
    <t>E3=獨斷性</t>
    <phoneticPr fontId="9" type="noConversion"/>
  </si>
  <si>
    <t>E4=活力性</t>
    <phoneticPr fontId="9" type="noConversion"/>
  </si>
  <si>
    <t>E6=積極情緒</t>
    <phoneticPr fontId="9" type="noConversion"/>
  </si>
  <si>
    <r>
      <t>維度</t>
    </r>
    <r>
      <rPr>
        <b/>
        <sz val="10"/>
        <color rgb="FF000000"/>
        <rFont val="Times New Roman"/>
        <family val="1"/>
      </rPr>
      <t>O—</t>
    </r>
    <r>
      <rPr>
        <b/>
        <sz val="10"/>
        <color rgb="FF000000"/>
        <rFont val="PMingLiU"/>
        <family val="1"/>
      </rPr>
      <t>開放性</t>
    </r>
    <phoneticPr fontId="9" type="noConversion"/>
  </si>
  <si>
    <t>O2=審美</t>
    <phoneticPr fontId="9" type="noConversion"/>
  </si>
  <si>
    <t>O3=情緒體驗性</t>
    <phoneticPr fontId="9" type="noConversion"/>
  </si>
  <si>
    <t>O4=行動</t>
    <phoneticPr fontId="9" type="noConversion"/>
  </si>
  <si>
    <t>O5=想法</t>
    <phoneticPr fontId="9" type="noConversion"/>
  </si>
  <si>
    <t>O6=價值觀</t>
    <phoneticPr fontId="9" type="noConversion"/>
  </si>
  <si>
    <t>神經質</t>
    <phoneticPr fontId="9" type="noConversion"/>
  </si>
  <si>
    <r>
      <t>維度</t>
    </r>
    <r>
      <rPr>
        <b/>
        <sz val="10"/>
        <color rgb="FF000000"/>
        <rFont val="Times New Roman"/>
        <family val="1"/>
      </rPr>
      <t>N</t>
    </r>
    <r>
      <rPr>
        <b/>
        <sz val="10"/>
        <color rgb="FF000000"/>
        <rFont val="PMingLiU"/>
        <family val="1"/>
      </rPr>
      <t>—神經質</t>
    </r>
    <phoneticPr fontId="9" type="noConversion"/>
  </si>
  <si>
    <t>開放性</t>
    <phoneticPr fontId="9" type="noConversion"/>
  </si>
  <si>
    <t>A1=信任</t>
    <phoneticPr fontId="9" type="noConversion"/>
  </si>
  <si>
    <t>A2=坦率</t>
    <phoneticPr fontId="9" type="noConversion"/>
  </si>
  <si>
    <t>A4=合作順從</t>
    <phoneticPr fontId="9" type="noConversion"/>
  </si>
  <si>
    <t>A5=謙遜</t>
    <phoneticPr fontId="9" type="noConversion"/>
  </si>
  <si>
    <t>A6=溫暖心</t>
    <phoneticPr fontId="9" type="noConversion"/>
  </si>
  <si>
    <t>C2=計劃條理</t>
    <phoneticPr fontId="9" type="noConversion"/>
  </si>
  <si>
    <t>C4=追求成就</t>
    <phoneticPr fontId="9" type="noConversion"/>
  </si>
  <si>
    <t>C5=自律</t>
    <phoneticPr fontId="9" type="noConversion"/>
  </si>
  <si>
    <t>O1=想像力</t>
    <phoneticPr fontId="9" type="noConversion"/>
  </si>
  <si>
    <t>N2=憤怒敵意</t>
    <phoneticPr fontId="9" type="noConversion"/>
  </si>
  <si>
    <t>N6=脆弱性</t>
    <phoneticPr fontId="9" type="noConversion"/>
  </si>
  <si>
    <t>C6=審慎性</t>
    <phoneticPr fontId="9" type="noConversion"/>
  </si>
  <si>
    <t>憂鬱</t>
  </si>
  <si>
    <t>憂鬱</t>
    <phoneticPr fontId="9" type="noConversion"/>
  </si>
  <si>
    <t>獨斷性</t>
  </si>
  <si>
    <t>獨斷性</t>
    <phoneticPr fontId="9" type="noConversion"/>
  </si>
  <si>
    <t>活力性</t>
  </si>
  <si>
    <t>活力性</t>
    <phoneticPr fontId="9" type="noConversion"/>
  </si>
  <si>
    <t>尋求刺激</t>
  </si>
  <si>
    <t>尋求刺激</t>
    <phoneticPr fontId="9" type="noConversion"/>
  </si>
  <si>
    <t>積極情緒</t>
  </si>
  <si>
    <t>積極情緒</t>
    <phoneticPr fontId="9" type="noConversion"/>
  </si>
  <si>
    <t>想像力</t>
  </si>
  <si>
    <t>想像力</t>
    <phoneticPr fontId="9" type="noConversion"/>
  </si>
  <si>
    <t>審美</t>
  </si>
  <si>
    <t>審美</t>
    <phoneticPr fontId="9" type="noConversion"/>
  </si>
  <si>
    <t>情緒體驗性</t>
  </si>
  <si>
    <t>情緒體驗性</t>
    <phoneticPr fontId="9" type="noConversion"/>
  </si>
  <si>
    <t>想法</t>
  </si>
  <si>
    <t>想法</t>
    <phoneticPr fontId="9" type="noConversion"/>
  </si>
  <si>
    <t>價值觀</t>
  </si>
  <si>
    <t>價值觀</t>
    <phoneticPr fontId="9" type="noConversion"/>
  </si>
  <si>
    <t>神經質</t>
  </si>
  <si>
    <t>開放性</t>
  </si>
  <si>
    <t>信任</t>
    <phoneticPr fontId="9" type="noConversion"/>
  </si>
  <si>
    <t>坦率</t>
  </si>
  <si>
    <t>坦率</t>
    <phoneticPr fontId="9" type="noConversion"/>
  </si>
  <si>
    <t>利他性</t>
    <phoneticPr fontId="9" type="noConversion"/>
  </si>
  <si>
    <t>合作順從</t>
  </si>
  <si>
    <t>合作順從</t>
    <phoneticPr fontId="9" type="noConversion"/>
  </si>
  <si>
    <t>謙遜</t>
  </si>
  <si>
    <t>謙遜</t>
    <phoneticPr fontId="9" type="noConversion"/>
  </si>
  <si>
    <t>溫暖心</t>
  </si>
  <si>
    <t>溫暖心</t>
    <phoneticPr fontId="9" type="noConversion"/>
  </si>
  <si>
    <t>勝任感</t>
    <phoneticPr fontId="9" type="noConversion"/>
  </si>
  <si>
    <t>計劃條理</t>
  </si>
  <si>
    <t>計劃條理</t>
    <phoneticPr fontId="9" type="noConversion"/>
  </si>
  <si>
    <t>責任感</t>
  </si>
  <si>
    <t>責任感</t>
    <phoneticPr fontId="9" type="noConversion"/>
  </si>
  <si>
    <t>追求成就</t>
  </si>
  <si>
    <t>追求成就</t>
    <phoneticPr fontId="9" type="noConversion"/>
  </si>
  <si>
    <t>自律</t>
  </si>
  <si>
    <t>自律</t>
    <phoneticPr fontId="9" type="noConversion"/>
  </si>
  <si>
    <t>審慎性</t>
    <phoneticPr fontId="9" type="noConversion"/>
  </si>
  <si>
    <t>T分數六維度</t>
    <phoneticPr fontId="9" type="noConversion"/>
  </si>
  <si>
    <t>當別人為我做一些好事時，我會懷疑他們是否出於真心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</si>
</sst>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4">
    <font>
      <sz val="11"/>
      <color theme="1"/>
      <name val="Calibri"/>
      <family val="2"/>
      <scheme val="minor"/>
    </font>
    <font>
      <b/>
      <sz val="10"/>
      <color rgb="FF000000"/>
      <name val="Times New Roman"/>
      <family val="1"/>
    </font>
    <font>
      <sz val="11"/>
      <color theme="1"/>
      <name val="Calibri"/>
      <family val="1"/>
      <scheme val="minor"/>
    </font>
    <font>
      <sz val="11"/>
      <color rgb="FF000000"/>
      <name val="Calibri"/>
      <family val="1"/>
      <scheme val="minor"/>
    </font>
    <font>
      <sz val="10"/>
      <color rgb="FF000000"/>
      <name val="PMingLiU"/>
      <family val="1"/>
    </font>
    <font>
      <b/>
      <sz val="10"/>
      <color rgb="FF000000"/>
      <name val="PMingLiU"/>
      <family val="1"/>
    </font>
    <font>
      <sz val="11"/>
      <color rgb="FF000000"/>
      <name val="PMingLiU"/>
      <family val="1"/>
    </font>
    <font>
      <b/>
      <sz val="11"/>
      <color rgb="FF000000"/>
      <name val="Calibri"/>
      <family val="1"/>
      <scheme val="minor"/>
    </font>
    <font>
      <sz val="11"/>
      <color rgb="FFFF0000"/>
      <name val="Calibri"/>
      <family val="1"/>
      <scheme val="minor"/>
    </font>
    <font>
      <sz val="9"/>
      <name val="Calibri"/>
      <family val="3"/>
      <charset val="136"/>
      <scheme val="minor"/>
    </font>
    <font>
      <b/>
      <sz val="10"/>
      <color rgb="FF000000"/>
      <name val="新細明體"/>
      <family val="1"/>
      <charset val="136"/>
    </font>
    <font>
      <sz val="10"/>
      <color rgb="FF000000"/>
      <name val="新細明體"/>
      <family val="1"/>
      <charset val="136"/>
    </font>
    <font>
      <sz val="10"/>
      <color rgb="FF000000"/>
      <name val="Times New Roman"/>
      <family val="1"/>
    </font>
    <font>
      <b/>
      <sz val="10"/>
      <color rgb="FF4472C4"/>
      <name val="新細明體"/>
      <family val="1"/>
      <charset val="136"/>
    </font>
    <font>
      <b/>
      <sz val="10"/>
      <color rgb="FF4472C4"/>
      <name val="Times New Roman"/>
      <family val="1"/>
    </font>
    <font>
      <sz val="11"/>
      <color rgb="FF000000"/>
      <name val="新細明體"/>
      <family val="1"/>
      <charset val="136"/>
    </font>
    <font>
      <sz val="11"/>
      <color rgb="FF000000"/>
      <name val="Times New Roman"/>
      <family val="1"/>
    </font>
    <font>
      <sz val="11"/>
      <color rgb="FFFF0000"/>
      <name val="Calibri"/>
      <family val="2"/>
      <scheme val="minor"/>
    </font>
    <font>
      <b/>
      <sz val="10"/>
      <color rgb="FFFF0000"/>
      <name val="PMingLiU"/>
      <family val="1"/>
    </font>
    <font>
      <sz val="10"/>
      <color rgb="FFFF0000"/>
      <name val="PMingLiU"/>
      <family val="1"/>
    </font>
    <font>
      <b/>
      <sz val="10"/>
      <color rgb="FFFF0000"/>
      <name val="Times New Roman"/>
      <family val="1"/>
    </font>
    <font>
      <b/>
      <sz val="11"/>
      <color rgb="FFFF0000"/>
      <name val="Calibri"/>
      <family val="1"/>
      <charset val="136"/>
      <scheme val="minor"/>
    </font>
    <font>
      <sz val="11"/>
      <color theme="1"/>
      <name val="Times New Roman"/>
      <family val="1"/>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CCDEEC"/>
        <bgColor indexed="64"/>
      </patternFill>
    </fill>
    <fill>
      <patternFill patternType="solid">
        <fgColor rgb="FFEBE6D1"/>
        <bgColor indexed="64"/>
      </patternFill>
    </fill>
    <fill>
      <patternFill patternType="solid">
        <fgColor rgb="FFE1EAD8"/>
        <bgColor indexed="64"/>
      </patternFill>
    </fill>
    <fill>
      <patternFill patternType="solid">
        <fgColor rgb="FFF6DCCC"/>
        <bgColor indexed="64"/>
      </patternFill>
    </fill>
    <fill>
      <patternFill patternType="solid">
        <fgColor rgb="FFE8D4D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9" fontId="23" fillId="0" borderId="0" applyFont="0" applyFill="0" applyBorder="0" applyAlignment="0" applyProtection="0"/>
  </cellStyleXfs>
  <cellXfs count="67">
    <xf numFmtId="0" fontId="0" fillId="0" borderId="0" xfId="0"/>
    <xf numFmtId="0" fontId="2" fillId="0" borderId="0" xfId="0" applyFont="1" applyAlignment="1">
      <alignment wrapText="1"/>
    </xf>
    <xf numFmtId="0" fontId="2" fillId="0" borderId="0" xfId="0" applyFont="1"/>
    <xf numFmtId="0" fontId="1" fillId="0" borderId="0" xfId="0" applyFont="1" applyAlignment="1">
      <alignment horizontal="left" vertical="center"/>
    </xf>
    <xf numFmtId="0" fontId="1" fillId="0" borderId="0" xfId="0" applyFont="1" applyAlignment="1">
      <alignment vertical="center"/>
    </xf>
    <xf numFmtId="0" fontId="2" fillId="0" borderId="1" xfId="0" applyFont="1" applyBorder="1" applyAlignment="1">
      <alignment wrapText="1"/>
    </xf>
    <xf numFmtId="0" fontId="6" fillId="0" borderId="1" xfId="0" applyFont="1" applyBorder="1" applyAlignment="1">
      <alignment horizontal="left" vertical="center" wrapText="1"/>
    </xf>
    <xf numFmtId="0" fontId="7"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7" fillId="0" borderId="0" xfId="0" applyFont="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3" borderId="0" xfId="0" applyFont="1" applyFill="1" applyAlignment="1">
      <alignment horizontal="center" vertical="center"/>
    </xf>
    <xf numFmtId="2" fontId="0" fillId="0" borderId="0" xfId="0" applyNumberFormat="1"/>
    <xf numFmtId="0" fontId="12" fillId="0" borderId="0" xfId="0" applyFont="1" applyAlignment="1">
      <alignment horizontal="center" vertical="center"/>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1" fillId="0" borderId="4" xfId="0" applyFont="1" applyBorder="1" applyAlignment="1">
      <alignment horizontal="center" vertical="center"/>
    </xf>
    <xf numFmtId="0" fontId="12" fillId="0" borderId="4" xfId="0" applyFont="1" applyBorder="1" applyAlignment="1">
      <alignment horizontal="center" vertical="center"/>
    </xf>
    <xf numFmtId="0" fontId="13" fillId="0" borderId="1" xfId="0" applyFont="1" applyBorder="1" applyAlignment="1">
      <alignment vertical="center"/>
    </xf>
    <xf numFmtId="0" fontId="0" fillId="0" borderId="1" xfId="0" applyBorder="1"/>
    <xf numFmtId="0" fontId="16"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0" fillId="4" borderId="0" xfId="0" applyFont="1" applyFill="1" applyAlignment="1">
      <alignment horizontal="center" vertical="center"/>
    </xf>
    <xf numFmtId="0" fontId="17" fillId="0" borderId="0" xfId="0" applyFont="1"/>
    <xf numFmtId="0" fontId="17" fillId="2" borderId="0" xfId="0" applyFont="1" applyFill="1"/>
    <xf numFmtId="0" fontId="18" fillId="2" borderId="0" xfId="0" applyFont="1" applyFill="1" applyAlignment="1">
      <alignment horizontal="left" vertical="center"/>
    </xf>
    <xf numFmtId="0" fontId="19" fillId="2" borderId="0" xfId="0" applyFont="1" applyFill="1" applyAlignment="1">
      <alignment horizontal="left" vertical="center"/>
    </xf>
    <xf numFmtId="0" fontId="20" fillId="2" borderId="0" xfId="0" applyFont="1" applyFill="1" applyAlignment="1">
      <alignment horizontal="left" vertical="center"/>
    </xf>
    <xf numFmtId="0" fontId="16" fillId="0" borderId="0" xfId="0" applyFont="1" applyAlignment="1">
      <alignment horizontal="center" vertical="center"/>
    </xf>
    <xf numFmtId="0" fontId="16" fillId="0" borderId="0" xfId="0" applyFont="1" applyAlignment="1">
      <alignment horizontal="left" vertical="center"/>
    </xf>
    <xf numFmtId="0" fontId="0" fillId="0" borderId="0" xfId="0" applyAlignment="1">
      <alignment horizontal="center"/>
    </xf>
    <xf numFmtId="0" fontId="2" fillId="0" borderId="0" xfId="0" applyFont="1" applyAlignment="1">
      <alignment horizontal="left" wrapText="1"/>
    </xf>
    <xf numFmtId="0" fontId="8" fillId="2" borderId="0" xfId="0" applyFont="1" applyFill="1" applyAlignment="1">
      <alignment horizontal="left"/>
    </xf>
    <xf numFmtId="0" fontId="2" fillId="0" borderId="1" xfId="0" applyFont="1" applyBorder="1" applyAlignment="1">
      <alignment horizontal="right" vertical="center" wrapText="1"/>
    </xf>
    <xf numFmtId="0" fontId="2" fillId="2" borderId="0" xfId="0" applyFont="1" applyFill="1" applyAlignment="1">
      <alignment horizontal="center" vertical="center"/>
    </xf>
    <xf numFmtId="0" fontId="21" fillId="0" borderId="1" xfId="0" applyFont="1" applyBorder="1" applyAlignment="1">
      <alignment horizontal="left" vertical="center"/>
    </xf>
    <xf numFmtId="0" fontId="22" fillId="0" borderId="0" xfId="0" applyFont="1"/>
    <xf numFmtId="164" fontId="0" fillId="0" borderId="0" xfId="1" applyNumberFormat="1" applyFont="1"/>
    <xf numFmtId="0" fontId="0" fillId="0" borderId="5" xfId="0" applyBorder="1"/>
    <xf numFmtId="2" fontId="0" fillId="0" borderId="5" xfId="0" applyNumberFormat="1" applyBorder="1"/>
    <xf numFmtId="0" fontId="0" fillId="0" borderId="5" xfId="0" applyBorder="1" applyAlignment="1">
      <alignment horizontal="left"/>
    </xf>
    <xf numFmtId="164" fontId="0" fillId="0" borderId="5" xfId="1" applyNumberFormat="1" applyFont="1" applyBorder="1"/>
    <xf numFmtId="9" fontId="0" fillId="0" borderId="5" xfId="1" applyFont="1" applyBorder="1"/>
    <xf numFmtId="0" fontId="5" fillId="5" borderId="0" xfId="0" applyFont="1" applyFill="1" applyAlignment="1">
      <alignment horizontal="left" vertical="center"/>
    </xf>
    <xf numFmtId="0" fontId="4" fillId="5" borderId="0" xfId="0" applyFont="1" applyFill="1" applyAlignment="1">
      <alignment horizontal="left" vertical="center"/>
    </xf>
    <xf numFmtId="0" fontId="5" fillId="6" borderId="0" xfId="0" applyFont="1" applyFill="1" applyAlignment="1">
      <alignment horizontal="left" vertical="center"/>
    </xf>
    <xf numFmtId="0" fontId="4" fillId="6" borderId="0" xfId="0" applyFont="1" applyFill="1" applyAlignment="1">
      <alignment horizontal="left" vertical="center"/>
    </xf>
    <xf numFmtId="0" fontId="5" fillId="7" borderId="0" xfId="0" applyFont="1" applyFill="1" applyAlignment="1">
      <alignment horizontal="left" vertical="center"/>
    </xf>
    <xf numFmtId="0" fontId="4" fillId="7" borderId="0" xfId="0" applyFont="1" applyFill="1" applyAlignment="1">
      <alignment horizontal="left" vertical="center"/>
    </xf>
    <xf numFmtId="0" fontId="4" fillId="7" borderId="0" xfId="0" applyFont="1" applyFill="1" applyAlignment="1">
      <alignment vertical="center"/>
    </xf>
    <xf numFmtId="0" fontId="5" fillId="8" borderId="0" xfId="0" applyFont="1" applyFill="1" applyAlignment="1">
      <alignment vertical="center"/>
    </xf>
    <xf numFmtId="0" fontId="4" fillId="8" borderId="0" xfId="0" applyFont="1" applyFill="1" applyAlignment="1">
      <alignment vertical="center"/>
    </xf>
    <xf numFmtId="0" fontId="4" fillId="8" borderId="0" xfId="0" applyFont="1" applyFill="1" applyAlignment="1">
      <alignment horizontal="left" vertical="center"/>
    </xf>
    <xf numFmtId="0" fontId="5" fillId="9" borderId="0" xfId="0" applyFont="1" applyFill="1" applyAlignment="1">
      <alignment horizontal="left" vertical="center"/>
    </xf>
    <xf numFmtId="0" fontId="4" fillId="9" borderId="0" xfId="0" applyFont="1" applyFill="1" applyAlignment="1">
      <alignment horizontal="left" vertical="center"/>
    </xf>
    <xf numFmtId="165" fontId="0" fillId="0" borderId="0" xfId="0" applyNumberFormat="1"/>
    <xf numFmtId="164" fontId="0" fillId="0" borderId="0" xfId="1" applyNumberFormat="1" applyFont="1" applyBorder="1"/>
    <xf numFmtId="165" fontId="0" fillId="0" borderId="0" xfId="0" applyNumberFormat="1" applyAlignment="1">
      <alignment horizontal="left"/>
    </xf>
    <xf numFmtId="0" fontId="11" fillId="0" borderId="1" xfId="0" applyFont="1" applyBorder="1" applyAlignment="1">
      <alignment horizontal="left" vertical="center" wrapText="1"/>
    </xf>
    <xf numFmtId="0" fontId="11" fillId="0" borderId="1" xfId="0" applyFont="1" applyBorder="1" applyAlignment="1">
      <alignment horizontal="center" vertical="center"/>
    </xf>
    <xf numFmtId="0" fontId="15" fillId="0" borderId="1" xfId="0" applyFont="1" applyBorder="1" applyAlignment="1">
      <alignment horizontal="center" vertical="center"/>
    </xf>
  </cellXfs>
  <cellStyles count="2">
    <cellStyle name="Normal" xfId="0" builtinId="0"/>
    <cellStyle name="Per cent" xfId="1" builtinId="5"/>
  </cellStyles>
  <dxfs count="0"/>
  <tableStyles count="0" defaultTableStyle="TableStyleMedium2" defaultPivotStyle="PivotStyleLight16"/>
  <colors>
    <mruColors>
      <color rgb="FFF2F2F2"/>
      <color rgb="FFF6DCCC"/>
      <color rgb="FFE2F0D9"/>
      <color rgb="FFA8D08D"/>
      <color rgb="FFF5B083"/>
      <color rgb="FFE8D4DB"/>
      <color rgb="FFE1EAD8"/>
      <color rgb="FFEBE6D1"/>
      <color rgb="FFCCDE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79</xdr:row>
      <xdr:rowOff>0</xdr:rowOff>
    </xdr:from>
    <xdr:to>
      <xdr:col>18</xdr:col>
      <xdr:colOff>720049</xdr:colOff>
      <xdr:row>103</xdr:row>
      <xdr:rowOff>0</xdr:rowOff>
    </xdr:to>
    <xdr:pic>
      <xdr:nvPicPr>
        <xdr:cNvPr id="3" name="圖片 2">
          <a:extLst>
            <a:ext uri="{FF2B5EF4-FFF2-40B4-BE49-F238E27FC236}">
              <a16:creationId xmlns:a16="http://schemas.microsoft.com/office/drawing/2014/main" id="{A516131B-48BB-4425-8D45-9ECF3D4841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0" y="15801975"/>
          <a:ext cx="9876749" cy="5086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1"/>
  <sheetViews>
    <sheetView tabSelected="1" zoomScaleNormal="100" workbookViewId="0">
      <selection activeCell="B127" sqref="B127"/>
    </sheetView>
  </sheetViews>
  <sheetFormatPr baseColWidth="10" defaultColWidth="9.1640625" defaultRowHeight="15"/>
  <cols>
    <col min="1" max="1" width="4" style="12" bestFit="1" customWidth="1"/>
    <col min="2" max="2" width="65.6640625" style="1" customWidth="1"/>
    <col min="3" max="3" width="18" style="12" customWidth="1"/>
    <col min="4" max="4" width="14.6640625" style="12" bestFit="1" customWidth="1"/>
    <col min="5" max="5" width="15" style="12" customWidth="1"/>
    <col min="6" max="7" width="9.1640625" style="2" customWidth="1"/>
    <col min="8" max="16384" width="9.1640625" style="2"/>
  </cols>
  <sheetData>
    <row r="1" spans="1:6" ht="80">
      <c r="A1" s="41" t="s">
        <v>377</v>
      </c>
      <c r="B1" s="5"/>
      <c r="C1" s="39" t="s">
        <v>133</v>
      </c>
      <c r="D1" s="37" t="s">
        <v>243</v>
      </c>
      <c r="E1" s="38" t="s">
        <v>132</v>
      </c>
    </row>
    <row r="2" spans="1:6">
      <c r="A2" s="11">
        <v>1</v>
      </c>
      <c r="B2" s="6" t="s">
        <v>4</v>
      </c>
      <c r="C2" s="13">
        <v>4</v>
      </c>
      <c r="D2" s="14" t="s">
        <v>146</v>
      </c>
      <c r="E2" s="40">
        <f>IF($C2=5,1,IF($C2=4,2,IF($C2=3,3,IF($C2=2,4,IF($C2=1,5,0)))))-1</f>
        <v>1</v>
      </c>
      <c r="F2"/>
    </row>
    <row r="3" spans="1:6">
      <c r="A3" s="11">
        <v>2</v>
      </c>
      <c r="B3" s="6" t="s">
        <v>5</v>
      </c>
      <c r="C3" s="11">
        <v>5</v>
      </c>
      <c r="D3" s="12" t="s">
        <v>145</v>
      </c>
      <c r="E3" s="40">
        <f>$C3-1</f>
        <v>4</v>
      </c>
    </row>
    <row r="4" spans="1:6">
      <c r="A4" s="11">
        <v>3</v>
      </c>
      <c r="B4" s="6" t="s">
        <v>6</v>
      </c>
      <c r="C4" s="11">
        <v>4</v>
      </c>
      <c r="D4" s="12" t="s">
        <v>145</v>
      </c>
      <c r="E4" s="40">
        <f>$C4-1</f>
        <v>3</v>
      </c>
    </row>
    <row r="5" spans="1:6">
      <c r="A5" s="11">
        <v>4</v>
      </c>
      <c r="B5" s="6" t="s">
        <v>277</v>
      </c>
      <c r="C5" s="11">
        <v>3</v>
      </c>
      <c r="D5" s="14" t="s">
        <v>146</v>
      </c>
      <c r="E5" s="40">
        <f>IF($C5=5,1,IF($C5=4,2,IF($C5=3,3,IF($C5=2,4,IF($C5=1,5,0)))))-1</f>
        <v>2</v>
      </c>
    </row>
    <row r="6" spans="1:6">
      <c r="A6" s="11">
        <v>5</v>
      </c>
      <c r="B6" s="6" t="s">
        <v>2</v>
      </c>
      <c r="C6" s="11">
        <v>1</v>
      </c>
      <c r="D6" s="12" t="s">
        <v>145</v>
      </c>
      <c r="E6" s="40">
        <f t="shared" ref="E6:E7" si="0">$C6-1</f>
        <v>0</v>
      </c>
    </row>
    <row r="7" spans="1:6">
      <c r="A7" s="11">
        <v>6</v>
      </c>
      <c r="B7" s="6" t="s">
        <v>7</v>
      </c>
      <c r="C7" s="11">
        <v>1</v>
      </c>
      <c r="D7" s="12" t="s">
        <v>145</v>
      </c>
      <c r="E7" s="40">
        <f t="shared" si="0"/>
        <v>0</v>
      </c>
    </row>
    <row r="8" spans="1:6">
      <c r="A8" s="11">
        <v>7</v>
      </c>
      <c r="B8" s="6" t="s">
        <v>63</v>
      </c>
      <c r="C8" s="11">
        <v>3</v>
      </c>
      <c r="D8" s="14" t="s">
        <v>146</v>
      </c>
      <c r="E8" s="40">
        <f t="shared" ref="E8:E12" si="1">IF($C8=5,1,IF($C8=4,2,IF($C8=3,3,IF($C8=2,4,IF($C8=1,5,0)))))-1</f>
        <v>2</v>
      </c>
    </row>
    <row r="9" spans="1:6">
      <c r="A9" s="11">
        <v>8</v>
      </c>
      <c r="B9" s="6" t="s">
        <v>249</v>
      </c>
      <c r="C9" s="11">
        <v>2</v>
      </c>
      <c r="D9" s="14" t="s">
        <v>146</v>
      </c>
      <c r="E9" s="40">
        <f t="shared" si="1"/>
        <v>3</v>
      </c>
    </row>
    <row r="10" spans="1:6">
      <c r="A10" s="11">
        <v>9</v>
      </c>
      <c r="B10" s="6" t="s">
        <v>121</v>
      </c>
      <c r="C10" s="11">
        <v>5</v>
      </c>
      <c r="D10" s="12" t="s">
        <v>145</v>
      </c>
      <c r="E10" s="40">
        <f>$C10-1</f>
        <v>4</v>
      </c>
    </row>
    <row r="11" spans="1:6">
      <c r="A11" s="11">
        <v>10</v>
      </c>
      <c r="B11" s="6" t="s">
        <v>300</v>
      </c>
      <c r="C11" s="11">
        <v>4</v>
      </c>
      <c r="D11" s="14" t="s">
        <v>146</v>
      </c>
      <c r="E11" s="40">
        <f t="shared" si="1"/>
        <v>1</v>
      </c>
    </row>
    <row r="12" spans="1:6">
      <c r="A12" s="11">
        <v>11</v>
      </c>
      <c r="B12" s="6" t="s">
        <v>9</v>
      </c>
      <c r="C12" s="11">
        <v>5</v>
      </c>
      <c r="D12" s="14" t="s">
        <v>146</v>
      </c>
      <c r="E12" s="40">
        <f t="shared" si="1"/>
        <v>0</v>
      </c>
    </row>
    <row r="13" spans="1:6">
      <c r="A13" s="11">
        <v>12</v>
      </c>
      <c r="B13" s="6" t="s">
        <v>10</v>
      </c>
      <c r="C13" s="11">
        <v>4</v>
      </c>
      <c r="D13" s="12" t="s">
        <v>145</v>
      </c>
      <c r="E13" s="40">
        <f>$C13-1</f>
        <v>3</v>
      </c>
    </row>
    <row r="14" spans="1:6">
      <c r="A14" s="11">
        <v>13</v>
      </c>
      <c r="B14" s="6" t="s">
        <v>67</v>
      </c>
      <c r="C14" s="11">
        <v>5</v>
      </c>
      <c r="D14" s="12" t="s">
        <v>145</v>
      </c>
      <c r="E14" s="40">
        <f>$C14-1</f>
        <v>4</v>
      </c>
    </row>
    <row r="15" spans="1:6">
      <c r="A15" s="11">
        <v>14</v>
      </c>
      <c r="B15" s="6" t="s">
        <v>126</v>
      </c>
      <c r="C15" s="11">
        <v>4</v>
      </c>
      <c r="D15" s="14" t="s">
        <v>146</v>
      </c>
      <c r="E15" s="40">
        <f t="shared" ref="E15" si="2">IF($C15=5,1,IF($C15=4,2,IF($C15=3,3,IF($C15=2,4,IF($C15=1,5,0)))))-1</f>
        <v>1</v>
      </c>
    </row>
    <row r="16" spans="1:6">
      <c r="A16" s="11">
        <v>15</v>
      </c>
      <c r="B16" s="6" t="s">
        <v>113</v>
      </c>
      <c r="C16" s="11">
        <v>5</v>
      </c>
      <c r="D16" s="12" t="s">
        <v>145</v>
      </c>
      <c r="E16" s="40">
        <f t="shared" ref="E16:E17" si="3">$C16-1</f>
        <v>4</v>
      </c>
    </row>
    <row r="17" spans="1:5">
      <c r="A17" s="11">
        <v>16</v>
      </c>
      <c r="B17" s="6" t="s">
        <v>11</v>
      </c>
      <c r="C17" s="11">
        <v>5</v>
      </c>
      <c r="D17" s="12" t="s">
        <v>145</v>
      </c>
      <c r="E17" s="40">
        <f t="shared" si="3"/>
        <v>4</v>
      </c>
    </row>
    <row r="18" spans="1:5">
      <c r="A18" s="11">
        <v>17</v>
      </c>
      <c r="B18" s="6" t="s">
        <v>271</v>
      </c>
      <c r="C18" s="11">
        <v>5</v>
      </c>
      <c r="D18" s="14" t="s">
        <v>146</v>
      </c>
      <c r="E18" s="40">
        <f t="shared" ref="E18:E19" si="4">IF($C18=5,1,IF($C18=4,2,IF($C18=3,3,IF($C18=2,4,IF($C18=1,5,0)))))-1</f>
        <v>0</v>
      </c>
    </row>
    <row r="19" spans="1:5">
      <c r="A19" s="11">
        <v>18</v>
      </c>
      <c r="B19" s="6" t="s">
        <v>12</v>
      </c>
      <c r="C19" s="11">
        <v>4</v>
      </c>
      <c r="D19" s="14" t="s">
        <v>146</v>
      </c>
      <c r="E19" s="40">
        <f t="shared" si="4"/>
        <v>1</v>
      </c>
    </row>
    <row r="20" spans="1:5">
      <c r="A20" s="11">
        <v>19</v>
      </c>
      <c r="B20" s="6" t="s">
        <v>70</v>
      </c>
      <c r="C20" s="11">
        <v>5</v>
      </c>
      <c r="D20" s="12" t="s">
        <v>145</v>
      </c>
      <c r="E20" s="40">
        <f>$C20-1</f>
        <v>4</v>
      </c>
    </row>
    <row r="21" spans="1:5">
      <c r="A21" s="11">
        <v>20</v>
      </c>
      <c r="B21" s="6" t="s">
        <v>309</v>
      </c>
      <c r="C21" s="11">
        <v>5</v>
      </c>
      <c r="D21" s="14" t="s">
        <v>146</v>
      </c>
      <c r="E21" s="40">
        <f t="shared" ref="E21:E22" si="5">IF($C21=5,1,IF($C21=4,2,IF($C21=3,3,IF($C21=2,4,IF($C21=1,5,0)))))-1</f>
        <v>0</v>
      </c>
    </row>
    <row r="22" spans="1:5">
      <c r="A22" s="11">
        <v>21</v>
      </c>
      <c r="B22" s="6" t="s">
        <v>316</v>
      </c>
      <c r="C22" s="11">
        <v>1</v>
      </c>
      <c r="D22" s="14" t="s">
        <v>146</v>
      </c>
      <c r="E22" s="40">
        <f t="shared" si="5"/>
        <v>4</v>
      </c>
    </row>
    <row r="23" spans="1:5">
      <c r="A23" s="11">
        <v>22</v>
      </c>
      <c r="B23" s="6" t="s">
        <v>71</v>
      </c>
      <c r="C23" s="11">
        <v>2</v>
      </c>
      <c r="D23" s="12" t="s">
        <v>145</v>
      </c>
      <c r="E23" s="40">
        <f t="shared" ref="E23:E24" si="6">$C23-1</f>
        <v>1</v>
      </c>
    </row>
    <row r="24" spans="1:5">
      <c r="A24" s="11">
        <v>23</v>
      </c>
      <c r="B24" s="6" t="s">
        <v>14</v>
      </c>
      <c r="C24" s="11">
        <v>5</v>
      </c>
      <c r="D24" s="12" t="s">
        <v>145</v>
      </c>
      <c r="E24" s="40">
        <f t="shared" si="6"/>
        <v>4</v>
      </c>
    </row>
    <row r="25" spans="1:5">
      <c r="A25" s="11">
        <v>24</v>
      </c>
      <c r="B25" s="6" t="s">
        <v>291</v>
      </c>
      <c r="C25" s="11">
        <v>5</v>
      </c>
      <c r="D25" s="14" t="s">
        <v>146</v>
      </c>
      <c r="E25" s="40">
        <f t="shared" ref="E25" si="7">IF($C25=5,1,IF($C25=4,2,IF($C25=3,3,IF($C25=2,4,IF($C25=1,5,0)))))-1</f>
        <v>0</v>
      </c>
    </row>
    <row r="26" spans="1:5">
      <c r="A26" s="11">
        <v>25</v>
      </c>
      <c r="B26" s="6" t="s">
        <v>317</v>
      </c>
      <c r="C26" s="11">
        <v>4</v>
      </c>
      <c r="D26" s="12" t="s">
        <v>145</v>
      </c>
      <c r="E26" s="40">
        <f t="shared" ref="E26:E27" si="8">$C26-1</f>
        <v>3</v>
      </c>
    </row>
    <row r="27" spans="1:5">
      <c r="A27" s="11">
        <v>26</v>
      </c>
      <c r="B27" s="6" t="s">
        <v>328</v>
      </c>
      <c r="C27" s="11">
        <v>1</v>
      </c>
      <c r="D27" s="12" t="s">
        <v>145</v>
      </c>
      <c r="E27" s="40">
        <f t="shared" si="8"/>
        <v>0</v>
      </c>
    </row>
    <row r="28" spans="1:5">
      <c r="A28" s="11">
        <v>27</v>
      </c>
      <c r="B28" s="6" t="s">
        <v>275</v>
      </c>
      <c r="C28" s="11">
        <v>1</v>
      </c>
      <c r="D28" s="14" t="s">
        <v>146</v>
      </c>
      <c r="E28" s="40">
        <f t="shared" ref="E28:E29" si="9">IF($C28=5,1,IF($C28=4,2,IF($C28=3,3,IF($C28=2,4,IF($C28=1,5,0)))))-1</f>
        <v>4</v>
      </c>
    </row>
    <row r="29" spans="1:5">
      <c r="A29" s="11">
        <v>28</v>
      </c>
      <c r="B29" s="6" t="s">
        <v>329</v>
      </c>
      <c r="C29" s="11">
        <v>1</v>
      </c>
      <c r="D29" s="14" t="s">
        <v>146</v>
      </c>
      <c r="E29" s="40">
        <f t="shared" si="9"/>
        <v>4</v>
      </c>
    </row>
    <row r="30" spans="1:5">
      <c r="A30" s="11">
        <v>29</v>
      </c>
      <c r="B30" s="6" t="s">
        <v>330</v>
      </c>
      <c r="C30" s="11">
        <v>5</v>
      </c>
      <c r="D30" s="12" t="s">
        <v>145</v>
      </c>
      <c r="E30" s="40">
        <f>$C30-1</f>
        <v>4</v>
      </c>
    </row>
    <row r="31" spans="1:5">
      <c r="A31" s="11">
        <v>30</v>
      </c>
      <c r="B31" s="6" t="s">
        <v>15</v>
      </c>
      <c r="C31" s="11">
        <v>5</v>
      </c>
      <c r="D31" s="14" t="s">
        <v>146</v>
      </c>
      <c r="E31" s="40">
        <f t="shared" ref="E31" si="10">IF($C31=5,1,IF($C31=4,2,IF($C31=3,3,IF($C31=2,4,IF($C31=1,5,0)))))-1</f>
        <v>0</v>
      </c>
    </row>
    <row r="32" spans="1:5">
      <c r="A32" s="11">
        <v>31</v>
      </c>
      <c r="B32" s="6" t="s">
        <v>16</v>
      </c>
      <c r="C32" s="11">
        <v>3</v>
      </c>
      <c r="D32" s="12" t="s">
        <v>145</v>
      </c>
      <c r="E32" s="40">
        <f>$C32-1</f>
        <v>2</v>
      </c>
    </row>
    <row r="33" spans="1:6">
      <c r="A33" s="11">
        <v>32</v>
      </c>
      <c r="B33" s="6" t="s">
        <v>122</v>
      </c>
      <c r="C33" s="11">
        <v>1</v>
      </c>
      <c r="D33" s="14" t="s">
        <v>146</v>
      </c>
      <c r="E33" s="40">
        <f t="shared" ref="E33:E34" si="11">IF($C33=5,1,IF($C33=4,2,IF($C33=3,3,IF($C33=2,4,IF($C33=1,5,0)))))-1</f>
        <v>4</v>
      </c>
    </row>
    <row r="34" spans="1:6">
      <c r="A34" s="11">
        <v>33</v>
      </c>
      <c r="B34" s="6" t="s">
        <v>17</v>
      </c>
      <c r="C34" s="11">
        <v>1</v>
      </c>
      <c r="D34" s="14" t="s">
        <v>146</v>
      </c>
      <c r="E34" s="40">
        <f t="shared" si="11"/>
        <v>4</v>
      </c>
    </row>
    <row r="35" spans="1:6">
      <c r="A35" s="11">
        <v>34</v>
      </c>
      <c r="B35" s="6" t="s">
        <v>18</v>
      </c>
      <c r="C35" s="11">
        <v>5</v>
      </c>
      <c r="D35" s="12" t="s">
        <v>145</v>
      </c>
      <c r="E35" s="40">
        <f>$C35-1</f>
        <v>4</v>
      </c>
    </row>
    <row r="36" spans="1:6">
      <c r="A36" s="11">
        <v>35</v>
      </c>
      <c r="B36" s="6" t="s">
        <v>314</v>
      </c>
      <c r="C36" s="11">
        <v>1</v>
      </c>
      <c r="D36" s="14" t="s">
        <v>146</v>
      </c>
      <c r="E36" s="40">
        <f t="shared" ref="E36:E37" si="12">IF($C36=5,1,IF($C36=4,2,IF($C36=3,3,IF($C36=2,4,IF($C36=1,5,0)))))-1</f>
        <v>4</v>
      </c>
    </row>
    <row r="37" spans="1:6">
      <c r="A37" s="11">
        <v>36</v>
      </c>
      <c r="B37" s="6" t="s">
        <v>19</v>
      </c>
      <c r="C37" s="11">
        <v>5</v>
      </c>
      <c r="D37" s="14" t="s">
        <v>146</v>
      </c>
      <c r="E37" s="40">
        <f t="shared" si="12"/>
        <v>0</v>
      </c>
    </row>
    <row r="38" spans="1:6">
      <c r="A38" s="11">
        <v>37</v>
      </c>
      <c r="B38" s="6" t="s">
        <v>20</v>
      </c>
      <c r="C38" s="11">
        <v>1</v>
      </c>
      <c r="D38" s="12" t="s">
        <v>145</v>
      </c>
      <c r="E38" s="40">
        <f t="shared" ref="E38:E39" si="13">$C38-1</f>
        <v>0</v>
      </c>
    </row>
    <row r="39" spans="1:6">
      <c r="A39" s="11">
        <v>38</v>
      </c>
      <c r="B39" s="6" t="s">
        <v>21</v>
      </c>
      <c r="C39" s="11">
        <v>5</v>
      </c>
      <c r="D39" s="12" t="s">
        <v>145</v>
      </c>
      <c r="E39" s="40">
        <f t="shared" si="13"/>
        <v>4</v>
      </c>
    </row>
    <row r="40" spans="1:6">
      <c r="A40" s="11">
        <v>39</v>
      </c>
      <c r="B40" s="6" t="s">
        <v>22</v>
      </c>
      <c r="C40" s="11">
        <v>2</v>
      </c>
      <c r="D40" s="14" t="s">
        <v>146</v>
      </c>
      <c r="E40" s="40">
        <f t="shared" ref="E40" si="14">IF($C40=5,1,IF($C40=4,2,IF($C40=3,3,IF($C40=2,4,IF($C40=1,5,0)))))-1</f>
        <v>3</v>
      </c>
    </row>
    <row r="41" spans="1:6">
      <c r="A41" s="11">
        <v>40</v>
      </c>
      <c r="B41" s="6" t="s">
        <v>301</v>
      </c>
      <c r="C41" s="11">
        <v>5</v>
      </c>
      <c r="D41" s="12" t="s">
        <v>145</v>
      </c>
      <c r="E41" s="40">
        <f t="shared" ref="E41:E42" si="15">$C41-1</f>
        <v>4</v>
      </c>
      <c r="F41"/>
    </row>
    <row r="42" spans="1:6">
      <c r="A42" s="11">
        <v>41</v>
      </c>
      <c r="B42" s="6" t="s">
        <v>23</v>
      </c>
      <c r="C42" s="11">
        <v>1</v>
      </c>
      <c r="D42" s="12" t="s">
        <v>145</v>
      </c>
      <c r="E42" s="40">
        <f t="shared" si="15"/>
        <v>0</v>
      </c>
    </row>
    <row r="43" spans="1:6">
      <c r="A43" s="11">
        <v>42</v>
      </c>
      <c r="B43" s="6" t="s">
        <v>130</v>
      </c>
      <c r="C43" s="11">
        <v>5</v>
      </c>
      <c r="D43" s="14" t="s">
        <v>146</v>
      </c>
      <c r="E43" s="40">
        <f t="shared" ref="E43:E44" si="16">IF($C43=5,1,IF($C43=4,2,IF($C43=3,3,IF($C43=2,4,IF($C43=1,5,0)))))-1</f>
        <v>0</v>
      </c>
    </row>
    <row r="44" spans="1:6">
      <c r="A44" s="11">
        <v>43</v>
      </c>
      <c r="B44" s="6" t="s">
        <v>251</v>
      </c>
      <c r="C44" s="11">
        <v>1</v>
      </c>
      <c r="D44" s="14" t="s">
        <v>146</v>
      </c>
      <c r="E44" s="40">
        <f t="shared" si="16"/>
        <v>4</v>
      </c>
    </row>
    <row r="45" spans="1:6">
      <c r="A45" s="11">
        <v>44</v>
      </c>
      <c r="B45" s="6" t="s">
        <v>112</v>
      </c>
      <c r="C45" s="11">
        <v>5</v>
      </c>
      <c r="D45" s="12" t="s">
        <v>145</v>
      </c>
      <c r="E45" s="40">
        <f>$C45-1</f>
        <v>4</v>
      </c>
      <c r="F45"/>
    </row>
    <row r="46" spans="1:6">
      <c r="A46" s="11">
        <v>45</v>
      </c>
      <c r="B46" s="6" t="s">
        <v>305</v>
      </c>
      <c r="C46" s="11">
        <v>1</v>
      </c>
      <c r="D46" s="14" t="s">
        <v>146</v>
      </c>
      <c r="E46" s="40">
        <f t="shared" ref="E46:E47" si="17">IF($C46=5,1,IF($C46=4,2,IF($C46=3,3,IF($C46=2,4,IF($C46=1,5,0)))))-1</f>
        <v>4</v>
      </c>
    </row>
    <row r="47" spans="1:6">
      <c r="A47" s="11">
        <v>46</v>
      </c>
      <c r="B47" s="6" t="s">
        <v>83</v>
      </c>
      <c r="C47" s="11">
        <v>3</v>
      </c>
      <c r="D47" s="14" t="s">
        <v>146</v>
      </c>
      <c r="E47" s="40">
        <f t="shared" si="17"/>
        <v>2</v>
      </c>
    </row>
    <row r="48" spans="1:6">
      <c r="A48" s="11">
        <v>47</v>
      </c>
      <c r="B48" s="6" t="s">
        <v>101</v>
      </c>
      <c r="C48" s="11">
        <v>5</v>
      </c>
      <c r="D48" s="12" t="s">
        <v>145</v>
      </c>
      <c r="E48" s="40">
        <f t="shared" ref="E48:E49" si="18">$C48-1</f>
        <v>4</v>
      </c>
    </row>
    <row r="49" spans="1:5">
      <c r="A49" s="11">
        <v>48</v>
      </c>
      <c r="B49" s="6" t="s">
        <v>255</v>
      </c>
      <c r="C49" s="11">
        <v>5</v>
      </c>
      <c r="D49" s="12" t="s">
        <v>145</v>
      </c>
      <c r="E49" s="40">
        <f t="shared" si="18"/>
        <v>4</v>
      </c>
    </row>
    <row r="50" spans="1:5">
      <c r="A50" s="11">
        <v>49</v>
      </c>
      <c r="B50" s="6" t="s">
        <v>283</v>
      </c>
      <c r="C50" s="11">
        <v>1</v>
      </c>
      <c r="D50" s="14" t="s">
        <v>146</v>
      </c>
      <c r="E50" s="40">
        <f t="shared" ref="E50" si="19">IF($C50=5,1,IF($C50=4,2,IF($C50=3,3,IF($C50=2,4,IF($C50=1,5,0)))))-1</f>
        <v>4</v>
      </c>
    </row>
    <row r="51" spans="1:5">
      <c r="A51" s="11">
        <v>50</v>
      </c>
      <c r="B51" s="6" t="s">
        <v>310</v>
      </c>
      <c r="C51" s="11">
        <v>5</v>
      </c>
      <c r="D51" s="12" t="s">
        <v>145</v>
      </c>
      <c r="E51" s="40">
        <f t="shared" ref="E51:E52" si="20">$C51-1</f>
        <v>4</v>
      </c>
    </row>
    <row r="52" spans="1:5">
      <c r="A52" s="11">
        <v>51</v>
      </c>
      <c r="B52" s="6" t="s">
        <v>27</v>
      </c>
      <c r="C52" s="11">
        <v>4</v>
      </c>
      <c r="D52" s="12" t="s">
        <v>145</v>
      </c>
      <c r="E52" s="40">
        <f t="shared" si="20"/>
        <v>3</v>
      </c>
    </row>
    <row r="53" spans="1:5">
      <c r="A53" s="11">
        <v>52</v>
      </c>
      <c r="B53" s="6" t="s">
        <v>274</v>
      </c>
      <c r="C53" s="11">
        <v>2</v>
      </c>
      <c r="D53" s="14" t="s">
        <v>146</v>
      </c>
      <c r="E53" s="40">
        <f t="shared" ref="E53:E54" si="21">IF($C53=5,1,IF($C53=4,2,IF($C53=3,3,IF($C53=2,4,IF($C53=1,5,0)))))-1</f>
        <v>3</v>
      </c>
    </row>
    <row r="54" spans="1:5">
      <c r="A54" s="11">
        <v>53</v>
      </c>
      <c r="B54" s="6" t="s">
        <v>28</v>
      </c>
      <c r="C54" s="11">
        <v>1</v>
      </c>
      <c r="D54" s="14" t="s">
        <v>146</v>
      </c>
      <c r="E54" s="40">
        <f t="shared" si="21"/>
        <v>4</v>
      </c>
    </row>
    <row r="55" spans="1:5">
      <c r="A55" s="11">
        <v>54</v>
      </c>
      <c r="B55" s="6" t="s">
        <v>292</v>
      </c>
      <c r="C55" s="11">
        <v>1</v>
      </c>
      <c r="D55" s="12" t="s">
        <v>145</v>
      </c>
      <c r="E55" s="40">
        <f>$C55-1</f>
        <v>0</v>
      </c>
    </row>
    <row r="56" spans="1:5">
      <c r="A56" s="11">
        <v>55</v>
      </c>
      <c r="B56" s="6" t="s">
        <v>58</v>
      </c>
      <c r="C56" s="11">
        <v>1</v>
      </c>
      <c r="D56" s="14" t="s">
        <v>146</v>
      </c>
      <c r="E56" s="40">
        <f t="shared" ref="E56:E57" si="22">IF($C56=5,1,IF($C56=4,2,IF($C56=3,3,IF($C56=2,4,IF($C56=1,5,0)))))-1</f>
        <v>4</v>
      </c>
    </row>
    <row r="57" spans="1:5">
      <c r="A57" s="11">
        <v>56</v>
      </c>
      <c r="B57" s="6" t="s">
        <v>118</v>
      </c>
      <c r="C57" s="11">
        <v>5</v>
      </c>
      <c r="D57" s="14" t="s">
        <v>146</v>
      </c>
      <c r="E57" s="40">
        <f t="shared" si="22"/>
        <v>0</v>
      </c>
    </row>
    <row r="58" spans="1:5">
      <c r="A58" s="11">
        <v>57</v>
      </c>
      <c r="B58" s="6" t="s">
        <v>30</v>
      </c>
      <c r="C58" s="11">
        <v>5</v>
      </c>
      <c r="D58" s="12" t="s">
        <v>145</v>
      </c>
      <c r="E58" s="40">
        <f t="shared" ref="E58:E61" si="23">$C58-1</f>
        <v>4</v>
      </c>
    </row>
    <row r="59" spans="1:5">
      <c r="A59" s="11">
        <v>58</v>
      </c>
      <c r="B59" s="6" t="s">
        <v>331</v>
      </c>
      <c r="C59" s="11">
        <v>5</v>
      </c>
      <c r="D59" s="12" t="s">
        <v>145</v>
      </c>
      <c r="E59" s="40">
        <f t="shared" si="23"/>
        <v>4</v>
      </c>
    </row>
    <row r="60" spans="1:5">
      <c r="A60" s="11">
        <v>59</v>
      </c>
      <c r="B60" s="6" t="s">
        <v>125</v>
      </c>
      <c r="C60" s="11">
        <v>5</v>
      </c>
      <c r="D60" s="14" t="s">
        <v>146</v>
      </c>
      <c r="E60" s="40">
        <f t="shared" ref="E60" si="24">IF($C60=5,1,IF($C60=4,2,IF($C60=3,3,IF($C60=2,4,IF($C60=1,5,0)))))-1</f>
        <v>0</v>
      </c>
    </row>
    <row r="61" spans="1:5">
      <c r="A61" s="11">
        <v>60</v>
      </c>
      <c r="B61" s="6" t="s">
        <v>90</v>
      </c>
      <c r="C61" s="11">
        <v>1</v>
      </c>
      <c r="D61" s="12" t="s">
        <v>145</v>
      </c>
      <c r="E61" s="40">
        <f t="shared" si="23"/>
        <v>0</v>
      </c>
    </row>
    <row r="62" spans="1:5">
      <c r="A62" s="11">
        <v>61</v>
      </c>
      <c r="B62" s="6" t="s">
        <v>32</v>
      </c>
      <c r="C62" s="11">
        <v>3</v>
      </c>
      <c r="D62" s="14" t="s">
        <v>146</v>
      </c>
      <c r="E62" s="40">
        <f t="shared" ref="E62" si="25">IF($C62=5,1,IF($C62=4,2,IF($C62=3,3,IF($C62=2,4,IF($C62=1,5,0)))))-1</f>
        <v>2</v>
      </c>
    </row>
    <row r="63" spans="1:5">
      <c r="A63" s="11">
        <v>62</v>
      </c>
      <c r="B63" s="6" t="s">
        <v>92</v>
      </c>
      <c r="C63" s="11">
        <v>5</v>
      </c>
      <c r="D63" s="12" t="s">
        <v>145</v>
      </c>
      <c r="E63" s="40">
        <f t="shared" ref="E63:E64" si="26">$C63-1</f>
        <v>4</v>
      </c>
    </row>
    <row r="64" spans="1:5">
      <c r="A64" s="11">
        <v>63</v>
      </c>
      <c r="B64" s="6" t="s">
        <v>248</v>
      </c>
      <c r="C64" s="11">
        <v>5</v>
      </c>
      <c r="D64" s="12" t="s">
        <v>145</v>
      </c>
      <c r="E64" s="40">
        <f t="shared" si="26"/>
        <v>4</v>
      </c>
    </row>
    <row r="65" spans="1:5">
      <c r="A65" s="11">
        <v>64</v>
      </c>
      <c r="B65" s="6" t="s">
        <v>278</v>
      </c>
      <c r="C65" s="11">
        <v>1</v>
      </c>
      <c r="D65" s="14" t="s">
        <v>146</v>
      </c>
      <c r="E65" s="40">
        <f t="shared" ref="E65" si="27">IF($C65=5,1,IF($C65=4,2,IF($C65=3,3,IF($C65=2,4,IF($C65=1,5,0)))))-1</f>
        <v>4</v>
      </c>
    </row>
    <row r="66" spans="1:5">
      <c r="A66" s="11">
        <v>65</v>
      </c>
      <c r="B66" s="6" t="s">
        <v>124</v>
      </c>
      <c r="C66" s="11">
        <v>5</v>
      </c>
      <c r="D66" s="12" t="s">
        <v>145</v>
      </c>
      <c r="E66" s="40">
        <f t="shared" ref="E66:E67" si="28">$C66-1</f>
        <v>4</v>
      </c>
    </row>
    <row r="67" spans="1:5">
      <c r="A67" s="11">
        <v>66</v>
      </c>
      <c r="B67" s="6" t="s">
        <v>34</v>
      </c>
      <c r="C67" s="11">
        <v>5</v>
      </c>
      <c r="D67" s="12" t="s">
        <v>145</v>
      </c>
      <c r="E67" s="40">
        <f t="shared" si="28"/>
        <v>4</v>
      </c>
    </row>
    <row r="68" spans="1:5">
      <c r="A68" s="11">
        <v>67</v>
      </c>
      <c r="B68" s="6" t="s">
        <v>35</v>
      </c>
      <c r="C68" s="11">
        <v>5</v>
      </c>
      <c r="D68" s="14" t="s">
        <v>146</v>
      </c>
      <c r="E68" s="40">
        <f t="shared" ref="E68:E69" si="29">IF($C68=5,1,IF($C68=4,2,IF($C68=3,3,IF($C68=2,4,IF($C68=1,5,0)))))-1</f>
        <v>0</v>
      </c>
    </row>
    <row r="69" spans="1:5">
      <c r="A69" s="11">
        <v>68</v>
      </c>
      <c r="B69" s="6" t="s">
        <v>64</v>
      </c>
      <c r="C69" s="11">
        <v>5</v>
      </c>
      <c r="D69" s="14" t="s">
        <v>146</v>
      </c>
      <c r="E69" s="40">
        <f t="shared" si="29"/>
        <v>0</v>
      </c>
    </row>
    <row r="70" spans="1:5">
      <c r="A70" s="11">
        <v>69</v>
      </c>
      <c r="B70" s="6" t="s">
        <v>37</v>
      </c>
      <c r="C70" s="11">
        <v>5</v>
      </c>
      <c r="D70" s="12" t="s">
        <v>145</v>
      </c>
      <c r="E70" s="40">
        <f>$C70-1</f>
        <v>4</v>
      </c>
    </row>
    <row r="71" spans="1:5">
      <c r="A71" s="11">
        <v>70</v>
      </c>
      <c r="B71" s="6" t="s">
        <v>38</v>
      </c>
      <c r="C71" s="11">
        <v>5</v>
      </c>
      <c r="D71" s="14" t="s">
        <v>146</v>
      </c>
      <c r="E71" s="40">
        <f t="shared" ref="E71:E72" si="30">IF($C71=5,1,IF($C71=4,2,IF($C71=3,3,IF($C71=2,4,IF($C71=1,5,0)))))-1</f>
        <v>0</v>
      </c>
    </row>
    <row r="72" spans="1:5">
      <c r="A72" s="11">
        <v>71</v>
      </c>
      <c r="B72" s="6" t="s">
        <v>39</v>
      </c>
      <c r="C72" s="11">
        <v>5</v>
      </c>
      <c r="D72" s="14" t="s">
        <v>146</v>
      </c>
      <c r="E72" s="40">
        <f t="shared" si="30"/>
        <v>0</v>
      </c>
    </row>
    <row r="73" spans="1:5">
      <c r="A73" s="11">
        <v>72</v>
      </c>
      <c r="B73" s="6" t="s">
        <v>269</v>
      </c>
      <c r="C73" s="11">
        <v>5</v>
      </c>
      <c r="D73" s="12" t="s">
        <v>145</v>
      </c>
      <c r="E73" s="40">
        <f t="shared" ref="E73:E74" si="31">$C73-1</f>
        <v>4</v>
      </c>
    </row>
    <row r="74" spans="1:5">
      <c r="A74" s="11">
        <v>73</v>
      </c>
      <c r="B74" s="6" t="s">
        <v>252</v>
      </c>
      <c r="C74" s="11">
        <v>5</v>
      </c>
      <c r="D74" s="12" t="s">
        <v>145</v>
      </c>
      <c r="E74" s="40">
        <f t="shared" si="31"/>
        <v>4</v>
      </c>
    </row>
    <row r="75" spans="1:5">
      <c r="A75" s="11">
        <v>74</v>
      </c>
      <c r="B75" s="6" t="s">
        <v>284</v>
      </c>
      <c r="C75" s="11">
        <v>1</v>
      </c>
      <c r="D75" s="14" t="s">
        <v>146</v>
      </c>
      <c r="E75" s="40">
        <f t="shared" ref="E75" si="32">IF($C75=5,1,IF($C75=4,2,IF($C75=3,3,IF($C75=2,4,IF($C75=1,5,0)))))-1</f>
        <v>4</v>
      </c>
    </row>
    <row r="76" spans="1:5">
      <c r="A76" s="11">
        <v>75</v>
      </c>
      <c r="B76" s="6" t="s">
        <v>41</v>
      </c>
      <c r="C76" s="11">
        <v>5</v>
      </c>
      <c r="D76" s="12" t="s">
        <v>145</v>
      </c>
      <c r="E76" s="40">
        <f t="shared" ref="E76:E77" si="33">$C76-1</f>
        <v>4</v>
      </c>
    </row>
    <row r="77" spans="1:5">
      <c r="A77" s="11">
        <v>76</v>
      </c>
      <c r="B77" s="6" t="s">
        <v>114</v>
      </c>
      <c r="C77" s="11">
        <v>5</v>
      </c>
      <c r="D77" s="12" t="s">
        <v>145</v>
      </c>
      <c r="E77" s="40">
        <f t="shared" si="33"/>
        <v>4</v>
      </c>
    </row>
    <row r="78" spans="1:5">
      <c r="A78" s="11">
        <v>77</v>
      </c>
      <c r="B78" s="6" t="s">
        <v>272</v>
      </c>
      <c r="C78" s="11">
        <v>1</v>
      </c>
      <c r="D78" s="14" t="s">
        <v>146</v>
      </c>
      <c r="E78" s="40">
        <f t="shared" ref="E78:E79" si="34">IF($C78=5,1,IF($C78=4,2,IF($C78=3,3,IF($C78=2,4,IF($C78=1,5,0)))))-1</f>
        <v>4</v>
      </c>
    </row>
    <row r="79" spans="1:5">
      <c r="A79" s="11">
        <v>78</v>
      </c>
      <c r="B79" s="6" t="s">
        <v>256</v>
      </c>
      <c r="C79" s="11">
        <v>1</v>
      </c>
      <c r="D79" s="14" t="s">
        <v>146</v>
      </c>
      <c r="E79" s="40">
        <f t="shared" si="34"/>
        <v>4</v>
      </c>
    </row>
    <row r="80" spans="1:5">
      <c r="A80" s="11">
        <v>79</v>
      </c>
      <c r="B80" s="6" t="s">
        <v>332</v>
      </c>
      <c r="C80" s="11">
        <v>3</v>
      </c>
      <c r="D80" s="12" t="s">
        <v>145</v>
      </c>
      <c r="E80" s="40">
        <f>$C80-1</f>
        <v>2</v>
      </c>
    </row>
    <row r="81" spans="1:5">
      <c r="A81" s="11">
        <v>80</v>
      </c>
      <c r="B81" s="6" t="s">
        <v>44</v>
      </c>
      <c r="C81" s="11">
        <v>2</v>
      </c>
      <c r="D81" s="14" t="s">
        <v>146</v>
      </c>
      <c r="E81" s="40">
        <f t="shared" ref="E81:E82" si="35">IF($C81=5,1,IF($C81=4,2,IF($C81=3,3,IF($C81=2,4,IF($C81=1,5,0)))))-1</f>
        <v>3</v>
      </c>
    </row>
    <row r="82" spans="1:5">
      <c r="A82" s="11">
        <v>81</v>
      </c>
      <c r="B82" s="6" t="s">
        <v>318</v>
      </c>
      <c r="C82" s="11">
        <v>3</v>
      </c>
      <c r="D82" s="14" t="s">
        <v>146</v>
      </c>
      <c r="E82" s="40">
        <f t="shared" si="35"/>
        <v>2</v>
      </c>
    </row>
    <row r="83" spans="1:5">
      <c r="A83" s="11">
        <v>82</v>
      </c>
      <c r="B83" s="6" t="s">
        <v>86</v>
      </c>
      <c r="C83" s="11">
        <v>2</v>
      </c>
      <c r="D83" s="12" t="s">
        <v>145</v>
      </c>
      <c r="E83" s="40">
        <f t="shared" ref="E83:E84" si="36">$C83-1</f>
        <v>1</v>
      </c>
    </row>
    <row r="84" spans="1:5">
      <c r="A84" s="11">
        <v>83</v>
      </c>
      <c r="B84" s="6" t="s">
        <v>259</v>
      </c>
      <c r="C84" s="11">
        <v>4</v>
      </c>
      <c r="D84" s="12" t="s">
        <v>145</v>
      </c>
      <c r="E84" s="40">
        <f t="shared" si="36"/>
        <v>3</v>
      </c>
    </row>
    <row r="85" spans="1:5">
      <c r="A85" s="11">
        <v>84</v>
      </c>
      <c r="B85" s="6" t="s">
        <v>293</v>
      </c>
      <c r="C85" s="11">
        <v>5</v>
      </c>
      <c r="D85" s="14" t="s">
        <v>146</v>
      </c>
      <c r="E85" s="40">
        <f t="shared" ref="E85" si="37">IF($C85=5,1,IF($C85=4,2,IF($C85=3,3,IF($C85=2,4,IF($C85=1,5,0)))))-1</f>
        <v>0</v>
      </c>
    </row>
    <row r="86" spans="1:5">
      <c r="A86" s="11">
        <v>85</v>
      </c>
      <c r="B86" s="6" t="s">
        <v>73</v>
      </c>
      <c r="C86" s="11">
        <v>5</v>
      </c>
      <c r="D86" s="12" t="s">
        <v>145</v>
      </c>
      <c r="E86" s="40">
        <f t="shared" ref="E86:E87" si="38">$C86-1</f>
        <v>4</v>
      </c>
    </row>
    <row r="87" spans="1:5">
      <c r="A87" s="11">
        <v>86</v>
      </c>
      <c r="B87" s="6" t="s">
        <v>352</v>
      </c>
      <c r="C87" s="11">
        <v>1</v>
      </c>
      <c r="D87" s="12" t="s">
        <v>145</v>
      </c>
      <c r="E87" s="40">
        <f t="shared" si="38"/>
        <v>0</v>
      </c>
    </row>
    <row r="88" spans="1:5">
      <c r="A88" s="11">
        <v>87</v>
      </c>
      <c r="B88" s="6" t="s">
        <v>276</v>
      </c>
      <c r="C88" s="11">
        <v>1</v>
      </c>
      <c r="D88" s="14" t="s">
        <v>146</v>
      </c>
      <c r="E88" s="40">
        <f t="shared" ref="E88:E89" si="39">IF($C88=5,1,IF($C88=4,2,IF($C88=3,3,IF($C88=2,4,IF($C88=1,5,0)))))-1</f>
        <v>4</v>
      </c>
    </row>
    <row r="89" spans="1:5">
      <c r="A89" s="11">
        <v>88</v>
      </c>
      <c r="B89" s="6" t="s">
        <v>261</v>
      </c>
      <c r="C89" s="11">
        <v>1</v>
      </c>
      <c r="D89" s="14" t="s">
        <v>146</v>
      </c>
      <c r="E89" s="40">
        <f t="shared" si="39"/>
        <v>4</v>
      </c>
    </row>
    <row r="90" spans="1:5">
      <c r="A90" s="11">
        <v>89</v>
      </c>
      <c r="B90" s="6" t="s">
        <v>333</v>
      </c>
      <c r="C90" s="11">
        <v>5</v>
      </c>
      <c r="D90" s="12" t="s">
        <v>145</v>
      </c>
      <c r="E90" s="40">
        <f>$C90-1</f>
        <v>4</v>
      </c>
    </row>
    <row r="91" spans="1:5">
      <c r="A91" s="11">
        <v>90</v>
      </c>
      <c r="B91" s="6" t="s">
        <v>76</v>
      </c>
      <c r="C91" s="11">
        <v>5</v>
      </c>
      <c r="D91" s="14" t="s">
        <v>146</v>
      </c>
      <c r="E91" s="40">
        <f t="shared" ref="E91" si="40">IF($C91=5,1,IF($C91=4,2,IF($C91=3,3,IF($C91=2,4,IF($C91=1,5,0)))))-1</f>
        <v>0</v>
      </c>
    </row>
    <row r="92" spans="1:5">
      <c r="A92" s="11">
        <v>91</v>
      </c>
      <c r="B92" s="6" t="s">
        <v>77</v>
      </c>
      <c r="C92" s="11">
        <v>1</v>
      </c>
      <c r="D92" s="12" t="s">
        <v>145</v>
      </c>
      <c r="E92" s="40">
        <f>$C92-1</f>
        <v>0</v>
      </c>
    </row>
    <row r="93" spans="1:5">
      <c r="A93" s="11">
        <v>92</v>
      </c>
      <c r="B93" s="6" t="s">
        <v>263</v>
      </c>
      <c r="C93" s="11">
        <v>1</v>
      </c>
      <c r="D93" s="14" t="s">
        <v>146</v>
      </c>
      <c r="E93" s="40">
        <f t="shared" ref="E93:E94" si="41">IF($C93=5,1,IF($C93=4,2,IF($C93=3,3,IF($C93=2,4,IF($C93=1,5,0)))))-1</f>
        <v>4</v>
      </c>
    </row>
    <row r="94" spans="1:5">
      <c r="A94" s="11">
        <v>93</v>
      </c>
      <c r="B94" s="6" t="s">
        <v>108</v>
      </c>
      <c r="C94" s="11">
        <v>1</v>
      </c>
      <c r="D94" s="14" t="s">
        <v>146</v>
      </c>
      <c r="E94" s="40">
        <f t="shared" si="41"/>
        <v>4</v>
      </c>
    </row>
    <row r="95" spans="1:5">
      <c r="A95" s="11">
        <v>94</v>
      </c>
      <c r="B95" s="6" t="s">
        <v>93</v>
      </c>
      <c r="C95" s="11">
        <v>1</v>
      </c>
      <c r="D95" s="12" t="s">
        <v>145</v>
      </c>
      <c r="E95" s="40">
        <f>$C95-1</f>
        <v>0</v>
      </c>
    </row>
    <row r="96" spans="1:5">
      <c r="A96" s="11">
        <v>95</v>
      </c>
      <c r="B96" s="6" t="s">
        <v>297</v>
      </c>
      <c r="C96" s="11">
        <v>5</v>
      </c>
      <c r="D96" s="14" t="s">
        <v>146</v>
      </c>
      <c r="E96" s="40">
        <f t="shared" ref="E96:E97" si="42">IF($C96=5,1,IF($C96=4,2,IF($C96=3,3,IF($C96=2,4,IF($C96=1,5,0)))))-1</f>
        <v>0</v>
      </c>
    </row>
    <row r="97" spans="1:5">
      <c r="A97" s="11">
        <v>96</v>
      </c>
      <c r="B97" s="6" t="s">
        <v>80</v>
      </c>
      <c r="C97" s="11">
        <v>5</v>
      </c>
      <c r="D97" s="14" t="s">
        <v>146</v>
      </c>
      <c r="E97" s="40">
        <f t="shared" si="42"/>
        <v>0</v>
      </c>
    </row>
    <row r="98" spans="1:5">
      <c r="A98" s="11">
        <v>97</v>
      </c>
      <c r="B98" s="6" t="s">
        <v>266</v>
      </c>
      <c r="C98" s="11">
        <v>4</v>
      </c>
      <c r="D98" s="12" t="s">
        <v>145</v>
      </c>
      <c r="E98" s="40">
        <f>$C98-1</f>
        <v>3</v>
      </c>
    </row>
    <row r="99" spans="1:5">
      <c r="A99" s="11">
        <v>98</v>
      </c>
      <c r="B99" s="6" t="s">
        <v>97</v>
      </c>
      <c r="C99" s="11">
        <v>4</v>
      </c>
      <c r="D99" s="12" t="s">
        <v>145</v>
      </c>
      <c r="E99" s="40">
        <f>$C99-1</f>
        <v>3</v>
      </c>
    </row>
    <row r="100" spans="1:5">
      <c r="A100" s="11">
        <v>99</v>
      </c>
      <c r="B100" s="6" t="s">
        <v>281</v>
      </c>
      <c r="C100" s="11">
        <v>2</v>
      </c>
      <c r="D100" s="14" t="s">
        <v>146</v>
      </c>
      <c r="E100" s="40">
        <f t="shared" ref="E100" si="43">IF($C100=5,1,IF($C100=4,2,IF($C100=3,3,IF($C100=2,4,IF($C100=1,5,0)))))-1</f>
        <v>3</v>
      </c>
    </row>
    <row r="101" spans="1:5">
      <c r="A101" s="11">
        <v>100</v>
      </c>
      <c r="B101" s="6" t="s">
        <v>50</v>
      </c>
      <c r="C101" s="11">
        <v>5</v>
      </c>
      <c r="D101" s="12" t="s">
        <v>145</v>
      </c>
      <c r="E101" s="40">
        <f t="shared" ref="E101:E102" si="44">$C101-1</f>
        <v>4</v>
      </c>
    </row>
    <row r="102" spans="1:5">
      <c r="A102" s="11">
        <v>101</v>
      </c>
      <c r="B102" s="6" t="s">
        <v>348</v>
      </c>
      <c r="C102" s="11">
        <v>5</v>
      </c>
      <c r="D102" s="12" t="s">
        <v>145</v>
      </c>
      <c r="E102" s="40">
        <f t="shared" si="44"/>
        <v>4</v>
      </c>
    </row>
    <row r="103" spans="1:5">
      <c r="A103" s="11">
        <v>102</v>
      </c>
      <c r="B103" s="6" t="s">
        <v>270</v>
      </c>
      <c r="C103" s="11">
        <v>3</v>
      </c>
      <c r="D103" s="14" t="s">
        <v>146</v>
      </c>
      <c r="E103" s="40">
        <f t="shared" ref="E103:E104" si="45">IF($C103=5,1,IF($C103=4,2,IF($C103=3,3,IF($C103=2,4,IF($C103=1,5,0)))))-1</f>
        <v>2</v>
      </c>
    </row>
    <row r="104" spans="1:5">
      <c r="A104" s="11">
        <v>103</v>
      </c>
      <c r="B104" s="6" t="s">
        <v>253</v>
      </c>
      <c r="C104" s="11">
        <v>1</v>
      </c>
      <c r="D104" s="14" t="s">
        <v>146</v>
      </c>
      <c r="E104" s="40">
        <f t="shared" si="45"/>
        <v>4</v>
      </c>
    </row>
    <row r="105" spans="1:5">
      <c r="A105" s="11">
        <v>104</v>
      </c>
      <c r="B105" s="6" t="s">
        <v>285</v>
      </c>
      <c r="C105" s="11">
        <v>1</v>
      </c>
      <c r="D105" s="12" t="s">
        <v>145</v>
      </c>
      <c r="E105" s="40">
        <f>$C105-1</f>
        <v>0</v>
      </c>
    </row>
    <row r="106" spans="1:5">
      <c r="A106" s="11">
        <v>105</v>
      </c>
      <c r="B106" s="6" t="s">
        <v>306</v>
      </c>
      <c r="C106" s="11">
        <v>1</v>
      </c>
      <c r="D106" s="14" t="s">
        <v>146</v>
      </c>
      <c r="E106" s="40">
        <f t="shared" ref="E106:E107" si="46">IF($C106=5,1,IF($C106=4,2,IF($C106=3,3,IF($C106=2,4,IF($C106=1,5,0)))))-1</f>
        <v>4</v>
      </c>
    </row>
    <row r="107" spans="1:5">
      <c r="A107" s="11">
        <v>106</v>
      </c>
      <c r="B107" s="6" t="s">
        <v>52</v>
      </c>
      <c r="C107" s="11">
        <v>5</v>
      </c>
      <c r="D107" s="14" t="s">
        <v>146</v>
      </c>
      <c r="E107" s="40">
        <f t="shared" si="46"/>
        <v>0</v>
      </c>
    </row>
    <row r="108" spans="1:5">
      <c r="A108" s="11">
        <v>107</v>
      </c>
      <c r="B108" s="6" t="s">
        <v>115</v>
      </c>
      <c r="C108" s="11">
        <v>5</v>
      </c>
      <c r="D108" s="12" t="s">
        <v>145</v>
      </c>
      <c r="E108" s="40">
        <f t="shared" ref="E108:E109" si="47">$C108-1</f>
        <v>4</v>
      </c>
    </row>
    <row r="109" spans="1:5">
      <c r="A109" s="11">
        <v>108</v>
      </c>
      <c r="B109" s="6" t="s">
        <v>257</v>
      </c>
      <c r="C109" s="11">
        <v>4</v>
      </c>
      <c r="D109" s="12" t="s">
        <v>145</v>
      </c>
      <c r="E109" s="40">
        <f t="shared" si="47"/>
        <v>3</v>
      </c>
    </row>
    <row r="110" spans="1:5">
      <c r="A110" s="11">
        <v>109</v>
      </c>
      <c r="B110" s="6" t="s">
        <v>102</v>
      </c>
      <c r="C110" s="11">
        <v>5</v>
      </c>
      <c r="D110" s="14" t="s">
        <v>146</v>
      </c>
      <c r="E110" s="40">
        <f t="shared" ref="E110" si="48">IF($C110=5,1,IF($C110=4,2,IF($C110=3,3,IF($C110=2,4,IF($C110=1,5,0)))))-1</f>
        <v>0</v>
      </c>
    </row>
    <row r="111" spans="1:5">
      <c r="A111" s="11">
        <v>110</v>
      </c>
      <c r="B111" s="6" t="s">
        <v>311</v>
      </c>
      <c r="C111" s="11">
        <v>5</v>
      </c>
      <c r="D111" s="12" t="s">
        <v>145</v>
      </c>
      <c r="E111" s="40">
        <f t="shared" ref="E111:E112" si="49">$C111-1</f>
        <v>4</v>
      </c>
    </row>
    <row r="112" spans="1:5">
      <c r="A112" s="11">
        <v>111</v>
      </c>
      <c r="B112" s="6" t="s">
        <v>85</v>
      </c>
      <c r="C112" s="11">
        <v>5</v>
      </c>
      <c r="D112" s="12" t="s">
        <v>145</v>
      </c>
      <c r="E112" s="40">
        <f t="shared" si="49"/>
        <v>4</v>
      </c>
    </row>
    <row r="113" spans="1:5">
      <c r="A113" s="11">
        <v>112</v>
      </c>
      <c r="B113" s="6" t="s">
        <v>55</v>
      </c>
      <c r="C113" s="11">
        <v>5</v>
      </c>
      <c r="D113" s="14" t="s">
        <v>146</v>
      </c>
      <c r="E113" s="40">
        <f t="shared" ref="E113:E114" si="50">IF($C113=5,1,IF($C113=4,2,IF($C113=3,3,IF($C113=2,4,IF($C113=1,5,0)))))-1</f>
        <v>0</v>
      </c>
    </row>
    <row r="114" spans="1:5">
      <c r="A114" s="11">
        <v>113</v>
      </c>
      <c r="B114" s="6" t="s">
        <v>260</v>
      </c>
      <c r="C114" s="11">
        <v>1</v>
      </c>
      <c r="D114" s="14" t="s">
        <v>146</v>
      </c>
      <c r="E114" s="40">
        <f t="shared" si="50"/>
        <v>4</v>
      </c>
    </row>
    <row r="115" spans="1:5">
      <c r="A115" s="11">
        <v>114</v>
      </c>
      <c r="B115" s="6" t="s">
        <v>294</v>
      </c>
      <c r="C115" s="11">
        <v>5</v>
      </c>
      <c r="D115" s="12" t="s">
        <v>145</v>
      </c>
      <c r="E115" s="40">
        <f>$C115-1</f>
        <v>4</v>
      </c>
    </row>
    <row r="116" spans="1:5">
      <c r="A116" s="11">
        <v>115</v>
      </c>
      <c r="B116" s="6" t="s">
        <v>319</v>
      </c>
      <c r="C116" s="11">
        <v>1</v>
      </c>
      <c r="D116" s="14" t="s">
        <v>146</v>
      </c>
      <c r="E116" s="40">
        <f t="shared" ref="E116:E117" si="51">IF($C116=5,1,IF($C116=4,2,IF($C116=3,3,IF($C116=2,4,IF($C116=1,5,0)))))-1</f>
        <v>4</v>
      </c>
    </row>
    <row r="117" spans="1:5">
      <c r="A117" s="11">
        <v>116</v>
      </c>
      <c r="B117" s="6" t="s">
        <v>59</v>
      </c>
      <c r="C117" s="11">
        <v>5</v>
      </c>
      <c r="D117" s="14" t="s">
        <v>146</v>
      </c>
      <c r="E117" s="40">
        <f t="shared" si="51"/>
        <v>0</v>
      </c>
    </row>
    <row r="118" spans="1:5">
      <c r="A118" s="11">
        <v>117</v>
      </c>
      <c r="B118" s="6" t="s">
        <v>60</v>
      </c>
      <c r="C118" s="11">
        <v>5</v>
      </c>
      <c r="D118" s="12" t="s">
        <v>145</v>
      </c>
      <c r="E118" s="40">
        <f t="shared" ref="E118:E119" si="52">$C118-1</f>
        <v>4</v>
      </c>
    </row>
    <row r="119" spans="1:5">
      <c r="A119" s="11">
        <v>118</v>
      </c>
      <c r="B119" s="6" t="s">
        <v>129</v>
      </c>
      <c r="C119" s="11">
        <v>5</v>
      </c>
      <c r="D119" s="12" t="s">
        <v>145</v>
      </c>
      <c r="E119" s="40">
        <f t="shared" si="52"/>
        <v>4</v>
      </c>
    </row>
    <row r="120" spans="1:5">
      <c r="A120" s="11">
        <v>119</v>
      </c>
      <c r="B120" s="6" t="s">
        <v>295</v>
      </c>
      <c r="C120" s="11">
        <v>1</v>
      </c>
      <c r="D120" s="14" t="s">
        <v>146</v>
      </c>
      <c r="E120" s="40">
        <f t="shared" ref="E120" si="53">IF($C120=5,1,IF($C120=4,2,IF($C120=3,3,IF($C120=2,4,IF($C120=1,5,0)))))-1</f>
        <v>4</v>
      </c>
    </row>
    <row r="121" spans="1:5">
      <c r="A121" s="11">
        <v>120</v>
      </c>
      <c r="B121" s="6" t="s">
        <v>322</v>
      </c>
      <c r="C121" s="11">
        <v>1</v>
      </c>
      <c r="D121" s="12" t="s">
        <v>145</v>
      </c>
      <c r="E121" s="40">
        <f>$C121-1</f>
        <v>0</v>
      </c>
    </row>
    <row r="122" spans="1:5">
      <c r="A122" s="11">
        <v>121</v>
      </c>
      <c r="B122" s="6" t="s">
        <v>326</v>
      </c>
      <c r="C122" s="11">
        <v>2</v>
      </c>
      <c r="D122" s="14" t="s">
        <v>146</v>
      </c>
      <c r="E122" s="40">
        <f t="shared" ref="E122" si="54">IF($C122=5,1,IF($C122=4,2,IF($C122=3,3,IF($C122=2,4,IF($C122=1,5,0)))))-1</f>
        <v>3</v>
      </c>
    </row>
    <row r="123" spans="1:5">
      <c r="A123" s="11">
        <v>122</v>
      </c>
      <c r="B123" s="6" t="s">
        <v>61</v>
      </c>
      <c r="C123" s="11">
        <v>5</v>
      </c>
      <c r="D123" s="12" t="s">
        <v>145</v>
      </c>
      <c r="E123" s="40">
        <f t="shared" ref="E123:E124" si="55">$C123-1</f>
        <v>4</v>
      </c>
    </row>
    <row r="124" spans="1:5">
      <c r="A124" s="11">
        <v>123</v>
      </c>
      <c r="B124" s="6" t="s">
        <v>33</v>
      </c>
      <c r="C124" s="11">
        <v>3</v>
      </c>
      <c r="D124" s="12" t="s">
        <v>145</v>
      </c>
      <c r="E124" s="40">
        <f t="shared" si="55"/>
        <v>2</v>
      </c>
    </row>
    <row r="125" spans="1:5">
      <c r="A125" s="11">
        <v>124</v>
      </c>
      <c r="B125" s="6" t="s">
        <v>448</v>
      </c>
      <c r="C125" s="11">
        <v>1</v>
      </c>
      <c r="D125" s="14" t="s">
        <v>146</v>
      </c>
      <c r="E125" s="40">
        <f t="shared" ref="E125" si="56">IF($C125=5,1,IF($C125=4,2,IF($C125=3,3,IF($C125=2,4,IF($C125=1,5,0)))))-1</f>
        <v>4</v>
      </c>
    </row>
    <row r="126" spans="1:5">
      <c r="A126" s="11">
        <v>125</v>
      </c>
      <c r="B126" s="6" t="s">
        <v>334</v>
      </c>
      <c r="C126" s="11">
        <v>5</v>
      </c>
      <c r="D126" s="12" t="s">
        <v>145</v>
      </c>
      <c r="E126" s="40">
        <f t="shared" ref="E126:E127" si="57">$C126-1</f>
        <v>4</v>
      </c>
    </row>
    <row r="127" spans="1:5">
      <c r="A127" s="11">
        <v>126</v>
      </c>
      <c r="B127" s="6" t="s">
        <v>62</v>
      </c>
      <c r="C127" s="11">
        <v>1</v>
      </c>
      <c r="D127" s="12" t="s">
        <v>145</v>
      </c>
      <c r="E127" s="40">
        <f t="shared" si="57"/>
        <v>0</v>
      </c>
    </row>
    <row r="128" spans="1:5">
      <c r="A128" s="11">
        <v>127</v>
      </c>
      <c r="B128" s="6" t="s">
        <v>8</v>
      </c>
      <c r="C128" s="11">
        <v>5</v>
      </c>
      <c r="D128" s="14" t="s">
        <v>146</v>
      </c>
      <c r="E128" s="40">
        <f t="shared" ref="E128:E129" si="58">IF($C128=5,1,IF($C128=4,2,IF($C128=3,3,IF($C128=2,4,IF($C128=1,5,0)))))-1</f>
        <v>0</v>
      </c>
    </row>
    <row r="129" spans="1:5">
      <c r="A129" s="11">
        <v>128</v>
      </c>
      <c r="B129" s="6" t="s">
        <v>36</v>
      </c>
      <c r="C129" s="11">
        <v>1</v>
      </c>
      <c r="D129" s="14" t="s">
        <v>146</v>
      </c>
      <c r="E129" s="40">
        <f t="shared" si="58"/>
        <v>4</v>
      </c>
    </row>
    <row r="130" spans="1:5">
      <c r="A130" s="11">
        <v>129</v>
      </c>
      <c r="B130" s="6" t="s">
        <v>335</v>
      </c>
      <c r="C130" s="11">
        <v>5</v>
      </c>
      <c r="D130" s="12" t="s">
        <v>145</v>
      </c>
      <c r="E130" s="40">
        <f>$C130-1</f>
        <v>4</v>
      </c>
    </row>
    <row r="131" spans="1:5">
      <c r="A131" s="11">
        <v>130</v>
      </c>
      <c r="B131" s="6" t="s">
        <v>302</v>
      </c>
      <c r="C131" s="11">
        <v>5</v>
      </c>
      <c r="D131" s="14" t="s">
        <v>146</v>
      </c>
      <c r="E131" s="40">
        <f t="shared" ref="E131" si="59">IF($C131=5,1,IF($C131=4,2,IF($C131=3,3,IF($C131=2,4,IF($C131=1,5,0)))))-1</f>
        <v>0</v>
      </c>
    </row>
    <row r="132" spans="1:5">
      <c r="A132" s="11">
        <v>131</v>
      </c>
      <c r="B132" s="6" t="s">
        <v>65</v>
      </c>
      <c r="C132" s="11">
        <v>3</v>
      </c>
      <c r="D132" s="12" t="s">
        <v>145</v>
      </c>
      <c r="E132" s="40">
        <f t="shared" ref="E132:E134" si="60">$C132-1</f>
        <v>2</v>
      </c>
    </row>
    <row r="133" spans="1:5">
      <c r="A133" s="11">
        <v>132</v>
      </c>
      <c r="B133" s="6" t="s">
        <v>66</v>
      </c>
      <c r="C133" s="11">
        <v>4</v>
      </c>
      <c r="D133" s="12" t="s">
        <v>145</v>
      </c>
      <c r="E133" s="40">
        <f t="shared" si="60"/>
        <v>3</v>
      </c>
    </row>
    <row r="134" spans="1:5">
      <c r="A134" s="11">
        <v>133</v>
      </c>
      <c r="B134" s="6" t="s">
        <v>254</v>
      </c>
      <c r="C134" s="11">
        <v>5</v>
      </c>
      <c r="D134" s="12" t="s">
        <v>145</v>
      </c>
      <c r="E134" s="40">
        <f t="shared" si="60"/>
        <v>4</v>
      </c>
    </row>
    <row r="135" spans="1:5">
      <c r="A135" s="11">
        <v>134</v>
      </c>
      <c r="B135" s="6" t="s">
        <v>336</v>
      </c>
      <c r="C135" s="11">
        <v>1</v>
      </c>
      <c r="D135" s="14" t="s">
        <v>146</v>
      </c>
      <c r="E135" s="40">
        <f t="shared" ref="E135" si="61">IF($C135=5,1,IF($C135=4,2,IF($C135=3,3,IF($C135=2,4,IF($C135=1,5,0)))))-1</f>
        <v>4</v>
      </c>
    </row>
    <row r="136" spans="1:5">
      <c r="A136" s="11">
        <v>135</v>
      </c>
      <c r="B136" s="6" t="s">
        <v>315</v>
      </c>
      <c r="C136" s="11">
        <v>5</v>
      </c>
      <c r="D136" s="12" t="s">
        <v>145</v>
      </c>
      <c r="E136" s="40">
        <f t="shared" ref="E136:E137" si="62">$C136-1</f>
        <v>4</v>
      </c>
    </row>
    <row r="137" spans="1:5">
      <c r="A137" s="11">
        <v>136</v>
      </c>
      <c r="B137" s="6" t="s">
        <v>42</v>
      </c>
      <c r="C137" s="11">
        <v>1</v>
      </c>
      <c r="D137" s="12" t="s">
        <v>145</v>
      </c>
      <c r="E137" s="40">
        <f t="shared" si="62"/>
        <v>0</v>
      </c>
    </row>
    <row r="138" spans="1:5">
      <c r="A138" s="11">
        <v>137</v>
      </c>
      <c r="B138" s="6" t="s">
        <v>43</v>
      </c>
      <c r="C138" s="11">
        <v>3</v>
      </c>
      <c r="D138" s="14" t="s">
        <v>146</v>
      </c>
      <c r="E138" s="40">
        <f t="shared" ref="E138:E139" si="63">IF($C138=5,1,IF($C138=4,2,IF($C138=3,3,IF($C138=2,4,IF($C138=1,5,0)))))-1</f>
        <v>2</v>
      </c>
    </row>
    <row r="139" spans="1:5">
      <c r="A139" s="11">
        <v>138</v>
      </c>
      <c r="B139" s="6" t="s">
        <v>69</v>
      </c>
      <c r="C139" s="11">
        <v>1</v>
      </c>
      <c r="D139" s="14" t="s">
        <v>146</v>
      </c>
      <c r="E139" s="40">
        <f t="shared" si="63"/>
        <v>4</v>
      </c>
    </row>
    <row r="140" spans="1:5">
      <c r="A140" s="11">
        <v>139</v>
      </c>
      <c r="B140" s="6" t="s">
        <v>288</v>
      </c>
      <c r="C140" s="11">
        <v>5</v>
      </c>
      <c r="D140" s="12" t="s">
        <v>145</v>
      </c>
      <c r="E140" s="40">
        <f>$C140-1</f>
        <v>4</v>
      </c>
    </row>
    <row r="141" spans="1:5">
      <c r="A141" s="11">
        <v>140</v>
      </c>
      <c r="B141" s="6" t="s">
        <v>127</v>
      </c>
      <c r="C141" s="11">
        <v>1</v>
      </c>
      <c r="D141" s="14" t="s">
        <v>146</v>
      </c>
      <c r="E141" s="40">
        <f t="shared" ref="E141:E142" si="64">IF($C141=5,1,IF($C141=4,2,IF($C141=3,3,IF($C141=2,4,IF($C141=1,5,0)))))-1</f>
        <v>4</v>
      </c>
    </row>
    <row r="142" spans="1:5">
      <c r="A142" s="11">
        <v>141</v>
      </c>
      <c r="B142" s="6" t="s">
        <v>350</v>
      </c>
      <c r="C142" s="11">
        <v>1</v>
      </c>
      <c r="D142" s="14" t="s">
        <v>146</v>
      </c>
      <c r="E142" s="40">
        <f t="shared" si="64"/>
        <v>4</v>
      </c>
    </row>
    <row r="143" spans="1:5">
      <c r="A143" s="11">
        <v>142</v>
      </c>
      <c r="B143" s="6" t="s">
        <v>13</v>
      </c>
      <c r="C143" s="11">
        <v>2</v>
      </c>
      <c r="D143" s="12" t="s">
        <v>145</v>
      </c>
      <c r="E143" s="40">
        <f t="shared" ref="E143:E144" si="65">$C143-1</f>
        <v>1</v>
      </c>
    </row>
    <row r="144" spans="1:5">
      <c r="A144" s="11">
        <v>143</v>
      </c>
      <c r="B144" s="6" t="s">
        <v>45</v>
      </c>
      <c r="C144" s="11">
        <v>5</v>
      </c>
      <c r="D144" s="12" t="s">
        <v>145</v>
      </c>
      <c r="E144" s="40">
        <f t="shared" si="65"/>
        <v>4</v>
      </c>
    </row>
    <row r="145" spans="1:5">
      <c r="A145" s="11">
        <v>144</v>
      </c>
      <c r="B145" s="6" t="s">
        <v>72</v>
      </c>
      <c r="C145" s="11">
        <v>5</v>
      </c>
      <c r="D145" s="14" t="s">
        <v>146</v>
      </c>
      <c r="E145" s="40">
        <f t="shared" ref="E145" si="66">IF($C145=5,1,IF($C145=4,2,IF($C145=3,3,IF($C145=2,4,IF($C145=1,5,0)))))-1</f>
        <v>0</v>
      </c>
    </row>
    <row r="146" spans="1:5">
      <c r="A146" s="11">
        <v>145</v>
      </c>
      <c r="B146" s="6" t="s">
        <v>320</v>
      </c>
      <c r="C146" s="11">
        <v>5</v>
      </c>
      <c r="D146" s="12" t="s">
        <v>145</v>
      </c>
      <c r="E146" s="40">
        <f t="shared" ref="E146:E147" si="67">$C146-1</f>
        <v>4</v>
      </c>
    </row>
    <row r="147" spans="1:5">
      <c r="A147" s="11">
        <v>146</v>
      </c>
      <c r="B147" s="6" t="s">
        <v>74</v>
      </c>
      <c r="C147" s="11">
        <v>1</v>
      </c>
      <c r="D147" s="12" t="s">
        <v>145</v>
      </c>
      <c r="E147" s="40">
        <f t="shared" si="67"/>
        <v>0</v>
      </c>
    </row>
    <row r="148" spans="1:5">
      <c r="A148" s="11">
        <v>147</v>
      </c>
      <c r="B148" s="6" t="s">
        <v>128</v>
      </c>
      <c r="C148" s="11">
        <v>1</v>
      </c>
      <c r="D148" s="14" t="s">
        <v>146</v>
      </c>
      <c r="E148" s="40">
        <f t="shared" ref="E148:E149" si="68">IF($C148=5,1,IF($C148=4,2,IF($C148=3,3,IF($C148=2,4,IF($C148=1,5,0)))))-1</f>
        <v>4</v>
      </c>
    </row>
    <row r="149" spans="1:5" ht="30">
      <c r="A149" s="11">
        <v>148</v>
      </c>
      <c r="B149" s="6" t="s">
        <v>337</v>
      </c>
      <c r="C149" s="11">
        <v>1</v>
      </c>
      <c r="D149" s="14" t="s">
        <v>146</v>
      </c>
      <c r="E149" s="40">
        <f t="shared" si="68"/>
        <v>4</v>
      </c>
    </row>
    <row r="150" spans="1:5">
      <c r="A150" s="11">
        <v>149</v>
      </c>
      <c r="B150" s="6" t="s">
        <v>75</v>
      </c>
      <c r="C150" s="11">
        <v>1</v>
      </c>
      <c r="D150" s="12" t="s">
        <v>145</v>
      </c>
      <c r="E150" s="40">
        <f>$C150-1</f>
        <v>0</v>
      </c>
    </row>
    <row r="151" spans="1:5">
      <c r="A151" s="11">
        <v>150</v>
      </c>
      <c r="B151" s="6" t="s">
        <v>323</v>
      </c>
      <c r="C151" s="11">
        <v>4</v>
      </c>
      <c r="D151" s="14" t="s">
        <v>146</v>
      </c>
      <c r="E151" s="40">
        <f t="shared" ref="E151" si="69">IF($C151=5,1,IF($C151=4,2,IF($C151=3,3,IF($C151=2,4,IF($C151=1,5,0)))))-1</f>
        <v>1</v>
      </c>
    </row>
    <row r="152" spans="1:5">
      <c r="A152" s="11">
        <v>151</v>
      </c>
      <c r="B152" s="6" t="s">
        <v>47</v>
      </c>
      <c r="C152" s="11">
        <v>1</v>
      </c>
      <c r="D152" s="12" t="s">
        <v>145</v>
      </c>
      <c r="E152" s="40">
        <f t="shared" ref="E152:E153" si="70">$C152-1</f>
        <v>0</v>
      </c>
    </row>
    <row r="153" spans="1:5">
      <c r="A153" s="11">
        <v>152</v>
      </c>
      <c r="B153" s="6" t="s">
        <v>78</v>
      </c>
      <c r="C153" s="11">
        <v>5</v>
      </c>
      <c r="D153" s="12" t="s">
        <v>145</v>
      </c>
      <c r="E153" s="40">
        <f t="shared" si="70"/>
        <v>4</v>
      </c>
    </row>
    <row r="154" spans="1:5" ht="30">
      <c r="A154" s="11">
        <v>153</v>
      </c>
      <c r="B154" s="6" t="s">
        <v>79</v>
      </c>
      <c r="C154" s="11">
        <v>1</v>
      </c>
      <c r="D154" s="14" t="s">
        <v>146</v>
      </c>
      <c r="E154" s="40">
        <f t="shared" ref="E154" si="71">IF($C154=5,1,IF($C154=4,2,IF($C154=3,3,IF($C154=2,4,IF($C154=1,5,0)))))-1</f>
        <v>4</v>
      </c>
    </row>
    <row r="155" spans="1:5">
      <c r="A155" s="11">
        <v>154</v>
      </c>
      <c r="B155" s="6" t="s">
        <v>279</v>
      </c>
      <c r="C155" s="11">
        <v>4</v>
      </c>
      <c r="D155" s="12" t="s">
        <v>145</v>
      </c>
      <c r="E155" s="40">
        <f>$C155-1</f>
        <v>3</v>
      </c>
    </row>
    <row r="156" spans="1:5">
      <c r="A156" s="11">
        <v>155</v>
      </c>
      <c r="B156" s="6" t="s">
        <v>298</v>
      </c>
      <c r="C156" s="11">
        <v>1</v>
      </c>
      <c r="D156" s="14" t="s">
        <v>146</v>
      </c>
      <c r="E156" s="40">
        <f t="shared" ref="E156:E157" si="72">IF($C156=5,1,IF($C156=4,2,IF($C156=3,3,IF($C156=2,4,IF($C156=1,5,0)))))-1</f>
        <v>4</v>
      </c>
    </row>
    <row r="157" spans="1:5">
      <c r="A157" s="11">
        <v>156</v>
      </c>
      <c r="B157" s="6" t="s">
        <v>327</v>
      </c>
      <c r="C157" s="11">
        <v>4</v>
      </c>
      <c r="D157" s="14" t="s">
        <v>146</v>
      </c>
      <c r="E157" s="40">
        <f t="shared" si="72"/>
        <v>1</v>
      </c>
    </row>
    <row r="158" spans="1:5">
      <c r="A158" s="11">
        <v>157</v>
      </c>
      <c r="B158" s="6" t="s">
        <v>267</v>
      </c>
      <c r="C158" s="11">
        <v>5</v>
      </c>
      <c r="D158" s="12" t="s">
        <v>145</v>
      </c>
      <c r="E158" s="40">
        <f t="shared" ref="E158:E159" si="73">$C158-1</f>
        <v>4</v>
      </c>
    </row>
    <row r="159" spans="1:5">
      <c r="A159" s="11">
        <v>158</v>
      </c>
      <c r="B159" s="6" t="s">
        <v>250</v>
      </c>
      <c r="C159" s="11">
        <v>5</v>
      </c>
      <c r="D159" s="12" t="s">
        <v>145</v>
      </c>
      <c r="E159" s="40">
        <f t="shared" si="73"/>
        <v>4</v>
      </c>
    </row>
    <row r="160" spans="1:5">
      <c r="A160" s="11">
        <v>159</v>
      </c>
      <c r="B160" s="6" t="s">
        <v>282</v>
      </c>
      <c r="C160" s="11">
        <v>1</v>
      </c>
      <c r="D160" s="14" t="s">
        <v>146</v>
      </c>
      <c r="E160" s="40">
        <f t="shared" ref="E160" si="74">IF($C160=5,1,IF($C160=4,2,IF($C160=3,3,IF($C160=2,4,IF($C160=1,5,0)))))-1</f>
        <v>4</v>
      </c>
    </row>
    <row r="161" spans="1:6">
      <c r="A161" s="11">
        <v>160</v>
      </c>
      <c r="B161" s="6" t="s">
        <v>303</v>
      </c>
      <c r="C161" s="11">
        <v>4</v>
      </c>
      <c r="D161" s="12" t="s">
        <v>145</v>
      </c>
      <c r="E161" s="40">
        <f t="shared" ref="E161:E163" si="75">$C161-1</f>
        <v>3</v>
      </c>
    </row>
    <row r="162" spans="1:6">
      <c r="A162" s="11">
        <v>161</v>
      </c>
      <c r="B162" s="6" t="s">
        <v>81</v>
      </c>
      <c r="C162" s="11">
        <v>1</v>
      </c>
      <c r="D162" s="12" t="s">
        <v>145</v>
      </c>
      <c r="E162" s="40">
        <f t="shared" si="75"/>
        <v>0</v>
      </c>
    </row>
    <row r="163" spans="1:6">
      <c r="A163" s="11">
        <v>162</v>
      </c>
      <c r="B163" s="6" t="s">
        <v>338</v>
      </c>
      <c r="C163" s="11">
        <v>2</v>
      </c>
      <c r="D163" s="12" t="s">
        <v>145</v>
      </c>
      <c r="E163" s="40">
        <f t="shared" si="75"/>
        <v>1</v>
      </c>
      <c r="F163"/>
    </row>
    <row r="164" spans="1:6">
      <c r="A164" s="11">
        <v>163</v>
      </c>
      <c r="B164" s="6" t="s">
        <v>82</v>
      </c>
      <c r="C164" s="11">
        <v>1</v>
      </c>
      <c r="D164" s="14" t="s">
        <v>146</v>
      </c>
      <c r="E164" s="40">
        <f t="shared" ref="E164" si="76">IF($C164=5,1,IF($C164=4,2,IF($C164=3,3,IF($C164=2,4,IF($C164=1,5,0)))))-1</f>
        <v>4</v>
      </c>
    </row>
    <row r="165" spans="1:6">
      <c r="A165" s="11">
        <v>164</v>
      </c>
      <c r="B165" s="6" t="s">
        <v>286</v>
      </c>
      <c r="C165" s="11">
        <v>5</v>
      </c>
      <c r="D165" s="12" t="s">
        <v>145</v>
      </c>
      <c r="E165" s="40">
        <f t="shared" ref="E165:E166" si="77">$C165-1</f>
        <v>4</v>
      </c>
    </row>
    <row r="166" spans="1:6">
      <c r="A166" s="11">
        <v>165</v>
      </c>
      <c r="B166" s="6" t="s">
        <v>307</v>
      </c>
      <c r="C166" s="11">
        <v>5</v>
      </c>
      <c r="D166" s="12" t="s">
        <v>145</v>
      </c>
      <c r="E166" s="40">
        <f t="shared" si="77"/>
        <v>4</v>
      </c>
    </row>
    <row r="167" spans="1:6">
      <c r="A167" s="11">
        <v>166</v>
      </c>
      <c r="B167" s="6" t="s">
        <v>25</v>
      </c>
      <c r="C167" s="11">
        <v>3</v>
      </c>
      <c r="D167" s="14" t="s">
        <v>146</v>
      </c>
      <c r="E167" s="40">
        <f t="shared" ref="E167" si="78">IF($C167=5,1,IF($C167=4,2,IF($C167=3,3,IF($C167=2,4,IF($C167=1,5,0)))))-1</f>
        <v>2</v>
      </c>
    </row>
    <row r="168" spans="1:6">
      <c r="A168" s="11">
        <v>167</v>
      </c>
      <c r="B168" s="6" t="s">
        <v>84</v>
      </c>
      <c r="C168" s="11">
        <v>4</v>
      </c>
      <c r="D168" s="12" t="s">
        <v>145</v>
      </c>
      <c r="E168" s="40">
        <f t="shared" ref="E168:E169" si="79">$C168-1</f>
        <v>3</v>
      </c>
    </row>
    <row r="169" spans="1:6">
      <c r="A169" s="11">
        <v>168</v>
      </c>
      <c r="B169" s="6" t="s">
        <v>26</v>
      </c>
      <c r="C169" s="11">
        <v>5</v>
      </c>
      <c r="D169" s="12" t="s">
        <v>145</v>
      </c>
      <c r="E169" s="40">
        <f t="shared" si="79"/>
        <v>4</v>
      </c>
    </row>
    <row r="170" spans="1:6">
      <c r="A170" s="11">
        <v>169</v>
      </c>
      <c r="B170" s="6" t="s">
        <v>289</v>
      </c>
      <c r="C170" s="11">
        <v>2</v>
      </c>
      <c r="D170" s="14" t="s">
        <v>146</v>
      </c>
      <c r="E170" s="40">
        <f t="shared" ref="E170" si="80">IF($C170=5,1,IF($C170=4,2,IF($C170=3,3,IF($C170=2,4,IF($C170=1,5,0)))))-1</f>
        <v>3</v>
      </c>
    </row>
    <row r="171" spans="1:6">
      <c r="A171" s="11">
        <v>170</v>
      </c>
      <c r="B171" s="6" t="s">
        <v>123</v>
      </c>
      <c r="C171" s="11">
        <v>5</v>
      </c>
      <c r="D171" s="12" t="s">
        <v>145</v>
      </c>
      <c r="E171" s="40">
        <f t="shared" ref="E171:E173" si="81">$C171-1</f>
        <v>4</v>
      </c>
    </row>
    <row r="172" spans="1:6">
      <c r="A172" s="11">
        <v>171</v>
      </c>
      <c r="B172" s="6" t="s">
        <v>54</v>
      </c>
      <c r="C172" s="11">
        <v>5</v>
      </c>
      <c r="D172" s="12" t="s">
        <v>145</v>
      </c>
      <c r="E172" s="40">
        <f t="shared" si="81"/>
        <v>4</v>
      </c>
    </row>
    <row r="173" spans="1:6">
      <c r="A173" s="11">
        <v>172</v>
      </c>
      <c r="B173" s="6" t="s">
        <v>339</v>
      </c>
      <c r="C173" s="11">
        <v>1</v>
      </c>
      <c r="D173" s="12" t="s">
        <v>145</v>
      </c>
      <c r="E173" s="40">
        <f t="shared" si="81"/>
        <v>0</v>
      </c>
    </row>
    <row r="174" spans="1:6">
      <c r="A174" s="11">
        <v>173</v>
      </c>
      <c r="B174" s="6" t="s">
        <v>56</v>
      </c>
      <c r="C174" s="11">
        <v>1</v>
      </c>
      <c r="D174" s="14" t="s">
        <v>146</v>
      </c>
      <c r="E174" s="40">
        <f t="shared" ref="E174" si="82">IF($C174=5,1,IF($C174=4,2,IF($C174=3,3,IF($C174=2,4,IF($C174=1,5,0)))))-1</f>
        <v>4</v>
      </c>
    </row>
    <row r="175" spans="1:6">
      <c r="A175" s="11">
        <v>174</v>
      </c>
      <c r="B175" s="6" t="s">
        <v>57</v>
      </c>
      <c r="C175" s="11">
        <v>1</v>
      </c>
      <c r="D175" s="12" t="s">
        <v>145</v>
      </c>
      <c r="E175" s="40">
        <f>$C175-1</f>
        <v>0</v>
      </c>
    </row>
    <row r="176" spans="1:6">
      <c r="A176" s="11">
        <v>175</v>
      </c>
      <c r="B176" s="6" t="s">
        <v>87</v>
      </c>
      <c r="C176" s="11">
        <v>5</v>
      </c>
      <c r="D176" s="14" t="s">
        <v>146</v>
      </c>
      <c r="E176" s="40">
        <f t="shared" ref="E176:E177" si="83">IF($C176=5,1,IF($C176=4,2,IF($C176=3,3,IF($C176=2,4,IF($C176=1,5,0)))))-1</f>
        <v>0</v>
      </c>
    </row>
    <row r="177" spans="1:5">
      <c r="A177" s="11">
        <v>176</v>
      </c>
      <c r="B177" s="6" t="s">
        <v>88</v>
      </c>
      <c r="C177" s="11">
        <v>5</v>
      </c>
      <c r="D177" s="14" t="s">
        <v>146</v>
      </c>
      <c r="E177" s="40">
        <f t="shared" si="83"/>
        <v>0</v>
      </c>
    </row>
    <row r="178" spans="1:5">
      <c r="A178" s="11">
        <v>177</v>
      </c>
      <c r="B178" s="6" t="s">
        <v>89</v>
      </c>
      <c r="C178" s="11">
        <v>5</v>
      </c>
      <c r="D178" s="12" t="s">
        <v>145</v>
      </c>
      <c r="E178" s="40">
        <f t="shared" ref="E178:E181" si="84">$C178-1</f>
        <v>4</v>
      </c>
    </row>
    <row r="179" spans="1:5" ht="30">
      <c r="A179" s="11">
        <v>178</v>
      </c>
      <c r="B179" s="6" t="s">
        <v>262</v>
      </c>
      <c r="C179" s="11">
        <v>1</v>
      </c>
      <c r="D179" s="12" t="s">
        <v>145</v>
      </c>
      <c r="E179" s="40">
        <f t="shared" si="84"/>
        <v>0</v>
      </c>
    </row>
    <row r="180" spans="1:5">
      <c r="A180" s="11">
        <v>179</v>
      </c>
      <c r="B180" s="6" t="s">
        <v>296</v>
      </c>
      <c r="C180" s="11">
        <v>1</v>
      </c>
      <c r="D180" s="12" t="s">
        <v>145</v>
      </c>
      <c r="E180" s="40">
        <f t="shared" si="84"/>
        <v>0</v>
      </c>
    </row>
    <row r="181" spans="1:5">
      <c r="A181" s="11">
        <v>180</v>
      </c>
      <c r="B181" s="6" t="s">
        <v>31</v>
      </c>
      <c r="C181" s="11">
        <v>1</v>
      </c>
      <c r="D181" s="12" t="s">
        <v>145</v>
      </c>
      <c r="E181" s="40">
        <f t="shared" si="84"/>
        <v>0</v>
      </c>
    </row>
    <row r="182" spans="1:5">
      <c r="A182" s="11">
        <v>181</v>
      </c>
      <c r="B182" s="6" t="s">
        <v>91</v>
      </c>
      <c r="C182" s="11">
        <v>5</v>
      </c>
      <c r="D182" s="14" t="s">
        <v>146</v>
      </c>
      <c r="E182" s="40">
        <f t="shared" ref="E182" si="85">IF($C182=5,1,IF($C182=4,2,IF($C182=3,3,IF($C182=2,4,IF($C182=1,5,0)))))-1</f>
        <v>0</v>
      </c>
    </row>
    <row r="183" spans="1:5">
      <c r="A183" s="11">
        <v>182</v>
      </c>
      <c r="B183" s="6" t="s">
        <v>264</v>
      </c>
      <c r="C183" s="11">
        <v>1</v>
      </c>
      <c r="D183" s="12" t="s">
        <v>145</v>
      </c>
      <c r="E183" s="40">
        <f>$C183-1</f>
        <v>0</v>
      </c>
    </row>
    <row r="184" spans="1:5">
      <c r="A184" s="11">
        <v>183</v>
      </c>
      <c r="B184" s="6" t="s">
        <v>354</v>
      </c>
      <c r="C184" s="11">
        <v>1</v>
      </c>
      <c r="D184" s="14" t="s">
        <v>146</v>
      </c>
      <c r="E184" s="40">
        <f t="shared" ref="E184" si="86">IF($C184=5,1,IF($C184=4,2,IF($C184=3,3,IF($C184=2,4,IF($C184=1,5,0)))))-1</f>
        <v>4</v>
      </c>
    </row>
    <row r="185" spans="1:5">
      <c r="A185" s="11">
        <v>184</v>
      </c>
      <c r="B185" s="6" t="s">
        <v>340</v>
      </c>
      <c r="C185" s="11">
        <v>3</v>
      </c>
      <c r="D185" s="12" t="s">
        <v>145</v>
      </c>
      <c r="E185" s="40">
        <f t="shared" ref="E185:E187" si="87">$C185-1</f>
        <v>2</v>
      </c>
    </row>
    <row r="186" spans="1:5">
      <c r="A186" s="11">
        <v>185</v>
      </c>
      <c r="B186" s="6" t="s">
        <v>94</v>
      </c>
      <c r="C186" s="11">
        <v>5</v>
      </c>
      <c r="D186" s="12" t="s">
        <v>145</v>
      </c>
      <c r="E186" s="40">
        <f t="shared" si="87"/>
        <v>4</v>
      </c>
    </row>
    <row r="187" spans="1:5">
      <c r="A187" s="11">
        <v>186</v>
      </c>
      <c r="B187" s="6" t="s">
        <v>95</v>
      </c>
      <c r="C187" s="11">
        <v>1</v>
      </c>
      <c r="D187" s="12" t="s">
        <v>145</v>
      </c>
      <c r="E187" s="40">
        <f t="shared" si="87"/>
        <v>0</v>
      </c>
    </row>
    <row r="188" spans="1:5">
      <c r="A188" s="11">
        <v>187</v>
      </c>
      <c r="B188" s="6" t="s">
        <v>96</v>
      </c>
      <c r="C188" s="11">
        <v>1</v>
      </c>
      <c r="D188" s="14" t="s">
        <v>146</v>
      </c>
      <c r="E188" s="40">
        <f t="shared" ref="E188" si="88">IF($C188=5,1,IF($C188=4,2,IF($C188=3,3,IF($C188=2,4,IF($C188=1,5,0)))))-1</f>
        <v>4</v>
      </c>
    </row>
    <row r="189" spans="1:5" ht="15.75" customHeight="1">
      <c r="A189" s="11">
        <v>188</v>
      </c>
      <c r="B189" s="6" t="s">
        <v>49</v>
      </c>
      <c r="C189" s="11">
        <v>5</v>
      </c>
      <c r="D189" s="12" t="s">
        <v>145</v>
      </c>
      <c r="E189" s="40">
        <f>$C189-1</f>
        <v>4</v>
      </c>
    </row>
    <row r="190" spans="1:5">
      <c r="A190" s="11">
        <v>189</v>
      </c>
      <c r="B190" s="6" t="s">
        <v>341</v>
      </c>
      <c r="C190" s="11">
        <v>1</v>
      </c>
      <c r="D190" s="14" t="s">
        <v>146</v>
      </c>
      <c r="E190" s="40">
        <f t="shared" ref="E190:E191" si="89">IF($C190=5,1,IF($C190=4,2,IF($C190=3,3,IF($C190=2,4,IF($C190=1,5,0)))))-1</f>
        <v>4</v>
      </c>
    </row>
    <row r="191" spans="1:5">
      <c r="A191" s="11">
        <v>190</v>
      </c>
      <c r="B191" s="6" t="s">
        <v>304</v>
      </c>
      <c r="C191" s="11">
        <v>5</v>
      </c>
      <c r="D191" s="14" t="s">
        <v>146</v>
      </c>
      <c r="E191" s="40">
        <f t="shared" si="89"/>
        <v>0</v>
      </c>
    </row>
    <row r="192" spans="1:5">
      <c r="A192" s="11">
        <v>191</v>
      </c>
      <c r="B192" s="6" t="s">
        <v>98</v>
      </c>
      <c r="C192" s="11">
        <v>2</v>
      </c>
      <c r="D192" s="12" t="s">
        <v>145</v>
      </c>
      <c r="E192" s="40">
        <f t="shared" ref="E192:E198" si="90">$C192-1</f>
        <v>1</v>
      </c>
    </row>
    <row r="193" spans="1:5">
      <c r="A193" s="11">
        <v>192</v>
      </c>
      <c r="B193" s="6" t="s">
        <v>99</v>
      </c>
      <c r="C193" s="11">
        <v>2</v>
      </c>
      <c r="D193" s="12" t="s">
        <v>145</v>
      </c>
      <c r="E193" s="40">
        <f t="shared" si="90"/>
        <v>1</v>
      </c>
    </row>
    <row r="194" spans="1:5">
      <c r="A194" s="11">
        <v>193</v>
      </c>
      <c r="B194" s="6" t="s">
        <v>342</v>
      </c>
      <c r="C194" s="11">
        <v>1</v>
      </c>
      <c r="D194" s="12" t="s">
        <v>145</v>
      </c>
      <c r="E194" s="40">
        <f t="shared" si="90"/>
        <v>0</v>
      </c>
    </row>
    <row r="195" spans="1:5">
      <c r="A195" s="11">
        <v>194</v>
      </c>
      <c r="B195" s="6" t="s">
        <v>343</v>
      </c>
      <c r="C195" s="11">
        <v>5</v>
      </c>
      <c r="D195" s="12" t="s">
        <v>145</v>
      </c>
      <c r="E195" s="40">
        <f t="shared" si="90"/>
        <v>4</v>
      </c>
    </row>
    <row r="196" spans="1:5">
      <c r="A196" s="11">
        <v>195</v>
      </c>
      <c r="B196" s="6" t="s">
        <v>100</v>
      </c>
      <c r="C196" s="11">
        <v>4</v>
      </c>
      <c r="D196" s="12" t="s">
        <v>145</v>
      </c>
      <c r="E196" s="40">
        <f t="shared" si="90"/>
        <v>3</v>
      </c>
    </row>
    <row r="197" spans="1:5">
      <c r="A197" s="11">
        <v>196</v>
      </c>
      <c r="B197" s="6" t="s">
        <v>349</v>
      </c>
      <c r="C197" s="11">
        <v>1</v>
      </c>
      <c r="D197" s="12" t="s">
        <v>145</v>
      </c>
      <c r="E197" s="40">
        <f t="shared" si="90"/>
        <v>0</v>
      </c>
    </row>
    <row r="198" spans="1:5">
      <c r="A198" s="11">
        <v>197</v>
      </c>
      <c r="B198" s="6" t="s">
        <v>273</v>
      </c>
      <c r="C198" s="11">
        <v>1</v>
      </c>
      <c r="D198" s="12" t="s">
        <v>145</v>
      </c>
      <c r="E198" s="40">
        <f t="shared" si="90"/>
        <v>0</v>
      </c>
    </row>
    <row r="199" spans="1:5">
      <c r="A199" s="11">
        <v>198</v>
      </c>
      <c r="B199" s="6" t="s">
        <v>258</v>
      </c>
      <c r="C199" s="11">
        <v>2</v>
      </c>
      <c r="D199" s="14" t="s">
        <v>146</v>
      </c>
      <c r="E199" s="40">
        <f t="shared" ref="E199:E200" si="91">IF($C199=5,1,IF($C199=4,2,IF($C199=3,3,IF($C199=2,4,IF($C199=1,5,0)))))-1</f>
        <v>3</v>
      </c>
    </row>
    <row r="200" spans="1:5">
      <c r="A200" s="11">
        <v>199</v>
      </c>
      <c r="B200" s="6" t="s">
        <v>53</v>
      </c>
      <c r="C200" s="11">
        <v>2</v>
      </c>
      <c r="D200" s="14" t="s">
        <v>146</v>
      </c>
      <c r="E200" s="40">
        <f t="shared" si="91"/>
        <v>3</v>
      </c>
    </row>
    <row r="201" spans="1:5">
      <c r="A201" s="11">
        <v>200</v>
      </c>
      <c r="B201" s="6" t="s">
        <v>312</v>
      </c>
      <c r="C201" s="11">
        <v>5</v>
      </c>
      <c r="D201" s="12" t="s">
        <v>145</v>
      </c>
      <c r="E201" s="40">
        <f t="shared" ref="E201:E205" si="92">$C201-1</f>
        <v>4</v>
      </c>
    </row>
    <row r="202" spans="1:5">
      <c r="A202" s="11">
        <v>201</v>
      </c>
      <c r="B202" s="6" t="s">
        <v>103</v>
      </c>
      <c r="C202" s="11">
        <v>3</v>
      </c>
      <c r="D202" s="12" t="s">
        <v>145</v>
      </c>
      <c r="E202" s="40">
        <f t="shared" si="92"/>
        <v>2</v>
      </c>
    </row>
    <row r="203" spans="1:5">
      <c r="A203" s="11">
        <v>202</v>
      </c>
      <c r="B203" s="6" t="s">
        <v>104</v>
      </c>
      <c r="C203" s="11">
        <v>5</v>
      </c>
      <c r="D203" s="12" t="s">
        <v>145</v>
      </c>
      <c r="E203" s="40">
        <f t="shared" si="92"/>
        <v>4</v>
      </c>
    </row>
    <row r="204" spans="1:5">
      <c r="A204" s="11">
        <v>203</v>
      </c>
      <c r="B204" s="6" t="s">
        <v>1</v>
      </c>
      <c r="C204" s="11">
        <v>5</v>
      </c>
      <c r="D204" s="12" t="s">
        <v>145</v>
      </c>
      <c r="E204" s="40">
        <f t="shared" si="92"/>
        <v>4</v>
      </c>
    </row>
    <row r="205" spans="1:5">
      <c r="A205" s="11">
        <v>204</v>
      </c>
      <c r="B205" s="6" t="s">
        <v>105</v>
      </c>
      <c r="C205" s="11">
        <v>5</v>
      </c>
      <c r="D205" s="12" t="s">
        <v>145</v>
      </c>
      <c r="E205" s="40">
        <f t="shared" si="92"/>
        <v>4</v>
      </c>
    </row>
    <row r="206" spans="1:5">
      <c r="A206" s="11">
        <v>205</v>
      </c>
      <c r="B206" s="6" t="s">
        <v>321</v>
      </c>
      <c r="C206" s="11">
        <v>1</v>
      </c>
      <c r="D206" s="14" t="s">
        <v>146</v>
      </c>
      <c r="E206" s="40">
        <f t="shared" ref="E206:E209" si="93">IF($C206=5,1,IF($C206=4,2,IF($C206=3,3,IF($C206=2,4,IF($C206=1,5,0)))))-1</f>
        <v>4</v>
      </c>
    </row>
    <row r="207" spans="1:5">
      <c r="A207" s="11">
        <v>206</v>
      </c>
      <c r="B207" s="6" t="s">
        <v>353</v>
      </c>
      <c r="C207" s="11">
        <v>5</v>
      </c>
      <c r="D207" s="14" t="s">
        <v>146</v>
      </c>
      <c r="E207" s="40">
        <f t="shared" si="93"/>
        <v>0</v>
      </c>
    </row>
    <row r="208" spans="1:5">
      <c r="A208" s="11">
        <v>207</v>
      </c>
      <c r="B208" s="6" t="s">
        <v>46</v>
      </c>
      <c r="C208" s="11">
        <v>1</v>
      </c>
      <c r="D208" s="14" t="s">
        <v>146</v>
      </c>
      <c r="E208" s="40">
        <f t="shared" si="93"/>
        <v>4</v>
      </c>
    </row>
    <row r="209" spans="1:5">
      <c r="A209" s="11">
        <v>208</v>
      </c>
      <c r="B209" s="6" t="s">
        <v>106</v>
      </c>
      <c r="C209" s="11">
        <v>5</v>
      </c>
      <c r="D209" s="14" t="s">
        <v>146</v>
      </c>
      <c r="E209" s="40">
        <f t="shared" si="93"/>
        <v>0</v>
      </c>
    </row>
    <row r="210" spans="1:5">
      <c r="A210" s="11">
        <v>209</v>
      </c>
      <c r="B210" s="6" t="s">
        <v>144</v>
      </c>
      <c r="C210" s="11">
        <v>5</v>
      </c>
      <c r="D210" s="12" t="s">
        <v>145</v>
      </c>
      <c r="E210" s="40">
        <f t="shared" ref="E210:E213" si="94">$C210-1</f>
        <v>4</v>
      </c>
    </row>
    <row r="211" spans="1:5">
      <c r="A211" s="11">
        <v>210</v>
      </c>
      <c r="B211" s="6" t="s">
        <v>324</v>
      </c>
      <c r="C211" s="11">
        <v>1</v>
      </c>
      <c r="D211" s="12" t="s">
        <v>145</v>
      </c>
      <c r="E211" s="40">
        <f t="shared" si="94"/>
        <v>0</v>
      </c>
    </row>
    <row r="212" spans="1:5">
      <c r="A212" s="11">
        <v>211</v>
      </c>
      <c r="B212" s="6" t="s">
        <v>107</v>
      </c>
      <c r="C212" s="11">
        <v>1</v>
      </c>
      <c r="D212" s="12" t="s">
        <v>145</v>
      </c>
      <c r="E212" s="40">
        <f t="shared" si="94"/>
        <v>0</v>
      </c>
    </row>
    <row r="213" spans="1:5">
      <c r="A213" s="11">
        <v>212</v>
      </c>
      <c r="B213" s="6" t="s">
        <v>265</v>
      </c>
      <c r="C213" s="11">
        <v>3</v>
      </c>
      <c r="D213" s="12" t="s">
        <v>145</v>
      </c>
      <c r="E213" s="40">
        <f t="shared" si="94"/>
        <v>2</v>
      </c>
    </row>
    <row r="214" spans="1:5">
      <c r="A214" s="11">
        <v>213</v>
      </c>
      <c r="B214" s="6" t="s">
        <v>48</v>
      </c>
      <c r="C214" s="11">
        <v>1</v>
      </c>
      <c r="D214" s="14" t="s">
        <v>146</v>
      </c>
      <c r="E214" s="40">
        <f t="shared" ref="E214" si="95">IF($C214=5,1,IF($C214=4,2,IF($C214=3,3,IF($C214=2,4,IF($C214=1,5,0)))))-1</f>
        <v>4</v>
      </c>
    </row>
    <row r="215" spans="1:5" ht="30">
      <c r="A215" s="11">
        <v>214</v>
      </c>
      <c r="B215" s="6" t="s">
        <v>280</v>
      </c>
      <c r="C215" s="11">
        <v>4</v>
      </c>
      <c r="D215" s="12" t="s">
        <v>145</v>
      </c>
      <c r="E215" s="40">
        <f t="shared" ref="E215:E219" si="96">$C215-1</f>
        <v>3</v>
      </c>
    </row>
    <row r="216" spans="1:5">
      <c r="A216" s="11">
        <v>215</v>
      </c>
      <c r="B216" s="6" t="s">
        <v>299</v>
      </c>
      <c r="C216" s="11">
        <v>4</v>
      </c>
      <c r="D216" s="12" t="s">
        <v>145</v>
      </c>
      <c r="E216" s="40">
        <f t="shared" si="96"/>
        <v>3</v>
      </c>
    </row>
    <row r="217" spans="1:5">
      <c r="A217" s="11">
        <v>216</v>
      </c>
      <c r="B217" s="6" t="s">
        <v>109</v>
      </c>
      <c r="C217" s="11">
        <v>1</v>
      </c>
      <c r="D217" s="12" t="s">
        <v>145</v>
      </c>
      <c r="E217" s="40">
        <f t="shared" si="96"/>
        <v>0</v>
      </c>
    </row>
    <row r="218" spans="1:5">
      <c r="A218" s="11">
        <v>217</v>
      </c>
      <c r="B218" s="6" t="s">
        <v>268</v>
      </c>
      <c r="C218" s="11">
        <v>1</v>
      </c>
      <c r="D218" s="12" t="s">
        <v>145</v>
      </c>
      <c r="E218" s="40">
        <f t="shared" si="96"/>
        <v>0</v>
      </c>
    </row>
    <row r="219" spans="1:5">
      <c r="A219" s="11">
        <v>218</v>
      </c>
      <c r="B219" s="6" t="s">
        <v>110</v>
      </c>
      <c r="C219" s="11">
        <v>2</v>
      </c>
      <c r="D219" s="12" t="s">
        <v>145</v>
      </c>
      <c r="E219" s="40">
        <f t="shared" si="96"/>
        <v>1</v>
      </c>
    </row>
    <row r="220" spans="1:5">
      <c r="A220" s="11">
        <v>219</v>
      </c>
      <c r="B220" s="6" t="s">
        <v>344</v>
      </c>
      <c r="C220" s="11">
        <v>2</v>
      </c>
      <c r="D220" s="14" t="s">
        <v>146</v>
      </c>
      <c r="E220" s="40">
        <f t="shared" ref="E220:E221" si="97">IF($C220=5,1,IF($C220=4,2,IF($C220=3,3,IF($C220=2,4,IF($C220=1,5,0)))))-1</f>
        <v>3</v>
      </c>
    </row>
    <row r="221" spans="1:5">
      <c r="A221" s="11">
        <v>220</v>
      </c>
      <c r="B221" s="6" t="s">
        <v>111</v>
      </c>
      <c r="C221" s="11">
        <v>3</v>
      </c>
      <c r="D221" s="14" t="s">
        <v>146</v>
      </c>
      <c r="E221" s="40">
        <f t="shared" si="97"/>
        <v>2</v>
      </c>
    </row>
    <row r="222" spans="1:5">
      <c r="A222" s="11">
        <v>221</v>
      </c>
      <c r="B222" s="6" t="s">
        <v>51</v>
      </c>
      <c r="C222" s="11">
        <v>2</v>
      </c>
      <c r="D222" s="12" t="s">
        <v>145</v>
      </c>
      <c r="E222" s="40">
        <f>$C222-1</f>
        <v>1</v>
      </c>
    </row>
    <row r="223" spans="1:5">
      <c r="A223" s="11">
        <v>222</v>
      </c>
      <c r="B223" s="42" t="s">
        <v>24</v>
      </c>
      <c r="C223" s="11">
        <v>1</v>
      </c>
      <c r="D223" s="14" t="s">
        <v>146</v>
      </c>
      <c r="E223" s="40">
        <f t="shared" ref="E223" si="98">IF($C223=5,1,IF($C223=4,2,IF($C223=3,3,IF($C223=2,4,IF($C223=1,5,0)))))-1</f>
        <v>4</v>
      </c>
    </row>
    <row r="224" spans="1:5">
      <c r="A224" s="11">
        <v>223</v>
      </c>
      <c r="B224" s="6" t="s">
        <v>40</v>
      </c>
      <c r="C224" s="11">
        <v>1</v>
      </c>
      <c r="D224" s="12" t="s">
        <v>145</v>
      </c>
      <c r="E224" s="40">
        <f t="shared" ref="E224:E228" si="99">$C224-1</f>
        <v>0</v>
      </c>
    </row>
    <row r="225" spans="1:5">
      <c r="A225" s="11">
        <v>224</v>
      </c>
      <c r="B225" s="6" t="s">
        <v>287</v>
      </c>
      <c r="C225" s="11">
        <v>3</v>
      </c>
      <c r="D225" s="12" t="s">
        <v>145</v>
      </c>
      <c r="E225" s="40">
        <f t="shared" si="99"/>
        <v>2</v>
      </c>
    </row>
    <row r="226" spans="1:5">
      <c r="A226" s="11">
        <v>225</v>
      </c>
      <c r="B226" s="6" t="s">
        <v>308</v>
      </c>
      <c r="C226" s="11">
        <v>1</v>
      </c>
      <c r="D226" s="12" t="s">
        <v>145</v>
      </c>
      <c r="E226" s="40">
        <f t="shared" si="99"/>
        <v>0</v>
      </c>
    </row>
    <row r="227" spans="1:5">
      <c r="A227" s="11">
        <v>226</v>
      </c>
      <c r="B227" s="6" t="s">
        <v>68</v>
      </c>
      <c r="C227" s="11">
        <v>4</v>
      </c>
      <c r="D227" s="12" t="s">
        <v>145</v>
      </c>
      <c r="E227" s="40">
        <f t="shared" si="99"/>
        <v>3</v>
      </c>
    </row>
    <row r="228" spans="1:5">
      <c r="A228" s="11">
        <v>227</v>
      </c>
      <c r="B228" s="6" t="s">
        <v>0</v>
      </c>
      <c r="C228" s="11">
        <v>5</v>
      </c>
      <c r="D228" s="12" t="s">
        <v>145</v>
      </c>
      <c r="E228" s="40">
        <f t="shared" si="99"/>
        <v>4</v>
      </c>
    </row>
    <row r="229" spans="1:5">
      <c r="A229" s="11">
        <v>228</v>
      </c>
      <c r="B229" s="6" t="s">
        <v>116</v>
      </c>
      <c r="C229" s="11">
        <v>5</v>
      </c>
      <c r="D229" s="14" t="s">
        <v>146</v>
      </c>
      <c r="E229" s="40">
        <f t="shared" ref="E229:E230" si="100">IF($C229=5,1,IF($C229=4,2,IF($C229=3,3,IF($C229=2,4,IF($C229=1,5,0)))))-1</f>
        <v>0</v>
      </c>
    </row>
    <row r="230" spans="1:5">
      <c r="A230" s="11">
        <v>229</v>
      </c>
      <c r="B230" s="6" t="s">
        <v>290</v>
      </c>
      <c r="C230" s="11">
        <v>2</v>
      </c>
      <c r="D230" s="14" t="s">
        <v>146</v>
      </c>
      <c r="E230" s="40">
        <f t="shared" si="100"/>
        <v>3</v>
      </c>
    </row>
    <row r="231" spans="1:5">
      <c r="A231" s="11">
        <v>230</v>
      </c>
      <c r="B231" s="6" t="s">
        <v>313</v>
      </c>
      <c r="C231" s="11">
        <v>4</v>
      </c>
      <c r="D231" s="12" t="s">
        <v>145</v>
      </c>
      <c r="E231" s="40">
        <f>$C231-1</f>
        <v>3</v>
      </c>
    </row>
    <row r="232" spans="1:5">
      <c r="A232" s="11">
        <v>231</v>
      </c>
      <c r="B232" s="6" t="s">
        <v>351</v>
      </c>
      <c r="C232" s="11">
        <v>4</v>
      </c>
      <c r="D232" s="14" t="s">
        <v>146</v>
      </c>
      <c r="E232" s="40">
        <f t="shared" ref="E232" si="101">IF($C232=5,1,IF($C232=4,2,IF($C232=3,3,IF($C232=2,4,IF($C232=1,5,0)))))-1</f>
        <v>1</v>
      </c>
    </row>
    <row r="233" spans="1:5">
      <c r="A233" s="11">
        <v>232</v>
      </c>
      <c r="B233" s="6" t="s">
        <v>345</v>
      </c>
      <c r="C233" s="11">
        <v>1</v>
      </c>
      <c r="D233" s="12" t="s">
        <v>145</v>
      </c>
      <c r="E233" s="40">
        <f t="shared" ref="E233:E234" si="102">$C233-1</f>
        <v>0</v>
      </c>
    </row>
    <row r="234" spans="1:5">
      <c r="A234" s="11">
        <v>233</v>
      </c>
      <c r="B234" s="6" t="s">
        <v>117</v>
      </c>
      <c r="C234" s="11">
        <v>4</v>
      </c>
      <c r="D234" s="12" t="s">
        <v>145</v>
      </c>
      <c r="E234" s="40">
        <f t="shared" si="102"/>
        <v>3</v>
      </c>
    </row>
    <row r="235" spans="1:5">
      <c r="A235" s="11">
        <v>234</v>
      </c>
      <c r="B235" s="6" t="s">
        <v>346</v>
      </c>
      <c r="C235" s="11">
        <v>4</v>
      </c>
      <c r="D235" s="14" t="s">
        <v>146</v>
      </c>
      <c r="E235" s="40">
        <f t="shared" ref="E235" si="103">IF($C235=5,1,IF($C235=4,2,IF($C235=3,3,IF($C235=2,4,IF($C235=1,5,0)))))-1</f>
        <v>1</v>
      </c>
    </row>
    <row r="236" spans="1:5">
      <c r="A236" s="11">
        <v>235</v>
      </c>
      <c r="B236" s="6" t="s">
        <v>3</v>
      </c>
      <c r="C236" s="11">
        <v>4</v>
      </c>
      <c r="D236" s="12" t="s">
        <v>145</v>
      </c>
      <c r="E236" s="40">
        <f>$C236-1</f>
        <v>3</v>
      </c>
    </row>
    <row r="237" spans="1:5">
      <c r="A237" s="11">
        <v>236</v>
      </c>
      <c r="B237" s="6" t="s">
        <v>29</v>
      </c>
      <c r="C237" s="11">
        <v>4</v>
      </c>
      <c r="D237" s="14" t="s">
        <v>146</v>
      </c>
      <c r="E237" s="40">
        <f t="shared" ref="E237" si="104">IF($C237=5,1,IF($C237=4,2,IF($C237=3,3,IF($C237=2,4,IF($C237=1,5,0)))))-1</f>
        <v>1</v>
      </c>
    </row>
    <row r="238" spans="1:5">
      <c r="A238" s="11">
        <v>237</v>
      </c>
      <c r="B238" s="6" t="s">
        <v>119</v>
      </c>
      <c r="C238" s="11">
        <v>5</v>
      </c>
      <c r="D238" s="12" t="s">
        <v>145</v>
      </c>
      <c r="E238" s="40">
        <f>$C238-1</f>
        <v>4</v>
      </c>
    </row>
    <row r="239" spans="1:5">
      <c r="A239" s="11">
        <v>238</v>
      </c>
      <c r="B239" s="6" t="s">
        <v>347</v>
      </c>
      <c r="C239" s="11">
        <v>1</v>
      </c>
      <c r="D239" s="14" t="s">
        <v>146</v>
      </c>
      <c r="E239" s="40">
        <f t="shared" ref="E239" si="105">IF($C239=5,1,IF($C239=4,2,IF($C239=3,3,IF($C239=2,4,IF($C239=1,5,0)))))-1</f>
        <v>4</v>
      </c>
    </row>
    <row r="240" spans="1:5">
      <c r="A240" s="11">
        <v>239</v>
      </c>
      <c r="B240" s="6" t="s">
        <v>120</v>
      </c>
      <c r="C240" s="11">
        <v>2</v>
      </c>
      <c r="D240" s="12" t="s">
        <v>145</v>
      </c>
      <c r="E240" s="40">
        <f t="shared" ref="E240:E241" si="106">$C240-1</f>
        <v>1</v>
      </c>
    </row>
    <row r="241" spans="1:5">
      <c r="A241" s="11">
        <v>240</v>
      </c>
      <c r="B241" s="6" t="s">
        <v>325</v>
      </c>
      <c r="C241" s="11">
        <v>1</v>
      </c>
      <c r="D241" s="12" t="s">
        <v>145</v>
      </c>
      <c r="E241" s="40">
        <f t="shared" si="106"/>
        <v>0</v>
      </c>
    </row>
    <row r="243" spans="1:5">
      <c r="C243" s="12" t="s">
        <v>147</v>
      </c>
      <c r="D243" s="12">
        <f>COUNTIF(D1:D241,"反")</f>
        <v>105</v>
      </c>
    </row>
    <row r="245" spans="1:5">
      <c r="B245" s="7"/>
    </row>
    <row r="246" spans="1:5">
      <c r="B246" s="8"/>
    </row>
    <row r="247" spans="1:5">
      <c r="B247" s="8"/>
    </row>
    <row r="248" spans="1:5">
      <c r="B248" s="8"/>
    </row>
    <row r="249" spans="1:5">
      <c r="B249" s="8"/>
    </row>
    <row r="250" spans="1:5">
      <c r="B250" s="8"/>
    </row>
    <row r="251" spans="1:5">
      <c r="B251" s="8"/>
    </row>
    <row r="252" spans="1:5">
      <c r="B252" s="8"/>
    </row>
    <row r="253" spans="1:5">
      <c r="B253" s="8"/>
    </row>
    <row r="254" spans="1:5">
      <c r="B254" s="8"/>
    </row>
    <row r="255" spans="1:5">
      <c r="B255" s="8"/>
    </row>
    <row r="256" spans="1:5">
      <c r="B256" s="8"/>
    </row>
    <row r="257" spans="2:2">
      <c r="B257" s="8"/>
    </row>
    <row r="258" spans="2:2">
      <c r="B258" s="8"/>
    </row>
    <row r="259" spans="2:2">
      <c r="B259" s="7"/>
    </row>
    <row r="260" spans="2:2">
      <c r="B260" s="8"/>
    </row>
    <row r="261" spans="2:2">
      <c r="B261" s="8"/>
    </row>
    <row r="262" spans="2:2">
      <c r="B262" s="8"/>
    </row>
    <row r="263" spans="2:2">
      <c r="B263" s="8"/>
    </row>
    <row r="264" spans="2:2">
      <c r="B264" s="8"/>
    </row>
    <row r="265" spans="2:2">
      <c r="B265" s="8"/>
    </row>
    <row r="266" spans="2:2">
      <c r="B266" s="8"/>
    </row>
    <row r="267" spans="2:2">
      <c r="B267" s="8"/>
    </row>
    <row r="268" spans="2:2">
      <c r="B268" s="8"/>
    </row>
    <row r="269" spans="2:2">
      <c r="B269" s="8"/>
    </row>
    <row r="270" spans="2:2">
      <c r="B270" s="8"/>
    </row>
    <row r="271" spans="2:2">
      <c r="B271" s="8"/>
    </row>
    <row r="272" spans="2:2">
      <c r="B272" s="7"/>
    </row>
    <row r="273" spans="2:2">
      <c r="B273" s="8"/>
    </row>
    <row r="274" spans="2:2">
      <c r="B274" s="8"/>
    </row>
    <row r="275" spans="2:2">
      <c r="B275" s="8"/>
    </row>
    <row r="276" spans="2:2">
      <c r="B276" s="8"/>
    </row>
    <row r="277" spans="2:2">
      <c r="B277" s="8"/>
    </row>
    <row r="278" spans="2:2">
      <c r="B278" s="8"/>
    </row>
    <row r="279" spans="2:2">
      <c r="B279" s="8"/>
    </row>
    <row r="280" spans="2:2">
      <c r="B280" s="8"/>
    </row>
    <row r="281" spans="2:2">
      <c r="B281" s="8"/>
    </row>
    <row r="282" spans="2:2">
      <c r="B282" s="8"/>
    </row>
    <row r="283" spans="2:2">
      <c r="B283" s="8"/>
    </row>
    <row r="284" spans="2:2">
      <c r="B284" s="8"/>
    </row>
    <row r="285" spans="2:2">
      <c r="B285" s="7"/>
    </row>
    <row r="286" spans="2:2">
      <c r="B286" s="8"/>
    </row>
    <row r="287" spans="2:2">
      <c r="B287" s="8"/>
    </row>
    <row r="288" spans="2:2">
      <c r="B288" s="8"/>
    </row>
    <row r="289" spans="2:2">
      <c r="B289" s="8"/>
    </row>
    <row r="290" spans="2:2">
      <c r="B290" s="8"/>
    </row>
    <row r="291" spans="2:2">
      <c r="B291" s="8"/>
    </row>
    <row r="292" spans="2:2">
      <c r="B292" s="8"/>
    </row>
    <row r="293" spans="2:2">
      <c r="B293" s="9"/>
    </row>
    <row r="294" spans="2:2">
      <c r="B294" s="9"/>
    </row>
    <row r="295" spans="2:2">
      <c r="B295" s="9"/>
    </row>
    <row r="296" spans="2:2">
      <c r="B296" s="9"/>
    </row>
    <row r="297" spans="2:2">
      <c r="B297" s="9"/>
    </row>
    <row r="298" spans="2:2">
      <c r="B298" s="9"/>
    </row>
    <row r="299" spans="2:2">
      <c r="B299" s="10"/>
    </row>
    <row r="300" spans="2:2">
      <c r="B300" s="9"/>
    </row>
    <row r="301" spans="2:2">
      <c r="B301" s="9"/>
    </row>
    <row r="302" spans="2:2">
      <c r="B302" s="9"/>
    </row>
    <row r="303" spans="2:2">
      <c r="B303" s="9"/>
    </row>
    <row r="304" spans="2:2">
      <c r="B304" s="9"/>
    </row>
    <row r="305" spans="2:2">
      <c r="B305" s="9"/>
    </row>
    <row r="306" spans="2:2">
      <c r="B306" s="9"/>
    </row>
    <row r="307" spans="2:2">
      <c r="B307" s="9"/>
    </row>
    <row r="308" spans="2:2">
      <c r="B308" s="9"/>
    </row>
    <row r="309" spans="2:2">
      <c r="B309" s="9"/>
    </row>
    <row r="310" spans="2:2">
      <c r="B310" s="9"/>
    </row>
    <row r="311" spans="2:2">
      <c r="B311" s="9"/>
    </row>
  </sheetData>
  <autoFilter ref="A1:E1" xr:uid="{00000000-0009-0000-0000-000000000000}"/>
  <phoneticPr fontId="9"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
  <sheetViews>
    <sheetView zoomScale="137" zoomScaleNormal="100" workbookViewId="0">
      <pane xSplit="3" ySplit="1" topLeftCell="D2" activePane="bottomRight" state="frozen"/>
      <selection pane="topRight" activeCell="D1" sqref="D1"/>
      <selection pane="bottomLeft" activeCell="A2" sqref="A2"/>
      <selection pane="bottomRight" activeCell="A7" sqref="A7"/>
    </sheetView>
  </sheetViews>
  <sheetFormatPr baseColWidth="10" defaultColWidth="9" defaultRowHeight="15"/>
  <cols>
    <col min="1" max="1" width="34.83203125" bestFit="1" customWidth="1"/>
    <col min="2" max="2" width="15" style="29" bestFit="1" customWidth="1"/>
    <col min="3" max="3" width="5.1640625" bestFit="1" customWidth="1"/>
    <col min="4" max="4" width="3" customWidth="1"/>
    <col min="5" max="5" width="11.83203125" style="15" customWidth="1"/>
    <col min="6" max="6" width="11.83203125" customWidth="1"/>
    <col min="7" max="7" width="10.83203125" style="61" customWidth="1"/>
    <col min="8" max="8" width="14" customWidth="1"/>
    <col min="9" max="9" width="16.1640625" customWidth="1"/>
    <col min="10" max="10" width="11.83203125" style="36" customWidth="1"/>
    <col min="11" max="12" width="13.33203125" bestFit="1" customWidth="1"/>
    <col min="13" max="13" width="10.83203125" style="15" bestFit="1" customWidth="1"/>
    <col min="14" max="14" width="14" bestFit="1" customWidth="1"/>
    <col min="15" max="15" width="16.1640625" bestFit="1" customWidth="1"/>
    <col min="16" max="16" width="11.83203125" style="36" bestFit="1" customWidth="1"/>
    <col min="17" max="17" width="29.6640625" bestFit="1" customWidth="1"/>
  </cols>
  <sheetData>
    <row r="1" spans="1:17">
      <c r="B1" s="30" t="s">
        <v>234</v>
      </c>
      <c r="C1" t="s">
        <v>131</v>
      </c>
      <c r="E1" s="15" t="s">
        <v>244</v>
      </c>
      <c r="F1" s="44" t="s">
        <v>224</v>
      </c>
      <c r="G1" s="63" t="s">
        <v>246</v>
      </c>
      <c r="H1" s="46" t="s">
        <v>376</v>
      </c>
      <c r="I1" t="s">
        <v>375</v>
      </c>
      <c r="J1" s="36" t="s">
        <v>374</v>
      </c>
      <c r="K1" s="15"/>
    </row>
    <row r="2" spans="1:17">
      <c r="A2" s="49" t="s">
        <v>391</v>
      </c>
      <c r="B2" s="31"/>
      <c r="F2" s="44"/>
      <c r="H2" s="44"/>
    </row>
    <row r="3" spans="1:17">
      <c r="A3" s="50" t="s">
        <v>137</v>
      </c>
      <c r="B3" s="32" t="s">
        <v>226</v>
      </c>
      <c r="C3">
        <f>'240题'!$E2+'240题'!$E32+'240题'!$E62+'240题'!$E92+'240题'!$E122+'240题'!$E152+'240题'!$E182+'240题'!$E212</f>
        <v>8</v>
      </c>
      <c r="E3" s="15">
        <f>VLOOKUP($B3,常模與公式!$B$2:$E$36,3,0)</f>
        <v>14.15</v>
      </c>
      <c r="F3" s="45">
        <f>VLOOKUP($B3,常模與公式!$B$2:$E$36,4,0)</f>
        <v>5.7</v>
      </c>
      <c r="G3" s="61">
        <f t="shared" ref="G3:G9" si="0">10*(($C3-$E3)/F3)+50</f>
        <v>39.210526315789473</v>
      </c>
      <c r="H3" s="47">
        <f>_xlfn.IFS($G3&gt;=常模與公式!$S$76,SUM(常模與公式!$G$78:$S$78),$G3&gt;=常模與公式!$R$76,SUM(常模與公式!$G$78:$R$78),$G3&gt;=常模與公式!$Q$76,SUM(常模與公式!$G$78:$Q$78),$G3&gt;=常模與公式!$P$76,SUM(常模與公式!$G$78:$P$78),$G3&gt;=常模與公式!$O$76,SUM(常模與公式!$G$78:$O$78),$G3&gt;=常模與公式!$N$76,SUM(常模與公式!$G$78:$N$78),$G3&gt;=常模與公式!$M$76,SUM(常模與公式!$G$78:$M$78),$G3&gt;=常模與公式!$L$76,SUM(常模與公式!$G$78:$L$78),$G3&gt;=常模與公式!$K$76,SUM(常模與公式!$G$78:$K$78),$G3&gt;=常模與公式!$J$76,SUM(常模與公式!$G$78:$J$78),$G3&gt;=常模與公式!$I$76,SUM(常模與公式!$G$78:$I$78),$G3&gt;=常模與公式!$H$76,SUM(常模與公式!$G$78:$H$78),$G3&lt;常模與公式!$H$76,常模與公式!$G$78)/100</f>
        <v>6.7000000000000004E-2</v>
      </c>
      <c r="I3" cm="1">
        <f t="array" ref="I3">_xlfn.IFS($C3&gt;($E3+1.5*$F3),10,$C3&gt;($E3+$F3),9,$C3&gt;($E3+0.6*$F3),8,$C3&gt;($E3+0.3*$F3),7,$C3&gt;$E3,6,$C3&gt;($E3-0.5*$F3),5,$C3&gt;($E3-$F3),4,$C3&gt;($E3-1.5*$F3),3,$C3&gt;=($E3-2*$F3),2,$C3&lt;($E3-2*$F3),1)</f>
        <v>3</v>
      </c>
      <c r="J3" s="36" t="str" cm="1">
        <f t="array" ref="J3">_xlfn.IFS($I3&gt;6,"高",$I3&gt;3,"中",$I3&lt;=3,"低")</f>
        <v>低</v>
      </c>
      <c r="K3" s="15"/>
      <c r="L3" s="15"/>
      <c r="N3" s="62"/>
      <c r="P3" s="34"/>
      <c r="Q3" s="35"/>
    </row>
    <row r="4" spans="1:17">
      <c r="A4" s="50" t="s">
        <v>402</v>
      </c>
      <c r="B4" s="32" t="s">
        <v>227</v>
      </c>
      <c r="C4">
        <f>'240题'!$E7+'240题'!$E37+'240题'!$E67+'240题'!$E97+'240题'!$E127+'240题'!$E157+'240题'!$E187+'240题'!$E217</f>
        <v>5</v>
      </c>
      <c r="E4" s="15">
        <f>VLOOKUP($B4,常模與公式!$B$2:$E$36,3,0)</f>
        <v>13.82</v>
      </c>
      <c r="F4" s="45">
        <f>VLOOKUP($B4,常模與公式!$B$2:$E$36,4,0)</f>
        <v>5.24</v>
      </c>
      <c r="G4" s="61">
        <f t="shared" si="0"/>
        <v>33.167938931297712</v>
      </c>
      <c r="H4" s="47">
        <f>_xlfn.IFS($G4&gt;=常模與公式!$S$76,SUM(常模與公式!$G$78:$S$78),$G4&gt;=常模與公式!$R$76,SUM(常模與公式!$G$78:$R$78),$G4&gt;=常模與公式!$Q$76,SUM(常模與公式!$G$78:$Q$78),$G4&gt;=常模與公式!$P$76,SUM(常模與公式!$G$78:$P$78),$G4&gt;=常模與公式!$O$76,SUM(常模與公式!$G$78:$O$78),$G4&gt;=常模與公式!$N$76,SUM(常模與公式!$G$78:$N$78),$G4&gt;=常模與公式!$M$76,SUM(常模與公式!$G$78:$M$78),$G4&gt;=常模與公式!$L$76,SUM(常模與公式!$G$78:$L$78),$G4&gt;=常模與公式!$K$76,SUM(常模與公式!$G$78:$K$78),$G4&gt;=常模與公式!$J$76,SUM(常模與公式!$G$78:$J$78),$G4&gt;=常模與公式!$I$76,SUM(常模與公式!$G$78:$I$78),$G4&gt;=常模與公式!$H$76,SUM(常模與公式!$G$78:$H$78),$G4&lt;常模與公式!$H$76,常模與公式!$G$78)/100</f>
        <v>2.3E-2</v>
      </c>
      <c r="I4" cm="1">
        <f t="array" ref="I4">_xlfn.IFS($C4&gt;($E4+1.5*$F4),10,$C4&gt;($E4+$F4),9,$C4&gt;($E4+0.6*$F4),8,$C4&gt;($E4+0.3*$F4),7,$C4&gt;$E4,6,$C4&gt;($E4-0.5*$F4),5,$C4&gt;($E4-$F4),4,$C4&gt;($E4-1.5*$F4),3,$C4&gt;=($E4-2*$F4),2,$C4&lt;($E4-2*$F4),1)</f>
        <v>2</v>
      </c>
      <c r="J4" s="36" t="str" cm="1">
        <f t="array" ref="J4">_xlfn.IFS($I4&gt;6,"高",$I4&gt;3,"中",$I4&lt;=3,"低")</f>
        <v>低</v>
      </c>
      <c r="K4" s="15"/>
      <c r="L4" s="15"/>
      <c r="N4" s="62"/>
      <c r="P4" s="34"/>
      <c r="Q4" s="35"/>
    </row>
    <row r="5" spans="1:17">
      <c r="A5" s="50" t="s">
        <v>379</v>
      </c>
      <c r="B5" s="32" t="s">
        <v>406</v>
      </c>
      <c r="C5">
        <f>'240题'!$E12+'240题'!$E42+'240题'!$E72+'240题'!$E102+'240题'!$E132+'240题'!$E162+'240题'!$E192+'240题'!$E222</f>
        <v>8</v>
      </c>
      <c r="E5" s="15">
        <f>VLOOKUP($B5,常模與公式!$B$2:$E$36,3,0)</f>
        <v>14.37</v>
      </c>
      <c r="F5" s="45">
        <f>VLOOKUP($B5,常模與公式!$B$2:$E$36,4,0)</f>
        <v>5.7</v>
      </c>
      <c r="G5" s="61">
        <f t="shared" si="0"/>
        <v>38.824561403508774</v>
      </c>
      <c r="H5" s="47">
        <f>_xlfn.IFS($G5&gt;=常模與公式!$S$76,SUM(常模與公式!$G$78:$S$78),$G5&gt;=常模與公式!$R$76,SUM(常模與公式!$G$78:$R$78),$G5&gt;=常模與公式!$Q$76,SUM(常模與公式!$G$78:$Q$78),$G5&gt;=常模與公式!$P$76,SUM(常模與公式!$G$78:$P$78),$G5&gt;=常模與公式!$O$76,SUM(常模與公式!$G$78:$O$78),$G5&gt;=常模與公式!$N$76,SUM(常模與公式!$G$78:$N$78),$G5&gt;=常模與公式!$M$76,SUM(常模與公式!$G$78:$M$78),$G5&gt;=常模與公式!$L$76,SUM(常模與公式!$G$78:$L$78),$G5&gt;=常模與公式!$K$76,SUM(常模與公式!$G$78:$K$78),$G5&gt;=常模與公式!$J$76,SUM(常模與公式!$G$78:$J$78),$G5&gt;=常模與公式!$I$76,SUM(常模與公式!$G$78:$I$78),$G5&gt;=常模與公式!$H$76,SUM(常模與公式!$G$78:$H$78),$G5&lt;常模與公式!$H$76,常模與公式!$G$78)/100</f>
        <v>6.7000000000000004E-2</v>
      </c>
      <c r="I5" cm="1">
        <f t="array" ref="I5">_xlfn.IFS($C5&gt;($E5+1.5*$F5),10,$C5&gt;($E5+$F5),9,$C5&gt;($E5+0.6*$F5),8,$C5&gt;($E5+0.3*$F5),7,$C5&gt;$E5,6,$C5&gt;($E5-0.5*$F5),5,$C5&gt;($E5-$F5),4,$C5&gt;($E5-1.5*$F5),3,$C5&gt;=($E5-2*$F5),2,$C5&lt;($E5-2*$F5),1)</f>
        <v>3</v>
      </c>
      <c r="J5" s="36" t="str" cm="1">
        <f t="array" ref="J5">_xlfn.IFS($I5&gt;6,"高",$I5&gt;3,"中",$I5&lt;=3,"低")</f>
        <v>低</v>
      </c>
      <c r="K5" s="15"/>
      <c r="L5" s="15"/>
      <c r="N5" s="62"/>
      <c r="P5" s="34"/>
      <c r="Q5" s="35"/>
    </row>
    <row r="6" spans="1:17">
      <c r="A6" s="50" t="s">
        <v>380</v>
      </c>
      <c r="B6" s="32" t="s">
        <v>230</v>
      </c>
      <c r="C6">
        <f>'240题'!$E17+'240题'!$E47+'240题'!$E77+'240题'!$E107+'240题'!$E137+'240题'!$E167+'240题'!$E197+'240题'!$E227</f>
        <v>15</v>
      </c>
      <c r="E6" s="15">
        <f>VLOOKUP($B6,常模與公式!$B$2:$E$36,3,0)</f>
        <v>15.35</v>
      </c>
      <c r="F6" s="45">
        <f>VLOOKUP($B6,常模與公式!$B$2:$E$36,4,0)</f>
        <v>4.7300000000000004</v>
      </c>
      <c r="G6" s="61">
        <f t="shared" si="0"/>
        <v>49.260042283298098</v>
      </c>
      <c r="H6" s="47">
        <f>_xlfn.IFS($G6&gt;=常模與公式!$S$76,SUM(常模與公式!$G$78:$S$78),$G6&gt;=常模與公式!$R$76,SUM(常模與公式!$G$78:$R$78),$G6&gt;=常模與公式!$Q$76,SUM(常模與公式!$G$78:$Q$78),$G6&gt;=常模與公式!$P$76,SUM(常模與公式!$G$78:$P$78),$G6&gt;=常模與公式!$O$76,SUM(常模與公式!$G$78:$O$78),$G6&gt;=常模與公式!$N$76,SUM(常模與公式!$G$78:$N$78),$G6&gt;=常模與公式!$M$76,SUM(常模與公式!$G$78:$M$78),$G6&gt;=常模與公式!$L$76,SUM(常模與公式!$G$78:$L$78),$G6&gt;=常模與公式!$K$76,SUM(常模與公式!$G$78:$K$78),$G6&gt;=常模與公式!$J$76,SUM(常模與公式!$G$78:$J$78),$G6&gt;=常模與公式!$I$76,SUM(常模與公式!$G$78:$I$78),$G6&gt;=常模與公式!$H$76,SUM(常模與公式!$G$78:$H$78),$G6&lt;常模與公式!$H$76,常模與公式!$G$78)/100</f>
        <v>0.309</v>
      </c>
      <c r="I6" cm="1">
        <f t="array" ref="I6">_xlfn.IFS($C6&gt;($E6+1.5*$F6),10,$C6&gt;($E6+$F6),9,$C6&gt;($E6+0.6*$F6),8,$C6&gt;($E6+0.3*$F6),7,$C6&gt;$E6,6,$C6&gt;($E6-0.5*$F6),5,$C6&gt;($E6-$F6),4,$C6&gt;($E6-1.5*$F6),3,$C6&gt;=($E6-2*$F6),2,$C6&lt;($E6-2*$F6),1)</f>
        <v>5</v>
      </c>
      <c r="J6" s="36" t="str" cm="1">
        <f t="array" ref="J6">_xlfn.IFS($I6&gt;6,"高",$I6&gt;3,"中",$I6&lt;=3,"低")</f>
        <v>中</v>
      </c>
      <c r="K6" s="15"/>
      <c r="L6" s="15"/>
      <c r="N6" s="62"/>
      <c r="P6" s="34"/>
      <c r="Q6" s="35"/>
    </row>
    <row r="7" spans="1:17">
      <c r="A7" s="50" t="s">
        <v>378</v>
      </c>
      <c r="B7" s="32" t="s">
        <v>228</v>
      </c>
      <c r="C7">
        <f>'240题'!$E22+'240题'!$E52+'240题'!$E82+'240题'!$E112+'240题'!$E142+'240题'!$E172+'240题'!$E202+'240题'!$E232</f>
        <v>24</v>
      </c>
      <c r="E7" s="15">
        <f>VLOOKUP($B7,常模與公式!$B$2:$E$36,3,0)</f>
        <v>14.86</v>
      </c>
      <c r="F7" s="45">
        <f>VLOOKUP($B7,常模與公式!$B$2:$E$36,4,0)</f>
        <v>4.88</v>
      </c>
      <c r="G7" s="61">
        <f t="shared" si="0"/>
        <v>68.729508196721312</v>
      </c>
      <c r="H7" s="47">
        <f>_xlfn.IFS($G7&gt;=常模與公式!$S$76,SUM(常模與公式!$G$78:$S$78),$G7&gt;=常模與公式!$R$76,SUM(常模與公式!$G$78:$R$78),$G7&gt;=常模與公式!$Q$76,SUM(常模與公式!$G$78:$Q$78),$G7&gt;=常模與公式!$P$76,SUM(常模與公式!$G$78:$P$78),$G7&gt;=常模與公式!$O$76,SUM(常模與公式!$G$78:$O$78),$G7&gt;=常模與公式!$N$76,SUM(常模與公式!$G$78:$N$78),$G7&gt;=常模與公式!$M$76,SUM(常模與公式!$G$78:$M$78),$G7&gt;=常模與公式!$L$76,SUM(常模與公式!$G$78:$L$78),$G7&gt;=常模與公式!$K$76,SUM(常模與公式!$G$78:$K$78),$G7&gt;=常模與公式!$J$76,SUM(常模與公式!$G$78:$J$78),$G7&gt;=常模與公式!$I$76,SUM(常模與公式!$G$78:$I$78),$G7&gt;=常模與公式!$H$76,SUM(常模與公式!$G$78:$H$78),$G7&lt;常模與公式!$H$76,常模與公式!$G$78)/100</f>
        <v>0.93299999999999994</v>
      </c>
      <c r="I7" cm="1">
        <f t="array" ref="I7">_xlfn.IFS($C7&gt;($E7+1.5*$F7),10,$C7&gt;($E7+$F7),9,$C7&gt;($E7+0.6*$F7),8,$C7&gt;($E7+0.3*$F7),7,$C7&gt;$E7,6,$C7&gt;($E7-0.5*$F7),5,$C7&gt;($E7-$F7),4,$C7&gt;($E7-1.5*$F7),3,$C7&gt;=($E7-2*$F7),2,$C7&lt;($E7-2*$F7),1)</f>
        <v>10</v>
      </c>
      <c r="J7" s="36" t="str" cm="1">
        <f t="array" ref="J7">_xlfn.IFS($I7&gt;6,"高",$I7&gt;3,"中",$I7&lt;=3,"低")</f>
        <v>高</v>
      </c>
      <c r="K7" s="15"/>
      <c r="L7" s="15"/>
      <c r="N7" s="62"/>
      <c r="P7" s="34"/>
      <c r="Q7" s="35"/>
    </row>
    <row r="8" spans="1:17">
      <c r="A8" s="50" t="s">
        <v>403</v>
      </c>
      <c r="B8" s="32" t="s">
        <v>229</v>
      </c>
      <c r="C8">
        <f>'240题'!$E27+'240题'!$E57+'240题'!$E87+'240题'!$E117+'240题'!$E147+'240题'!$E177+'240题'!$E207+'240题'!$E237</f>
        <v>1</v>
      </c>
      <c r="E8" s="15">
        <f>VLOOKUP($B8,常模與公式!$B$2:$E$36,3,0)</f>
        <v>11.23</v>
      </c>
      <c r="F8" s="45">
        <f>VLOOKUP($B8,常模與公式!$B$2:$E$36,4,0)</f>
        <v>5.09</v>
      </c>
      <c r="G8" s="61">
        <f t="shared" si="0"/>
        <v>29.901768172888016</v>
      </c>
      <c r="H8" s="47">
        <f>_xlfn.IFS($G8&gt;=常模與公式!$S$76,SUM(常模與公式!$G$78:$S$78),$G8&gt;=常模與公式!$R$76,SUM(常模與公式!$G$78:$R$78),$G8&gt;=常模與公式!$Q$76,SUM(常模與公式!$G$78:$Q$78),$G8&gt;=常模與公式!$P$76,SUM(常模與公式!$G$78:$P$78),$G8&gt;=常模與公式!$O$76,SUM(常模與公式!$G$78:$O$78),$G8&gt;=常模與公式!$N$76,SUM(常模與公式!$G$78:$N$78),$G8&gt;=常模與公式!$M$76,SUM(常模與公式!$G$78:$M$78),$G8&gt;=常模與公式!$L$76,SUM(常模與公式!$G$78:$L$78),$G8&gt;=常模與公式!$K$76,SUM(常模與公式!$G$78:$K$78),$G8&gt;=常模與公式!$J$76,SUM(常模與公式!$G$78:$J$78),$G8&gt;=常模與公式!$I$76,SUM(常模與公式!$G$78:$I$78),$G8&gt;=常模與公式!$H$76,SUM(常模與公式!$G$78:$H$78),$G8&lt;常模與公式!$H$76,常模與公式!$G$78)/100</f>
        <v>6.0000000000000001E-3</v>
      </c>
      <c r="I8" cm="1">
        <f t="array" ref="I8">_xlfn.IFS($C8&gt;($E8+1.5*$F8),10,$C8&gt;($E8+$F8),9,$C8&gt;($E8+0.6*$F8),8,$C8&gt;($E8+0.3*$F8),7,$C8&gt;$E8,6,$C8&gt;($E8-0.5*$F8),5,$C8&gt;($E8-$F8),4,$C8&gt;($E8-1.5*$F8),3,$C8&gt;=($E8-2*$F8),2,$C8&lt;($E8-2*$F8),1)</f>
        <v>1</v>
      </c>
      <c r="J8" s="36" t="str" cm="1">
        <f t="array" ref="J8">_xlfn.IFS($I8&gt;6,"高",$I8&gt;3,"中",$I8&lt;=3,"低")</f>
        <v>低</v>
      </c>
      <c r="K8" s="15"/>
      <c r="L8" s="15"/>
      <c r="N8" s="62"/>
      <c r="P8" s="34"/>
      <c r="Q8" s="35"/>
    </row>
    <row r="9" spans="1:17">
      <c r="A9" s="50" t="s">
        <v>390</v>
      </c>
      <c r="B9" s="32" t="s">
        <v>390</v>
      </c>
      <c r="C9">
        <f>SUM(C3:C8)</f>
        <v>61</v>
      </c>
      <c r="E9" s="15">
        <f>VLOOKUP($B9,常模與公式!$B$2:$E$36,3,0)</f>
        <v>83.78</v>
      </c>
      <c r="F9" s="45">
        <f>VLOOKUP($B9,常模與公式!$B$2:$E$36,4,0)</f>
        <v>24.41</v>
      </c>
      <c r="G9" s="61">
        <f t="shared" si="0"/>
        <v>40.667759115116752</v>
      </c>
      <c r="H9" s="47">
        <f>_xlfn.IFS($G9&gt;=常模與公式!$S$76,SUM(常模與公式!$G$78:$S$78),$G9&gt;=常模與公式!$R$76,SUM(常模與公式!$G$78:$R$78),$G9&gt;=常模與公式!$Q$76,SUM(常模與公式!$G$78:$Q$78),$G9&gt;=常模與公式!$P$76,SUM(常模與公式!$G$78:$P$78),$G9&gt;=常模與公式!$O$76,SUM(常模與公式!$G$78:$O$78),$G9&gt;=常模與公式!$N$76,SUM(常模與公式!$G$78:$N$78),$G9&gt;=常模與公式!$M$76,SUM(常模與公式!$G$78:$M$78),$G9&gt;=常模與公式!$L$76,SUM(常模與公式!$G$78:$L$78),$G9&gt;=常模與公式!$K$76,SUM(常模與公式!$G$78:$K$78),$G9&gt;=常模與公式!$J$76,SUM(常模與公式!$G$78:$J$78),$G9&gt;=常模與公式!$I$76,SUM(常模與公式!$G$78:$I$78),$G9&gt;=常模與公式!$H$76,SUM(常模與公式!$G$78:$H$78),$G9&lt;常模與公式!$H$76,常模與公式!$G$78)/100</f>
        <v>0.15899999999999997</v>
      </c>
      <c r="I9" cm="1">
        <f t="array" ref="I9">_xlfn.IFS($C9&gt;($E9+1.5*$F9),10,$C9&gt;($E9+$F9),9,$C9&gt;($E9+0.6*$F9),8,$C9&gt;($E9+0.3*$F9),7,$C9&gt;$E9,6,$C9&gt;($E9-0.5*$F9),5,$C9&gt;($E9-$F9),4,$C9&gt;($E9-1.5*$F9),3,$C9&gt;=($E9-2*$F9),2,$C9&lt;($E9-2*$F9),1)</f>
        <v>4</v>
      </c>
      <c r="J9" s="36" t="str" cm="1">
        <f t="array" ref="J9">_xlfn.IFS($I9&gt;6,"高",$I9&gt;3,"中",$I9&lt;=3,"低")</f>
        <v>中</v>
      </c>
      <c r="K9" s="15"/>
      <c r="L9" s="15"/>
      <c r="N9" s="62"/>
      <c r="P9" s="34"/>
      <c r="Q9" s="35"/>
    </row>
    <row r="10" spans="1:17">
      <c r="B10" s="30"/>
      <c r="F10" s="45"/>
      <c r="H10" s="48"/>
      <c r="N10" s="62"/>
      <c r="P10" s="34"/>
    </row>
    <row r="11" spans="1:17">
      <c r="A11" s="51" t="s">
        <v>134</v>
      </c>
      <c r="B11" s="31"/>
      <c r="F11" s="45"/>
      <c r="H11" s="48"/>
      <c r="N11" s="62"/>
      <c r="P11" s="34"/>
    </row>
    <row r="12" spans="1:17">
      <c r="A12" s="52" t="s">
        <v>138</v>
      </c>
      <c r="B12" s="32" t="s">
        <v>231</v>
      </c>
      <c r="C12">
        <f>'240题'!$E3+'240题'!$E33+'240题'!$E63+'240题'!$E93+'240题'!$E123+'240题'!$E153+'240题'!$E183+'240题'!$E213</f>
        <v>26</v>
      </c>
      <c r="E12" s="15">
        <f>VLOOKUP($B12,常模與公式!$B$2:$E$36,3,0)</f>
        <v>21.53</v>
      </c>
      <c r="F12" s="45">
        <f>VLOOKUP($B12,常模與公式!$B$2:$E$36,4,0)</f>
        <v>4.2699999999999996</v>
      </c>
      <c r="G12" s="61">
        <f t="shared" ref="G12:G18" si="1">10*(($C12-$E12)/F12)+50</f>
        <v>60.468384074941454</v>
      </c>
      <c r="H12" s="47">
        <f>_xlfn.IFS($G12&gt;=常模與公式!$S$76,SUM(常模與公式!$G$78:$S$78),$G12&gt;=常模與公式!$R$76,SUM(常模與公式!$G$78:$R$78),$G12&gt;=常模與公式!$Q$76,SUM(常模與公式!$G$78:$Q$78),$G12&gt;=常模與公式!$P$76,SUM(常模與公式!$G$78:$P$78),$G12&gt;=常模與公式!$O$76,SUM(常模與公式!$G$78:$O$78),$G12&gt;=常模與公式!$N$76,SUM(常模與公式!$G$78:$N$78),$G12&gt;=常模與公式!$M$76,SUM(常模與公式!$G$78:$M$78),$G12&gt;=常模與公式!$L$76,SUM(常模與公式!$G$78:$L$78),$G12&gt;=常模與公式!$K$76,SUM(常模與公式!$G$78:$K$78),$G12&gt;=常模與公式!$J$76,SUM(常模與公式!$G$78:$J$78),$G12&gt;=常模與公式!$I$76,SUM(常模與公式!$G$78:$I$78),$G12&gt;=常模與公式!$H$76,SUM(常模與公式!$G$78:$H$78),$G12&lt;常模與公式!$H$76,常模與公式!$G$78)/100</f>
        <v>0.84099999999999997</v>
      </c>
      <c r="I12" cm="1">
        <f t="array" ref="I12">_xlfn.IFS($C12&gt;($E12+1.5*$F12),10,$C12&gt;($E12+$F12),9,$C12&gt;($E12+0.6*$F12),8,$C12&gt;($E12+0.3*$F12),7,$C12&gt;$E12,6,$C12&gt;($E12-0.5*$F12),5,$C12&gt;($E12-$F12),4,$C12&gt;($E12-1.5*$F12),3,$C12&gt;=($E12-2*$F12),2,$C12&lt;($E12-2*$F12),1)</f>
        <v>9</v>
      </c>
      <c r="J12" s="36" t="str" cm="1">
        <f t="array" ref="J12">_xlfn.IFS($I12&gt;6,"高",$I12&gt;3,"中",$I12&lt;=3,"低")</f>
        <v>高</v>
      </c>
      <c r="K12" s="15"/>
      <c r="L12" s="15"/>
      <c r="N12" s="62"/>
      <c r="P12" s="34"/>
    </row>
    <row r="13" spans="1:17">
      <c r="A13" s="52" t="s">
        <v>139</v>
      </c>
      <c r="B13" s="32" t="s">
        <v>232</v>
      </c>
      <c r="C13">
        <f>'240题'!$E8+'240题'!$E38+'240题'!$E68+'240题'!$E98+'240题'!$E128+'240题'!$E158+'240题'!$E188+'240题'!$E218</f>
        <v>13</v>
      </c>
      <c r="E13" s="15">
        <f>VLOOKUP($B13,常模與公式!$B$2:$E$36,3,0)</f>
        <v>18.690000000000001</v>
      </c>
      <c r="F13" s="45">
        <f>VLOOKUP($B13,常模與公式!$B$2:$E$36,4,0)</f>
        <v>4.6500000000000004</v>
      </c>
      <c r="G13" s="61">
        <f t="shared" si="1"/>
        <v>37.763440860215056</v>
      </c>
      <c r="H13" s="47">
        <f>_xlfn.IFS($G13&gt;=常模與公式!$S$76,SUM(常模與公式!$G$78:$S$78),$G13&gt;=常模與公式!$R$76,SUM(常模與公式!$G$78:$R$78),$G13&gt;=常模與公式!$Q$76,SUM(常模與公式!$G$78:$Q$78),$G13&gt;=常模與公式!$P$76,SUM(常模與公式!$G$78:$P$78),$G13&gt;=常模與公式!$O$76,SUM(常模與公式!$G$78:$O$78),$G13&gt;=常模與公式!$N$76,SUM(常模與公式!$G$78:$N$78),$G13&gt;=常模與公式!$M$76,SUM(常模與公式!$G$78:$M$78),$G13&gt;=常模與公式!$L$76,SUM(常模與公式!$G$78:$L$78),$G13&gt;=常模與公式!$K$76,SUM(常模與公式!$G$78:$K$78),$G13&gt;=常模與公式!$J$76,SUM(常模與公式!$G$78:$J$78),$G13&gt;=常模與公式!$I$76,SUM(常模與公式!$G$78:$I$78),$G13&gt;=常模與公式!$H$76,SUM(常模與公式!$G$78:$H$78),$G13&lt;常模與公式!$H$76,常模與公式!$G$78)/100</f>
        <v>6.7000000000000004E-2</v>
      </c>
      <c r="I13" cm="1">
        <f t="array" ref="I13">_xlfn.IFS($C13&gt;($E13+1.5*$F13),10,$C13&gt;($E13+$F13),9,$C13&gt;($E13+0.6*$F13),8,$C13&gt;($E13+0.3*$F13),7,$C13&gt;$E13,6,$C13&gt;($E13-0.5*$F13),5,$C13&gt;($E13-$F13),4,$C13&gt;($E13-1.5*$F13),3,$C13&gt;=($E13-2*$F13),2,$C13&lt;($E13-2*$F13),1)</f>
        <v>3</v>
      </c>
      <c r="J13" s="36" t="str" cm="1">
        <f t="array" ref="J13">_xlfn.IFS($I13&gt;6,"高",$I13&gt;3,"中",$I13&lt;=3,"低")</f>
        <v>低</v>
      </c>
      <c r="K13" s="15"/>
      <c r="L13" s="15"/>
      <c r="N13" s="62"/>
      <c r="P13" s="34"/>
    </row>
    <row r="14" spans="1:17">
      <c r="A14" s="52" t="s">
        <v>381</v>
      </c>
      <c r="B14" s="32" t="s">
        <v>408</v>
      </c>
      <c r="C14">
        <f>'240题'!$E13+'240题'!$E43+'240题'!$E73+'240题'!$E103+'240题'!$E133+'240题'!$E163+'240题'!$E193+'240题'!$E223</f>
        <v>18</v>
      </c>
      <c r="E14" s="15">
        <f>VLOOKUP($B14,常模與公式!$B$2:$E$36,3,0)</f>
        <v>15.1</v>
      </c>
      <c r="F14" s="45">
        <f>VLOOKUP($B14,常模與公式!$B$2:$E$36,4,0)</f>
        <v>4.37</v>
      </c>
      <c r="G14" s="61">
        <f t="shared" si="1"/>
        <v>56.636155606407321</v>
      </c>
      <c r="H14" s="47">
        <f>_xlfn.IFS($G14&gt;=常模與公式!$S$76,SUM(常模與公式!$G$78:$S$78),$G14&gt;=常模與公式!$R$76,SUM(常模與公式!$G$78:$R$78),$G14&gt;=常模與公式!$Q$76,SUM(常模與公式!$G$78:$Q$78),$G14&gt;=常模與公式!$P$76,SUM(常模與公式!$G$78:$P$78),$G14&gt;=常模與公式!$O$76,SUM(常模與公式!$G$78:$O$78),$G14&gt;=常模與公式!$N$76,SUM(常模與公式!$G$78:$N$78),$G14&gt;=常模與公式!$M$76,SUM(常模與公式!$G$78:$M$78),$G14&gt;=常模與公式!$L$76,SUM(常模與公式!$G$78:$L$78),$G14&gt;=常模與公式!$K$76,SUM(常模與公式!$G$78:$K$78),$G14&gt;=常模與公式!$J$76,SUM(常模與公式!$G$78:$J$78),$G14&gt;=常模與公式!$I$76,SUM(常模與公式!$G$78:$I$78),$G14&gt;=常模與公式!$H$76,SUM(常模與公式!$G$78:$H$78),$G14&lt;常模與公式!$H$76,常模與公式!$G$78)/100</f>
        <v>0.69099999999999995</v>
      </c>
      <c r="I14" cm="1">
        <f t="array" ref="I14">_xlfn.IFS($C14&gt;($E14+1.5*$F14),10,$C14&gt;($E14+$F14),9,$C14&gt;($E14+0.6*$F14),8,$C14&gt;($E14+0.3*$F14),7,$C14&gt;$E14,6,$C14&gt;($E14-0.5*$F14),5,$C14&gt;($E14-$F14),4,$C14&gt;($E14-1.5*$F14),3,$C14&gt;=($E14-2*$F14),2,$C14&lt;($E14-2*$F14),1)</f>
        <v>8</v>
      </c>
      <c r="J14" s="36" t="str" cm="1">
        <f t="array" ref="J14">_xlfn.IFS($I14&gt;6,"高",$I14&gt;3,"中",$I14&lt;=3,"低")</f>
        <v>高</v>
      </c>
      <c r="K14" s="15"/>
      <c r="L14" s="15"/>
      <c r="N14" s="62"/>
      <c r="P14" s="34"/>
    </row>
    <row r="15" spans="1:17">
      <c r="A15" s="52" t="s">
        <v>382</v>
      </c>
      <c r="B15" s="32" t="s">
        <v>410</v>
      </c>
      <c r="C15">
        <f>'240题'!$E18+'240题'!$E48+'240题'!$E78+'240题'!$E108+'240题'!$E138+'240题'!$E168+'240题'!$E198+'240题'!$E228</f>
        <v>21</v>
      </c>
      <c r="E15" s="15">
        <f>VLOOKUP($B15,常模與公式!$B$2:$E$36,3,0)</f>
        <v>18.329999999999998</v>
      </c>
      <c r="F15" s="45">
        <f>VLOOKUP($B15,常模與公式!$B$2:$E$36,4,0)</f>
        <v>4.74</v>
      </c>
      <c r="G15" s="61">
        <f t="shared" si="1"/>
        <v>55.632911392405063</v>
      </c>
      <c r="H15" s="47">
        <f>_xlfn.IFS($G15&gt;=常模與公式!$S$76,SUM(常模與公式!$G$78:$S$78),$G15&gt;=常模與公式!$R$76,SUM(常模與公式!$G$78:$R$78),$G15&gt;=常模與公式!$Q$76,SUM(常模與公式!$G$78:$Q$78),$G15&gt;=常模與公式!$P$76,SUM(常模與公式!$G$78:$P$78),$G15&gt;=常模與公式!$O$76,SUM(常模與公式!$G$78:$O$78),$G15&gt;=常模與公式!$N$76,SUM(常模與公式!$G$78:$N$78),$G15&gt;=常模與公式!$M$76,SUM(常模與公式!$G$78:$M$78),$G15&gt;=常模與公式!$L$76,SUM(常模與公式!$G$78:$L$78),$G15&gt;=常模與公式!$K$76,SUM(常模與公式!$G$78:$K$78),$G15&gt;=常模與公式!$J$76,SUM(常模與公式!$G$78:$J$78),$G15&gt;=常模與公式!$I$76,SUM(常模與公式!$G$78:$I$78),$G15&gt;=常模與公式!$H$76,SUM(常模與公式!$G$78:$H$78),$G15&lt;常模與公式!$H$76,常模與公式!$G$78)/100</f>
        <v>0.69099999999999995</v>
      </c>
      <c r="I15" cm="1">
        <f t="array" ref="I15">_xlfn.IFS($C15&gt;($E15+1.5*$F15),10,$C15&gt;($E15+$F15),9,$C15&gt;($E15+0.6*$F15),8,$C15&gt;($E15+0.3*$F15),7,$C15&gt;$E15,6,$C15&gt;($E15-0.5*$F15),5,$C15&gt;($E15-$F15),4,$C15&gt;($E15-1.5*$F15),3,$C15&gt;=($E15-2*$F15),2,$C15&lt;($E15-2*$F15),1)</f>
        <v>7</v>
      </c>
      <c r="J15" s="36" t="str" cm="1">
        <f t="array" ref="J15">_xlfn.IFS($I15&gt;6,"高",$I15&gt;3,"中",$I15&lt;=3,"低")</f>
        <v>高</v>
      </c>
      <c r="K15" s="15"/>
      <c r="L15" s="15"/>
      <c r="N15" s="62"/>
      <c r="P15" s="34"/>
    </row>
    <row r="16" spans="1:17">
      <c r="A16" s="52" t="s">
        <v>140</v>
      </c>
      <c r="B16" s="32" t="s">
        <v>412</v>
      </c>
      <c r="C16">
        <f>'240题'!$E23+'240题'!$E53+'240题'!$E83+'240题'!$E113+'240题'!$E143+'240题'!$E173+'240题'!$E203+'240题'!$E233</f>
        <v>10</v>
      </c>
      <c r="E16" s="15">
        <f>VLOOKUP($B16,常模與公式!$B$2:$E$36,3,0)</f>
        <v>17.239999999999998</v>
      </c>
      <c r="F16" s="45">
        <f>VLOOKUP($B16,常模與公式!$B$2:$E$36,4,0)</f>
        <v>4.6399999999999997</v>
      </c>
      <c r="G16" s="61">
        <f t="shared" si="1"/>
        <v>34.396551724137936</v>
      </c>
      <c r="H16" s="47">
        <f>_xlfn.IFS($G16&gt;=常模與公式!$S$76,SUM(常模與公式!$G$78:$S$78),$G16&gt;=常模與公式!$R$76,SUM(常模與公式!$G$78:$R$78),$G16&gt;=常模與公式!$Q$76,SUM(常模與公式!$G$78:$Q$78),$G16&gt;=常模與公式!$P$76,SUM(常模與公式!$G$78:$P$78),$G16&gt;=常模與公式!$O$76,SUM(常模與公式!$G$78:$O$78),$G16&gt;=常模與公式!$N$76,SUM(常模與公式!$G$78:$N$78),$G16&gt;=常模與公式!$M$76,SUM(常模與公式!$G$78:$M$78),$G16&gt;=常模與公式!$L$76,SUM(常模與公式!$G$78:$L$78),$G16&gt;=常模與公式!$K$76,SUM(常模與公式!$G$78:$K$78),$G16&gt;=常模與公式!$J$76,SUM(常模與公式!$G$78:$J$78),$G16&gt;=常模與公式!$I$76,SUM(常模與公式!$G$78:$I$78),$G16&gt;=常模與公式!$H$76,SUM(常模與公式!$G$78:$H$78),$G16&lt;常模與公式!$H$76,常模與公式!$G$78)/100</f>
        <v>2.3E-2</v>
      </c>
      <c r="I16" cm="1">
        <f t="array" ref="I16">_xlfn.IFS($C16&gt;($E16+1.5*$F16),10,$C16&gt;($E16+$F16),9,$C16&gt;($E16+0.6*$F16),8,$C16&gt;($E16+0.3*$F16),7,$C16&gt;$E16,6,$C16&gt;($E16-0.5*$F16),5,$C16&gt;($E16-$F16),4,$C16&gt;($E16-1.5*$F16),3,$C16&gt;=($E16-2*$F16),2,$C16&lt;($E16-2*$F16),1)</f>
        <v>2</v>
      </c>
      <c r="J16" s="36" t="str" cm="1">
        <f t="array" ref="J16">_xlfn.IFS($I16&gt;6,"高",$I16&gt;3,"中",$I16&lt;=3,"低")</f>
        <v>低</v>
      </c>
      <c r="K16" s="15"/>
      <c r="L16" s="15"/>
      <c r="N16" s="62"/>
      <c r="P16" s="34"/>
    </row>
    <row r="17" spans="1:16">
      <c r="A17" s="52" t="s">
        <v>383</v>
      </c>
      <c r="B17" s="32" t="s">
        <v>414</v>
      </c>
      <c r="C17">
        <f>'240题'!$E28+'240题'!$E58+'240题'!$E88+'240题'!$E118+'240题'!$E148+'240题'!$E178+'240题'!$E208+'240题'!$E238</f>
        <v>32</v>
      </c>
      <c r="E17" s="15">
        <f>VLOOKUP($B17,常模與公式!$B$2:$E$36,3,0)</f>
        <v>19.07</v>
      </c>
      <c r="F17" s="45">
        <f>VLOOKUP($B17,常模與公式!$B$2:$E$36,4,0)</f>
        <v>4.8499999999999996</v>
      </c>
      <c r="G17" s="61">
        <f t="shared" si="1"/>
        <v>76.659793814432987</v>
      </c>
      <c r="H17" s="47">
        <f>_xlfn.IFS($G17&gt;=常模與公式!$S$76,SUM(常模與公式!$G$78:$S$78),$G17&gt;=常模與公式!$R$76,SUM(常模與公式!$G$78:$R$78),$G17&gt;=常模與公式!$Q$76,SUM(常模與公式!$G$78:$Q$78),$G17&gt;=常模與公式!$P$76,SUM(常模與公式!$G$78:$P$78),$G17&gt;=常模與公式!$O$76,SUM(常模與公式!$G$78:$O$78),$G17&gt;=常模與公式!$N$76,SUM(常模與公式!$G$78:$N$78),$G17&gt;=常模與公式!$M$76,SUM(常模與公式!$G$78:$M$78),$G17&gt;=常模與公式!$L$76,SUM(常模與公式!$G$78:$L$78),$G17&gt;=常模與公式!$K$76,SUM(常模與公式!$G$78:$K$78),$G17&gt;=常模與公式!$J$76,SUM(常模與公式!$G$78:$J$78),$G17&gt;=常模與公式!$I$76,SUM(常模與公式!$G$78:$I$78),$G17&gt;=常模與公式!$H$76,SUM(常模與公式!$G$78:$H$78),$G17&lt;常模與公式!$H$76,常模與公式!$G$78)/100</f>
        <v>0.99400000000000011</v>
      </c>
      <c r="I17" cm="1">
        <f t="array" ref="I17">_xlfn.IFS($C17&gt;($E17+1.5*$F17),10,$C17&gt;($E17+$F17),9,$C17&gt;($E17+0.6*$F17),8,$C17&gt;($E17+0.3*$F17),7,$C17&gt;$E17,6,$C17&gt;($E17-0.5*$F17),5,$C17&gt;($E17-$F17),4,$C17&gt;($E17-1.5*$F17),3,$C17&gt;=($E17-2*$F17),2,$C17&lt;($E17-2*$F17),1)</f>
        <v>10</v>
      </c>
      <c r="J17" s="36" t="str" cm="1">
        <f t="array" ref="J17">_xlfn.IFS($I17&gt;6,"高",$I17&gt;3,"中",$I17&lt;=3,"低")</f>
        <v>高</v>
      </c>
      <c r="K17" s="15"/>
      <c r="L17" s="15"/>
      <c r="N17" s="62"/>
      <c r="P17" s="34"/>
    </row>
    <row r="18" spans="1:16">
      <c r="A18" s="52" t="s">
        <v>148</v>
      </c>
      <c r="B18" s="32" t="s">
        <v>148</v>
      </c>
      <c r="C18">
        <f>SUM(C12:C17)</f>
        <v>120</v>
      </c>
      <c r="E18" s="15">
        <f>VLOOKUP($B18,常模與公式!$B$2:$E$36,3,0)</f>
        <v>109.96</v>
      </c>
      <c r="F18" s="45">
        <f>VLOOKUP($B18,常模與公式!$B$2:$E$36,4,0)</f>
        <v>18.27</v>
      </c>
      <c r="G18" s="61">
        <f t="shared" si="1"/>
        <v>55.495347564313086</v>
      </c>
      <c r="H18" s="47">
        <f>_xlfn.IFS($G18&gt;=常模與公式!$S$76,SUM(常模與公式!$G$78:$S$78),$G18&gt;=常模與公式!$R$76,SUM(常模與公式!$G$78:$R$78),$G18&gt;=常模與公式!$Q$76,SUM(常模與公式!$G$78:$Q$78),$G18&gt;=常模與公式!$P$76,SUM(常模與公式!$G$78:$P$78),$G18&gt;=常模與公式!$O$76,SUM(常模與公式!$G$78:$O$78),$G18&gt;=常模與公式!$N$76,SUM(常模與公式!$G$78:$N$78),$G18&gt;=常模與公式!$M$76,SUM(常模與公式!$G$78:$M$78),$G18&gt;=常模與公式!$L$76,SUM(常模與公式!$G$78:$L$78),$G18&gt;=常模與公式!$K$76,SUM(常模與公式!$G$78:$K$78),$G18&gt;=常模與公式!$J$76,SUM(常模與公式!$G$78:$J$78),$G18&gt;=常模與公式!$I$76,SUM(常模與公式!$G$78:$I$78),$G18&gt;=常模與公式!$H$76,SUM(常模與公式!$G$78:$H$78),$G18&lt;常模與公式!$H$76,常模與公式!$G$78)/100</f>
        <v>0.69099999999999995</v>
      </c>
      <c r="I18" cm="1">
        <f t="array" ref="I18">_xlfn.IFS($C18&gt;($E18+1.5*$F18),10,$C18&gt;($E18+$F18),9,$C18&gt;($E18+0.6*$F18),8,$C18&gt;($E18+0.3*$F18),7,$C18&gt;$E18,6,$C18&gt;($E18-0.5*$F18),5,$C18&gt;($E18-$F18),4,$C18&gt;($E18-1.5*$F18),3,$C18&gt;=($E18-2*$F18),2,$C18&lt;($E18-2*$F18),1)</f>
        <v>7</v>
      </c>
      <c r="J18" s="36" t="str" cm="1">
        <f t="array" ref="J18">_xlfn.IFS($I18&gt;6,"高",$I18&gt;3,"中",$I18&lt;=3,"低")</f>
        <v>高</v>
      </c>
      <c r="K18" s="15"/>
      <c r="L18" s="15"/>
      <c r="N18" s="62"/>
      <c r="P18" s="34"/>
    </row>
    <row r="19" spans="1:16">
      <c r="A19" s="3"/>
      <c r="B19" s="33"/>
      <c r="F19" s="45"/>
      <c r="H19" s="48"/>
      <c r="N19" s="62"/>
    </row>
    <row r="20" spans="1:16">
      <c r="A20" s="59" t="s">
        <v>384</v>
      </c>
      <c r="B20" s="32"/>
      <c r="F20" s="45"/>
      <c r="H20" s="48"/>
      <c r="N20" s="62"/>
    </row>
    <row r="21" spans="1:16">
      <c r="A21" s="60" t="s">
        <v>401</v>
      </c>
      <c r="B21" s="32" t="s">
        <v>416</v>
      </c>
      <c r="C21">
        <f>'240题'!$E4+'240题'!$E34+'240题'!$E64+'240题'!$E94+'240题'!$E124+'240题'!$E154+'240题'!$E184+'240题'!$E214</f>
        <v>29</v>
      </c>
      <c r="E21" s="15">
        <f>VLOOKUP($B21,常模與公式!$B$2:$E$36,3,0)</f>
        <v>15.19</v>
      </c>
      <c r="F21" s="45">
        <f>VLOOKUP($B21,常模與公式!$B$2:$E$36,4,0)</f>
        <v>4.1900000000000004</v>
      </c>
      <c r="G21" s="61">
        <v>24.9</v>
      </c>
      <c r="H21" s="47">
        <f>_xlfn.IFS($G21&gt;=常模與公式!$S$76,SUM(常模與公式!$G$78:$S$78),$G21&gt;=常模與公式!$R$76,SUM(常模與公式!$G$78:$R$78),$G21&gt;=常模與公式!$Q$76,SUM(常模與公式!$G$78:$Q$78),$G21&gt;=常模與公式!$P$76,SUM(常模與公式!$G$78:$P$78),$G21&gt;=常模與公式!$O$76,SUM(常模與公式!$G$78:$O$78),$G21&gt;=常模與公式!$N$76,SUM(常模與公式!$G$78:$N$78),$G21&gt;=常模與公式!$M$76,SUM(常模與公式!$G$78:$M$78),$G21&gt;=常模與公式!$L$76,SUM(常模與公式!$G$78:$L$78),$G21&gt;=常模與公式!$K$76,SUM(常模與公式!$G$78:$K$78),$G21&gt;=常模與公式!$J$76,SUM(常模與公式!$G$78:$J$78),$G21&gt;=常模與公式!$I$76,SUM(常模與公式!$G$78:$I$78),$G21&gt;=常模與公式!$H$76,SUM(常模與公式!$G$78:$H$78),$G21&lt;常模與公式!$H$76,常模與公式!$G$78)/100</f>
        <v>1E-3</v>
      </c>
      <c r="I21" cm="1">
        <f t="array" ref="I21">_xlfn.IFS($C21&gt;($E21+1.5*$F21),10,$C21&gt;($E21+$F21),9,$C21&gt;($E21+0.6*$F21),8,$C21&gt;($E21+0.3*$F21),7,$C21&gt;$E21,6,$C21&gt;($E21-0.5*$F21),5,$C21&gt;($E21-$F21),4,$C21&gt;($E21-1.5*$F21),3,$C21&gt;=($E21-2*$F21),2,$C21&lt;($E21-2*$F21),1)</f>
        <v>10</v>
      </c>
      <c r="J21" s="36" t="str" cm="1">
        <f t="array" ref="J21">_xlfn.IFS($I21&gt;6,"高",$I21&gt;3,"中",$I21&lt;=3,"低")</f>
        <v>高</v>
      </c>
      <c r="K21" s="15"/>
      <c r="L21" s="15"/>
      <c r="N21" s="62"/>
      <c r="P21" s="34"/>
    </row>
    <row r="22" spans="1:16">
      <c r="A22" s="60" t="s">
        <v>385</v>
      </c>
      <c r="B22" s="32" t="s">
        <v>418</v>
      </c>
      <c r="C22">
        <f>'240题'!$E9+'240题'!$E39+'240题'!$E69+'240题'!$E99+'240题'!$E129+'240题'!$E159+'240题'!$E189+'240题'!$E219</f>
        <v>23</v>
      </c>
      <c r="E22" s="15">
        <f>VLOOKUP($B22,常模與公式!$B$2:$E$36,3,0)</f>
        <v>20.7</v>
      </c>
      <c r="F22" s="45">
        <f>VLOOKUP($B22,常模與公式!$B$2:$E$36,4,0)</f>
        <v>4.88</v>
      </c>
      <c r="G22" s="61">
        <f t="shared" ref="G22:G27" si="2">10*(($C22-$E22)/F22)+50</f>
        <v>54.713114754098363</v>
      </c>
      <c r="H22" s="47">
        <f>_xlfn.IFS($G22&gt;=常模與公式!$S$76,SUM(常模與公式!$G$78:$S$78),$G22&gt;=常模與公式!$R$76,SUM(常模與公式!$G$78:$R$78),$G22&gt;=常模與公式!$Q$76,SUM(常模與公式!$G$78:$Q$78),$G22&gt;=常模與公式!$P$76,SUM(常模與公式!$G$78:$P$78),$G22&gt;=常模與公式!$O$76,SUM(常模與公式!$G$78:$O$78),$G22&gt;=常模與公式!$N$76,SUM(常模與公式!$G$78:$N$78),$G22&gt;=常模與公式!$M$76,SUM(常模與公式!$G$78:$M$78),$G22&gt;=常模與公式!$L$76,SUM(常模與公式!$G$78:$L$78),$G22&gt;=常模與公式!$K$76,SUM(常模與公式!$G$78:$K$78),$G22&gt;=常模與公式!$J$76,SUM(常模與公式!$G$78:$J$78),$G22&gt;=常模與公式!$I$76,SUM(常模與公式!$G$78:$I$78),$G22&gt;=常模與公式!$H$76,SUM(常模與公式!$G$78:$H$78),$G22&lt;常模與公式!$H$76,常模與公式!$G$78)/100</f>
        <v>0.5</v>
      </c>
      <c r="I22" cm="1">
        <f t="array" ref="I22">_xlfn.IFS($C22&gt;($E22+1.5*$F22),10,$C22&gt;($E22+$F22),9,$C22&gt;($E22+0.6*$F22),8,$C22&gt;($E22+0.3*$F22),7,$C22&gt;$E22,6,$C22&gt;($E22-0.5*$F22),5,$C22&gt;($E22-$F22),4,$C22&gt;($E22-1.5*$F22),3,$C22&gt;=($E22-2*$F22),2,$C22&lt;($E22-2*$F22),1)</f>
        <v>7</v>
      </c>
      <c r="J22" s="36" t="str" cm="1">
        <f t="array" ref="J22">_xlfn.IFS($I22&gt;6,"高",$I22&gt;3,"中",$I22&lt;=3,"低")</f>
        <v>高</v>
      </c>
      <c r="K22" s="15"/>
      <c r="L22" s="15"/>
      <c r="N22" s="62"/>
      <c r="P22" s="34"/>
    </row>
    <row r="23" spans="1:16">
      <c r="A23" s="60" t="s">
        <v>386</v>
      </c>
      <c r="B23" s="32" t="s">
        <v>420</v>
      </c>
      <c r="C23">
        <f>'240题'!$E14+'240题'!$E44+'240题'!$E74+'240题'!$E104+'240题'!$E134+'240题'!$E164+'240题'!$E194+'240题'!$E224</f>
        <v>24</v>
      </c>
      <c r="E23" s="15">
        <f>VLOOKUP($B23,常模與公式!$B$2:$E$36,3,0)</f>
        <v>19.47</v>
      </c>
      <c r="F23" s="45">
        <f>VLOOKUP($B23,常模與公式!$B$2:$E$36,4,0)</f>
        <v>3.95</v>
      </c>
      <c r="G23" s="61">
        <f t="shared" si="2"/>
        <v>61.468354430379748</v>
      </c>
      <c r="H23" s="47">
        <f>_xlfn.IFS($G23&gt;=常模與公式!$S$76,SUM(常模與公式!$G$78:$S$78),$G23&gt;=常模與公式!$R$76,SUM(常模與公式!$G$78:$R$78),$G23&gt;=常模與公式!$Q$76,SUM(常模與公式!$G$78:$Q$78),$G23&gt;=常模與公式!$P$76,SUM(常模與公式!$G$78:$P$78),$G23&gt;=常模與公式!$O$76,SUM(常模與公式!$G$78:$O$78),$G23&gt;=常模與公式!$N$76,SUM(常模與公式!$G$78:$N$78),$G23&gt;=常模與公式!$M$76,SUM(常模與公式!$G$78:$M$78),$G23&gt;=常模與公式!$L$76,SUM(常模與公式!$G$78:$L$78),$G23&gt;=常模與公式!$K$76,SUM(常模與公式!$G$78:$K$78),$G23&gt;=常模與公式!$J$76,SUM(常模與公式!$G$78:$J$78),$G23&gt;=常模與公式!$I$76,SUM(常模與公式!$G$78:$I$78),$G23&gt;=常模與公式!$H$76,SUM(常模與公式!$G$78:$H$78),$G23&lt;常模與公式!$H$76,常模與公式!$G$78)/100</f>
        <v>0.84099999999999997</v>
      </c>
      <c r="I23" cm="1">
        <f t="array" ref="I23">_xlfn.IFS($C23&gt;($E23+1.5*$F23),10,$C23&gt;($E23+$F23),9,$C23&gt;($E23+0.6*$F23),8,$C23&gt;($E23+0.3*$F23),7,$C23&gt;$E23,6,$C23&gt;($E23-0.5*$F23),5,$C23&gt;($E23-$F23),4,$C23&gt;($E23-1.5*$F23),3,$C23&gt;=($E23-2*$F23),2,$C23&lt;($E23-2*$F23),1)</f>
        <v>9</v>
      </c>
      <c r="J23" s="36" t="str" cm="1">
        <f t="array" ref="J23">_xlfn.IFS($I23&gt;6,"高",$I23&gt;3,"中",$I23&lt;=3,"低")</f>
        <v>高</v>
      </c>
      <c r="K23" s="15"/>
      <c r="L23" s="15"/>
      <c r="N23" s="62"/>
      <c r="P23" s="34"/>
    </row>
    <row r="24" spans="1:16">
      <c r="A24" s="60" t="s">
        <v>387</v>
      </c>
      <c r="B24" s="32" t="s">
        <v>233</v>
      </c>
      <c r="C24">
        <f>'240题'!$E19+'240题'!$E49+'240题'!$E79+'240题'!$E109+'240题'!$E139+'240题'!$E169+'240题'!$E199+'240题'!$E229</f>
        <v>23</v>
      </c>
      <c r="E24" s="15">
        <f>VLOOKUP($B24,常模與公式!$B$2:$E$36,3,0)</f>
        <v>15.02</v>
      </c>
      <c r="F24" s="45">
        <f>VLOOKUP($B24,常模與公式!$B$2:$E$36,4,0)</f>
        <v>3.61</v>
      </c>
      <c r="G24" s="61">
        <f t="shared" si="2"/>
        <v>72.10526315789474</v>
      </c>
      <c r="H24" s="47">
        <f>_xlfn.IFS($G24&gt;=常模與公式!$S$76,SUM(常模與公式!$G$78:$S$78),$G24&gt;=常模與公式!$R$76,SUM(常模與公式!$G$78:$R$78),$G24&gt;=常模與公式!$Q$76,SUM(常模與公式!$G$78:$Q$78),$G24&gt;=常模與公式!$P$76,SUM(常模與公式!$G$78:$P$78),$G24&gt;=常模與公式!$O$76,SUM(常模與公式!$G$78:$O$78),$G24&gt;=常模與公式!$N$76,SUM(常模與公式!$G$78:$N$78),$G24&gt;=常模與公式!$M$76,SUM(常模與公式!$G$78:$M$78),$G24&gt;=常模與公式!$L$76,SUM(常模與公式!$G$78:$L$78),$G24&gt;=常模與公式!$K$76,SUM(常模與公式!$G$78:$K$78),$G24&gt;=常模與公式!$J$76,SUM(常模與公式!$G$78:$J$78),$G24&gt;=常模與公式!$I$76,SUM(常模與公式!$G$78:$I$78),$G24&gt;=常模與公式!$H$76,SUM(常模與公式!$G$78:$H$78),$G24&lt;常模與公式!$H$76,常模與公式!$G$78)/100</f>
        <v>0.97699999999999998</v>
      </c>
      <c r="I24" cm="1">
        <f t="array" ref="I24">_xlfn.IFS($C24&gt;($E24+1.5*$F24),10,$C24&gt;($E24+$F24),9,$C24&gt;($E24+0.6*$F24),8,$C24&gt;($E24+0.3*$F24),7,$C24&gt;$E24,6,$C24&gt;($E24-0.5*$F24),5,$C24&gt;($E24-$F24),4,$C24&gt;($E24-1.5*$F24),3,$C24&gt;=($E24-2*$F24),2,$C24&lt;($E24-2*$F24),1)</f>
        <v>10</v>
      </c>
      <c r="J24" s="36" t="str" cm="1">
        <f t="array" ref="J24">_xlfn.IFS($I24&gt;6,"高",$I24&gt;3,"中",$I24&lt;=3,"低")</f>
        <v>高</v>
      </c>
      <c r="K24" s="15"/>
      <c r="L24" s="15"/>
      <c r="N24" s="62"/>
      <c r="P24" s="34"/>
    </row>
    <row r="25" spans="1:16">
      <c r="A25" s="60" t="s">
        <v>388</v>
      </c>
      <c r="B25" s="32" t="s">
        <v>422</v>
      </c>
      <c r="C25">
        <f>'240题'!$E24+'240题'!$E54+'240题'!$E84+'240题'!$E114+'240题'!$E144+'240题'!$E174+'240题'!$E204+'240题'!$E234</f>
        <v>30</v>
      </c>
      <c r="E25" s="15">
        <f>VLOOKUP($B25,常模與公式!$B$2:$E$36,3,0)</f>
        <v>19.62</v>
      </c>
      <c r="F25" s="45">
        <f>VLOOKUP($B25,常模與公式!$B$2:$E$36,4,0)</f>
        <v>4.9800000000000004</v>
      </c>
      <c r="G25" s="61">
        <f t="shared" si="2"/>
        <v>70.843373493975903</v>
      </c>
      <c r="H25" s="47">
        <f>_xlfn.IFS($G25&gt;=常模與公式!$S$76,SUM(常模與公式!$G$78:$S$78),$G25&gt;=常模與公式!$R$76,SUM(常模與公式!$G$78:$R$78),$G25&gt;=常模與公式!$Q$76,SUM(常模與公式!$G$78:$Q$78),$G25&gt;=常模與公式!$P$76,SUM(常模與公式!$G$78:$P$78),$G25&gt;=常模與公式!$O$76,SUM(常模與公式!$G$78:$O$78),$G25&gt;=常模與公式!$N$76,SUM(常模與公式!$G$78:$N$78),$G25&gt;=常模與公式!$M$76,SUM(常模與公式!$G$78:$M$78),$G25&gt;=常模與公式!$L$76,SUM(常模與公式!$G$78:$L$78),$G25&gt;=常模與公式!$K$76,SUM(常模與公式!$G$78:$K$78),$G25&gt;=常模與公式!$J$76,SUM(常模與公式!$G$78:$J$78),$G25&gt;=常模與公式!$I$76,SUM(常模與公式!$G$78:$I$78),$G25&gt;=常模與公式!$H$76,SUM(常模與公式!$G$78:$H$78),$G25&lt;常模與公式!$H$76,常模與公式!$G$78)/100</f>
        <v>0.97699999999999998</v>
      </c>
      <c r="I25" cm="1">
        <f t="array" ref="I25">_xlfn.IFS($C25&gt;($E25+1.5*$F25),10,$C25&gt;($E25+$F25),9,$C25&gt;($E25+0.6*$F25),8,$C25&gt;($E25+0.3*$F25),7,$C25&gt;$E25,6,$C25&gt;($E25-0.5*$F25),5,$C25&gt;($E25-$F25),4,$C25&gt;($E25-1.5*$F25),3,$C25&gt;=($E25-2*$F25),2,$C25&lt;($E25-2*$F25),1)</f>
        <v>10</v>
      </c>
      <c r="J25" s="36" t="str" cm="1">
        <f t="array" ref="J25">_xlfn.IFS($I25&gt;6,"高",$I25&gt;3,"中",$I25&lt;=3,"低")</f>
        <v>高</v>
      </c>
      <c r="K25" s="15"/>
      <c r="L25" s="15"/>
      <c r="N25" s="62"/>
      <c r="P25" s="34"/>
    </row>
    <row r="26" spans="1:16">
      <c r="A26" s="60" t="s">
        <v>389</v>
      </c>
      <c r="B26" s="32" t="s">
        <v>424</v>
      </c>
      <c r="C26">
        <f>'240题'!$E29+'240题'!$E59+'240题'!$E89+'240题'!$E119+'240题'!$E149+'240题'!$E179+'240题'!$E209+'240题'!$E239</f>
        <v>24</v>
      </c>
      <c r="E26" s="15">
        <f>VLOOKUP($B26,常模與公式!$B$2:$E$36,3,0)</f>
        <v>20.64</v>
      </c>
      <c r="F26" s="45">
        <f>VLOOKUP($B26,常模與公式!$B$2:$E$36,4,0)</f>
        <v>3.97</v>
      </c>
      <c r="G26" s="61">
        <f t="shared" si="2"/>
        <v>58.463476070528969</v>
      </c>
      <c r="H26" s="47">
        <f>_xlfn.IFS($G26&gt;=常模與公式!$S$76,SUM(常模與公式!$G$78:$S$78),$G26&gt;=常模與公式!$R$76,SUM(常模與公式!$G$78:$R$78),$G26&gt;=常模與公式!$Q$76,SUM(常模與公式!$G$78:$Q$78),$G26&gt;=常模與公式!$P$76,SUM(常模與公式!$G$78:$P$78),$G26&gt;=常模與公式!$O$76,SUM(常模與公式!$G$78:$O$78),$G26&gt;=常模與公式!$N$76,SUM(常模與公式!$G$78:$N$78),$G26&gt;=常模與公式!$M$76,SUM(常模與公式!$G$78:$M$78),$G26&gt;=常模與公式!$L$76,SUM(常模與公式!$G$78:$L$78),$G26&gt;=常模與公式!$K$76,SUM(常模與公式!$G$78:$K$78),$G26&gt;=常模與公式!$J$76,SUM(常模與公式!$G$78:$J$78),$G26&gt;=常模與公式!$I$76,SUM(常模與公式!$G$78:$I$78),$G26&gt;=常模與公式!$H$76,SUM(常模與公式!$G$78:$H$78),$G26&lt;常模與公式!$H$76,常模與公式!$G$78)/100</f>
        <v>0.69099999999999995</v>
      </c>
      <c r="I26" cm="1">
        <f t="array" ref="I26">_xlfn.IFS($C26&gt;($E26+1.5*$F26),10,$C26&gt;($E26+$F26),9,$C26&gt;($E26+0.6*$F26),8,$C26&gt;($E26+0.3*$F26),7,$C26&gt;$E26,6,$C26&gt;($E26-0.5*$F26),5,$C26&gt;($E26-$F26),4,$C26&gt;($E26-1.5*$F26),3,$C26&gt;=($E26-2*$F26),2,$C26&lt;($E26-2*$F26),1)</f>
        <v>8</v>
      </c>
      <c r="J26" s="36" t="str" cm="1">
        <f t="array" ref="J26">_xlfn.IFS($I26&gt;6,"高",$I26&gt;3,"中",$I26&lt;=3,"低")</f>
        <v>高</v>
      </c>
      <c r="K26" s="15"/>
      <c r="L26" s="15"/>
      <c r="N26" s="62"/>
      <c r="P26" s="34"/>
    </row>
    <row r="27" spans="1:16">
      <c r="A27" s="60" t="s">
        <v>392</v>
      </c>
      <c r="B27" s="32" t="s">
        <v>392</v>
      </c>
      <c r="C27">
        <f>SUM(C21:C26)</f>
        <v>153</v>
      </c>
      <c r="E27" s="15">
        <f>VLOOKUP($B27,常模與公式!$B$2:$E$36,3,0)</f>
        <v>110.64</v>
      </c>
      <c r="F27" s="45">
        <f>VLOOKUP($B27,常模與公式!$B$2:$E$36,4,0)</f>
        <v>15.88</v>
      </c>
      <c r="G27" s="61">
        <f t="shared" si="2"/>
        <v>76.675062972292181</v>
      </c>
      <c r="H27" s="47">
        <f>_xlfn.IFS($G27&gt;=常模與公式!$S$76,SUM(常模與公式!$G$78:$S$78),$G27&gt;=常模與公式!$R$76,SUM(常模與公式!$G$78:$R$78),$G27&gt;=常模與公式!$Q$76,SUM(常模與公式!$G$78:$Q$78),$G27&gt;=常模與公式!$P$76,SUM(常模與公式!$G$78:$P$78),$G27&gt;=常模與公式!$O$76,SUM(常模與公式!$G$78:$O$78),$G27&gt;=常模與公式!$N$76,SUM(常模與公式!$G$78:$N$78),$G27&gt;=常模與公式!$M$76,SUM(常模與公式!$G$78:$M$78),$G27&gt;=常模與公式!$L$76,SUM(常模與公式!$G$78:$L$78),$G27&gt;=常模與公式!$K$76,SUM(常模與公式!$G$78:$K$78),$G27&gt;=常模與公式!$J$76,SUM(常模與公式!$G$78:$J$78),$G27&gt;=常模與公式!$I$76,SUM(常模與公式!$G$78:$I$78),$G27&gt;=常模與公式!$H$76,SUM(常模與公式!$G$78:$H$78),$G27&lt;常模與公式!$H$76,常模與公式!$G$78)/100</f>
        <v>0.99400000000000011</v>
      </c>
      <c r="I27" cm="1">
        <f t="array" ref="I27">_xlfn.IFS($C27&gt;($E27+1.5*$F27),10,$C27&gt;($E27+$F27),9,$C27&gt;($E27+0.6*$F27),8,$C27&gt;($E27+0.3*$F27),7,$C27&gt;$E27,6,$C27&gt;($E27-0.5*$F27),5,$C27&gt;($E27-$F27),4,$C27&gt;($E27-1.5*$F27),3,$C27&gt;=($E27-2*$F27),2,$C27&lt;($E27-2*$F27),1)</f>
        <v>10</v>
      </c>
      <c r="J27" s="36" t="str" cm="1">
        <f t="array" ref="J27">_xlfn.IFS($I27&gt;6,"高",$I27&gt;3,"中",$I27&lt;=3,"低")</f>
        <v>高</v>
      </c>
      <c r="K27" s="15"/>
      <c r="L27" s="15"/>
      <c r="N27" s="62"/>
      <c r="P27" s="34"/>
    </row>
    <row r="28" spans="1:16">
      <c r="A28" s="3"/>
      <c r="B28" s="32"/>
      <c r="F28" s="45"/>
      <c r="H28" s="48"/>
      <c r="N28" s="62"/>
    </row>
    <row r="29" spans="1:16">
      <c r="A29" s="53" t="s">
        <v>135</v>
      </c>
      <c r="B29" s="32"/>
      <c r="F29" s="45"/>
      <c r="H29" s="48"/>
      <c r="N29" s="62"/>
    </row>
    <row r="30" spans="1:16">
      <c r="A30" s="54" t="s">
        <v>393</v>
      </c>
      <c r="B30" s="32" t="s">
        <v>427</v>
      </c>
      <c r="C30">
        <f>'240题'!$E5+'240题'!$E35+'240题'!$E65+'240题'!$E95+'240题'!$E125+'240题'!$E155+'240题'!$E185+'240题'!$E215</f>
        <v>22</v>
      </c>
      <c r="E30" s="15">
        <f>VLOOKUP($B30,常模與公式!$B$2:$E$36,3,0)</f>
        <v>21.07</v>
      </c>
      <c r="F30" s="45">
        <f>VLOOKUP($B30,常模與公式!$B$2:$E$36,4,0)</f>
        <v>3.94</v>
      </c>
      <c r="G30" s="61">
        <f t="shared" ref="G30:G36" si="3">10*(($C30-$E30)/F30)+50</f>
        <v>52.360406091370557</v>
      </c>
      <c r="H30" s="47">
        <f>_xlfn.IFS($G30&gt;=常模與公式!$S$76,SUM(常模與公式!$G$78:$S$78),$G30&gt;=常模與公式!$R$76,SUM(常模與公式!$G$78:$R$78),$G30&gt;=常模與公式!$Q$76,SUM(常模與公式!$G$78:$Q$78),$G30&gt;=常模與公式!$P$76,SUM(常模與公式!$G$78:$P$78),$G30&gt;=常模與公式!$O$76,SUM(常模與公式!$G$78:$O$78),$G30&gt;=常模與公式!$N$76,SUM(常模與公式!$G$78:$N$78),$G30&gt;=常模與公式!$M$76,SUM(常模與公式!$G$78:$M$78),$G30&gt;=常模與公式!$L$76,SUM(常模與公式!$G$78:$L$78),$G30&gt;=常模與公式!$K$76,SUM(常模與公式!$G$78:$K$78),$G30&gt;=常模與公式!$J$76,SUM(常模與公式!$G$78:$J$78),$G30&gt;=常模與公式!$I$76,SUM(常模與公式!$G$78:$I$78),$G30&gt;=常模與公式!$H$76,SUM(常模與公式!$G$78:$H$78),$G30&lt;常模與公式!$H$76,常模與公式!$G$78)/100</f>
        <v>0.5</v>
      </c>
      <c r="I30" cm="1">
        <f t="array" ref="I30">_xlfn.IFS($C30&gt;($E30+1.5*$F30),10,$C30&gt;($E30+$F30),9,$C30&gt;($E30+0.6*$F30),8,$C30&gt;($E30+0.3*$F30),7,$C30&gt;$E30,6,$C30&gt;($E30-0.5*$F30),5,$C30&gt;($E30-$F30),4,$C30&gt;($E30-1.5*$F30),3,$C30&gt;=($E30-2*$F30),2,$C30&lt;($E30-2*$F30),1)</f>
        <v>6</v>
      </c>
      <c r="J30" s="36" t="str" cm="1">
        <f t="array" ref="J30">_xlfn.IFS($I30&gt;6,"高",$I30&gt;3,"中",$I30&lt;=3,"低")</f>
        <v>中</v>
      </c>
      <c r="K30" s="15"/>
      <c r="L30" s="15"/>
      <c r="N30" s="62"/>
      <c r="P30" s="34"/>
    </row>
    <row r="31" spans="1:16">
      <c r="A31" s="54" t="s">
        <v>394</v>
      </c>
      <c r="B31" s="32" t="s">
        <v>429</v>
      </c>
      <c r="C31">
        <f>'240题'!$E10+'240题'!$E40+'240题'!$E70+'240题'!$E100+'240题'!$E130+'240题'!$E160+'240题'!$E190+'240题'!$E220</f>
        <v>29</v>
      </c>
      <c r="E31" s="15">
        <f>VLOOKUP($B31,常模與公式!$B$2:$E$36,3,0)</f>
        <v>19.03</v>
      </c>
      <c r="F31" s="45">
        <f>VLOOKUP($B31,常模與公式!$B$2:$E$36,4,0)</f>
        <v>5.1100000000000003</v>
      </c>
      <c r="G31" s="61">
        <f t="shared" si="3"/>
        <v>69.510763209393346</v>
      </c>
      <c r="H31" s="47">
        <f>_xlfn.IFS($G31&gt;=常模與公式!$S$76,SUM(常模與公式!$G$78:$S$78),$G31&gt;=常模與公式!$R$76,SUM(常模與公式!$G$78:$R$78),$G31&gt;=常模與公式!$Q$76,SUM(常模與公式!$G$78:$Q$78),$G31&gt;=常模與公式!$P$76,SUM(常模與公式!$G$78:$P$78),$G31&gt;=常模與公式!$O$76,SUM(常模與公式!$G$78:$O$78),$G31&gt;=常模與公式!$N$76,SUM(常模與公式!$G$78:$N$78),$G31&gt;=常模與公式!$M$76,SUM(常模與公式!$G$78:$M$78),$G31&gt;=常模與公式!$L$76,SUM(常模與公式!$G$78:$L$78),$G31&gt;=常模與公式!$K$76,SUM(常模與公式!$G$78:$K$78),$G31&gt;=常模與公式!$J$76,SUM(常模與公式!$G$78:$J$78),$G31&gt;=常模與公式!$I$76,SUM(常模與公式!$G$78:$I$78),$G31&gt;=常模與公式!$H$76,SUM(常模與公式!$G$78:$H$78),$G31&lt;常模與公式!$H$76,常模與公式!$G$78)/100</f>
        <v>0.93299999999999994</v>
      </c>
      <c r="I31" cm="1">
        <f t="array" ref="I31">_xlfn.IFS($C31&gt;($E31+1.5*$F31),10,$C31&gt;($E31+$F31),9,$C31&gt;($E31+0.6*$F31),8,$C31&gt;($E31+0.3*$F31),7,$C31&gt;$E31,6,$C31&gt;($E31-0.5*$F31),5,$C31&gt;($E31-$F31),4,$C31&gt;($E31-1.5*$F31),3,$C31&gt;=($E31-2*$F31),2,$C31&lt;($E31-2*$F31),1)</f>
        <v>10</v>
      </c>
      <c r="J31" s="36" t="str" cm="1">
        <f t="array" ref="J31">_xlfn.IFS($I31&gt;6,"高",$I31&gt;3,"中",$I31&lt;=3,"低")</f>
        <v>高</v>
      </c>
      <c r="K31" s="15"/>
      <c r="L31" s="15"/>
      <c r="N31" s="62"/>
      <c r="P31" s="34"/>
    </row>
    <row r="32" spans="1:16">
      <c r="A32" s="54" t="s">
        <v>141</v>
      </c>
      <c r="B32" s="32" t="s">
        <v>430</v>
      </c>
      <c r="C32">
        <f>'240题'!$E15+'240题'!$E45+'240题'!$E75+'240题'!$E105+'240题'!$E135+'240题'!$E165+'240题'!$E195+'240题'!$E225</f>
        <v>23</v>
      </c>
      <c r="E32" s="15">
        <f>VLOOKUP($B32,常模與公式!$B$2:$E$36,3,0)</f>
        <v>20.99</v>
      </c>
      <c r="F32" s="45">
        <f>VLOOKUP($B32,常模與公式!$B$2:$E$36,4,0)</f>
        <v>3.53</v>
      </c>
      <c r="G32" s="61">
        <f t="shared" si="3"/>
        <v>55.69405099150142</v>
      </c>
      <c r="H32" s="47">
        <f>_xlfn.IFS($G32&gt;=常模與公式!$S$76,SUM(常模與公式!$G$78:$S$78),$G32&gt;=常模與公式!$R$76,SUM(常模與公式!$G$78:$R$78),$G32&gt;=常模與公式!$Q$76,SUM(常模與公式!$G$78:$Q$78),$G32&gt;=常模與公式!$P$76,SUM(常模與公式!$G$78:$P$78),$G32&gt;=常模與公式!$O$76,SUM(常模與公式!$G$78:$O$78),$G32&gt;=常模與公式!$N$76,SUM(常模與公式!$G$78:$N$78),$G32&gt;=常模與公式!$M$76,SUM(常模與公式!$G$78:$M$78),$G32&gt;=常模與公式!$L$76,SUM(常模與公式!$G$78:$L$78),$G32&gt;=常模與公式!$K$76,SUM(常模與公式!$G$78:$K$78),$G32&gt;=常模與公式!$J$76,SUM(常模與公式!$G$78:$J$78),$G32&gt;=常模與公式!$I$76,SUM(常模與公式!$G$78:$I$78),$G32&gt;=常模與公式!$H$76,SUM(常模與公式!$G$78:$H$78),$G32&lt;常模與公式!$H$76,常模與公式!$G$78)/100</f>
        <v>0.69099999999999995</v>
      </c>
      <c r="I32" cm="1">
        <f t="array" ref="I32">_xlfn.IFS($C32&gt;($E32+1.5*$F32),10,$C32&gt;($E32+$F32),9,$C32&gt;($E32+0.6*$F32),8,$C32&gt;($E32+0.3*$F32),7,$C32&gt;$E32,6,$C32&gt;($E32-0.5*$F32),5,$C32&gt;($E32-$F32),4,$C32&gt;($E32-1.5*$F32),3,$C32&gt;=($E32-2*$F32),2,$C32&lt;($E32-2*$F32),1)</f>
        <v>7</v>
      </c>
      <c r="J32" s="36" t="str" cm="1">
        <f t="array" ref="J32">_xlfn.IFS($I32&gt;6,"高",$I32&gt;3,"中",$I32&lt;=3,"低")</f>
        <v>高</v>
      </c>
      <c r="K32" s="15"/>
      <c r="L32" s="15"/>
      <c r="N32" s="62"/>
      <c r="P32" s="34"/>
    </row>
    <row r="33" spans="1:17">
      <c r="A33" s="55" t="s">
        <v>395</v>
      </c>
      <c r="B33" s="32" t="s">
        <v>432</v>
      </c>
      <c r="C33">
        <f>'240题'!$E20+'240题'!$E50+'240题'!$E80+'240题'!$E110+'240题'!$E140+'240题'!$E170+'240题'!$E200+'240题'!$E230</f>
        <v>23</v>
      </c>
      <c r="E33" s="15">
        <f>VLOOKUP($B33,常模與公式!$B$2:$E$36,3,0)</f>
        <v>15.33</v>
      </c>
      <c r="F33" s="45">
        <f>VLOOKUP($B33,常模與公式!$B$2:$E$36,4,0)</f>
        <v>4.6399999999999997</v>
      </c>
      <c r="G33" s="61">
        <f t="shared" si="3"/>
        <v>66.53017241379311</v>
      </c>
      <c r="H33" s="47">
        <f>_xlfn.IFS($G33&gt;=常模與公式!$S$76,SUM(常模與公式!$G$78:$S$78),$G33&gt;=常模與公式!$R$76,SUM(常模與公式!$G$78:$R$78),$G33&gt;=常模與公式!$Q$76,SUM(常模與公式!$G$78:$Q$78),$G33&gt;=常模與公式!$P$76,SUM(常模與公式!$G$78:$P$78),$G33&gt;=常模與公式!$O$76,SUM(常模與公式!$G$78:$O$78),$G33&gt;=常模與公式!$N$76,SUM(常模與公式!$G$78:$N$78),$G33&gt;=常模與公式!$M$76,SUM(常模與公式!$G$78:$M$78),$G33&gt;=常模與公式!$L$76,SUM(常模與公式!$G$78:$L$78),$G33&gt;=常模與公式!$K$76,SUM(常模與公式!$G$78:$K$78),$G33&gt;=常模與公式!$J$76,SUM(常模與公式!$G$78:$J$78),$G33&gt;=常模與公式!$I$76,SUM(常模與公式!$G$78:$I$78),$G33&gt;=常模與公式!$H$76,SUM(常模與公式!$G$78:$H$78),$G33&lt;常模與公式!$H$76,常模與公式!$G$78)/100</f>
        <v>0.93299999999999994</v>
      </c>
      <c r="I33" cm="1">
        <f t="array" ref="I33">_xlfn.IFS($C33&gt;($E33+1.5*$F33),10,$C33&gt;($E33+$F33),9,$C33&gt;($E33+0.6*$F33),8,$C33&gt;($E33+0.3*$F33),7,$C33&gt;$E33,6,$C33&gt;($E33-0.5*$F33),5,$C33&gt;($E33-$F33),4,$C33&gt;($E33-1.5*$F33),3,$C33&gt;=($E33-2*$F33),2,$C33&lt;($E33-2*$F33),1)</f>
        <v>10</v>
      </c>
      <c r="J33" s="36" t="str" cm="1">
        <f t="array" ref="J33">_xlfn.IFS($I33&gt;6,"高",$I33&gt;3,"中",$I33&lt;=3,"低")</f>
        <v>高</v>
      </c>
      <c r="K33" s="15"/>
      <c r="L33" s="15"/>
      <c r="N33" s="62"/>
      <c r="P33" s="34"/>
    </row>
    <row r="34" spans="1:17">
      <c r="A34" s="55" t="s">
        <v>396</v>
      </c>
      <c r="B34" s="32" t="s">
        <v>434</v>
      </c>
      <c r="C34">
        <f>'240题'!$E25+'240题'!$E55+'240题'!$E85+'240题'!$E115+'240题'!$E145+'240题'!$E175+'240题'!$E205+'240题'!$E235</f>
        <v>9</v>
      </c>
      <c r="E34" s="15">
        <f>VLOOKUP($B34,常模與公式!$B$2:$E$36,3,0)</f>
        <v>16.670000000000002</v>
      </c>
      <c r="F34" s="45">
        <f>VLOOKUP($B34,常模與公式!$B$2:$E$36,4,0)</f>
        <v>4.0599999999999996</v>
      </c>
      <c r="G34" s="61">
        <f t="shared" si="3"/>
        <v>31.108374384236448</v>
      </c>
      <c r="H34" s="47">
        <f>_xlfn.IFS($G34&gt;=常模與公式!$S$76,SUM(常模與公式!$G$78:$S$78),$G34&gt;=常模與公式!$R$76,SUM(常模與公式!$G$78:$R$78),$G34&gt;=常模與公式!$Q$76,SUM(常模與公式!$G$78:$Q$78),$G34&gt;=常模與公式!$P$76,SUM(常模與公式!$G$78:$P$78),$G34&gt;=常模與公式!$O$76,SUM(常模與公式!$G$78:$O$78),$G34&gt;=常模與公式!$N$76,SUM(常模與公式!$G$78:$N$78),$G34&gt;=常模與公式!$M$76,SUM(常模與公式!$G$78:$M$78),$G34&gt;=常模與公式!$L$76,SUM(常模與公式!$G$78:$L$78),$G34&gt;=常模與公式!$K$76,SUM(常模與公式!$G$78:$K$78),$G34&gt;=常模與公式!$J$76,SUM(常模與公式!$G$78:$J$78),$G34&gt;=常模與公式!$I$76,SUM(常模與公式!$G$78:$I$78),$G34&gt;=常模與公式!$H$76,SUM(常模與公式!$G$78:$H$78),$G34&lt;常模與公式!$H$76,常模與公式!$G$78)/100</f>
        <v>2.3E-2</v>
      </c>
      <c r="I34" cm="1">
        <f t="array" ref="I34">_xlfn.IFS($C34&gt;($E34+1.5*$F34),10,$C34&gt;($E34+$F34),9,$C34&gt;($E34+0.6*$F34),8,$C34&gt;($E34+0.3*$F34),7,$C34&gt;$E34,6,$C34&gt;($E34-0.5*$F34),5,$C34&gt;($E34-$F34),4,$C34&gt;($E34-1.5*$F34),3,$C34&gt;=($E34-2*$F34),2,$C34&lt;($E34-2*$F34),1)</f>
        <v>2</v>
      </c>
      <c r="J34" s="36" t="str" cm="1">
        <f t="array" ref="J34">_xlfn.IFS($I34&gt;6,"高",$I34&gt;3,"中",$I34&lt;=3,"低")</f>
        <v>低</v>
      </c>
      <c r="K34" s="15"/>
      <c r="L34" s="15"/>
      <c r="N34" s="62"/>
      <c r="P34" s="34"/>
    </row>
    <row r="35" spans="1:17">
      <c r="A35" s="55" t="s">
        <v>397</v>
      </c>
      <c r="B35" s="32" t="s">
        <v>436</v>
      </c>
      <c r="C35">
        <f>'240题'!$E30+'240题'!$E60+'240题'!$E90+'240题'!$E120+'240题'!$E150+'240题'!$E180+'240题'!$E210+'240题'!$E240</f>
        <v>17</v>
      </c>
      <c r="E35" s="15">
        <f>VLOOKUP($B35,常模與公式!$B$2:$E$36,3,0)</f>
        <v>19.91</v>
      </c>
      <c r="F35" s="45">
        <f>VLOOKUP($B35,常模與公式!$B$2:$E$36,4,0)</f>
        <v>3.59</v>
      </c>
      <c r="G35" s="61">
        <f t="shared" si="3"/>
        <v>41.894150417827298</v>
      </c>
      <c r="H35" s="47">
        <f>_xlfn.IFS($G35&gt;=常模與公式!$S$76,SUM(常模與公式!$G$78:$S$78),$G35&gt;=常模與公式!$R$76,SUM(常模與公式!$G$78:$R$78),$G35&gt;=常模與公式!$Q$76,SUM(常模與公式!$G$78:$Q$78),$G35&gt;=常模與公式!$P$76,SUM(常模與公式!$G$78:$P$78),$G35&gt;=常模與公式!$O$76,SUM(常模與公式!$G$78:$O$78),$G35&gt;=常模與公式!$N$76,SUM(常模與公式!$G$78:$N$78),$G35&gt;=常模與公式!$M$76,SUM(常模與公式!$G$78:$M$78),$G35&gt;=常模與公式!$L$76,SUM(常模與公式!$G$78:$L$78),$G35&gt;=常模與公式!$K$76,SUM(常模與公式!$G$78:$K$78),$G35&gt;=常模與公式!$J$76,SUM(常模與公式!$G$78:$J$78),$G35&gt;=常模與公式!$I$76,SUM(常模與公式!$G$78:$I$78),$G35&gt;=常模與公式!$H$76,SUM(常模與公式!$G$78:$H$78),$G35&lt;常模與公式!$H$76,常模與公式!$G$78)/100</f>
        <v>0.15899999999999997</v>
      </c>
      <c r="I35" cm="1">
        <f t="array" ref="I35">_xlfn.IFS($C35&gt;($E35+1.5*$F35),10,$C35&gt;($E35+$F35),9,$C35&gt;($E35+0.6*$F35),8,$C35&gt;($E35+0.3*$F35),7,$C35&gt;$E35,6,$C35&gt;($E35-0.5*$F35),5,$C35&gt;($E35-$F35),4,$C35&gt;($E35-1.5*$F35),3,$C35&gt;=($E35-2*$F35),2,$C35&lt;($E35-2*$F35),1)</f>
        <v>4</v>
      </c>
      <c r="J35" s="36" t="str" cm="1">
        <f t="array" ref="J35">_xlfn.IFS($I35&gt;6,"高",$I35&gt;3,"中",$I35&lt;=3,"低")</f>
        <v>中</v>
      </c>
      <c r="K35" s="15"/>
      <c r="L35" s="15"/>
      <c r="N35" s="62"/>
      <c r="P35" s="34"/>
    </row>
    <row r="36" spans="1:17">
      <c r="A36" s="54" t="s">
        <v>149</v>
      </c>
      <c r="B36" s="32" t="s">
        <v>149</v>
      </c>
      <c r="C36">
        <f>SUM(C30:C35)</f>
        <v>123</v>
      </c>
      <c r="E36" s="15">
        <f>VLOOKUP($B36,常模與公式!$B$2:$E$36,3,0)</f>
        <v>113</v>
      </c>
      <c r="F36" s="45">
        <f>VLOOKUP($B36,常模與公式!$B$2:$E$36,4,0)</f>
        <v>14.9</v>
      </c>
      <c r="G36" s="61">
        <f t="shared" si="3"/>
        <v>56.711409395973156</v>
      </c>
      <c r="H36" s="47">
        <f>_xlfn.IFS($G36&gt;=常模與公式!$S$76,SUM(常模與公式!$G$78:$S$78),$G36&gt;=常模與公式!$R$76,SUM(常模與公式!$G$78:$R$78),$G36&gt;=常模與公式!$Q$76,SUM(常模與公式!$G$78:$Q$78),$G36&gt;=常模與公式!$P$76,SUM(常模與公式!$G$78:$P$78),$G36&gt;=常模與公式!$O$76,SUM(常模與公式!$G$78:$O$78),$G36&gt;=常模與公式!$N$76,SUM(常模與公式!$G$78:$N$78),$G36&gt;=常模與公式!$M$76,SUM(常模與公式!$G$78:$M$78),$G36&gt;=常模與公式!$L$76,SUM(常模與公式!$G$78:$L$78),$G36&gt;=常模與公式!$K$76,SUM(常模與公式!$G$78:$K$78),$G36&gt;=常模與公式!$J$76,SUM(常模與公式!$G$78:$J$78),$G36&gt;=常模與公式!$I$76,SUM(常模與公式!$G$78:$I$78),$G36&gt;=常模與公式!$H$76,SUM(常模與公式!$G$78:$H$78),$G36&lt;常模與公式!$H$76,常模與公式!$G$78)/100</f>
        <v>0.69099999999999995</v>
      </c>
      <c r="I36" cm="1">
        <f t="array" ref="I36">_xlfn.IFS($C36&gt;($E36+1.5*$F36),10,$C36&gt;($E36+$F36),9,$C36&gt;($E36+0.6*$F36),8,$C36&gt;($E36+0.3*$F36),7,$C36&gt;$E36,6,$C36&gt;($E36-0.5*$F36),5,$C36&gt;($E36-$F36),4,$C36&gt;($E36-1.5*$F36),3,$C36&gt;=($E36-2*$F36),2,$C36&lt;($E36-2*$F36),1)</f>
        <v>8</v>
      </c>
      <c r="J36" s="36" t="str" cm="1">
        <f t="array" ref="J36">_xlfn.IFS($I36&gt;6,"高",$I36&gt;3,"中",$I36&lt;=3,"低")</f>
        <v>高</v>
      </c>
      <c r="K36" s="15"/>
      <c r="L36" s="15"/>
      <c r="N36" s="62"/>
      <c r="P36" s="34"/>
      <c r="Q36" s="35"/>
    </row>
    <row r="37" spans="1:17">
      <c r="A37" s="4"/>
      <c r="B37" s="32"/>
      <c r="F37" s="45"/>
      <c r="H37" s="48"/>
      <c r="N37" s="62"/>
    </row>
    <row r="38" spans="1:17">
      <c r="A38" s="56" t="s">
        <v>136</v>
      </c>
      <c r="B38" s="32"/>
      <c r="F38" s="45"/>
      <c r="H38" s="48"/>
      <c r="N38" s="62"/>
    </row>
    <row r="39" spans="1:17">
      <c r="A39" s="57" t="s">
        <v>142</v>
      </c>
      <c r="B39" s="32" t="s">
        <v>437</v>
      </c>
      <c r="C39">
        <f>'240题'!$E6+'240题'!$E36+'240题'!$E66+'240题'!$E96+'240题'!$E126+'240题'!$E156+'240题'!$E186+'240题'!$E216</f>
        <v>23</v>
      </c>
      <c r="E39" s="15">
        <f>VLOOKUP($B39,常模與公式!$B$2:$E$36,3,0)</f>
        <v>20.8</v>
      </c>
      <c r="F39" s="45">
        <f>VLOOKUP($B39,常模與公式!$B$2:$E$36,4,0)</f>
        <v>4.34</v>
      </c>
      <c r="G39" s="61">
        <f t="shared" ref="G39:G45" si="4">10*(($C39-$E39)/F39)+50</f>
        <v>55.069124423963132</v>
      </c>
      <c r="H39" s="47">
        <f>_xlfn.IFS($G39&gt;=常模與公式!$S$76,SUM(常模與公式!$G$78:$S$78),$G39&gt;=常模與公式!$R$76,SUM(常模與公式!$G$78:$R$78),$G39&gt;=常模與公式!$Q$76,SUM(常模與公式!$G$78:$Q$78),$G39&gt;=常模與公式!$P$76,SUM(常模與公式!$G$78:$P$78),$G39&gt;=常模與公式!$O$76,SUM(常模與公式!$G$78:$O$78),$G39&gt;=常模與公式!$N$76,SUM(常模與公式!$G$78:$N$78),$G39&gt;=常模與公式!$M$76,SUM(常模與公式!$G$78:$M$78),$G39&gt;=常模與公式!$L$76,SUM(常模與公式!$G$78:$L$78),$G39&gt;=常模與公式!$K$76,SUM(常模與公式!$G$78:$K$78),$G39&gt;=常模與公式!$J$76,SUM(常模與公式!$G$78:$J$78),$G39&gt;=常模與公式!$I$76,SUM(常模與公式!$G$78:$I$78),$G39&gt;=常模與公式!$H$76,SUM(常模與公式!$G$78:$H$78),$G39&lt;常模與公式!$H$76,常模與公式!$G$78)/100</f>
        <v>0.69099999999999995</v>
      </c>
      <c r="I39" cm="1">
        <f t="array" ref="I39">_xlfn.IFS($C39&gt;($E39+1.5*$F39),10,$C39&gt;($E39+$F39),9,$C39&gt;($E39+0.6*$F39),8,$C39&gt;($E39+0.3*$F39),7,$C39&gt;$E39,6,$C39&gt;($E39-0.5*$F39),5,$C39&gt;($E39-$F39),4,$C39&gt;($E39-1.5*$F39),3,$C39&gt;=($E39-2*$F39),2,$C39&lt;($E39-2*$F39),1)</f>
        <v>7</v>
      </c>
      <c r="J39" s="36" t="str" cm="1">
        <f t="array" ref="J39">_xlfn.IFS($I39&gt;6,"高",$I39&gt;3,"中",$I39&lt;=3,"低")</f>
        <v>高</v>
      </c>
      <c r="K39" s="15"/>
      <c r="L39" s="15"/>
      <c r="N39" s="62"/>
      <c r="P39" s="34"/>
    </row>
    <row r="40" spans="1:17">
      <c r="A40" s="57" t="s">
        <v>398</v>
      </c>
      <c r="B40" s="32" t="s">
        <v>439</v>
      </c>
      <c r="C40">
        <f>'240题'!$E11+'240题'!$E41+'240题'!$E71+'240题'!$E101+'240题'!$E131+'240题'!$E161+'240题'!$E191+'240题'!$E221</f>
        <v>14</v>
      </c>
      <c r="E40" s="15">
        <f>VLOOKUP($B40,常模與公式!$B$2:$E$36,3,0)</f>
        <v>18.39</v>
      </c>
      <c r="F40" s="45">
        <f>VLOOKUP($B40,常模與公式!$B$2:$E$36,4,0)</f>
        <v>4.21</v>
      </c>
      <c r="G40" s="61">
        <f t="shared" si="4"/>
        <v>39.572446555819475</v>
      </c>
      <c r="H40" s="47">
        <f>_xlfn.IFS($G40&gt;=常模與公式!$S$76,SUM(常模與公式!$G$78:$S$78),$G40&gt;=常模與公式!$R$76,SUM(常模與公式!$G$78:$R$78),$G40&gt;=常模與公式!$Q$76,SUM(常模與公式!$G$78:$Q$78),$G40&gt;=常模與公式!$P$76,SUM(常模與公式!$G$78:$P$78),$G40&gt;=常模與公式!$O$76,SUM(常模與公式!$G$78:$O$78),$G40&gt;=常模與公式!$N$76,SUM(常模與公式!$G$78:$N$78),$G40&gt;=常模與公式!$M$76,SUM(常模與公式!$G$78:$M$78),$G40&gt;=常模與公式!$L$76,SUM(常模與公式!$G$78:$L$78),$G40&gt;=常模與公式!$K$76,SUM(常模與公式!$G$78:$K$78),$G40&gt;=常模與公式!$J$76,SUM(常模與公式!$G$78:$J$78),$G40&gt;=常模與公式!$I$76,SUM(常模與公式!$G$78:$I$78),$G40&gt;=常模與公式!$H$76,SUM(常模與公式!$G$78:$H$78),$G40&lt;常模與公式!$H$76,常模與公式!$G$78)/100</f>
        <v>6.7000000000000004E-2</v>
      </c>
      <c r="I40" cm="1">
        <f t="array" ref="I40">_xlfn.IFS($C40&gt;($E40+1.5*$F40),10,$C40&gt;($E40+$F40),9,$C40&gt;($E40+0.6*$F40),8,$C40&gt;($E40+0.3*$F40),7,$C40&gt;$E40,6,$C40&gt;($E40-0.5*$F40),5,$C40&gt;($E40-$F40),4,$C40&gt;($E40-1.5*$F40),3,$C40&gt;=($E40-2*$F40),2,$C40&lt;($E40-2*$F40),1)</f>
        <v>3</v>
      </c>
      <c r="J40" s="36" t="str" cm="1">
        <f t="array" ref="J40">_xlfn.IFS($I40&gt;6,"高",$I40&gt;3,"中",$I40&lt;=3,"低")</f>
        <v>低</v>
      </c>
      <c r="K40" s="15"/>
      <c r="L40" s="15"/>
      <c r="N40" s="62"/>
      <c r="P40" s="34"/>
    </row>
    <row r="41" spans="1:17">
      <c r="A41" s="57" t="s">
        <v>143</v>
      </c>
      <c r="B41" s="32" t="s">
        <v>441</v>
      </c>
      <c r="C41">
        <f>'240题'!$E16+'240题'!$E46+'240题'!$E76+'240题'!$E106+'240题'!$E136+'240题'!$E166+'240题'!$E196+'240题'!$E226</f>
        <v>27</v>
      </c>
      <c r="E41" s="15">
        <f>VLOOKUP($B41,常模與公式!$B$2:$E$36,3,0)</f>
        <v>23.47</v>
      </c>
      <c r="F41" s="45">
        <f>VLOOKUP($B41,常模與公式!$B$2:$E$36,4,0)</f>
        <v>4.22</v>
      </c>
      <c r="G41" s="61">
        <f t="shared" si="4"/>
        <v>58.36492890995261</v>
      </c>
      <c r="H41" s="47">
        <f>_xlfn.IFS($G41&gt;=常模與公式!$S$76,SUM(常模與公式!$G$78:$S$78),$G41&gt;=常模與公式!$R$76,SUM(常模與公式!$G$78:$R$78),$G41&gt;=常模與公式!$Q$76,SUM(常模與公式!$G$78:$Q$78),$G41&gt;=常模與公式!$P$76,SUM(常模與公式!$G$78:$P$78),$G41&gt;=常模與公式!$O$76,SUM(常模與公式!$G$78:$O$78),$G41&gt;=常模與公式!$N$76,SUM(常模與公式!$G$78:$N$78),$G41&gt;=常模與公式!$M$76,SUM(常模與公式!$G$78:$M$78),$G41&gt;=常模與公式!$L$76,SUM(常模與公式!$G$78:$L$78),$G41&gt;=常模與公式!$K$76,SUM(常模與公式!$G$78:$K$78),$G41&gt;=常模與公式!$J$76,SUM(常模與公式!$G$78:$J$78),$G41&gt;=常模與公式!$I$76,SUM(常模與公式!$G$78:$I$78),$G41&gt;=常模與公式!$H$76,SUM(常模與公式!$G$78:$H$78),$G41&lt;常模與公式!$H$76,常模與公式!$G$78)/100</f>
        <v>0.69099999999999995</v>
      </c>
      <c r="I41" cm="1">
        <f t="array" ref="I41">_xlfn.IFS($C41&gt;($E41+1.5*$F41),10,$C41&gt;($E41+$F41),9,$C41&gt;($E41+0.6*$F41),8,$C41&gt;($E41+0.3*$F41),7,$C41&gt;$E41,6,$C41&gt;($E41-0.5*$F41),5,$C41&gt;($E41-$F41),4,$C41&gt;($E41-1.5*$F41),3,$C41&gt;=($E41-2*$F41),2,$C41&lt;($E41-2*$F41),1)</f>
        <v>8</v>
      </c>
      <c r="J41" s="36" t="str" cm="1">
        <f t="array" ref="J41">_xlfn.IFS($I41&gt;6,"高",$I41&gt;3,"中",$I41&lt;=3,"低")</f>
        <v>高</v>
      </c>
      <c r="K41" s="15"/>
      <c r="L41" s="15"/>
      <c r="N41" s="62"/>
      <c r="P41" s="34"/>
    </row>
    <row r="42" spans="1:17">
      <c r="A42" s="57" t="s">
        <v>399</v>
      </c>
      <c r="B42" s="32" t="s">
        <v>443</v>
      </c>
      <c r="C42">
        <f>'240题'!$E21+'240题'!$E51+'240题'!$E81+'240题'!$E111+'240题'!$E141+'240题'!$E171+'240题'!$E201+'240题'!$E231</f>
        <v>26</v>
      </c>
      <c r="E42" s="15">
        <f>VLOOKUP($B42,常模與公式!$B$2:$E$36,3,0)</f>
        <v>20.02</v>
      </c>
      <c r="F42" s="45">
        <f>VLOOKUP($B42,常模與公式!$B$2:$E$36,4,0)</f>
        <v>4.34</v>
      </c>
      <c r="G42" s="61">
        <f t="shared" si="4"/>
        <v>63.778801843317972</v>
      </c>
      <c r="H42" s="47">
        <f>_xlfn.IFS($G42&gt;=常模與公式!$S$76,SUM(常模與公式!$G$78:$S$78),$G42&gt;=常模與公式!$R$76,SUM(常模與公式!$G$78:$R$78),$G42&gt;=常模與公式!$Q$76,SUM(常模與公式!$G$78:$Q$78),$G42&gt;=常模與公式!$P$76,SUM(常模與公式!$G$78:$P$78),$G42&gt;=常模與公式!$O$76,SUM(常模與公式!$G$78:$O$78),$G42&gt;=常模與公式!$N$76,SUM(常模與公式!$G$78:$N$78),$G42&gt;=常模與公式!$M$76,SUM(常模與公式!$G$78:$M$78),$G42&gt;=常模與公式!$L$76,SUM(常模與公式!$G$78:$L$78),$G42&gt;=常模與公式!$K$76,SUM(常模與公式!$G$78:$K$78),$G42&gt;=常模與公式!$J$76,SUM(常模與公式!$G$78:$J$78),$G42&gt;=常模與公式!$I$76,SUM(常模與公式!$G$78:$I$78),$G42&gt;=常模與公式!$H$76,SUM(常模與公式!$G$78:$H$78),$G42&lt;常模與公式!$H$76,常模與公式!$G$78)/100</f>
        <v>0.84099999999999997</v>
      </c>
      <c r="I42" cm="1">
        <f t="array" ref="I42">_xlfn.IFS($C42&gt;($E42+1.5*$F42),10,$C42&gt;($E42+$F42),9,$C42&gt;($E42+0.6*$F42),8,$C42&gt;($E42+0.3*$F42),7,$C42&gt;$E42,6,$C42&gt;($E42-0.5*$F42),5,$C42&gt;($E42-$F42),4,$C42&gt;($E42-1.5*$F42),3,$C42&gt;=($E42-2*$F42),2,$C42&lt;($E42-2*$F42),1)</f>
        <v>9</v>
      </c>
      <c r="J42" s="36" t="str" cm="1">
        <f t="array" ref="J42">_xlfn.IFS($I42&gt;6,"高",$I42&gt;3,"中",$I42&lt;=3,"低")</f>
        <v>高</v>
      </c>
      <c r="K42" s="15"/>
      <c r="L42" s="15"/>
      <c r="N42" s="62"/>
      <c r="P42" s="34"/>
    </row>
    <row r="43" spans="1:17">
      <c r="A43" s="57" t="s">
        <v>400</v>
      </c>
      <c r="B43" s="32" t="s">
        <v>445</v>
      </c>
      <c r="C43">
        <f>'240题'!$E26+'240题'!$E56+'240题'!$E86+'240题'!$E116+'240题'!$E146+'240题'!$E176+'240题'!$E206+'240题'!$E236</f>
        <v>26</v>
      </c>
      <c r="E43" s="15">
        <f>VLOOKUP($B43,常模與公式!$B$2:$E$36,3,0)</f>
        <v>20.48</v>
      </c>
      <c r="F43" s="45">
        <f>VLOOKUP($B43,常模與公式!$B$2:$E$36,4,0)</f>
        <v>4.66</v>
      </c>
      <c r="G43" s="61">
        <f>10*(($C43-$E43)/F43)+50</f>
        <v>61.845493562231759</v>
      </c>
      <c r="H43" s="47">
        <f>_xlfn.IFS($G43&gt;=常模與公式!$S$76,SUM(常模與公式!$G$78:$S$78),$G43&gt;=常模與公式!$R$76,SUM(常模與公式!$G$78:$R$78),$G43&gt;=常模與公式!$Q$76,SUM(常模與公式!$G$78:$Q$78),$G43&gt;=常模與公式!$P$76,SUM(常模與公式!$G$78:$P$78),$G43&gt;=常模與公式!$O$76,SUM(常模與公式!$G$78:$O$78),$G43&gt;=常模與公式!$N$76,SUM(常模與公式!$G$78:$N$78),$G43&gt;=常模與公式!$M$76,SUM(常模與公式!$G$78:$M$78),$G43&gt;=常模與公式!$L$76,SUM(常模與公式!$G$78:$L$78),$G43&gt;=常模與公式!$K$76,SUM(常模與公式!$G$78:$K$78),$G43&gt;=常模與公式!$J$76,SUM(常模與公式!$G$78:$J$78),$G43&gt;=常模與公式!$I$76,SUM(常模與公式!$G$78:$I$78),$G43&gt;=常模與公式!$H$76,SUM(常模與公式!$G$78:$H$78),$G43&lt;常模與公式!$H$76,常模與公式!$G$78)/100</f>
        <v>0.84099999999999997</v>
      </c>
      <c r="I43" cm="1">
        <f t="array" ref="I43">_xlfn.IFS($C43&gt;($E43+1.5*$F43),10,$C43&gt;($E43+$F43),9,$C43&gt;($E43+0.6*$F43),8,$C43&gt;($E43+0.3*$F43),7,$C43&gt;$E43,6,$C43&gt;($E43-0.5*$F43),5,$C43&gt;($E43-$F43),4,$C43&gt;($E43-1.5*$F43),3,$C43&gt;=($E43-2*$F43),2,$C43&lt;($E43-2*$F43),1)</f>
        <v>9</v>
      </c>
      <c r="J43" s="36" t="str" cm="1">
        <f t="array" ref="J43">_xlfn.IFS($I43&gt;6,"高",$I43&gt;3,"中",$I43&lt;=3,"低")</f>
        <v>高</v>
      </c>
      <c r="K43" s="15"/>
      <c r="L43" s="15"/>
      <c r="N43" s="62"/>
      <c r="P43" s="34"/>
    </row>
    <row r="44" spans="1:17">
      <c r="A44" s="57" t="s">
        <v>404</v>
      </c>
      <c r="B44" s="32" t="s">
        <v>446</v>
      </c>
      <c r="C44">
        <f>'240题'!$E31+'240题'!$E61+'240题'!$E91+'240题'!$E121+'240题'!$E151+'240题'!$E181+'240题'!$E211+'240题'!$E241</f>
        <v>1</v>
      </c>
      <c r="E44" s="15">
        <f>VLOOKUP($B44,常模與公式!$B$2:$E$36,3,0)</f>
        <v>20.72</v>
      </c>
      <c r="F44" s="45">
        <f>VLOOKUP($B44,常模與公式!$B$2:$E$36,4,0)</f>
        <v>4.63</v>
      </c>
      <c r="G44" s="61">
        <f>10*(($C44-$E44)/F44)+50</f>
        <v>7.4082073434125277</v>
      </c>
      <c r="H44" s="47">
        <f>_xlfn.IFS($G44&gt;=常模與公式!$S$76,SUM(常模與公式!$G$78:$S$78),$G44&gt;=常模與公式!$R$76,SUM(常模與公式!$G$78:$R$78),$G44&gt;=常模與公式!$Q$76,SUM(常模與公式!$G$78:$Q$78),$G44&gt;=常模與公式!$P$76,SUM(常模與公式!$G$78:$P$78),$G44&gt;=常模與公式!$O$76,SUM(常模與公式!$G$78:$O$78),$G44&gt;=常模與公式!$N$76,SUM(常模與公式!$G$78:$N$78),$G44&gt;=常模與公式!$M$76,SUM(常模與公式!$G$78:$M$78),$G44&gt;=常模與公式!$L$76,SUM(常模與公式!$G$78:$L$78),$G44&gt;=常模與公式!$K$76,SUM(常模與公式!$G$78:$K$78),$G44&gt;=常模與公式!$J$76,SUM(常模與公式!$G$78:$J$78),$G44&gt;=常模與公式!$I$76,SUM(常模與公式!$G$78:$I$78),$G44&gt;=常模與公式!$H$76,SUM(常模與公式!$G$78:$H$78),$G44&lt;常模與公式!$H$76,常模與公式!$G$78)/100</f>
        <v>1E-3</v>
      </c>
      <c r="I44" cm="1">
        <f t="array" ref="I44">_xlfn.IFS($C44&gt;($E44+1.5*$F44),10,$C44&gt;($E44+$F44),9,$C44&gt;($E44+0.6*$F44),8,$C44&gt;($E44+0.3*$F44),7,$C44&gt;$E44,6,$C44&gt;($E44-0.5*$F44),5,$C44&gt;($E44-$F44),4,$C44&gt;($E44-1.5*$F44),3,$C44&gt;=($E44-2*$F44),2,$C44&lt;($E44-2*$F44),1)</f>
        <v>1</v>
      </c>
      <c r="J44" s="36" t="str" cm="1">
        <f t="array" ref="J44">_xlfn.IFS($I44&gt;6,"高",$I44&gt;3,"中",$I44&lt;=3,"低")</f>
        <v>低</v>
      </c>
      <c r="K44" s="15"/>
      <c r="L44" s="15"/>
      <c r="N44" s="62"/>
      <c r="P44" s="34"/>
    </row>
    <row r="45" spans="1:17">
      <c r="A45" s="58" t="s">
        <v>150</v>
      </c>
      <c r="B45" s="32" t="s">
        <v>150</v>
      </c>
      <c r="C45">
        <f>SUM(C39:C44)</f>
        <v>117</v>
      </c>
      <c r="E45" s="15">
        <f>VLOOKUP($B45,常模與公式!$B$2:$E$36,3,0)</f>
        <v>123.88</v>
      </c>
      <c r="F45" s="45">
        <f>VLOOKUP($B45,常模與公式!$B$2:$E$36,4,0)</f>
        <v>20.32</v>
      </c>
      <c r="G45" s="61">
        <f t="shared" si="4"/>
        <v>46.614173228346459</v>
      </c>
      <c r="H45" s="47">
        <f>_xlfn.IFS($G45&gt;=常模與公式!$S$76,SUM(常模與公式!$G$78:$S$78),$G45&gt;=常模與公式!$R$76,SUM(常模與公式!$G$78:$R$78),$G45&gt;=常模與公式!$Q$76,SUM(常模與公式!$G$78:$Q$78),$G45&gt;=常模與公式!$P$76,SUM(常模與公式!$G$78:$P$78),$G45&gt;=常模與公式!$O$76,SUM(常模與公式!$G$78:$O$78),$G45&gt;=常模與公式!$N$76,SUM(常模與公式!$G$78:$N$78),$G45&gt;=常模與公式!$M$76,SUM(常模與公式!$G$78:$M$78),$G45&gt;=常模與公式!$L$76,SUM(常模與公式!$G$78:$L$78),$G45&gt;=常模與公式!$K$76,SUM(常模與公式!$G$78:$K$78),$G45&gt;=常模與公式!$J$76,SUM(常模與公式!$G$78:$J$78),$G45&gt;=常模與公式!$I$76,SUM(常模與公式!$G$78:$I$78),$G45&gt;=常模與公式!$H$76,SUM(常模與公式!$G$78:$H$78),$G45&lt;常模與公式!$H$76,常模與公式!$G$78)/100</f>
        <v>0.309</v>
      </c>
      <c r="I45" cm="1">
        <f t="array" ref="I45">_xlfn.IFS($C45&gt;($E45+1.5*$F45),10,$C45&gt;($E45+$F45),9,$C45&gt;($E45+0.6*$F45),8,$C45&gt;($E45+0.3*$F45),7,$C45&gt;$E45,6,$C45&gt;($E45-0.5*$F45),5,$C45&gt;($E45-$F45),4,$C45&gt;($E45-1.5*$F45),3,$C45&gt;=($E45-2*$F45),2,$C45&lt;($E45-2*$F45),1)</f>
        <v>5</v>
      </c>
      <c r="J45" s="36" t="str" cm="1">
        <f t="array" ref="J45">_xlfn.IFS($I45&gt;6,"高",$I45&gt;3,"中",$I45&lt;=3,"低")</f>
        <v>中</v>
      </c>
      <c r="K45" s="15"/>
      <c r="L45" s="15"/>
      <c r="N45" s="62"/>
      <c r="P45" s="34"/>
    </row>
    <row r="50" spans="8:8">
      <c r="H50" s="43"/>
    </row>
  </sheetData>
  <phoneticPr fontId="9"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CA96-A540-2E41-B8ED-0F444241372B}">
  <dimension ref="A1:K45"/>
  <sheetViews>
    <sheetView zoomScale="137" zoomScaleNormal="100" workbookViewId="0">
      <pane xSplit="3" ySplit="1" topLeftCell="D2" activePane="bottomRight" state="frozen"/>
      <selection pane="topRight" activeCell="D1" sqref="D1"/>
      <selection pane="bottomLeft" activeCell="A2" sqref="A2"/>
      <selection pane="bottomRight" activeCell="H7" sqref="H7"/>
    </sheetView>
  </sheetViews>
  <sheetFormatPr baseColWidth="10" defaultColWidth="9" defaultRowHeight="15"/>
  <cols>
    <col min="1" max="1" width="34.83203125" bestFit="1" customWidth="1"/>
    <col min="2" max="2" width="15" style="29" bestFit="1" customWidth="1"/>
    <col min="3" max="3" width="5.1640625" bestFit="1" customWidth="1"/>
    <col min="4" max="4" width="3" customWidth="1"/>
    <col min="5" max="6" width="11.83203125" customWidth="1"/>
    <col min="7" max="7" width="10.83203125" style="61" bestFit="1" customWidth="1"/>
    <col min="8" max="8" width="14" bestFit="1" customWidth="1"/>
    <col min="9" max="9" width="16.1640625" bestFit="1" customWidth="1"/>
    <col min="10" max="10" width="11.83203125" style="36" bestFit="1" customWidth="1"/>
    <col min="11" max="11" width="29.6640625" bestFit="1" customWidth="1"/>
  </cols>
  <sheetData>
    <row r="1" spans="1:11">
      <c r="B1" s="30" t="s">
        <v>234</v>
      </c>
      <c r="C1" t="s">
        <v>131</v>
      </c>
      <c r="E1" s="15" t="s">
        <v>245</v>
      </c>
      <c r="F1" s="44" t="s">
        <v>225</v>
      </c>
      <c r="G1" s="61" t="s">
        <v>247</v>
      </c>
      <c r="H1" s="44" t="s">
        <v>376</v>
      </c>
      <c r="I1" t="s">
        <v>375</v>
      </c>
      <c r="J1" s="36" t="s">
        <v>374</v>
      </c>
    </row>
    <row r="2" spans="1:11">
      <c r="A2" s="49" t="s">
        <v>391</v>
      </c>
      <c r="B2" s="31"/>
      <c r="F2" s="44"/>
      <c r="H2" s="44"/>
    </row>
    <row r="3" spans="1:11">
      <c r="A3" s="50" t="s">
        <v>137</v>
      </c>
      <c r="B3" s="32" t="s">
        <v>226</v>
      </c>
      <c r="C3">
        <f>'240题'!$E2+'240题'!$E32+'240题'!$E62+'240题'!$E92+'240题'!$E122+'240题'!$E152+'240题'!$E182+'240题'!$E212</f>
        <v>8</v>
      </c>
      <c r="E3" s="15">
        <f>VLOOKUP($B3,常模與公式!$B$38:$E$72,3,0)</f>
        <v>14.81</v>
      </c>
      <c r="F3" s="45">
        <f>VLOOKUP($B3,常模與公式!$B$38:$E$72,4,0)</f>
        <v>5.45</v>
      </c>
      <c r="G3" s="61">
        <f t="shared" ref="G3:G9" si="0">10*(($C3-$E3)/$F3)+50</f>
        <v>37.504587155963307</v>
      </c>
      <c r="H3" s="47">
        <f>_xlfn.IFS($G3&gt;=常模與公式!$S$76,SUM(常模與公式!$G$78:$S$78),$G3&gt;=常模與公式!$R$76,SUM(常模與公式!$G$78:$R$78),$G3&gt;=常模與公式!$Q$76,SUM(常模與公式!$G$78:$Q$78),$G3&gt;=常模與公式!$P$76,SUM(常模與公式!$G$78:$P$78),$G3&gt;=常模與公式!$O$76,SUM(常模與公式!$G$78:$O$78),$G3&gt;=常模與公式!$N$76,SUM(常模與公式!$G$78:$N$78),$G3&gt;=常模與公式!$M$76,SUM(常模與公式!$G$78:$M$78),$G3&gt;=常模與公式!$L$76,SUM(常模與公式!$G$78:$L$78),$G3&gt;=常模與公式!$K$76,SUM(常模與公式!$G$78:$K$78),$G3&gt;=常模與公式!$J$76,SUM(常模與公式!$G$78:$J$78),$G3&gt;=常模與公式!$I$76,SUM(常模與公式!$G$78:$I$78),$G3&gt;=常模與公式!$H$76,SUM(常模與公式!$G$78:$H$78),$G3&lt;常模與公式!$H$76,常模與公式!$G$78)/100</f>
        <v>6.7000000000000004E-2</v>
      </c>
      <c r="I3" cm="1">
        <f t="array" ref="I3">_xlfn.IFS($C3&gt;($E3+1.5*$F3),10,$C3&gt;($E3+$F3),9,$C3&gt;($E3+0.6*$F3),8,$C3&gt;($E3+0.3*$F3),7,$C3&gt;$E3,6,$C3&gt;($E3-0.5*$F3),5,$C3&gt;($E3-$F3),4,$C3&gt;($E3-1.5*$F3),3,$C3&gt;=($E3-2*$F3),2,$C3&lt;($E3-2*$F3),1)</f>
        <v>3</v>
      </c>
      <c r="J3" s="34" t="str" cm="1">
        <f t="array" ref="J3">_xlfn.IFS($I3&gt;6,"高",$I3&gt;3,"中",$I3&lt;=3,"低")</f>
        <v>低</v>
      </c>
      <c r="K3" s="35"/>
    </row>
    <row r="4" spans="1:11">
      <c r="A4" s="50" t="s">
        <v>402</v>
      </c>
      <c r="B4" s="32" t="s">
        <v>227</v>
      </c>
      <c r="C4">
        <f>'240题'!$E7+'240题'!$E37+'240题'!$E67+'240题'!$E97+'240题'!$E127+'240题'!$E157+'240题'!$E187+'240题'!$E217</f>
        <v>5</v>
      </c>
      <c r="E4" s="15">
        <f>VLOOKUP($B4,常模與公式!$B$38:$E$72,3,0)</f>
        <v>13.99</v>
      </c>
      <c r="F4" s="45">
        <f>VLOOKUP($B4,常模與公式!$B$38:$E$72,4,0)</f>
        <v>5.16</v>
      </c>
      <c r="G4" s="61">
        <f t="shared" si="0"/>
        <v>32.577519379844958</v>
      </c>
      <c r="H4" s="47">
        <f>_xlfn.IFS($G4&gt;=常模與公式!$S$76,SUM(常模與公式!$G$78:$S$78),$G4&gt;=常模與公式!$R$76,SUM(常模與公式!$G$78:$R$78),$G4&gt;=常模與公式!$Q$76,SUM(常模與公式!$G$78:$Q$78),$G4&gt;=常模與公式!$P$76,SUM(常模與公式!$G$78:$P$78),$G4&gt;=常模與公式!$O$76,SUM(常模與公式!$G$78:$O$78),$G4&gt;=常模與公式!$N$76,SUM(常模與公式!$G$78:$N$78),$G4&gt;=常模與公式!$M$76,SUM(常模與公式!$G$78:$M$78),$G4&gt;=常模與公式!$L$76,SUM(常模與公式!$G$78:$L$78),$G4&gt;=常模與公式!$K$76,SUM(常模與公式!$G$78:$K$78),$G4&gt;=常模與公式!$J$76,SUM(常模與公式!$G$78:$J$78),$G4&gt;=常模與公式!$I$76,SUM(常模與公式!$G$78:$I$78),$G4&gt;=常模與公式!$H$76,SUM(常模與公式!$G$78:$H$78),$G4&lt;常模與公式!$H$76,常模與公式!$G$78)/100</f>
        <v>2.3E-2</v>
      </c>
      <c r="I4" cm="1">
        <f t="array" ref="I4">_xlfn.IFS($C4&gt;($E4+1.5*$F4),10,$C4&gt;($E4+$F4),9,$C4&gt;($E4+0.6*$F4),8,$C4&gt;($E4+0.3*$F4),7,$C4&gt;$E4,6,$C4&gt;($E4-0.5*$F4),5,$C4&gt;($E4-$F4),4,$C4&gt;($E4-1.5*$F4),3,$C4&gt;=($E4-2*$F4),2,$C4&lt;($E4-2*$F4),1)</f>
        <v>2</v>
      </c>
      <c r="J4" s="34" t="str" cm="1">
        <f t="array" ref="J4">_xlfn.IFS($I4&gt;6,"高",$I4&gt;3,"中",$I4&lt;=3,"低")</f>
        <v>低</v>
      </c>
      <c r="K4" s="35"/>
    </row>
    <row r="5" spans="1:11">
      <c r="A5" s="50" t="s">
        <v>379</v>
      </c>
      <c r="B5" s="32" t="s">
        <v>406</v>
      </c>
      <c r="C5">
        <f>'240题'!$E12+'240题'!$E42+'240题'!$E72+'240题'!$E102+'240题'!$E132+'240题'!$E162+'240题'!$E192+'240题'!$E222</f>
        <v>8</v>
      </c>
      <c r="E5" s="15">
        <f>VLOOKUP($B5,常模與公式!$B$38:$E$72,3,0)</f>
        <v>14.46</v>
      </c>
      <c r="F5" s="45">
        <f>VLOOKUP($B5,常模與公式!$B$38:$E$72,4,0)</f>
        <v>5.45</v>
      </c>
      <c r="G5" s="61">
        <f t="shared" si="0"/>
        <v>38.146788990825684</v>
      </c>
      <c r="H5" s="47">
        <f>_xlfn.IFS($G5&gt;=常模與公式!$S$76,SUM(常模與公式!$G$78:$S$78),$G5&gt;=常模與公式!$R$76,SUM(常模與公式!$G$78:$R$78),$G5&gt;=常模與公式!$Q$76,SUM(常模與公式!$G$78:$Q$78),$G5&gt;=常模與公式!$P$76,SUM(常模與公式!$G$78:$P$78),$G5&gt;=常模與公式!$O$76,SUM(常模與公式!$G$78:$O$78),$G5&gt;=常模與公式!$N$76,SUM(常模與公式!$G$78:$N$78),$G5&gt;=常模與公式!$M$76,SUM(常模與公式!$G$78:$M$78),$G5&gt;=常模與公式!$L$76,SUM(常模與公式!$G$78:$L$78),$G5&gt;=常模與公式!$K$76,SUM(常模與公式!$G$78:$K$78),$G5&gt;=常模與公式!$J$76,SUM(常模與公式!$G$78:$J$78),$G5&gt;=常模與公式!$I$76,SUM(常模與公式!$G$78:$I$78),$G5&gt;=常模與公式!$H$76,SUM(常模與公式!$G$78:$H$78),$G5&lt;常模與公式!$H$76,常模與公式!$G$78)/100</f>
        <v>6.7000000000000004E-2</v>
      </c>
      <c r="I5" cm="1">
        <f t="array" ref="I5">_xlfn.IFS($C5&gt;($E5+1.5*$F5),10,$C5&gt;($E5+$F5),9,$C5&gt;($E5+0.6*$F5),8,$C5&gt;($E5+0.3*$F5),7,$C5&gt;$E5,6,$C5&gt;($E5-0.5*$F5),5,$C5&gt;($E5-$F5),4,$C5&gt;($E5-1.5*$F5),3,$C5&gt;=($E5-2*$F5),2,$C5&lt;($E5-2*$F5),1)</f>
        <v>3</v>
      </c>
      <c r="J5" s="34" t="str" cm="1">
        <f t="array" ref="J5">_xlfn.IFS($I5&gt;6,"高",$I5&gt;3,"中",$I5&lt;=3,"低")</f>
        <v>低</v>
      </c>
      <c r="K5" s="35"/>
    </row>
    <row r="6" spans="1:11">
      <c r="A6" s="50" t="s">
        <v>380</v>
      </c>
      <c r="B6" s="32" t="s">
        <v>230</v>
      </c>
      <c r="C6">
        <f>'240题'!$E17+'240题'!$E47+'240题'!$E77+'240题'!$E107+'240题'!$E137+'240题'!$E167+'240题'!$E197+'240题'!$E227</f>
        <v>15</v>
      </c>
      <c r="E6" s="15">
        <f>VLOOKUP($B6,常模與公式!$B$38:$E$72,3,0)</f>
        <v>16.38</v>
      </c>
      <c r="F6" s="45">
        <f>VLOOKUP($B6,常模與公式!$B$38:$E$72,4,0)</f>
        <v>5.27</v>
      </c>
      <c r="G6" s="61">
        <f t="shared" si="0"/>
        <v>47.381404174573056</v>
      </c>
      <c r="H6" s="47">
        <f>_xlfn.IFS($G6&gt;=常模與公式!$S$76,SUM(常模與公式!$G$78:$S$78),$G6&gt;=常模與公式!$R$76,SUM(常模與公式!$G$78:$R$78),$G6&gt;=常模與公式!$Q$76,SUM(常模與公式!$G$78:$Q$78),$G6&gt;=常模與公式!$P$76,SUM(常模與公式!$G$78:$P$78),$G6&gt;=常模與公式!$O$76,SUM(常模與公式!$G$78:$O$78),$G6&gt;=常模與公式!$N$76,SUM(常模與公式!$G$78:$N$78),$G6&gt;=常模與公式!$M$76,SUM(常模與公式!$G$78:$M$78),$G6&gt;=常模與公式!$L$76,SUM(常模與公式!$G$78:$L$78),$G6&gt;=常模與公式!$K$76,SUM(常模與公式!$G$78:$K$78),$G6&gt;=常模與公式!$J$76,SUM(常模與公式!$G$78:$J$78),$G6&gt;=常模與公式!$I$76,SUM(常模與公式!$G$78:$I$78),$G6&gt;=常模與公式!$H$76,SUM(常模與公式!$G$78:$H$78),$G6&lt;常模與公式!$H$76,常模與公式!$G$78)/100</f>
        <v>0.309</v>
      </c>
      <c r="I6" cm="1">
        <f t="array" ref="I6">_xlfn.IFS($C6&gt;($E6+1.5*$F6),10,$C6&gt;($E6+$F6),9,$C6&gt;($E6+0.6*$F6),8,$C6&gt;($E6+0.3*$F6),7,$C6&gt;$E6,6,$C6&gt;($E6-0.5*$F6),5,$C6&gt;($E6-$F6),4,$C6&gt;($E6-1.5*$F6),3,$C6&gt;=($E6-2*$F6),2,$C6&lt;($E6-2*$F6),1)</f>
        <v>5</v>
      </c>
      <c r="J6" s="34" t="str" cm="1">
        <f t="array" ref="J6">_xlfn.IFS($I6&gt;6,"高",$I6&gt;3,"中",$I6&lt;=3,"低")</f>
        <v>中</v>
      </c>
      <c r="K6" s="35"/>
    </row>
    <row r="7" spans="1:11">
      <c r="A7" s="50" t="s">
        <v>378</v>
      </c>
      <c r="B7" s="32" t="s">
        <v>228</v>
      </c>
      <c r="C7">
        <f>'240题'!$E22+'240题'!$E52+'240题'!$E82+'240题'!$E112+'240题'!$E142+'240题'!$E172+'240题'!$E202+'240题'!$E232</f>
        <v>24</v>
      </c>
      <c r="E7" s="15">
        <f>VLOOKUP($B7,常模與公式!$B$38:$E$72,3,0)</f>
        <v>14.89</v>
      </c>
      <c r="F7" s="45">
        <f>VLOOKUP($B7,常模與公式!$B$38:$E$72,4,0)</f>
        <v>5.0999999999999996</v>
      </c>
      <c r="G7" s="61">
        <f t="shared" si="0"/>
        <v>67.862745098039213</v>
      </c>
      <c r="H7" s="47">
        <f>_xlfn.IFS($G7&gt;=常模與公式!$S$76,SUM(常模與公式!$G$78:$S$78),$G7&gt;=常模與公式!$R$76,SUM(常模與公式!$G$78:$R$78),$G7&gt;=常模與公式!$Q$76,SUM(常模與公式!$G$78:$Q$78),$G7&gt;=常模與公式!$P$76,SUM(常模與公式!$G$78:$P$78),$G7&gt;=常模與公式!$O$76,SUM(常模與公式!$G$78:$O$78),$G7&gt;=常模與公式!$N$76,SUM(常模與公式!$G$78:$N$78),$G7&gt;=常模與公式!$M$76,SUM(常模與公式!$G$78:$M$78),$G7&gt;=常模與公式!$L$76,SUM(常模與公式!$G$78:$L$78),$G7&gt;=常模與公式!$K$76,SUM(常模與公式!$G$78:$K$78),$G7&gt;=常模與公式!$J$76,SUM(常模與公式!$G$78:$J$78),$G7&gt;=常模與公式!$I$76,SUM(常模與公式!$G$78:$I$78),$G7&gt;=常模與公式!$H$76,SUM(常模與公式!$G$78:$H$78),$G7&lt;常模與公式!$H$76,常模與公式!$G$78)/100</f>
        <v>0.93299999999999994</v>
      </c>
      <c r="I7" cm="1">
        <f t="array" ref="I7">_xlfn.IFS($C7&gt;($E7+1.5*$F7),10,$C7&gt;($E7+$F7),9,$C7&gt;($E7+0.6*$F7),8,$C7&gt;($E7+0.3*$F7),7,$C7&gt;$E7,6,$C7&gt;($E7-0.5*$F7),5,$C7&gt;($E7-$F7),4,$C7&gt;($E7-1.5*$F7),3,$C7&gt;=($E7-2*$F7),2,$C7&lt;($E7-2*$F7),1)</f>
        <v>10</v>
      </c>
      <c r="J7" s="34" t="str" cm="1">
        <f t="array" ref="J7">_xlfn.IFS($I7&gt;6,"高",$I7&gt;3,"中",$I7&lt;=3,"低")</f>
        <v>高</v>
      </c>
      <c r="K7" s="35"/>
    </row>
    <row r="8" spans="1:11">
      <c r="A8" s="50" t="s">
        <v>403</v>
      </c>
      <c r="B8" s="32" t="s">
        <v>229</v>
      </c>
      <c r="C8">
        <f>'240题'!$E27+'240题'!$E57+'240题'!$E87+'240题'!$E117+'240题'!$E147+'240题'!$E177+'240题'!$E207+'240题'!$E237</f>
        <v>1</v>
      </c>
      <c r="E8" s="15">
        <f>VLOOKUP($B8,常模與公式!$B$38:$E$72,3,0)</f>
        <v>12.73</v>
      </c>
      <c r="F8" s="45">
        <f>VLOOKUP($B8,常模與公式!$B$38:$E$72,4,0)</f>
        <v>5.18</v>
      </c>
      <c r="G8" s="61">
        <f t="shared" si="0"/>
        <v>27.355212355212352</v>
      </c>
      <c r="H8" s="47">
        <f>_xlfn.IFS($G8&gt;=常模與公式!$S$76,SUM(常模與公式!$G$78:$S$78),$G8&gt;=常模與公式!$R$76,SUM(常模與公式!$G$78:$R$78),$G8&gt;=常模與公式!$Q$76,SUM(常模與公式!$G$78:$Q$78),$G8&gt;=常模與公式!$P$76,SUM(常模與公式!$G$78:$P$78),$G8&gt;=常模與公式!$O$76,SUM(常模與公式!$G$78:$O$78),$G8&gt;=常模與公式!$N$76,SUM(常模與公式!$G$78:$N$78),$G8&gt;=常模與公式!$M$76,SUM(常模與公式!$G$78:$M$78),$G8&gt;=常模與公式!$L$76,SUM(常模與公式!$G$78:$L$78),$G8&gt;=常模與公式!$K$76,SUM(常模與公式!$G$78:$K$78),$G8&gt;=常模與公式!$J$76,SUM(常模與公式!$G$78:$J$78),$G8&gt;=常模與公式!$I$76,SUM(常模與公式!$G$78:$I$78),$G8&gt;=常模與公式!$H$76,SUM(常模與公式!$G$78:$H$78),$G8&lt;常模與公式!$H$76,常模與公式!$G$78)/100</f>
        <v>6.0000000000000001E-3</v>
      </c>
      <c r="I8" cm="1">
        <f t="array" ref="I8">_xlfn.IFS($C8&gt;($E8+1.5*$F8),10,$C8&gt;($E8+$F8),9,$C8&gt;($E8+0.6*$F8),8,$C8&gt;($E8+0.3*$F8),7,$C8&gt;$E8,6,$C8&gt;($E8-0.5*$F8),5,$C8&gt;($E8-$F8),4,$C8&gt;($E8-1.5*$F8),3,$C8&gt;=($E8-2*$F8),2,$C8&lt;($E8-2*$F8),1)</f>
        <v>1</v>
      </c>
      <c r="J8" s="34" t="str" cm="1">
        <f t="array" ref="J8">_xlfn.IFS($I8&gt;6,"高",$I8&gt;3,"中",$I8&lt;=3,"低")</f>
        <v>低</v>
      </c>
      <c r="K8" s="35"/>
    </row>
    <row r="9" spans="1:11">
      <c r="A9" s="50" t="s">
        <v>390</v>
      </c>
      <c r="B9" s="32" t="s">
        <v>390</v>
      </c>
      <c r="C9">
        <f>SUM(C3:C8)</f>
        <v>61</v>
      </c>
      <c r="E9" s="15">
        <f>VLOOKUP($B9,常模與公式!$B$38:$E$72,3,0)</f>
        <v>87.26</v>
      </c>
      <c r="F9" s="45">
        <f>VLOOKUP($B9,常模與公式!$B$38:$E$72,4,0)</f>
        <v>24.57</v>
      </c>
      <c r="G9" s="61">
        <f t="shared" si="0"/>
        <v>39.31216931216931</v>
      </c>
      <c r="H9" s="47">
        <f>_xlfn.IFS($G9&gt;=常模與公式!$S$76,SUM(常模與公式!$G$78:$S$78),$G9&gt;=常模與公式!$R$76,SUM(常模與公式!$G$78:$R$78),$G9&gt;=常模與公式!$Q$76,SUM(常模與公式!$G$78:$Q$78),$G9&gt;=常模與公式!$P$76,SUM(常模與公式!$G$78:$P$78),$G9&gt;=常模與公式!$O$76,SUM(常模與公式!$G$78:$O$78),$G9&gt;=常模與公式!$N$76,SUM(常模與公式!$G$78:$N$78),$G9&gt;=常模與公式!$M$76,SUM(常模與公式!$G$78:$M$78),$G9&gt;=常模與公式!$L$76,SUM(常模與公式!$G$78:$L$78),$G9&gt;=常模與公式!$K$76,SUM(常模與公式!$G$78:$K$78),$G9&gt;=常模與公式!$J$76,SUM(常模與公式!$G$78:$J$78),$G9&gt;=常模與公式!$I$76,SUM(常模與公式!$G$78:$I$78),$G9&gt;=常模與公式!$H$76,SUM(常模與公式!$G$78:$H$78),$G9&lt;常模與公式!$H$76,常模與公式!$G$78)/100</f>
        <v>6.7000000000000004E-2</v>
      </c>
      <c r="I9" cm="1">
        <f t="array" ref="I9">_xlfn.IFS($C9&gt;($E9+1.5*$F9),10,$C9&gt;($E9+$F9),9,$C9&gt;($E9+0.6*$F9),8,$C9&gt;($E9+0.3*$F9),7,$C9&gt;$E9,6,$C9&gt;($E9-0.5*$F9),5,$C9&gt;($E9-$F9),4,$C9&gt;($E9-1.5*$F9),3,$C9&gt;=($E9-2*$F9),2,$C9&lt;($E9-2*$F9),1)</f>
        <v>3</v>
      </c>
      <c r="J9" s="34" t="str" cm="1">
        <f t="array" ref="J9">_xlfn.IFS($I9&gt;6,"高",$I9&gt;3,"中",$I9&lt;=3,"低")</f>
        <v>低</v>
      </c>
      <c r="K9" s="35"/>
    </row>
    <row r="10" spans="1:11">
      <c r="B10" s="30"/>
      <c r="F10" s="44"/>
      <c r="H10" s="47"/>
      <c r="J10" s="34"/>
    </row>
    <row r="11" spans="1:11">
      <c r="A11" s="51" t="s">
        <v>134</v>
      </c>
      <c r="B11" s="31"/>
      <c r="F11" s="44"/>
      <c r="H11" s="47"/>
      <c r="J11" s="34"/>
    </row>
    <row r="12" spans="1:11">
      <c r="A12" s="52" t="s">
        <v>138</v>
      </c>
      <c r="B12" s="32" t="s">
        <v>231</v>
      </c>
      <c r="C12">
        <f>'240题'!$E3+'240题'!$E33+'240题'!$E63+'240题'!$E93+'240题'!$E123+'240题'!$E153+'240题'!$E183+'240题'!$E213</f>
        <v>26</v>
      </c>
      <c r="E12" s="15">
        <f>VLOOKUP($B12,常模與公式!$B$38:$E$72,3,0)</f>
        <v>22.05</v>
      </c>
      <c r="F12" s="45">
        <f>VLOOKUP($B12,常模與公式!$B$38:$E$72,4,0)</f>
        <v>4.3099999999999996</v>
      </c>
      <c r="G12" s="61">
        <f t="shared" ref="G12:G18" si="1">10*(($C12-$E12)/$F12)+50</f>
        <v>59.164733178654288</v>
      </c>
      <c r="H12" s="47">
        <f>_xlfn.IFS($G12&gt;=常模與公式!$S$76,SUM(常模與公式!$G$78:$S$78),$G12&gt;=常模與公式!$R$76,SUM(常模與公式!$G$78:$R$78),$G12&gt;=常模與公式!$Q$76,SUM(常模與公式!$G$78:$Q$78),$G12&gt;=常模與公式!$P$76,SUM(常模與公式!$G$78:$P$78),$G12&gt;=常模與公式!$O$76,SUM(常模與公式!$G$78:$O$78),$G12&gt;=常模與公式!$N$76,SUM(常模與公式!$G$78:$N$78),$G12&gt;=常模與公式!$M$76,SUM(常模與公式!$G$78:$M$78),$G12&gt;=常模與公式!$L$76,SUM(常模與公式!$G$78:$L$78),$G12&gt;=常模與公式!$K$76,SUM(常模與公式!$G$78:$K$78),$G12&gt;=常模與公式!$J$76,SUM(常模與公式!$G$78:$J$78),$G12&gt;=常模與公式!$I$76,SUM(常模與公式!$G$78:$I$78),$G12&gt;=常模與公式!$H$76,SUM(常模與公式!$G$78:$H$78),$G12&lt;常模與公式!$H$76,常模與公式!$G$78)/100</f>
        <v>0.69099999999999995</v>
      </c>
      <c r="I12" cm="1">
        <f t="array" ref="I12">_xlfn.IFS($C12&gt;($E12+1.5*$F12),10,$C12&gt;($E12+$F12),9,$C12&gt;($E12+0.6*$F12),8,$C12&gt;($E12+0.3*$F12),7,$C12&gt;$E12,6,$C12&gt;($E12-0.5*$F12),5,$C12&gt;($E12-$F12),4,$C12&gt;($E12-1.5*$F12),3,$C12&gt;=($E12-2*$F12),2,$C12&lt;($E12-2*$F12),1)</f>
        <v>8</v>
      </c>
      <c r="J12" s="34" t="str" cm="1">
        <f t="array" ref="J12">_xlfn.IFS($I12&gt;6,"高",$I12&gt;3,"中",$I12&lt;=3,"低")</f>
        <v>高</v>
      </c>
    </row>
    <row r="13" spans="1:11">
      <c r="A13" s="52" t="s">
        <v>139</v>
      </c>
      <c r="B13" s="32" t="s">
        <v>232</v>
      </c>
      <c r="C13">
        <f>'240题'!$E8+'240题'!$E38+'240题'!$E68+'240题'!$E98+'240题'!$E128+'240题'!$E158+'240题'!$E188+'240题'!$E218</f>
        <v>13</v>
      </c>
      <c r="E13" s="15">
        <f>VLOOKUP($B13,常模與公式!$B$38:$E$72,3,0)</f>
        <v>18.3</v>
      </c>
      <c r="F13" s="45">
        <f>VLOOKUP($B13,常模與公式!$B$38:$E$72,4,0)</f>
        <v>4.8499999999999996</v>
      </c>
      <c r="G13" s="61">
        <f t="shared" si="1"/>
        <v>39.072164948453604</v>
      </c>
      <c r="H13" s="47">
        <f>_xlfn.IFS($G13&gt;=常模與公式!$S$76,SUM(常模與公式!$G$78:$S$78),$G13&gt;=常模與公式!$R$76,SUM(常模與公式!$G$78:$R$78),$G13&gt;=常模與公式!$Q$76,SUM(常模與公式!$G$78:$Q$78),$G13&gt;=常模與公式!$P$76,SUM(常模與公式!$G$78:$P$78),$G13&gt;=常模與公式!$O$76,SUM(常模與公式!$G$78:$O$78),$G13&gt;=常模與公式!$N$76,SUM(常模與公式!$G$78:$N$78),$G13&gt;=常模與公式!$M$76,SUM(常模與公式!$G$78:$M$78),$G13&gt;=常模與公式!$L$76,SUM(常模與公式!$G$78:$L$78),$G13&gt;=常模與公式!$K$76,SUM(常模與公式!$G$78:$K$78),$G13&gt;=常模與公式!$J$76,SUM(常模與公式!$G$78:$J$78),$G13&gt;=常模與公式!$I$76,SUM(常模與公式!$G$78:$I$78),$G13&gt;=常模與公式!$H$76,SUM(常模與公式!$G$78:$H$78),$G13&lt;常模與公式!$H$76,常模與公式!$G$78)/100</f>
        <v>6.7000000000000004E-2</v>
      </c>
      <c r="I13" cm="1">
        <f t="array" ref="I13">_xlfn.IFS($C13&gt;($E13+1.5*$F13),10,$C13&gt;($E13+$F13),9,$C13&gt;($E13+0.6*$F13),8,$C13&gt;($E13+0.3*$F13),7,$C13&gt;$E13,6,$C13&gt;($E13-0.5*$F13),5,$C13&gt;($E13-$F13),4,$C13&gt;($E13-1.5*$F13),3,$C13&gt;=($E13-2*$F13),2,$C13&lt;($E13-2*$F13),1)</f>
        <v>3</v>
      </c>
      <c r="J13" s="34" t="str" cm="1">
        <f t="array" ref="J13">_xlfn.IFS($I13&gt;6,"高",$I13&gt;3,"中",$I13&lt;=3,"低")</f>
        <v>低</v>
      </c>
    </row>
    <row r="14" spans="1:11">
      <c r="A14" s="52" t="s">
        <v>381</v>
      </c>
      <c r="B14" s="32" t="s">
        <v>408</v>
      </c>
      <c r="C14">
        <f>'240题'!$E13+'240题'!$E43+'240题'!$E73+'240题'!$E103+'240题'!$E133+'240题'!$E163+'240题'!$E193+'240题'!$E223</f>
        <v>18</v>
      </c>
      <c r="E14" s="15">
        <f>VLOOKUP($B14,常模與公式!$B$38:$E$72,3,0)</f>
        <v>14.59</v>
      </c>
      <c r="F14" s="45">
        <f>VLOOKUP($B14,常模與公式!$B$38:$E$72,4,0)</f>
        <v>4.67</v>
      </c>
      <c r="G14" s="61">
        <f t="shared" si="1"/>
        <v>57.301927194860816</v>
      </c>
      <c r="H14" s="47">
        <f>_xlfn.IFS($G14&gt;=常模與公式!$S$76,SUM(常模與公式!$G$78:$S$78),$G14&gt;=常模與公式!$R$76,SUM(常模與公式!$G$78:$R$78),$G14&gt;=常模與公式!$Q$76,SUM(常模與公式!$G$78:$Q$78),$G14&gt;=常模與公式!$P$76,SUM(常模與公式!$G$78:$P$78),$G14&gt;=常模與公式!$O$76,SUM(常模與公式!$G$78:$O$78),$G14&gt;=常模與公式!$N$76,SUM(常模與公式!$G$78:$N$78),$G14&gt;=常模與公式!$M$76,SUM(常模與公式!$G$78:$M$78),$G14&gt;=常模與公式!$L$76,SUM(常模與公式!$G$78:$L$78),$G14&gt;=常模與公式!$K$76,SUM(常模與公式!$G$78:$K$78),$G14&gt;=常模與公式!$J$76,SUM(常模與公式!$G$78:$J$78),$G14&gt;=常模與公式!$I$76,SUM(常模與公式!$G$78:$I$78),$G14&gt;=常模與公式!$H$76,SUM(常模與公式!$G$78:$H$78),$G14&lt;常模與公式!$H$76,常模與公式!$G$78)/100</f>
        <v>0.69099999999999995</v>
      </c>
      <c r="I14" cm="1">
        <f t="array" ref="I14">_xlfn.IFS($C14&gt;($E14+1.5*$F14),10,$C14&gt;($E14+$F14),9,$C14&gt;($E14+0.6*$F14),8,$C14&gt;($E14+0.3*$F14),7,$C14&gt;$E14,6,$C14&gt;($E14-0.5*$F14),5,$C14&gt;($E14-$F14),4,$C14&gt;($E14-1.5*$F14),3,$C14&gt;=($E14-2*$F14),2,$C14&lt;($E14-2*$F14),1)</f>
        <v>8</v>
      </c>
      <c r="J14" s="34" t="str" cm="1">
        <f t="array" ref="J14">_xlfn.IFS($I14&gt;6,"高",$I14&gt;3,"中",$I14&lt;=3,"低")</f>
        <v>高</v>
      </c>
    </row>
    <row r="15" spans="1:11">
      <c r="A15" s="52" t="s">
        <v>382</v>
      </c>
      <c r="B15" s="32" t="s">
        <v>410</v>
      </c>
      <c r="C15">
        <f>'240题'!$E18+'240题'!$E48+'240题'!$E78+'240题'!$E108+'240题'!$E138+'240题'!$E168+'240题'!$E198+'240题'!$E228</f>
        <v>21</v>
      </c>
      <c r="E15" s="15">
        <f>VLOOKUP($B15,常模與公式!$B$38:$E$72,3,0)</f>
        <v>18.010000000000002</v>
      </c>
      <c r="F15" s="45">
        <f>VLOOKUP($B15,常模與公式!$B$38:$E$72,4,0)</f>
        <v>4.93</v>
      </c>
      <c r="G15" s="61">
        <f t="shared" si="1"/>
        <v>56.064908722109529</v>
      </c>
      <c r="H15" s="47">
        <f>_xlfn.IFS($G15&gt;=常模與公式!$S$76,SUM(常模與公式!$G$78:$S$78),$G15&gt;=常模與公式!$R$76,SUM(常模與公式!$G$78:$R$78),$G15&gt;=常模與公式!$Q$76,SUM(常模與公式!$G$78:$Q$78),$G15&gt;=常模與公式!$P$76,SUM(常模與公式!$G$78:$P$78),$G15&gt;=常模與公式!$O$76,SUM(常模與公式!$G$78:$O$78),$G15&gt;=常模與公式!$N$76,SUM(常模與公式!$G$78:$N$78),$G15&gt;=常模與公式!$M$76,SUM(常模與公式!$G$78:$M$78),$G15&gt;=常模與公式!$L$76,SUM(常模與公式!$G$78:$L$78),$G15&gt;=常模與公式!$K$76,SUM(常模與公式!$G$78:$K$78),$G15&gt;=常模與公式!$J$76,SUM(常模與公式!$G$78:$J$78),$G15&gt;=常模與公式!$I$76,SUM(常模與公式!$G$78:$I$78),$G15&gt;=常模與公式!$H$76,SUM(常模與公式!$G$78:$H$78),$G15&lt;常模與公式!$H$76,常模與公式!$G$78)/100</f>
        <v>0.69099999999999995</v>
      </c>
      <c r="I15" cm="1">
        <f t="array" ref="I15">_xlfn.IFS($C15&gt;($E15+1.5*$F15),10,$C15&gt;($E15+$F15),9,$C15&gt;($E15+0.6*$F15),8,$C15&gt;($E15+0.3*$F15),7,$C15&gt;$E15,6,$C15&gt;($E15-0.5*$F15),5,$C15&gt;($E15-$F15),4,$C15&gt;($E15-1.5*$F15),3,$C15&gt;=($E15-2*$F15),2,$C15&lt;($E15-2*$F15),1)</f>
        <v>8</v>
      </c>
      <c r="J15" s="34" t="str" cm="1">
        <f t="array" ref="J15">_xlfn.IFS($I15&gt;6,"高",$I15&gt;3,"中",$I15&lt;=3,"低")</f>
        <v>高</v>
      </c>
    </row>
    <row r="16" spans="1:11">
      <c r="A16" s="52" t="s">
        <v>140</v>
      </c>
      <c r="B16" s="32" t="s">
        <v>412</v>
      </c>
      <c r="C16">
        <f>'240题'!$E23+'240题'!$E53+'240题'!$E83+'240题'!$E113+'240题'!$E143+'240题'!$E173+'240题'!$E203+'240题'!$E233</f>
        <v>10</v>
      </c>
      <c r="E16" s="15">
        <f>VLOOKUP($B16,常模與公式!$B$38:$E$72,3,0)</f>
        <v>14.25</v>
      </c>
      <c r="F16" s="45">
        <f>VLOOKUP($B16,常模與公式!$B$38:$E$72,4,0)</f>
        <v>5.35</v>
      </c>
      <c r="G16" s="61">
        <f t="shared" si="1"/>
        <v>42.056074766355138</v>
      </c>
      <c r="H16" s="47">
        <f>_xlfn.IFS($G16&gt;=常模與公式!$S$76,SUM(常模與公式!$G$78:$S$78),$G16&gt;=常模與公式!$R$76,SUM(常模與公式!$G$78:$R$78),$G16&gt;=常模與公式!$Q$76,SUM(常模與公式!$G$78:$Q$78),$G16&gt;=常模與公式!$P$76,SUM(常模與公式!$G$78:$P$78),$G16&gt;=常模與公式!$O$76,SUM(常模與公式!$G$78:$O$78),$G16&gt;=常模與公式!$N$76,SUM(常模與公式!$G$78:$N$78),$G16&gt;=常模與公式!$M$76,SUM(常模與公式!$G$78:$M$78),$G16&gt;=常模與公式!$L$76,SUM(常模與公式!$G$78:$L$78),$G16&gt;=常模與公式!$K$76,SUM(常模與公式!$G$78:$K$78),$G16&gt;=常模與公式!$J$76,SUM(常模與公式!$G$78:$J$78),$G16&gt;=常模與公式!$I$76,SUM(常模與公式!$G$78:$I$78),$G16&gt;=常模與公式!$H$76,SUM(常模與公式!$G$78:$H$78),$G16&lt;常模與公式!$H$76,常模與公式!$G$78)/100</f>
        <v>0.15899999999999997</v>
      </c>
      <c r="I16" cm="1">
        <f t="array" ref="I16">_xlfn.IFS($C16&gt;($E16+1.5*$F16),10,$C16&gt;($E16+$F16),9,$C16&gt;($E16+0.6*$F16),8,$C16&gt;($E16+0.3*$F16),7,$C16&gt;$E16,6,$C16&gt;($E16-0.5*$F16),5,$C16&gt;($E16-$F16),4,$C16&gt;($E16-1.5*$F16),3,$C16&gt;=($E16-2*$F16),2,$C16&lt;($E16-2*$F16),1)</f>
        <v>4</v>
      </c>
      <c r="J16" s="34" t="str" cm="1">
        <f t="array" ref="J16">_xlfn.IFS($I16&gt;6,"高",$I16&gt;3,"中",$I16&lt;=3,"低")</f>
        <v>中</v>
      </c>
    </row>
    <row r="17" spans="1:10">
      <c r="A17" s="52" t="s">
        <v>383</v>
      </c>
      <c r="B17" s="32" t="s">
        <v>414</v>
      </c>
      <c r="C17">
        <f>'240题'!$E28+'240题'!$E58+'240题'!$E88+'240题'!$E118+'240题'!$E148+'240题'!$E178+'240题'!$E208+'240题'!$E238</f>
        <v>32</v>
      </c>
      <c r="E17" s="15">
        <f>VLOOKUP($B17,常模與公式!$B$38:$E$72,3,0)</f>
        <v>18.940000000000001</v>
      </c>
      <c r="F17" s="45">
        <f>VLOOKUP($B17,常模與公式!$B$38:$E$72,4,0)</f>
        <v>5.09</v>
      </c>
      <c r="G17" s="61">
        <f t="shared" si="1"/>
        <v>75.658153241650297</v>
      </c>
      <c r="H17" s="47">
        <f>_xlfn.IFS($G17&gt;=常模與公式!$S$76,SUM(常模與公式!$G$78:$S$78),$G17&gt;=常模與公式!$R$76,SUM(常模與公式!$G$78:$R$78),$G17&gt;=常模與公式!$Q$76,SUM(常模與公式!$G$78:$Q$78),$G17&gt;=常模與公式!$P$76,SUM(常模與公式!$G$78:$P$78),$G17&gt;=常模與公式!$O$76,SUM(常模與公式!$G$78:$O$78),$G17&gt;=常模與公式!$N$76,SUM(常模與公式!$G$78:$N$78),$G17&gt;=常模與公式!$M$76,SUM(常模與公式!$G$78:$M$78),$G17&gt;=常模與公式!$L$76,SUM(常模與公式!$G$78:$L$78),$G17&gt;=常模與公式!$K$76,SUM(常模與公式!$G$78:$K$78),$G17&gt;=常模與公式!$J$76,SUM(常模與公式!$G$78:$J$78),$G17&gt;=常模與公式!$I$76,SUM(常模與公式!$G$78:$I$78),$G17&gt;=常模與公式!$H$76,SUM(常模與公式!$G$78:$H$78),$G17&lt;常模與公式!$H$76,常模與公式!$G$78)/100</f>
        <v>0.99400000000000011</v>
      </c>
      <c r="I17" cm="1">
        <f t="array" ref="I17">_xlfn.IFS($C17&gt;($E17+1.5*$F17),10,$C17&gt;($E17+$F17),9,$C17&gt;($E17+0.6*$F17),8,$C17&gt;($E17+0.3*$F17),7,$C17&gt;$E17,6,$C17&gt;($E17-0.5*$F17),5,$C17&gt;($E17-$F17),4,$C17&gt;($E17-1.5*$F17),3,$C17&gt;=($E17-2*$F17),2,$C17&lt;($E17-2*$F17),1)</f>
        <v>10</v>
      </c>
      <c r="J17" s="34" t="str" cm="1">
        <f t="array" ref="J17">_xlfn.IFS($I17&gt;6,"高",$I17&gt;3,"中",$I17&lt;=3,"低")</f>
        <v>高</v>
      </c>
    </row>
    <row r="18" spans="1:10">
      <c r="A18" s="52" t="s">
        <v>148</v>
      </c>
      <c r="B18" s="32" t="s">
        <v>148</v>
      </c>
      <c r="C18">
        <f>SUM(C12:C17)</f>
        <v>120</v>
      </c>
      <c r="E18" s="15">
        <f>VLOOKUP($B18,常模與公式!$B$38:$E$72,3,0)</f>
        <v>106.14</v>
      </c>
      <c r="F18" s="45">
        <f>VLOOKUP($B18,常模與公式!$B$38:$E$72,4,0)</f>
        <v>18.850000000000001</v>
      </c>
      <c r="G18" s="61">
        <f t="shared" si="1"/>
        <v>57.352785145888589</v>
      </c>
      <c r="H18" s="47">
        <f>_xlfn.IFS($G18&gt;=常模與公式!$S$76,SUM(常模與公式!$G$78:$S$78),$G18&gt;=常模與公式!$R$76,SUM(常模與公式!$G$78:$R$78),$G18&gt;=常模與公式!$Q$76,SUM(常模與公式!$G$78:$Q$78),$G18&gt;=常模與公式!$P$76,SUM(常模與公式!$G$78:$P$78),$G18&gt;=常模與公式!$O$76,SUM(常模與公式!$G$78:$O$78),$G18&gt;=常模與公式!$N$76,SUM(常模與公式!$G$78:$N$78),$G18&gt;=常模與公式!$M$76,SUM(常模與公式!$G$78:$M$78),$G18&gt;=常模與公式!$L$76,SUM(常模與公式!$G$78:$L$78),$G18&gt;=常模與公式!$K$76,SUM(常模與公式!$G$78:$K$78),$G18&gt;=常模與公式!$J$76,SUM(常模與公式!$G$78:$J$78),$G18&gt;=常模與公式!$I$76,SUM(常模與公式!$G$78:$I$78),$G18&gt;=常模與公式!$H$76,SUM(常模與公式!$G$78:$H$78),$G18&lt;常模與公式!$H$76,常模與公式!$G$78)/100</f>
        <v>0.69099999999999995</v>
      </c>
      <c r="I18" cm="1">
        <f t="array" ref="I18">_xlfn.IFS($C18&gt;($E18+1.5*$F18),10,$C18&gt;($E18+$F18),9,$C18&gt;($E18+0.6*$F18),8,$C18&gt;($E18+0.3*$F18),7,$C18&gt;$E18,6,$C18&gt;($E18-0.5*$F18),5,$C18&gt;($E18-$F18),4,$C18&gt;($E18-1.5*$F18),3,$C18&gt;=($E18-2*$F18),2,$C18&lt;($E18-2*$F18),1)</f>
        <v>8</v>
      </c>
      <c r="J18" s="34" t="str" cm="1">
        <f t="array" ref="J18">_xlfn.IFS($I18&gt;6,"高",$I18&gt;3,"中",$I18&lt;=3,"低")</f>
        <v>高</v>
      </c>
    </row>
    <row r="19" spans="1:10">
      <c r="A19" s="3"/>
      <c r="B19" s="33"/>
      <c r="F19" s="44"/>
      <c r="H19" s="47"/>
    </row>
    <row r="20" spans="1:10">
      <c r="A20" s="59" t="s">
        <v>384</v>
      </c>
      <c r="B20" s="32"/>
      <c r="F20" s="44"/>
      <c r="H20" s="47"/>
    </row>
    <row r="21" spans="1:10">
      <c r="A21" s="60" t="s">
        <v>401</v>
      </c>
      <c r="B21" s="32" t="s">
        <v>416</v>
      </c>
      <c r="C21">
        <f>'240题'!$E4+'240题'!$E34+'240题'!$E64+'240题'!$E94+'240题'!$E124+'240题'!$E154+'240题'!$E184+'240题'!$E214</f>
        <v>29</v>
      </c>
      <c r="E21" s="15">
        <f>VLOOKUP($B21,常模與公式!$B$38:$E$72,3,0)</f>
        <v>15.89</v>
      </c>
      <c r="F21" s="45">
        <f>VLOOKUP($B21,常模與公式!$B$38:$E$72,4,0)</f>
        <v>4.78</v>
      </c>
      <c r="G21" s="61">
        <f t="shared" ref="G21:G27" si="2">10*(($C21-$E21)/$F21)+50</f>
        <v>77.426778242677813</v>
      </c>
      <c r="H21" s="47">
        <f>_xlfn.IFS($G21&gt;=常模與公式!$S$76,SUM(常模與公式!$G$78:$S$78),$G21&gt;=常模與公式!$R$76,SUM(常模與公式!$G$78:$R$78),$G21&gt;=常模與公式!$Q$76,SUM(常模與公式!$G$78:$Q$78),$G21&gt;=常模與公式!$P$76,SUM(常模與公式!$G$78:$P$78),$G21&gt;=常模與公式!$O$76,SUM(常模與公式!$G$78:$O$78),$G21&gt;=常模與公式!$N$76,SUM(常模與公式!$G$78:$N$78),$G21&gt;=常模與公式!$M$76,SUM(常模與公式!$G$78:$M$78),$G21&gt;=常模與公式!$L$76,SUM(常模與公式!$G$78:$L$78),$G21&gt;=常模與公式!$K$76,SUM(常模與公式!$G$78:$K$78),$G21&gt;=常模與公式!$J$76,SUM(常模與公式!$G$78:$J$78),$G21&gt;=常模與公式!$I$76,SUM(常模與公式!$G$78:$I$78),$G21&gt;=常模與公式!$H$76,SUM(常模與公式!$G$78:$H$78),$G21&lt;常模與公式!$H$76,常模與公式!$G$78)/100</f>
        <v>0.99400000000000011</v>
      </c>
      <c r="I21" cm="1">
        <f t="array" ref="I21">_xlfn.IFS($C21&gt;($E21+1.5*$F21),10,$C21&gt;($E21+$F21),9,$C21&gt;($E21+0.6*$F21),8,$C21&gt;($E21+0.3*$F21),7,$C21&gt;$E21,6,$C21&gt;($E21-0.5*$F21),5,$C21&gt;($E21-$F21),4,$C21&gt;($E21-1.5*$F21),3,$C21&gt;=($E21-2*$F21),2,$C21&lt;($E21-2*$F21),1)</f>
        <v>10</v>
      </c>
      <c r="J21" s="34" t="str" cm="1">
        <f t="array" ref="J21">_xlfn.IFS($I21&gt;6,"高",$I21&gt;3,"中",$I21&lt;=3,"低")</f>
        <v>高</v>
      </c>
    </row>
    <row r="22" spans="1:10">
      <c r="A22" s="60" t="s">
        <v>385</v>
      </c>
      <c r="B22" s="32" t="s">
        <v>418</v>
      </c>
      <c r="C22">
        <f>'240题'!$E9+'240题'!$E39+'240题'!$E69+'240题'!$E99+'240题'!$E129+'240题'!$E159+'240题'!$E189+'240题'!$E219</f>
        <v>23</v>
      </c>
      <c r="E22" s="15">
        <f>VLOOKUP($B22,常模與公式!$B$38:$E$72,3,0)</f>
        <v>20.45</v>
      </c>
      <c r="F22" s="45">
        <f>VLOOKUP($B22,常模與公式!$B$38:$E$72,4,0)</f>
        <v>4.78</v>
      </c>
      <c r="G22" s="61">
        <f t="shared" si="2"/>
        <v>55.334728033472807</v>
      </c>
      <c r="H22" s="47">
        <f>_xlfn.IFS($G22&gt;=常模與公式!$S$76,SUM(常模與公式!$G$78:$S$78),$G22&gt;=常模與公式!$R$76,SUM(常模與公式!$G$78:$R$78),$G22&gt;=常模與公式!$Q$76,SUM(常模與公式!$G$78:$Q$78),$G22&gt;=常模與公式!$P$76,SUM(常模與公式!$G$78:$P$78),$G22&gt;=常模與公式!$O$76,SUM(常模與公式!$G$78:$O$78),$G22&gt;=常模與公式!$N$76,SUM(常模與公式!$G$78:$N$78),$G22&gt;=常模與公式!$M$76,SUM(常模與公式!$G$78:$M$78),$G22&gt;=常模與公式!$L$76,SUM(常模與公式!$G$78:$L$78),$G22&gt;=常模與公式!$K$76,SUM(常模與公式!$G$78:$K$78),$G22&gt;=常模與公式!$J$76,SUM(常模與公式!$G$78:$J$78),$G22&gt;=常模與公式!$I$76,SUM(常模與公式!$G$78:$I$78),$G22&gt;=常模與公式!$H$76,SUM(常模與公式!$G$78:$H$78),$G22&lt;常模與公式!$H$76,常模與公式!$G$78)/100</f>
        <v>0.69099999999999995</v>
      </c>
      <c r="I22" cm="1">
        <f t="array" ref="I22">_xlfn.IFS($C22&gt;($E22+1.5*$F22),10,$C22&gt;($E22+$F22),9,$C22&gt;($E22+0.6*$F22),8,$C22&gt;($E22+0.3*$F22),7,$C22&gt;$E22,6,$C22&gt;($E22-0.5*$F22),5,$C22&gt;($E22-$F22),4,$C22&gt;($E22-1.5*$F22),3,$C22&gt;=($E22-2*$F22),2,$C22&lt;($E22-2*$F22),1)</f>
        <v>7</v>
      </c>
      <c r="J22" s="34" t="str" cm="1">
        <f t="array" ref="J22">_xlfn.IFS($I22&gt;6,"高",$I22&gt;3,"中",$I22&lt;=3,"低")</f>
        <v>高</v>
      </c>
    </row>
    <row r="23" spans="1:10">
      <c r="A23" s="60" t="s">
        <v>386</v>
      </c>
      <c r="B23" s="32" t="s">
        <v>420</v>
      </c>
      <c r="C23">
        <f>'240题'!$E14+'240题'!$E44+'240题'!$E74+'240题'!$E104+'240题'!$E134+'240题'!$E164+'240题'!$E194+'240题'!$E224</f>
        <v>24</v>
      </c>
      <c r="E23" s="15">
        <f>VLOOKUP($B23,常模與公式!$B$38:$E$72,3,0)</f>
        <v>19.59</v>
      </c>
      <c r="F23" s="45">
        <f>VLOOKUP($B23,常模與公式!$B$38:$E$72,4,0)</f>
        <v>4.32</v>
      </c>
      <c r="G23" s="61">
        <f t="shared" si="2"/>
        <v>60.208333333333329</v>
      </c>
      <c r="H23" s="47">
        <f>_xlfn.IFS($G23&gt;=常模與公式!$S$76,SUM(常模與公式!$G$78:$S$78),$G23&gt;=常模與公式!$R$76,SUM(常模與公式!$G$78:$R$78),$G23&gt;=常模與公式!$Q$76,SUM(常模與公式!$G$78:$Q$78),$G23&gt;=常模與公式!$P$76,SUM(常模與公式!$G$78:$P$78),$G23&gt;=常模與公式!$O$76,SUM(常模與公式!$G$78:$O$78),$G23&gt;=常模與公式!$N$76,SUM(常模與公式!$G$78:$N$78),$G23&gt;=常模與公式!$M$76,SUM(常模與公式!$G$78:$M$78),$G23&gt;=常模與公式!$L$76,SUM(常模與公式!$G$78:$L$78),$G23&gt;=常模與公式!$K$76,SUM(常模與公式!$G$78:$K$78),$G23&gt;=常模與公式!$J$76,SUM(常模與公式!$G$78:$J$78),$G23&gt;=常模與公式!$I$76,SUM(常模與公式!$G$78:$I$78),$G23&gt;=常模與公式!$H$76,SUM(常模與公式!$G$78:$H$78),$G23&lt;常模與公式!$H$76,常模與公式!$G$78)/100</f>
        <v>0.84099999999999997</v>
      </c>
      <c r="I23" cm="1">
        <f t="array" ref="I23">_xlfn.IFS($C23&gt;($E23+1.5*$F23),10,$C23&gt;($E23+$F23),9,$C23&gt;($E23+0.6*$F23),8,$C23&gt;($E23+0.3*$F23),7,$C23&gt;$E23,6,$C23&gt;($E23-0.5*$F23),5,$C23&gt;($E23-$F23),4,$C23&gt;($E23-1.5*$F23),3,$C23&gt;=($E23-2*$F23),2,$C23&lt;($E23-2*$F23),1)</f>
        <v>9</v>
      </c>
      <c r="J23" s="34" t="str" cm="1">
        <f t="array" ref="J23">_xlfn.IFS($I23&gt;6,"高",$I23&gt;3,"中",$I23&lt;=3,"低")</f>
        <v>高</v>
      </c>
    </row>
    <row r="24" spans="1:10">
      <c r="A24" s="60" t="s">
        <v>387</v>
      </c>
      <c r="B24" s="32" t="s">
        <v>233</v>
      </c>
      <c r="C24">
        <f>'240题'!$E19+'240题'!$E49+'240题'!$E79+'240题'!$E109+'240题'!$E139+'240题'!$E169+'240题'!$E199+'240题'!$E229</f>
        <v>23</v>
      </c>
      <c r="E24" s="15">
        <f>VLOOKUP($B24,常模與公式!$B$38:$E$72,3,0)</f>
        <v>15.02</v>
      </c>
      <c r="F24" s="45">
        <f>VLOOKUP($B24,常模與公式!$B$38:$E$72,4,0)</f>
        <v>3.88</v>
      </c>
      <c r="G24" s="61">
        <f t="shared" si="2"/>
        <v>70.567010309278345</v>
      </c>
      <c r="H24" s="47">
        <f>_xlfn.IFS($G24&gt;=常模與公式!$S$76,SUM(常模與公式!$G$78:$S$78),$G24&gt;=常模與公式!$R$76,SUM(常模與公式!$G$78:$R$78),$G24&gt;=常模與公式!$Q$76,SUM(常模與公式!$G$78:$Q$78),$G24&gt;=常模與公式!$P$76,SUM(常模與公式!$G$78:$P$78),$G24&gt;=常模與公式!$O$76,SUM(常模與公式!$G$78:$O$78),$G24&gt;=常模與公式!$N$76,SUM(常模與公式!$G$78:$N$78),$G24&gt;=常模與公式!$M$76,SUM(常模與公式!$G$78:$M$78),$G24&gt;=常模與公式!$L$76,SUM(常模與公式!$G$78:$L$78),$G24&gt;=常模與公式!$K$76,SUM(常模與公式!$G$78:$K$78),$G24&gt;=常模與公式!$J$76,SUM(常模與公式!$G$78:$J$78),$G24&gt;=常模與公式!$I$76,SUM(常模與公式!$G$78:$I$78),$G24&gt;=常模與公式!$H$76,SUM(常模與公式!$G$78:$H$78),$G24&lt;常模與公式!$H$76,常模與公式!$G$78)/100</f>
        <v>0.97699999999999998</v>
      </c>
      <c r="I24" cm="1">
        <f t="array" ref="I24">_xlfn.IFS($C24&gt;($E24+1.5*$F24),10,$C24&gt;($E24+$F24),9,$C24&gt;($E24+0.6*$F24),8,$C24&gt;($E24+0.3*$F24),7,$C24&gt;$E24,6,$C24&gt;($E24-0.5*$F24),5,$C24&gt;($E24-$F24),4,$C24&gt;($E24-1.5*$F24),3,$C24&gt;=($E24-2*$F24),2,$C24&lt;($E24-2*$F24),1)</f>
        <v>10</v>
      </c>
      <c r="J24" s="34" t="str" cm="1">
        <f t="array" ref="J24">_xlfn.IFS($I24&gt;6,"高",$I24&gt;3,"中",$I24&lt;=3,"低")</f>
        <v>高</v>
      </c>
    </row>
    <row r="25" spans="1:10">
      <c r="A25" s="60" t="s">
        <v>388</v>
      </c>
      <c r="B25" s="32" t="s">
        <v>422</v>
      </c>
      <c r="C25">
        <f>'240题'!$E24+'240题'!$E54+'240题'!$E84+'240题'!$E114+'240题'!$E144+'240题'!$E174+'240题'!$E204+'240题'!$E234</f>
        <v>30</v>
      </c>
      <c r="E25" s="15">
        <f>VLOOKUP($B25,常模與公式!$B$38:$E$72,3,0)</f>
        <v>17.68</v>
      </c>
      <c r="F25" s="45">
        <f>VLOOKUP($B25,常模與公式!$B$38:$E$72,4,0)</f>
        <v>5.33</v>
      </c>
      <c r="G25" s="61">
        <f t="shared" si="2"/>
        <v>73.114446529080681</v>
      </c>
      <c r="H25" s="47">
        <f>_xlfn.IFS($G25&gt;=常模與公式!$S$76,SUM(常模與公式!$G$78:$S$78),$G25&gt;=常模與公式!$R$76,SUM(常模與公式!$G$78:$R$78),$G25&gt;=常模與公式!$Q$76,SUM(常模與公式!$G$78:$Q$78),$G25&gt;=常模與公式!$P$76,SUM(常模與公式!$G$78:$P$78),$G25&gt;=常模與公式!$O$76,SUM(常模與公式!$G$78:$O$78),$G25&gt;=常模與公式!$N$76,SUM(常模與公式!$G$78:$N$78),$G25&gt;=常模與公式!$M$76,SUM(常模與公式!$G$78:$M$78),$G25&gt;=常模與公式!$L$76,SUM(常模與公式!$G$78:$L$78),$G25&gt;=常模與公式!$K$76,SUM(常模與公式!$G$78:$K$78),$G25&gt;=常模與公式!$J$76,SUM(常模與公式!$G$78:$J$78),$G25&gt;=常模與公式!$I$76,SUM(常模與公式!$G$78:$I$78),$G25&gt;=常模與公式!$H$76,SUM(常模與公式!$G$78:$H$78),$G25&lt;常模與公式!$H$76,常模與公式!$G$78)/100</f>
        <v>0.97699999999999998</v>
      </c>
      <c r="I25" cm="1">
        <f t="array" ref="I25">_xlfn.IFS($C25&gt;($E25+1.5*$F25),10,$C25&gt;($E25+$F25),9,$C25&gt;($E25+0.6*$F25),8,$C25&gt;($E25+0.3*$F25),7,$C25&gt;$E25,6,$C25&gt;($E25-0.5*$F25),5,$C25&gt;($E25-$F25),4,$C25&gt;($E25-1.5*$F25),3,$C25&gt;=($E25-2*$F25),2,$C25&lt;($E25-2*$F25),1)</f>
        <v>10</v>
      </c>
      <c r="J25" s="34" t="str" cm="1">
        <f t="array" ref="J25">_xlfn.IFS($I25&gt;6,"高",$I25&gt;3,"中",$I25&lt;=3,"低")</f>
        <v>高</v>
      </c>
    </row>
    <row r="26" spans="1:10">
      <c r="A26" s="60" t="s">
        <v>389</v>
      </c>
      <c r="B26" s="32" t="s">
        <v>424</v>
      </c>
      <c r="C26">
        <f>'240题'!$E29+'240题'!$E59+'240题'!$E89+'240题'!$E119+'240题'!$E149+'240题'!$E179+'240题'!$E209+'240题'!$E239</f>
        <v>24</v>
      </c>
      <c r="E26" s="15">
        <f>VLOOKUP($B26,常模與公式!$B$38:$E$72,3,0)</f>
        <v>20.68</v>
      </c>
      <c r="F26" s="45">
        <f>VLOOKUP($B26,常模與公式!$B$38:$E$72,4,0)</f>
        <v>3.76</v>
      </c>
      <c r="G26" s="61">
        <f t="shared" si="2"/>
        <v>58.829787234042556</v>
      </c>
      <c r="H26" s="47">
        <f>_xlfn.IFS($G26&gt;=常模與公式!$S$76,SUM(常模與公式!$G$78:$S$78),$G26&gt;=常模與公式!$R$76,SUM(常模與公式!$G$78:$R$78),$G26&gt;=常模與公式!$Q$76,SUM(常模與公式!$G$78:$Q$78),$G26&gt;=常模與公式!$P$76,SUM(常模與公式!$G$78:$P$78),$G26&gt;=常模與公式!$O$76,SUM(常模與公式!$G$78:$O$78),$G26&gt;=常模與公式!$N$76,SUM(常模與公式!$G$78:$N$78),$G26&gt;=常模與公式!$M$76,SUM(常模與公式!$G$78:$M$78),$G26&gt;=常模與公式!$L$76,SUM(常模與公式!$G$78:$L$78),$G26&gt;=常模與公式!$K$76,SUM(常模與公式!$G$78:$K$78),$G26&gt;=常模與公式!$J$76,SUM(常模與公式!$G$78:$J$78),$G26&gt;=常模與公式!$I$76,SUM(常模與公式!$G$78:$I$78),$G26&gt;=常模與公式!$H$76,SUM(常模與公式!$G$78:$H$78),$G26&lt;常模與公式!$H$76,常模與公式!$G$78)/100</f>
        <v>0.69099999999999995</v>
      </c>
      <c r="I26" cm="1">
        <f t="array" ref="I26">_xlfn.IFS($C26&gt;($E26+1.5*$F26),10,$C26&gt;($E26+$F26),9,$C26&gt;($E26+0.6*$F26),8,$C26&gt;($E26+0.3*$F26),7,$C26&gt;$E26,6,$C26&gt;($E26-0.5*$F26),5,$C26&gt;($E26-$F26),4,$C26&gt;($E26-1.5*$F26),3,$C26&gt;=($E26-2*$F26),2,$C26&lt;($E26-2*$F26),1)</f>
        <v>8</v>
      </c>
      <c r="J26" s="34" t="str" cm="1">
        <f t="array" ref="J26">_xlfn.IFS($I26&gt;6,"高",$I26&gt;3,"中",$I26&lt;=3,"低")</f>
        <v>高</v>
      </c>
    </row>
    <row r="27" spans="1:10">
      <c r="A27" s="60" t="s">
        <v>392</v>
      </c>
      <c r="B27" s="32" t="s">
        <v>392</v>
      </c>
      <c r="C27">
        <f>SUM(C21:C26)</f>
        <v>153</v>
      </c>
      <c r="E27" s="15">
        <f>VLOOKUP($B27,常模與公式!$B$38:$E$72,3,0)</f>
        <v>109.31</v>
      </c>
      <c r="F27" s="45">
        <f>VLOOKUP($B27,常模與公式!$B$38:$E$72,4,0)</f>
        <v>17.260000000000002</v>
      </c>
      <c r="G27" s="61">
        <f t="shared" si="2"/>
        <v>75.31286210892236</v>
      </c>
      <c r="H27" s="47">
        <f>_xlfn.IFS($G27&gt;=常模與公式!$S$76,SUM(常模與公式!$G$78:$S$78),$G27&gt;=常模與公式!$R$76,SUM(常模與公式!$G$78:$R$78),$G27&gt;=常模與公式!$Q$76,SUM(常模與公式!$G$78:$Q$78),$G27&gt;=常模與公式!$P$76,SUM(常模與公式!$G$78:$P$78),$G27&gt;=常模與公式!$O$76,SUM(常模與公式!$G$78:$O$78),$G27&gt;=常模與公式!$N$76,SUM(常模與公式!$G$78:$N$78),$G27&gt;=常模與公式!$M$76,SUM(常模與公式!$G$78:$M$78),$G27&gt;=常模與公式!$L$76,SUM(常模與公式!$G$78:$L$78),$G27&gt;=常模與公式!$K$76,SUM(常模與公式!$G$78:$K$78),$G27&gt;=常模與公式!$J$76,SUM(常模與公式!$G$78:$J$78),$G27&gt;=常模與公式!$I$76,SUM(常模與公式!$G$78:$I$78),$G27&gt;=常模與公式!$H$76,SUM(常模與公式!$G$78:$H$78),$G27&lt;常模與公式!$H$76,常模與公式!$G$78)/100</f>
        <v>0.99400000000000011</v>
      </c>
      <c r="I27" cm="1">
        <f t="array" ref="I27">_xlfn.IFS($C27&gt;($E27+1.5*$F27),10,$C27&gt;($E27+$F27),9,$C27&gt;($E27+0.6*$F27),8,$C27&gt;($E27+0.3*$F27),7,$C27&gt;$E27,6,$C27&gt;($E27-0.5*$F27),5,$C27&gt;($E27-$F27),4,$C27&gt;($E27-1.5*$F27),3,$C27&gt;=($E27-2*$F27),2,$C27&lt;($E27-2*$F27),1)</f>
        <v>10</v>
      </c>
      <c r="J27" s="34" t="str" cm="1">
        <f t="array" ref="J27">_xlfn.IFS($I27&gt;6,"高",$I27&gt;3,"中",$I27&lt;=3,"低")</f>
        <v>高</v>
      </c>
    </row>
    <row r="28" spans="1:10">
      <c r="A28" s="3"/>
      <c r="B28" s="32"/>
      <c r="F28" s="44"/>
      <c r="H28" s="47"/>
    </row>
    <row r="29" spans="1:10">
      <c r="A29" s="53" t="s">
        <v>135</v>
      </c>
      <c r="B29" s="32"/>
      <c r="F29" s="44"/>
      <c r="H29" s="47"/>
    </row>
    <row r="30" spans="1:10">
      <c r="A30" s="54" t="s">
        <v>393</v>
      </c>
      <c r="B30" s="32" t="s">
        <v>427</v>
      </c>
      <c r="C30">
        <f>'240题'!$E5+'240题'!$E35+'240题'!$E65+'240题'!$E95+'240题'!$E125+'240题'!$E155+'240题'!$E185+'240题'!$E215</f>
        <v>22</v>
      </c>
      <c r="E30" s="15">
        <f>VLOOKUP($B30,常模與公式!$B$38:$E$72,3,0)</f>
        <v>21.84</v>
      </c>
      <c r="F30" s="45">
        <f>VLOOKUP($B30,常模與公式!$B$38:$E$72,4,0)</f>
        <v>4.43</v>
      </c>
      <c r="G30" s="61">
        <f t="shared" ref="G30:G36" si="3">10*(($C30-$E30)/$F30)+50</f>
        <v>50.361173814898422</v>
      </c>
      <c r="H30" s="47">
        <f>_xlfn.IFS($G30&gt;=常模與公式!$S$76,SUM(常模與公式!$G$78:$S$78),$G30&gt;=常模與公式!$R$76,SUM(常模與公式!$G$78:$R$78),$G30&gt;=常模與公式!$Q$76,SUM(常模與公式!$G$78:$Q$78),$G30&gt;=常模與公式!$P$76,SUM(常模與公式!$G$78:$P$78),$G30&gt;=常模與公式!$O$76,SUM(常模與公式!$G$78:$O$78),$G30&gt;=常模與公式!$N$76,SUM(常模與公式!$G$78:$N$78),$G30&gt;=常模與公式!$M$76,SUM(常模與公式!$G$78:$M$78),$G30&gt;=常模與公式!$L$76,SUM(常模與公式!$G$78:$L$78),$G30&gt;=常模與公式!$K$76,SUM(常模與公式!$G$78:$K$78),$G30&gt;=常模與公式!$J$76,SUM(常模與公式!$G$78:$J$78),$G30&gt;=常模與公式!$I$76,SUM(常模與公式!$G$78:$I$78),$G30&gt;=常模與公式!$H$76,SUM(常模與公式!$G$78:$H$78),$G30&lt;常模與公式!$H$76,常模與公式!$G$78)/100</f>
        <v>0.5</v>
      </c>
      <c r="I30" cm="1">
        <f t="array" ref="I30">_xlfn.IFS($C30&gt;($E30+1.5*$F30),10,$C30&gt;($E30+$F30),9,$C30&gt;($E30+0.6*$F30),8,$C30&gt;($E30+0.3*$F30),7,$C30&gt;$E30,6,$C30&gt;($E30-0.5*$F30),5,$C30&gt;($E30-$F30),4,$C30&gt;($E30-1.5*$F30),3,$C30&gt;=($E30-2*$F30),2,$C30&lt;($E30-2*$F30),1)</f>
        <v>6</v>
      </c>
      <c r="J30" s="34" t="str" cm="1">
        <f t="array" ref="J30">_xlfn.IFS($I30&gt;6,"高",$I30&gt;3,"中",$I30&lt;=3,"低")</f>
        <v>中</v>
      </c>
    </row>
    <row r="31" spans="1:10">
      <c r="A31" s="54" t="s">
        <v>394</v>
      </c>
      <c r="B31" s="32" t="s">
        <v>429</v>
      </c>
      <c r="C31">
        <f>'240题'!$E10+'240题'!$E40+'240题'!$E70+'240题'!$E100+'240题'!$E130+'240题'!$E160+'240题'!$E190+'240题'!$E220</f>
        <v>29</v>
      </c>
      <c r="E31" s="15">
        <f>VLOOKUP($B31,常模與公式!$B$38:$E$72,3,0)</f>
        <v>21.54</v>
      </c>
      <c r="F31" s="45">
        <f>VLOOKUP($B31,常模與公式!$B$38:$E$72,4,0)</f>
        <v>4.97</v>
      </c>
      <c r="G31" s="61">
        <f t="shared" si="3"/>
        <v>65.010060362173036</v>
      </c>
      <c r="H31" s="47">
        <f>_xlfn.IFS($G31&gt;=常模與公式!$S$76,SUM(常模與公式!$G$78:$S$78),$G31&gt;=常模與公式!$R$76,SUM(常模與公式!$G$78:$R$78),$G31&gt;=常模與公式!$Q$76,SUM(常模與公式!$G$78:$Q$78),$G31&gt;=常模與公式!$P$76,SUM(常模與公式!$G$78:$P$78),$G31&gt;=常模與公式!$O$76,SUM(常模與公式!$G$78:$O$78),$G31&gt;=常模與公式!$N$76,SUM(常模與公式!$G$78:$N$78),$G31&gt;=常模與公式!$M$76,SUM(常模與公式!$G$78:$M$78),$G31&gt;=常模與公式!$L$76,SUM(常模與公式!$G$78:$L$78),$G31&gt;=常模與公式!$K$76,SUM(常模與公式!$G$78:$K$78),$G31&gt;=常模與公式!$J$76,SUM(常模與公式!$G$78:$J$78),$G31&gt;=常模與公式!$I$76,SUM(常模與公式!$G$78:$I$78),$G31&gt;=常模與公式!$H$76,SUM(常模與公式!$G$78:$H$78),$G31&lt;常模與公式!$H$76,常模與公式!$G$78)/100</f>
        <v>0.93299999999999994</v>
      </c>
      <c r="I31" cm="1">
        <f t="array" ref="I31">_xlfn.IFS($C31&gt;($E31+1.5*$F31),10,$C31&gt;($E31+$F31),9,$C31&gt;($E31+0.6*$F31),8,$C31&gt;($E31+0.3*$F31),7,$C31&gt;$E31,6,$C31&gt;($E31-0.5*$F31),5,$C31&gt;($E31-$F31),4,$C31&gt;($E31-1.5*$F31),3,$C31&gt;=($E31-2*$F31),2,$C31&lt;($E31-2*$F31),1)</f>
        <v>10</v>
      </c>
      <c r="J31" s="34" t="str" cm="1">
        <f t="array" ref="J31">_xlfn.IFS($I31&gt;6,"高",$I31&gt;3,"中",$I31&lt;=3,"低")</f>
        <v>高</v>
      </c>
    </row>
    <row r="32" spans="1:10">
      <c r="A32" s="54" t="s">
        <v>141</v>
      </c>
      <c r="B32" s="32" t="s">
        <v>430</v>
      </c>
      <c r="C32">
        <f>'240题'!$E15+'240题'!$E45+'240题'!$E75+'240题'!$E105+'240题'!$E135+'240题'!$E165+'240题'!$E195+'240题'!$E225</f>
        <v>23</v>
      </c>
      <c r="E32" s="15">
        <f>VLOOKUP($B32,常模與公式!$B$38:$E$72,3,0)</f>
        <v>21.19</v>
      </c>
      <c r="F32" s="45">
        <f>VLOOKUP($B32,常模與公式!$B$38:$E$72,4,0)</f>
        <v>3.88</v>
      </c>
      <c r="G32" s="61">
        <f t="shared" si="3"/>
        <v>54.664948453608247</v>
      </c>
      <c r="H32" s="47">
        <f>_xlfn.IFS($G32&gt;=常模與公式!$S$76,SUM(常模與公式!$G$78:$S$78),$G32&gt;=常模與公式!$R$76,SUM(常模與公式!$G$78:$R$78),$G32&gt;=常模與公式!$Q$76,SUM(常模與公式!$G$78:$Q$78),$G32&gt;=常模與公式!$P$76,SUM(常模與公式!$G$78:$P$78),$G32&gt;=常模與公式!$O$76,SUM(常模與公式!$G$78:$O$78),$G32&gt;=常模與公式!$N$76,SUM(常模與公式!$G$78:$N$78),$G32&gt;=常模與公式!$M$76,SUM(常模與公式!$G$78:$M$78),$G32&gt;=常模與公式!$L$76,SUM(常模與公式!$G$78:$L$78),$G32&gt;=常模與公式!$K$76,SUM(常模與公式!$G$78:$K$78),$G32&gt;=常模與公式!$J$76,SUM(常模與公式!$G$78:$J$78),$G32&gt;=常模與公式!$I$76,SUM(常模與公式!$G$78:$I$78),$G32&gt;=常模與公式!$H$76,SUM(常模與公式!$G$78:$H$78),$G32&lt;常模與公式!$H$76,常模與公式!$G$78)/100</f>
        <v>0.5</v>
      </c>
      <c r="I32" cm="1">
        <f t="array" ref="I32">_xlfn.IFS($C32&gt;($E32+1.5*$F32),10,$C32&gt;($E32+$F32),9,$C32&gt;($E32+0.6*$F32),8,$C32&gt;($E32+0.3*$F32),7,$C32&gt;$E32,6,$C32&gt;($E32-0.5*$F32),5,$C32&gt;($E32-$F32),4,$C32&gt;($E32-1.5*$F32),3,$C32&gt;=($E32-2*$F32),2,$C32&lt;($E32-2*$F32),1)</f>
        <v>7</v>
      </c>
      <c r="J32" s="34" t="str" cm="1">
        <f t="array" ref="J32">_xlfn.IFS($I32&gt;6,"高",$I32&gt;3,"中",$I32&lt;=3,"低")</f>
        <v>高</v>
      </c>
    </row>
    <row r="33" spans="1:11">
      <c r="A33" s="55" t="s">
        <v>395</v>
      </c>
      <c r="B33" s="32" t="s">
        <v>432</v>
      </c>
      <c r="C33">
        <f>'240题'!$E20+'240题'!$E50+'240题'!$E80+'240题'!$E110+'240题'!$E140+'240题'!$E170+'240题'!$E200+'240题'!$E230</f>
        <v>23</v>
      </c>
      <c r="E33" s="15">
        <f>VLOOKUP($B33,常模與公式!$B$38:$E$72,3,0)</f>
        <v>16.190000000000001</v>
      </c>
      <c r="F33" s="45">
        <f>VLOOKUP($B33,常模與公式!$B$38:$E$72,4,0)</f>
        <v>4.72</v>
      </c>
      <c r="G33" s="61">
        <f t="shared" si="3"/>
        <v>64.427966101694921</v>
      </c>
      <c r="H33" s="47">
        <f>_xlfn.IFS($G33&gt;=常模與公式!$S$76,SUM(常模與公式!$G$78:$S$78),$G33&gt;=常模與公式!$R$76,SUM(常模與公式!$G$78:$R$78),$G33&gt;=常模與公式!$Q$76,SUM(常模與公式!$G$78:$Q$78),$G33&gt;=常模與公式!$P$76,SUM(常模與公式!$G$78:$P$78),$G33&gt;=常模與公式!$O$76,SUM(常模與公式!$G$78:$O$78),$G33&gt;=常模與公式!$N$76,SUM(常模與公式!$G$78:$N$78),$G33&gt;=常模與公式!$M$76,SUM(常模與公式!$G$78:$M$78),$G33&gt;=常模與公式!$L$76,SUM(常模與公式!$G$78:$L$78),$G33&gt;=常模與公式!$K$76,SUM(常模與公式!$G$78:$K$78),$G33&gt;=常模與公式!$J$76,SUM(常模與公式!$G$78:$J$78),$G33&gt;=常模與公式!$I$76,SUM(常模與公式!$G$78:$I$78),$G33&gt;=常模與公式!$H$76,SUM(常模與公式!$G$78:$H$78),$G33&lt;常模與公式!$H$76,常模與公式!$G$78)/100</f>
        <v>0.84099999999999997</v>
      </c>
      <c r="I33" cm="1">
        <f t="array" ref="I33">_xlfn.IFS($C33&gt;($E33+1.5*$F33),10,$C33&gt;($E33+$F33),9,$C33&gt;($E33+0.6*$F33),8,$C33&gt;($E33+0.3*$F33),7,$C33&gt;$E33,6,$C33&gt;($E33-0.5*$F33),5,$C33&gt;($E33-$F33),4,$C33&gt;($E33-1.5*$F33),3,$C33&gt;=($E33-2*$F33),2,$C33&lt;($E33-2*$F33),1)</f>
        <v>9</v>
      </c>
      <c r="J33" s="34" t="str" cm="1">
        <f t="array" ref="J33">_xlfn.IFS($I33&gt;6,"高",$I33&gt;3,"中",$I33&lt;=3,"低")</f>
        <v>高</v>
      </c>
    </row>
    <row r="34" spans="1:11">
      <c r="A34" s="55" t="s">
        <v>396</v>
      </c>
      <c r="B34" s="32" t="s">
        <v>434</v>
      </c>
      <c r="C34">
        <f>'240题'!$E25+'240题'!$E55+'240题'!$E85+'240题'!$E115+'240题'!$E145+'240题'!$E175+'240题'!$E205+'240题'!$E235</f>
        <v>9</v>
      </c>
      <c r="E34" s="15">
        <f>VLOOKUP($B34,常模與公式!$B$38:$E$72,3,0)</f>
        <v>17.68</v>
      </c>
      <c r="F34" s="45">
        <f>VLOOKUP($B34,常模與公式!$B$38:$E$72,4,0)</f>
        <v>4.62</v>
      </c>
      <c r="G34" s="61">
        <f t="shared" si="3"/>
        <v>31.212121212121215</v>
      </c>
      <c r="H34" s="47">
        <f>_xlfn.IFS($G34&gt;=常模與公式!$S$76,SUM(常模與公式!$G$78:$S$78),$G34&gt;=常模與公式!$R$76,SUM(常模與公式!$G$78:$R$78),$G34&gt;=常模與公式!$Q$76,SUM(常模與公式!$G$78:$Q$78),$G34&gt;=常模與公式!$P$76,SUM(常模與公式!$G$78:$P$78),$G34&gt;=常模與公式!$O$76,SUM(常模與公式!$G$78:$O$78),$G34&gt;=常模與公式!$N$76,SUM(常模與公式!$G$78:$N$78),$G34&gt;=常模與公式!$M$76,SUM(常模與公式!$G$78:$M$78),$G34&gt;=常模與公式!$L$76,SUM(常模與公式!$G$78:$L$78),$G34&gt;=常模與公式!$K$76,SUM(常模與公式!$G$78:$K$78),$G34&gt;=常模與公式!$J$76,SUM(常模與公式!$G$78:$J$78),$G34&gt;=常模與公式!$I$76,SUM(常模與公式!$G$78:$I$78),$G34&gt;=常模與公式!$H$76,SUM(常模與公式!$G$78:$H$78),$G34&lt;常模與公式!$H$76,常模與公式!$G$78)/100</f>
        <v>2.3E-2</v>
      </c>
      <c r="I34" cm="1">
        <f t="array" ref="I34">_xlfn.IFS($C34&gt;($E34+1.5*$F34),10,$C34&gt;($E34+$F34),9,$C34&gt;($E34+0.6*$F34),8,$C34&gt;($E34+0.3*$F34),7,$C34&gt;$E34,6,$C34&gt;($E34-0.5*$F34),5,$C34&gt;($E34-$F34),4,$C34&gt;($E34-1.5*$F34),3,$C34&gt;=($E34-2*$F34),2,$C34&lt;($E34-2*$F34),1)</f>
        <v>2</v>
      </c>
      <c r="J34" s="34" t="str" cm="1">
        <f t="array" ref="J34">_xlfn.IFS($I34&gt;6,"高",$I34&gt;3,"中",$I34&lt;=3,"低")</f>
        <v>低</v>
      </c>
    </row>
    <row r="35" spans="1:11">
      <c r="A35" s="55" t="s">
        <v>397</v>
      </c>
      <c r="B35" s="32" t="s">
        <v>436</v>
      </c>
      <c r="C35">
        <f>'240题'!$E30+'240题'!$E60+'240题'!$E90+'240题'!$E120+'240题'!$E150+'240题'!$E180+'240题'!$E210+'240题'!$E240</f>
        <v>17</v>
      </c>
      <c r="E35" s="15">
        <f>VLOOKUP($B35,常模與公式!$B$38:$E$72,3,0)</f>
        <v>20.56</v>
      </c>
      <c r="F35" s="45">
        <f>VLOOKUP($B35,常模與公式!$B$38:$E$72,4,0)</f>
        <v>3.76</v>
      </c>
      <c r="G35" s="61">
        <f t="shared" si="3"/>
        <v>40.531914893617028</v>
      </c>
      <c r="H35" s="47">
        <f>_xlfn.IFS($G35&gt;=常模與公式!$S$76,SUM(常模與公式!$G$78:$S$78),$G35&gt;=常模與公式!$R$76,SUM(常模與公式!$G$78:$R$78),$G35&gt;=常模與公式!$Q$76,SUM(常模與公式!$G$78:$Q$78),$G35&gt;=常模與公式!$P$76,SUM(常模與公式!$G$78:$P$78),$G35&gt;=常模與公式!$O$76,SUM(常模與公式!$G$78:$O$78),$G35&gt;=常模與公式!$N$76,SUM(常模與公式!$G$78:$N$78),$G35&gt;=常模與公式!$M$76,SUM(常模與公式!$G$78:$M$78),$G35&gt;=常模與公式!$L$76,SUM(常模與公式!$G$78:$L$78),$G35&gt;=常模與公式!$K$76,SUM(常模與公式!$G$78:$K$78),$G35&gt;=常模與公式!$J$76,SUM(常模與公式!$G$78:$J$78),$G35&gt;=常模與公式!$I$76,SUM(常模與公式!$G$78:$I$78),$G35&gt;=常模與公式!$H$76,SUM(常模與公式!$G$78:$H$78),$G35&lt;常模與公式!$H$76,常模與公式!$G$78)/100</f>
        <v>0.15899999999999997</v>
      </c>
      <c r="I35" cm="1">
        <f t="array" ref="I35">_xlfn.IFS($C35&gt;($E35+1.5*$F35),10,$C35&gt;($E35+$F35),9,$C35&gt;($E35+0.6*$F35),8,$C35&gt;($E35+0.3*$F35),7,$C35&gt;$E35,6,$C35&gt;($E35-0.5*$F35),5,$C35&gt;($E35-$F35),4,$C35&gt;($E35-1.5*$F35),3,$C35&gt;=($E35-2*$F35),2,$C35&lt;($E35-2*$F35),1)</f>
        <v>4</v>
      </c>
      <c r="J35" s="34" t="str" cm="1">
        <f t="array" ref="J35">_xlfn.IFS($I35&gt;6,"高",$I35&gt;3,"中",$I35&lt;=3,"低")</f>
        <v>中</v>
      </c>
    </row>
    <row r="36" spans="1:11">
      <c r="A36" s="54" t="s">
        <v>149</v>
      </c>
      <c r="B36" s="32" t="s">
        <v>149</v>
      </c>
      <c r="C36">
        <f>SUM(C30:C35)</f>
        <v>123</v>
      </c>
      <c r="E36" s="15">
        <f>VLOOKUP($B36,常模與公式!$B$38:$E$72,3,0)</f>
        <v>119</v>
      </c>
      <c r="F36" s="45">
        <f>VLOOKUP($B36,常模與公式!$B$38:$E$72,4,0)</f>
        <v>15.79</v>
      </c>
      <c r="G36" s="61">
        <f t="shared" si="3"/>
        <v>52.533248891703607</v>
      </c>
      <c r="H36" s="47">
        <f>_xlfn.IFS($G36&gt;=常模與公式!$S$76,SUM(常模與公式!$G$78:$S$78),$G36&gt;=常模與公式!$R$76,SUM(常模與公式!$G$78:$R$78),$G36&gt;=常模與公式!$Q$76,SUM(常模與公式!$G$78:$Q$78),$G36&gt;=常模與公式!$P$76,SUM(常模與公式!$G$78:$P$78),$G36&gt;=常模與公式!$O$76,SUM(常模與公式!$G$78:$O$78),$G36&gt;=常模與公式!$N$76,SUM(常模與公式!$G$78:$N$78),$G36&gt;=常模與公式!$M$76,SUM(常模與公式!$G$78:$M$78),$G36&gt;=常模與公式!$L$76,SUM(常模與公式!$G$78:$L$78),$G36&gt;=常模與公式!$K$76,SUM(常模與公式!$G$78:$K$78),$G36&gt;=常模與公式!$J$76,SUM(常模與公式!$G$78:$J$78),$G36&gt;=常模與公式!$I$76,SUM(常模與公式!$G$78:$I$78),$G36&gt;=常模與公式!$H$76,SUM(常模與公式!$G$78:$H$78),$G36&lt;常模與公式!$H$76,常模與公式!$G$78)/100</f>
        <v>0.5</v>
      </c>
      <c r="I36" cm="1">
        <f t="array" ref="I36">_xlfn.IFS($C36&gt;($E36+1.5*$F36),10,$C36&gt;($E36+$F36),9,$C36&gt;($E36+0.6*$F36),8,$C36&gt;($E36+0.3*$F36),7,$C36&gt;$E36,6,$C36&gt;($E36-0.5*$F36),5,$C36&gt;($E36-$F36),4,$C36&gt;($E36-1.5*$F36),3,$C36&gt;=($E36-2*$F36),2,$C36&lt;($E36-2*$F36),1)</f>
        <v>6</v>
      </c>
      <c r="J36" s="34" t="str" cm="1">
        <f t="array" ref="J36">_xlfn.IFS($I36&gt;6,"高",$I36&gt;3,"中",$I36&lt;=3,"低")</f>
        <v>中</v>
      </c>
      <c r="K36" s="35"/>
    </row>
    <row r="37" spans="1:11">
      <c r="A37" s="4"/>
      <c r="B37" s="32"/>
      <c r="F37" s="44"/>
      <c r="H37" s="47"/>
    </row>
    <row r="38" spans="1:11">
      <c r="A38" s="56" t="s">
        <v>136</v>
      </c>
      <c r="B38" s="32"/>
      <c r="F38" s="44"/>
      <c r="H38" s="47"/>
    </row>
    <row r="39" spans="1:11">
      <c r="A39" s="57" t="s">
        <v>142</v>
      </c>
      <c r="B39" s="32" t="s">
        <v>437</v>
      </c>
      <c r="C39">
        <f>'240题'!$E6+'240题'!$E36+'240题'!$E66+'240题'!$E96+'240题'!$E126+'240题'!$E156+'240题'!$E186+'240题'!$E216</f>
        <v>23</v>
      </c>
      <c r="E39" s="15">
        <f>VLOOKUP($B39,常模與公式!$B$38:$E$72,3,0)</f>
        <v>20.440000000000001</v>
      </c>
      <c r="F39" s="45">
        <f>VLOOKUP($B39,常模與公式!$B$38:$E$72,4,0)</f>
        <v>4.33</v>
      </c>
      <c r="G39" s="61">
        <f t="shared" ref="G39:G45" si="4">10*(($C39-$E39)/$F39)+50</f>
        <v>55.912240184757501</v>
      </c>
      <c r="H39" s="47">
        <f>_xlfn.IFS($G39&gt;=常模與公式!$S$76,SUM(常模與公式!$G$78:$S$78),$G39&gt;=常模與公式!$R$76,SUM(常模與公式!$G$78:$R$78),$G39&gt;=常模與公式!$Q$76,SUM(常模與公式!$G$78:$Q$78),$G39&gt;=常模與公式!$P$76,SUM(常模與公式!$G$78:$P$78),$G39&gt;=常模與公式!$O$76,SUM(常模與公式!$G$78:$O$78),$G39&gt;=常模與公式!$N$76,SUM(常模與公式!$G$78:$N$78),$G39&gt;=常模與公式!$M$76,SUM(常模與公式!$G$78:$M$78),$G39&gt;=常模與公式!$L$76,SUM(常模與公式!$G$78:$L$78),$G39&gt;=常模與公式!$K$76,SUM(常模與公式!$G$78:$K$78),$G39&gt;=常模與公式!$J$76,SUM(常模與公式!$G$78:$J$78),$G39&gt;=常模與公式!$I$76,SUM(常模與公式!$G$78:$I$78),$G39&gt;=常模與公式!$H$76,SUM(常模與公式!$G$78:$H$78),$G39&lt;常模與公式!$H$76,常模與公式!$G$78)/100</f>
        <v>0.69099999999999995</v>
      </c>
      <c r="I39" cm="1">
        <f t="array" ref="I39">_xlfn.IFS($C39&gt;($E39+1.5*$F39),10,$C39&gt;($E39+$F39),9,$C39&gt;($E39+0.6*$F39),8,$C39&gt;($E39+0.3*$F39),7,$C39&gt;$E39,6,$C39&gt;($E39-0.5*$F39),5,$C39&gt;($E39-$F39),4,$C39&gt;($E39-1.5*$F39),3,$C39&gt;=($E39-2*$F39),2,$C39&lt;($E39-2*$F39),1)</f>
        <v>7</v>
      </c>
      <c r="J39" s="34" t="str" cm="1">
        <f t="array" ref="J39">_xlfn.IFS($I39&gt;6,"高",$I39&gt;3,"中",$I39&lt;=3,"低")</f>
        <v>高</v>
      </c>
    </row>
    <row r="40" spans="1:11">
      <c r="A40" s="57" t="s">
        <v>398</v>
      </c>
      <c r="B40" s="32" t="s">
        <v>439</v>
      </c>
      <c r="C40">
        <f>'240题'!$E11+'240题'!$E41+'240题'!$E71+'240题'!$E101+'240题'!$E131+'240题'!$E161+'240题'!$E191+'240题'!$E221</f>
        <v>14</v>
      </c>
      <c r="E40" s="15">
        <f>VLOOKUP($B40,常模與公式!$B$38:$E$72,3,0)</f>
        <v>19.32</v>
      </c>
      <c r="F40" s="45">
        <f>VLOOKUP($B40,常模與公式!$B$38:$E$72,4,0)</f>
        <v>4.75</v>
      </c>
      <c r="G40" s="61">
        <f t="shared" si="4"/>
        <v>38.799999999999997</v>
      </c>
      <c r="H40" s="47">
        <f>_xlfn.IFS($G40&gt;=常模與公式!$S$76,SUM(常模與公式!$G$78:$S$78),$G40&gt;=常模與公式!$R$76,SUM(常模與公式!$G$78:$R$78),$G40&gt;=常模與公式!$Q$76,SUM(常模與公式!$G$78:$Q$78),$G40&gt;=常模與公式!$P$76,SUM(常模與公式!$G$78:$P$78),$G40&gt;=常模與公式!$O$76,SUM(常模與公式!$G$78:$O$78),$G40&gt;=常模與公式!$N$76,SUM(常模與公式!$G$78:$N$78),$G40&gt;=常模與公式!$M$76,SUM(常模與公式!$G$78:$M$78),$G40&gt;=常模與公式!$L$76,SUM(常模與公式!$G$78:$L$78),$G40&gt;=常模與公式!$K$76,SUM(常模與公式!$G$78:$K$78),$G40&gt;=常模與公式!$J$76,SUM(常模與公式!$G$78:$J$78),$G40&gt;=常模與公式!$I$76,SUM(常模與公式!$G$78:$I$78),$G40&gt;=常模與公式!$H$76,SUM(常模與公式!$G$78:$H$78),$G40&lt;常模與公式!$H$76,常模與公式!$G$78)/100</f>
        <v>6.7000000000000004E-2</v>
      </c>
      <c r="I40" cm="1">
        <f t="array" ref="I40">_xlfn.IFS($C40&gt;($E40+1.5*$F40),10,$C40&gt;($E40+$F40),9,$C40&gt;($E40+0.6*$F40),8,$C40&gt;($E40+0.3*$F40),7,$C40&gt;$E40,6,$C40&gt;($E40-0.5*$F40),5,$C40&gt;($E40-$F40),4,$C40&gt;($E40-1.5*$F40),3,$C40&gt;=($E40-2*$F40),2,$C40&lt;($E40-2*$F40),1)</f>
        <v>3</v>
      </c>
      <c r="J40" s="34" t="str" cm="1">
        <f t="array" ref="J40">_xlfn.IFS($I40&gt;6,"高",$I40&gt;3,"中",$I40&lt;=3,"低")</f>
        <v>低</v>
      </c>
    </row>
    <row r="41" spans="1:11">
      <c r="A41" s="57" t="s">
        <v>143</v>
      </c>
      <c r="B41" s="32" t="s">
        <v>441</v>
      </c>
      <c r="C41">
        <f>'240题'!$E16+'240题'!$E46+'240题'!$E76+'240题'!$E106+'240题'!$E136+'240题'!$E166+'240题'!$E196+'240题'!$E226</f>
        <v>27</v>
      </c>
      <c r="E41" s="15">
        <f>VLOOKUP($B41,常模與公式!$B$38:$E$72,3,0)</f>
        <v>24.18</v>
      </c>
      <c r="F41" s="45">
        <f>VLOOKUP($B41,常模與公式!$B$38:$E$72,4,0)</f>
        <v>3.48</v>
      </c>
      <c r="G41" s="61">
        <f t="shared" si="4"/>
        <v>58.103448275862071</v>
      </c>
      <c r="H41" s="47">
        <f>_xlfn.IFS($G41&gt;=常模與公式!$S$76,SUM(常模與公式!$G$78:$S$78),$G41&gt;=常模與公式!$R$76,SUM(常模與公式!$G$78:$R$78),$G41&gt;=常模與公式!$Q$76,SUM(常模與公式!$G$78:$Q$78),$G41&gt;=常模與公式!$P$76,SUM(常模與公式!$G$78:$P$78),$G41&gt;=常模與公式!$O$76,SUM(常模與公式!$G$78:$O$78),$G41&gt;=常模與公式!$N$76,SUM(常模與公式!$G$78:$N$78),$G41&gt;=常模與公式!$M$76,SUM(常模與公式!$G$78:$M$78),$G41&gt;=常模與公式!$L$76,SUM(常模與公式!$G$78:$L$78),$G41&gt;=常模與公式!$K$76,SUM(常模與公式!$G$78:$K$78),$G41&gt;=常模與公式!$J$76,SUM(常模與公式!$G$78:$J$78),$G41&gt;=常模與公式!$I$76,SUM(常模與公式!$G$78:$I$78),$G41&gt;=常模與公式!$H$76,SUM(常模與公式!$G$78:$H$78),$G41&lt;常模與公式!$H$76,常模與公式!$G$78)/100</f>
        <v>0.69099999999999995</v>
      </c>
      <c r="I41" cm="1">
        <f t="array" ref="I41">_xlfn.IFS($C41&gt;($E41+1.5*$F41),10,$C41&gt;($E41+$F41),9,$C41&gt;($E41+0.6*$F41),8,$C41&gt;($E41+0.3*$F41),7,$C41&gt;$E41,6,$C41&gt;($E41-0.5*$F41),5,$C41&gt;($E41-$F41),4,$C41&gt;($E41-1.5*$F41),3,$C41&gt;=($E41-2*$F41),2,$C41&lt;($E41-2*$F41),1)</f>
        <v>8</v>
      </c>
      <c r="J41" s="34" t="str" cm="1">
        <f t="array" ref="J41">_xlfn.IFS($I41&gt;6,"高",$I41&gt;3,"中",$I41&lt;=3,"低")</f>
        <v>高</v>
      </c>
    </row>
    <row r="42" spans="1:11">
      <c r="A42" s="57" t="s">
        <v>399</v>
      </c>
      <c r="B42" s="32" t="s">
        <v>443</v>
      </c>
      <c r="C42">
        <f>'240题'!$E21+'240题'!$E51+'240题'!$E81+'240题'!$E111+'240题'!$E141+'240题'!$E171+'240题'!$E201+'240题'!$E231</f>
        <v>26</v>
      </c>
      <c r="E42" s="15">
        <f>VLOOKUP($B42,常模與公式!$B$38:$E$72,3,0)</f>
        <v>19.690000000000001</v>
      </c>
      <c r="F42" s="45">
        <f>VLOOKUP($B42,常模與公式!$B$38:$E$72,4,0)</f>
        <v>4.07</v>
      </c>
      <c r="G42" s="61">
        <f t="shared" si="4"/>
        <v>65.503685503685503</v>
      </c>
      <c r="H42" s="47">
        <f>_xlfn.IFS($G42&gt;=常模與公式!$S$76,SUM(常模與公式!$G$78:$S$78),$G42&gt;=常模與公式!$R$76,SUM(常模與公式!$G$78:$R$78),$G42&gt;=常模與公式!$Q$76,SUM(常模與公式!$G$78:$Q$78),$G42&gt;=常模與公式!$P$76,SUM(常模與公式!$G$78:$P$78),$G42&gt;=常模與公式!$O$76,SUM(常模與公式!$G$78:$O$78),$G42&gt;=常模與公式!$N$76,SUM(常模與公式!$G$78:$N$78),$G42&gt;=常模與公式!$M$76,SUM(常模與公式!$G$78:$M$78),$G42&gt;=常模與公式!$L$76,SUM(常模與公式!$G$78:$L$78),$G42&gt;=常模與公式!$K$76,SUM(常模與公式!$G$78:$K$78),$G42&gt;=常模與公式!$J$76,SUM(常模與公式!$G$78:$J$78),$G42&gt;=常模與公式!$I$76,SUM(常模與公式!$G$78:$I$78),$G42&gt;=常模與公式!$H$76,SUM(常模與公式!$G$78:$H$78),$G42&lt;常模與公式!$H$76,常模與公式!$G$78)/100</f>
        <v>0.93299999999999994</v>
      </c>
      <c r="I42" cm="1">
        <f t="array" ref="I42">_xlfn.IFS($C42&gt;($E42+1.5*$F42),10,$C42&gt;($E42+$F42),9,$C42&gt;($E42+0.6*$F42),8,$C42&gt;($E42+0.3*$F42),7,$C42&gt;$E42,6,$C42&gt;($E42-0.5*$F42),5,$C42&gt;($E42-$F42),4,$C42&gt;($E42-1.5*$F42),3,$C42&gt;=($E42-2*$F42),2,$C42&lt;($E42-2*$F42),1)</f>
        <v>10</v>
      </c>
      <c r="J42" s="34" t="str" cm="1">
        <f t="array" ref="J42">_xlfn.IFS($I42&gt;6,"高",$I42&gt;3,"中",$I42&lt;=3,"低")</f>
        <v>高</v>
      </c>
    </row>
    <row r="43" spans="1:11">
      <c r="A43" s="57" t="s">
        <v>400</v>
      </c>
      <c r="B43" s="32" t="s">
        <v>445</v>
      </c>
      <c r="C43">
        <f>'240题'!$E26+'240题'!$E56+'240题'!$E86+'240题'!$E116+'240题'!$E146+'240题'!$E176+'240题'!$E206+'240题'!$E236</f>
        <v>26</v>
      </c>
      <c r="E43" s="15">
        <f>VLOOKUP($B43,常模與公式!$B$38:$E$72,3,0)</f>
        <v>21.01</v>
      </c>
      <c r="F43" s="45">
        <f>VLOOKUP($B43,常模與公式!$B$38:$E$72,4,0)</f>
        <v>4.03</v>
      </c>
      <c r="G43" s="61">
        <f t="shared" si="4"/>
        <v>62.382133995037215</v>
      </c>
      <c r="H43" s="47">
        <f>_xlfn.IFS($G43&gt;=常模與公式!$S$76,SUM(常模與公式!$G$78:$S$78),$G43&gt;=常模與公式!$R$76,SUM(常模與公式!$G$78:$R$78),$G43&gt;=常模與公式!$Q$76,SUM(常模與公式!$G$78:$Q$78),$G43&gt;=常模與公式!$P$76,SUM(常模與公式!$G$78:$P$78),$G43&gt;=常模與公式!$O$76,SUM(常模與公式!$G$78:$O$78),$G43&gt;=常模與公式!$N$76,SUM(常模與公式!$G$78:$N$78),$G43&gt;=常模與公式!$M$76,SUM(常模與公式!$G$78:$M$78),$G43&gt;=常模與公式!$L$76,SUM(常模與公式!$G$78:$L$78),$G43&gt;=常模與公式!$K$76,SUM(常模與公式!$G$78:$K$78),$G43&gt;=常模與公式!$J$76,SUM(常模與公式!$G$78:$J$78),$G43&gt;=常模與公式!$I$76,SUM(常模與公式!$G$78:$I$78),$G43&gt;=常模與公式!$H$76,SUM(常模與公式!$G$78:$H$78),$G43&lt;常模與公式!$H$76,常模與公式!$G$78)/100</f>
        <v>0.84099999999999997</v>
      </c>
      <c r="I43" cm="1">
        <f t="array" ref="I43">_xlfn.IFS($C43&gt;($E43+1.5*$F43),10,$C43&gt;($E43+$F43),9,$C43&gt;($E43+0.6*$F43),8,$C43&gt;($E43+0.3*$F43),7,$C43&gt;$E43,6,$C43&gt;($E43-0.5*$F43),5,$C43&gt;($E43-$F43),4,$C43&gt;($E43-1.5*$F43),3,$C43&gt;=($E43-2*$F43),2,$C43&lt;($E43-2*$F43),1)</f>
        <v>9</v>
      </c>
      <c r="J43" s="34" t="str" cm="1">
        <f t="array" ref="J43">_xlfn.IFS($I43&gt;6,"高",$I43&gt;3,"中",$I43&lt;=3,"低")</f>
        <v>高</v>
      </c>
    </row>
    <row r="44" spans="1:11">
      <c r="A44" s="57" t="s">
        <v>404</v>
      </c>
      <c r="B44" s="32" t="s">
        <v>446</v>
      </c>
      <c r="C44">
        <f>'240题'!$E31+'240题'!$E61+'240题'!$E91+'240题'!$E121+'240题'!$E151+'240题'!$E181+'240题'!$E211+'240题'!$E241</f>
        <v>1</v>
      </c>
      <c r="E44" s="15">
        <f>VLOOKUP($B44,常模與公式!$B$38:$E$72,3,0)</f>
        <v>20.43</v>
      </c>
      <c r="F44" s="45">
        <f>VLOOKUP($B44,常模與公式!$B$38:$E$72,4,0)</f>
        <v>4.66</v>
      </c>
      <c r="G44" s="61">
        <f t="shared" si="4"/>
        <v>8.3047210300429128</v>
      </c>
      <c r="H44" s="47">
        <f>_xlfn.IFS($G44&gt;=常模與公式!$S$76,SUM(常模與公式!$G$78:$S$78),$G44&gt;=常模與公式!$R$76,SUM(常模與公式!$G$78:$R$78),$G44&gt;=常模與公式!$Q$76,SUM(常模與公式!$G$78:$Q$78),$G44&gt;=常模與公式!$P$76,SUM(常模與公式!$G$78:$P$78),$G44&gt;=常模與公式!$O$76,SUM(常模與公式!$G$78:$O$78),$G44&gt;=常模與公式!$N$76,SUM(常模與公式!$G$78:$N$78),$G44&gt;=常模與公式!$M$76,SUM(常模與公式!$G$78:$M$78),$G44&gt;=常模與公式!$L$76,SUM(常模與公式!$G$78:$L$78),$G44&gt;=常模與公式!$K$76,SUM(常模與公式!$G$78:$K$78),$G44&gt;=常模與公式!$J$76,SUM(常模與公式!$G$78:$J$78),$G44&gt;=常模與公式!$I$76,SUM(常模與公式!$G$78:$I$78),$G44&gt;=常模與公式!$H$76,SUM(常模與公式!$G$78:$H$78),$G44&lt;常模與公式!$H$76,常模與公式!$G$78)/100</f>
        <v>1E-3</v>
      </c>
      <c r="I44" cm="1">
        <f t="array" ref="I44">_xlfn.IFS($C44&gt;($E44+1.5*$F44),10,$C44&gt;($E44+$F44),9,$C44&gt;($E44+0.6*$F44),8,$C44&gt;($E44+0.3*$F44),7,$C44&gt;$E44,6,$C44&gt;($E44-0.5*$F44),5,$C44&gt;($E44-$F44),4,$C44&gt;($E44-1.5*$F44),3,$C44&gt;=($E44-2*$F44),2,$C44&lt;($E44-2*$F44),1)</f>
        <v>1</v>
      </c>
      <c r="J44" s="34" t="str" cm="1">
        <f t="array" ref="J44">_xlfn.IFS($I44&gt;6,"高",$I44&gt;3,"中",$I44&lt;=3,"低")</f>
        <v>低</v>
      </c>
    </row>
    <row r="45" spans="1:11">
      <c r="A45" s="58" t="s">
        <v>150</v>
      </c>
      <c r="B45" s="32" t="s">
        <v>150</v>
      </c>
      <c r="C45">
        <f>SUM(C39:C44)</f>
        <v>117</v>
      </c>
      <c r="E45" s="15">
        <f>VLOOKUP($B45,常模與公式!$B$38:$E$72,3,0)</f>
        <v>125.07</v>
      </c>
      <c r="F45" s="45">
        <f>VLOOKUP($B45,常模與公式!$B$38:$E$72,4,0)</f>
        <v>17.670000000000002</v>
      </c>
      <c r="G45" s="61">
        <f t="shared" si="4"/>
        <v>45.432937181663839</v>
      </c>
      <c r="H45" s="47">
        <f>_xlfn.IFS($G45&gt;=常模與公式!$S$76,SUM(常模與公式!$G$78:$S$78),$G45&gt;=常模與公式!$R$76,SUM(常模與公式!$G$78:$R$78),$G45&gt;=常模與公式!$Q$76,SUM(常模與公式!$G$78:$Q$78),$G45&gt;=常模與公式!$P$76,SUM(常模與公式!$G$78:$P$78),$G45&gt;=常模與公式!$O$76,SUM(常模與公式!$G$78:$O$78),$G45&gt;=常模與公式!$N$76,SUM(常模與公式!$G$78:$N$78),$G45&gt;=常模與公式!$M$76,SUM(常模與公式!$G$78:$M$78),$G45&gt;=常模與公式!$L$76,SUM(常模與公式!$G$78:$L$78),$G45&gt;=常模與公式!$K$76,SUM(常模與公式!$G$78:$K$78),$G45&gt;=常模與公式!$J$76,SUM(常模與公式!$G$78:$J$78),$G45&gt;=常模與公式!$I$76,SUM(常模與公式!$G$78:$I$78),$G45&gt;=常模與公式!$H$76,SUM(常模與公式!$G$78:$H$78),$G45&lt;常模與公式!$H$76,常模與公式!$G$78)/100</f>
        <v>0.309</v>
      </c>
      <c r="I45" cm="1">
        <f t="array" ref="I45">_xlfn.IFS($C45&gt;($E45+1.5*$F45),10,$C45&gt;($E45+$F45),9,$C45&gt;($E45+0.6*$F45),8,$C45&gt;($E45+0.3*$F45),7,$C45&gt;$E45,6,$C45&gt;($E45-0.5*$F45),5,$C45&gt;($E45-$F45),4,$C45&gt;($E45-1.5*$F45),3,$C45&gt;=($E45-2*$F45),2,$C45&lt;($E45-2*$F45),1)</f>
        <v>5</v>
      </c>
      <c r="J45" s="34" t="str" cm="1">
        <f t="array" ref="J45">_xlfn.IFS($I45&gt;6,"高",$I45&gt;3,"中",$I45&lt;=3,"低")</f>
        <v>中</v>
      </c>
    </row>
  </sheetData>
  <phoneticPr fontId="9"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0"/>
  <sheetViews>
    <sheetView workbookViewId="0">
      <pane xSplit="2" ySplit="1" topLeftCell="C2" activePane="bottomRight" state="frozen"/>
      <selection pane="topRight" activeCell="C1" sqref="C1"/>
      <selection pane="bottomLeft" activeCell="A2" sqref="A2"/>
      <selection pane="bottomRight" activeCell="M76" sqref="M76"/>
    </sheetView>
  </sheetViews>
  <sheetFormatPr baseColWidth="10" defaultColWidth="11.33203125" defaultRowHeight="15"/>
  <sheetData>
    <row r="1" spans="1:15">
      <c r="A1" s="17" t="s">
        <v>151</v>
      </c>
      <c r="B1" s="18" t="s">
        <v>152</v>
      </c>
      <c r="C1" s="18" t="s">
        <v>153</v>
      </c>
      <c r="D1" s="18" t="s">
        <v>154</v>
      </c>
      <c r="E1" s="18" t="s">
        <v>223</v>
      </c>
      <c r="G1" s="28" t="s">
        <v>213</v>
      </c>
      <c r="H1" s="28" t="s">
        <v>214</v>
      </c>
      <c r="I1" s="28" t="s">
        <v>215</v>
      </c>
      <c r="J1" s="28" t="s">
        <v>216</v>
      </c>
      <c r="K1" s="28" t="s">
        <v>217</v>
      </c>
      <c r="L1" s="28" t="s">
        <v>218</v>
      </c>
      <c r="M1" s="28" t="s">
        <v>219</v>
      </c>
      <c r="N1" s="28" t="s">
        <v>220</v>
      </c>
      <c r="O1" s="28" t="s">
        <v>221</v>
      </c>
    </row>
    <row r="2" spans="1:15">
      <c r="A2" s="65" t="s">
        <v>155</v>
      </c>
      <c r="B2" s="19" t="s">
        <v>425</v>
      </c>
      <c r="C2" s="20" t="s">
        <v>156</v>
      </c>
      <c r="D2" s="20">
        <v>83.78</v>
      </c>
      <c r="E2" s="20">
        <v>24.41</v>
      </c>
      <c r="G2">
        <f>$D2-2*$E2</f>
        <v>34.96</v>
      </c>
      <c r="H2">
        <f>$D2-1.5*$E2</f>
        <v>47.164999999999999</v>
      </c>
      <c r="I2">
        <f>$D2-$E2</f>
        <v>59.370000000000005</v>
      </c>
      <c r="J2">
        <f>$D2-0.5*$E2</f>
        <v>71.575000000000003</v>
      </c>
      <c r="K2">
        <f>$D2</f>
        <v>83.78</v>
      </c>
      <c r="L2">
        <f>$D2+0.3*$E2</f>
        <v>91.102999999999994</v>
      </c>
      <c r="M2">
        <f>$D2+0.6*$E2</f>
        <v>98.426000000000002</v>
      </c>
      <c r="N2">
        <f>$D2+$E2</f>
        <v>108.19</v>
      </c>
      <c r="O2">
        <f>$D2+1.5*$E2</f>
        <v>120.39500000000001</v>
      </c>
    </row>
    <row r="3" spans="1:15">
      <c r="A3" s="65"/>
      <c r="B3" s="19" t="s">
        <v>148</v>
      </c>
      <c r="C3" s="20" t="s">
        <v>158</v>
      </c>
      <c r="D3" s="20">
        <v>109.96</v>
      </c>
      <c r="E3" s="20">
        <v>18.27</v>
      </c>
      <c r="G3">
        <f t="shared" ref="G3:G66" si="0">$D3-2*$E3</f>
        <v>73.419999999999987</v>
      </c>
      <c r="H3">
        <f t="shared" ref="H3:H66" si="1">$D3-1.5*$E3</f>
        <v>82.554999999999993</v>
      </c>
      <c r="I3">
        <f t="shared" ref="I3:I66" si="2">$D3-$E3</f>
        <v>91.69</v>
      </c>
      <c r="J3">
        <f t="shared" ref="J3:J66" si="3">$D3-0.5*$E3</f>
        <v>100.82499999999999</v>
      </c>
      <c r="K3">
        <f t="shared" ref="K3:K66" si="4">$D3</f>
        <v>109.96</v>
      </c>
      <c r="L3">
        <f t="shared" ref="L3:L66" si="5">$D3+0.3*$E3</f>
        <v>115.44099999999999</v>
      </c>
      <c r="M3">
        <f t="shared" ref="M3:M66" si="6">$D3+0.6*$E3</f>
        <v>120.922</v>
      </c>
      <c r="N3">
        <f t="shared" ref="N3:N66" si="7">$D3+$E3</f>
        <v>128.22999999999999</v>
      </c>
      <c r="O3">
        <f t="shared" ref="O3:O66" si="8">$D3+1.5*$E3</f>
        <v>137.36500000000001</v>
      </c>
    </row>
    <row r="4" spans="1:15">
      <c r="A4" s="65"/>
      <c r="B4" s="19" t="s">
        <v>426</v>
      </c>
      <c r="C4" s="20" t="s">
        <v>159</v>
      </c>
      <c r="D4" s="20">
        <v>110.64</v>
      </c>
      <c r="E4" s="20">
        <v>15.88</v>
      </c>
      <c r="G4">
        <f t="shared" si="0"/>
        <v>78.88</v>
      </c>
      <c r="H4">
        <f t="shared" si="1"/>
        <v>86.82</v>
      </c>
      <c r="I4">
        <f t="shared" si="2"/>
        <v>94.76</v>
      </c>
      <c r="J4">
        <f t="shared" si="3"/>
        <v>102.7</v>
      </c>
      <c r="K4">
        <f t="shared" si="4"/>
        <v>110.64</v>
      </c>
      <c r="L4">
        <f t="shared" si="5"/>
        <v>115.404</v>
      </c>
      <c r="M4">
        <f t="shared" si="6"/>
        <v>120.16800000000001</v>
      </c>
      <c r="N4">
        <f t="shared" si="7"/>
        <v>126.52</v>
      </c>
      <c r="O4">
        <f t="shared" si="8"/>
        <v>134.46</v>
      </c>
    </row>
    <row r="5" spans="1:15">
      <c r="A5" s="65"/>
      <c r="B5" s="19" t="s">
        <v>149</v>
      </c>
      <c r="C5" s="20" t="s">
        <v>160</v>
      </c>
      <c r="D5" s="20">
        <v>113</v>
      </c>
      <c r="E5" s="20">
        <v>14.9</v>
      </c>
      <c r="G5">
        <f t="shared" si="0"/>
        <v>83.2</v>
      </c>
      <c r="H5">
        <f t="shared" si="1"/>
        <v>90.65</v>
      </c>
      <c r="I5">
        <f t="shared" si="2"/>
        <v>98.1</v>
      </c>
      <c r="J5">
        <f t="shared" si="3"/>
        <v>105.55</v>
      </c>
      <c r="K5">
        <f t="shared" si="4"/>
        <v>113</v>
      </c>
      <c r="L5">
        <f t="shared" si="5"/>
        <v>117.47</v>
      </c>
      <c r="M5">
        <f t="shared" si="6"/>
        <v>121.94</v>
      </c>
      <c r="N5">
        <f t="shared" si="7"/>
        <v>127.9</v>
      </c>
      <c r="O5">
        <f t="shared" si="8"/>
        <v>135.35</v>
      </c>
    </row>
    <row r="6" spans="1:15">
      <c r="A6" s="65"/>
      <c r="B6" s="19" t="s">
        <v>150</v>
      </c>
      <c r="C6" s="20" t="s">
        <v>161</v>
      </c>
      <c r="D6" s="20">
        <v>123.88</v>
      </c>
      <c r="E6" s="20">
        <v>20.32</v>
      </c>
      <c r="G6">
        <f t="shared" si="0"/>
        <v>83.24</v>
      </c>
      <c r="H6">
        <f t="shared" si="1"/>
        <v>93.399999999999991</v>
      </c>
      <c r="I6">
        <f t="shared" si="2"/>
        <v>103.56</v>
      </c>
      <c r="J6">
        <f t="shared" si="3"/>
        <v>113.72</v>
      </c>
      <c r="K6">
        <f t="shared" si="4"/>
        <v>123.88</v>
      </c>
      <c r="L6">
        <f t="shared" si="5"/>
        <v>129.976</v>
      </c>
      <c r="M6">
        <f t="shared" si="6"/>
        <v>136.072</v>
      </c>
      <c r="N6">
        <f t="shared" si="7"/>
        <v>144.19999999999999</v>
      </c>
      <c r="O6">
        <f t="shared" si="8"/>
        <v>154.35999999999999</v>
      </c>
    </row>
    <row r="7" spans="1:15">
      <c r="A7" s="65"/>
      <c r="B7" s="19" t="s">
        <v>162</v>
      </c>
      <c r="C7" s="20" t="s">
        <v>163</v>
      </c>
      <c r="D7" s="20">
        <v>14.15</v>
      </c>
      <c r="E7" s="20">
        <v>5.7</v>
      </c>
      <c r="G7">
        <f t="shared" si="0"/>
        <v>2.75</v>
      </c>
      <c r="H7">
        <f t="shared" si="1"/>
        <v>5.6</v>
      </c>
      <c r="I7">
        <f t="shared" si="2"/>
        <v>8.4499999999999993</v>
      </c>
      <c r="J7">
        <f t="shared" si="3"/>
        <v>11.3</v>
      </c>
      <c r="K7">
        <f t="shared" si="4"/>
        <v>14.15</v>
      </c>
      <c r="L7">
        <f t="shared" si="5"/>
        <v>15.86</v>
      </c>
      <c r="M7">
        <f t="shared" si="6"/>
        <v>17.57</v>
      </c>
      <c r="N7">
        <f t="shared" si="7"/>
        <v>19.850000000000001</v>
      </c>
      <c r="O7">
        <f t="shared" si="8"/>
        <v>22.700000000000003</v>
      </c>
    </row>
    <row r="8" spans="1:15">
      <c r="A8" s="65"/>
      <c r="B8" s="19" t="s">
        <v>164</v>
      </c>
      <c r="C8" s="20" t="s">
        <v>165</v>
      </c>
      <c r="D8" s="20">
        <v>13.82</v>
      </c>
      <c r="E8" s="20">
        <v>5.24</v>
      </c>
      <c r="G8">
        <f t="shared" si="0"/>
        <v>3.34</v>
      </c>
      <c r="H8">
        <f t="shared" si="1"/>
        <v>5.96</v>
      </c>
      <c r="I8">
        <f t="shared" si="2"/>
        <v>8.58</v>
      </c>
      <c r="J8">
        <f t="shared" si="3"/>
        <v>11.2</v>
      </c>
      <c r="K8">
        <f t="shared" si="4"/>
        <v>13.82</v>
      </c>
      <c r="L8">
        <f t="shared" si="5"/>
        <v>15.391999999999999</v>
      </c>
      <c r="M8">
        <f t="shared" si="6"/>
        <v>16.963999999999999</v>
      </c>
      <c r="N8">
        <f t="shared" si="7"/>
        <v>19.060000000000002</v>
      </c>
      <c r="O8">
        <f t="shared" si="8"/>
        <v>21.68</v>
      </c>
    </row>
    <row r="9" spans="1:15">
      <c r="A9" s="65"/>
      <c r="B9" s="19" t="s">
        <v>405</v>
      </c>
      <c r="C9" s="20" t="s">
        <v>166</v>
      </c>
      <c r="D9" s="20">
        <v>14.37</v>
      </c>
      <c r="E9" s="20">
        <v>5.7</v>
      </c>
      <c r="G9">
        <f t="shared" si="0"/>
        <v>2.9699999999999989</v>
      </c>
      <c r="H9">
        <f t="shared" si="1"/>
        <v>5.8199999999999985</v>
      </c>
      <c r="I9">
        <f t="shared" si="2"/>
        <v>8.6699999999999982</v>
      </c>
      <c r="J9">
        <f t="shared" si="3"/>
        <v>11.52</v>
      </c>
      <c r="K9">
        <f t="shared" si="4"/>
        <v>14.37</v>
      </c>
      <c r="L9">
        <f t="shared" si="5"/>
        <v>16.079999999999998</v>
      </c>
      <c r="M9">
        <f t="shared" si="6"/>
        <v>17.79</v>
      </c>
      <c r="N9">
        <f t="shared" si="7"/>
        <v>20.07</v>
      </c>
      <c r="O9">
        <f t="shared" si="8"/>
        <v>22.92</v>
      </c>
    </row>
    <row r="10" spans="1:15">
      <c r="A10" s="65"/>
      <c r="B10" s="19" t="s">
        <v>167</v>
      </c>
      <c r="C10" s="20" t="s">
        <v>168</v>
      </c>
      <c r="D10" s="20">
        <v>15.35</v>
      </c>
      <c r="E10" s="20">
        <v>4.7300000000000004</v>
      </c>
      <c r="G10">
        <f t="shared" si="0"/>
        <v>5.8899999999999988</v>
      </c>
      <c r="H10">
        <f t="shared" si="1"/>
        <v>8.254999999999999</v>
      </c>
      <c r="I10">
        <f t="shared" si="2"/>
        <v>10.62</v>
      </c>
      <c r="J10">
        <f t="shared" si="3"/>
        <v>12.984999999999999</v>
      </c>
      <c r="K10">
        <f t="shared" si="4"/>
        <v>15.35</v>
      </c>
      <c r="L10">
        <f t="shared" si="5"/>
        <v>16.768999999999998</v>
      </c>
      <c r="M10">
        <f t="shared" si="6"/>
        <v>18.187999999999999</v>
      </c>
      <c r="N10">
        <f t="shared" si="7"/>
        <v>20.079999999999998</v>
      </c>
      <c r="O10">
        <f t="shared" si="8"/>
        <v>22.445</v>
      </c>
    </row>
    <row r="11" spans="1:15">
      <c r="A11" s="65"/>
      <c r="B11" s="19" t="s">
        <v>169</v>
      </c>
      <c r="C11" s="20" t="s">
        <v>170</v>
      </c>
      <c r="D11" s="20">
        <v>14.86</v>
      </c>
      <c r="E11" s="20">
        <v>4.88</v>
      </c>
      <c r="G11">
        <f t="shared" si="0"/>
        <v>5.0999999999999996</v>
      </c>
      <c r="H11">
        <f t="shared" si="1"/>
        <v>7.5399999999999991</v>
      </c>
      <c r="I11">
        <f t="shared" si="2"/>
        <v>9.98</v>
      </c>
      <c r="J11">
        <f t="shared" si="3"/>
        <v>12.42</v>
      </c>
      <c r="K11">
        <f t="shared" si="4"/>
        <v>14.86</v>
      </c>
      <c r="L11">
        <f t="shared" si="5"/>
        <v>16.323999999999998</v>
      </c>
      <c r="M11">
        <f t="shared" si="6"/>
        <v>17.788</v>
      </c>
      <c r="N11">
        <f t="shared" si="7"/>
        <v>19.739999999999998</v>
      </c>
      <c r="O11">
        <f t="shared" si="8"/>
        <v>22.18</v>
      </c>
    </row>
    <row r="12" spans="1:15">
      <c r="A12" s="65"/>
      <c r="B12" s="19" t="s">
        <v>171</v>
      </c>
      <c r="C12" s="20" t="s">
        <v>172</v>
      </c>
      <c r="D12" s="20">
        <v>11.23</v>
      </c>
      <c r="E12" s="20">
        <v>5.09</v>
      </c>
      <c r="G12">
        <f t="shared" si="0"/>
        <v>1.0500000000000007</v>
      </c>
      <c r="H12">
        <f t="shared" si="1"/>
        <v>3.5950000000000006</v>
      </c>
      <c r="I12">
        <f t="shared" si="2"/>
        <v>6.1400000000000006</v>
      </c>
      <c r="J12">
        <f t="shared" si="3"/>
        <v>8.6850000000000005</v>
      </c>
      <c r="K12">
        <f t="shared" si="4"/>
        <v>11.23</v>
      </c>
      <c r="L12">
        <f t="shared" si="5"/>
        <v>12.757</v>
      </c>
      <c r="M12">
        <f t="shared" si="6"/>
        <v>14.284000000000001</v>
      </c>
      <c r="N12">
        <f t="shared" si="7"/>
        <v>16.32</v>
      </c>
      <c r="O12">
        <f t="shared" si="8"/>
        <v>18.865000000000002</v>
      </c>
    </row>
    <row r="13" spans="1:15">
      <c r="A13" s="65"/>
      <c r="B13" s="19" t="s">
        <v>173</v>
      </c>
      <c r="C13" s="20" t="s">
        <v>174</v>
      </c>
      <c r="D13" s="20">
        <v>21.53</v>
      </c>
      <c r="E13" s="20">
        <v>4.2699999999999996</v>
      </c>
      <c r="G13">
        <f t="shared" si="0"/>
        <v>12.990000000000002</v>
      </c>
      <c r="H13">
        <f t="shared" si="1"/>
        <v>15.125000000000002</v>
      </c>
      <c r="I13">
        <f t="shared" si="2"/>
        <v>17.260000000000002</v>
      </c>
      <c r="J13">
        <f t="shared" si="3"/>
        <v>19.395000000000003</v>
      </c>
      <c r="K13">
        <f t="shared" si="4"/>
        <v>21.53</v>
      </c>
      <c r="L13">
        <f t="shared" si="5"/>
        <v>22.811</v>
      </c>
      <c r="M13">
        <f t="shared" si="6"/>
        <v>24.092000000000002</v>
      </c>
      <c r="N13">
        <f t="shared" si="7"/>
        <v>25.8</v>
      </c>
      <c r="O13">
        <f t="shared" si="8"/>
        <v>27.935000000000002</v>
      </c>
    </row>
    <row r="14" spans="1:15">
      <c r="A14" s="65"/>
      <c r="B14" s="19" t="s">
        <v>175</v>
      </c>
      <c r="C14" s="20" t="s">
        <v>176</v>
      </c>
      <c r="D14" s="20">
        <v>18.690000000000001</v>
      </c>
      <c r="E14" s="20">
        <v>4.6500000000000004</v>
      </c>
      <c r="G14">
        <f t="shared" si="0"/>
        <v>9.39</v>
      </c>
      <c r="H14">
        <f t="shared" si="1"/>
        <v>11.715</v>
      </c>
      <c r="I14">
        <f t="shared" si="2"/>
        <v>14.040000000000001</v>
      </c>
      <c r="J14">
        <f t="shared" si="3"/>
        <v>16.365000000000002</v>
      </c>
      <c r="K14">
        <f t="shared" si="4"/>
        <v>18.690000000000001</v>
      </c>
      <c r="L14">
        <f t="shared" si="5"/>
        <v>20.085000000000001</v>
      </c>
      <c r="M14">
        <f t="shared" si="6"/>
        <v>21.48</v>
      </c>
      <c r="N14">
        <f t="shared" si="7"/>
        <v>23.340000000000003</v>
      </c>
      <c r="O14">
        <f t="shared" si="8"/>
        <v>25.665000000000003</v>
      </c>
    </row>
    <row r="15" spans="1:15">
      <c r="A15" s="65"/>
      <c r="B15" s="19" t="s">
        <v>407</v>
      </c>
      <c r="C15" s="20" t="s">
        <v>177</v>
      </c>
      <c r="D15" s="20">
        <v>15.1</v>
      </c>
      <c r="E15" s="20">
        <v>4.37</v>
      </c>
      <c r="G15">
        <f t="shared" si="0"/>
        <v>6.3599999999999994</v>
      </c>
      <c r="H15">
        <f t="shared" si="1"/>
        <v>8.5449999999999999</v>
      </c>
      <c r="I15">
        <f t="shared" si="2"/>
        <v>10.73</v>
      </c>
      <c r="J15">
        <f t="shared" si="3"/>
        <v>12.914999999999999</v>
      </c>
      <c r="K15">
        <f t="shared" si="4"/>
        <v>15.1</v>
      </c>
      <c r="L15">
        <f t="shared" si="5"/>
        <v>16.411000000000001</v>
      </c>
      <c r="M15">
        <f t="shared" si="6"/>
        <v>17.722000000000001</v>
      </c>
      <c r="N15">
        <f t="shared" si="7"/>
        <v>19.47</v>
      </c>
      <c r="O15">
        <f t="shared" si="8"/>
        <v>21.655000000000001</v>
      </c>
    </row>
    <row r="16" spans="1:15">
      <c r="A16" s="65"/>
      <c r="B16" s="19" t="s">
        <v>409</v>
      </c>
      <c r="C16" s="20" t="s">
        <v>178</v>
      </c>
      <c r="D16" s="20">
        <v>18.329999999999998</v>
      </c>
      <c r="E16" s="20">
        <v>4.74</v>
      </c>
      <c r="G16">
        <f t="shared" si="0"/>
        <v>8.8499999999999979</v>
      </c>
      <c r="H16">
        <f t="shared" si="1"/>
        <v>11.219999999999999</v>
      </c>
      <c r="I16">
        <f t="shared" si="2"/>
        <v>13.589999999999998</v>
      </c>
      <c r="J16">
        <f t="shared" si="3"/>
        <v>15.959999999999997</v>
      </c>
      <c r="K16">
        <f t="shared" si="4"/>
        <v>18.329999999999998</v>
      </c>
      <c r="L16">
        <f t="shared" si="5"/>
        <v>19.751999999999999</v>
      </c>
      <c r="M16">
        <f t="shared" si="6"/>
        <v>21.173999999999999</v>
      </c>
      <c r="N16">
        <f t="shared" si="7"/>
        <v>23.07</v>
      </c>
      <c r="O16">
        <f t="shared" si="8"/>
        <v>25.439999999999998</v>
      </c>
    </row>
    <row r="17" spans="1:15">
      <c r="A17" s="65"/>
      <c r="B17" s="19" t="s">
        <v>411</v>
      </c>
      <c r="C17" s="20" t="s">
        <v>179</v>
      </c>
      <c r="D17" s="20">
        <v>17.239999999999998</v>
      </c>
      <c r="E17" s="20">
        <v>4.6399999999999997</v>
      </c>
      <c r="G17">
        <f t="shared" si="0"/>
        <v>7.9599999999999991</v>
      </c>
      <c r="H17">
        <f t="shared" si="1"/>
        <v>10.28</v>
      </c>
      <c r="I17">
        <f t="shared" si="2"/>
        <v>12.599999999999998</v>
      </c>
      <c r="J17">
        <f t="shared" si="3"/>
        <v>14.919999999999998</v>
      </c>
      <c r="K17">
        <f t="shared" si="4"/>
        <v>17.239999999999998</v>
      </c>
      <c r="L17">
        <f t="shared" si="5"/>
        <v>18.631999999999998</v>
      </c>
      <c r="M17">
        <f t="shared" si="6"/>
        <v>20.023999999999997</v>
      </c>
      <c r="N17">
        <f t="shared" si="7"/>
        <v>21.88</v>
      </c>
      <c r="O17">
        <f t="shared" si="8"/>
        <v>24.199999999999996</v>
      </c>
    </row>
    <row r="18" spans="1:15">
      <c r="A18" s="65"/>
      <c r="B18" s="19" t="s">
        <v>413</v>
      </c>
      <c r="C18" s="20" t="s">
        <v>180</v>
      </c>
      <c r="D18" s="20">
        <v>19.07</v>
      </c>
      <c r="E18" s="20">
        <v>4.8499999999999996</v>
      </c>
      <c r="G18">
        <f t="shared" si="0"/>
        <v>9.370000000000001</v>
      </c>
      <c r="H18">
        <f t="shared" si="1"/>
        <v>11.795000000000002</v>
      </c>
      <c r="I18">
        <f t="shared" si="2"/>
        <v>14.22</v>
      </c>
      <c r="J18">
        <f t="shared" si="3"/>
        <v>16.645</v>
      </c>
      <c r="K18">
        <f t="shared" si="4"/>
        <v>19.07</v>
      </c>
      <c r="L18">
        <f t="shared" si="5"/>
        <v>20.524999999999999</v>
      </c>
      <c r="M18">
        <f t="shared" si="6"/>
        <v>21.98</v>
      </c>
      <c r="N18">
        <f t="shared" si="7"/>
        <v>23.92</v>
      </c>
      <c r="O18">
        <f t="shared" si="8"/>
        <v>26.344999999999999</v>
      </c>
    </row>
    <row r="19" spans="1:15">
      <c r="A19" s="65"/>
      <c r="B19" s="19" t="s">
        <v>415</v>
      </c>
      <c r="C19" s="20" t="s">
        <v>181</v>
      </c>
      <c r="D19" s="20">
        <v>15.19</v>
      </c>
      <c r="E19" s="20">
        <v>4.1900000000000004</v>
      </c>
      <c r="G19">
        <f t="shared" si="0"/>
        <v>6.8099999999999987</v>
      </c>
      <c r="H19">
        <f t="shared" si="1"/>
        <v>8.9049999999999994</v>
      </c>
      <c r="I19">
        <f t="shared" si="2"/>
        <v>11</v>
      </c>
      <c r="J19">
        <f t="shared" si="3"/>
        <v>13.094999999999999</v>
      </c>
      <c r="K19">
        <f t="shared" si="4"/>
        <v>15.19</v>
      </c>
      <c r="L19">
        <f t="shared" si="5"/>
        <v>16.446999999999999</v>
      </c>
      <c r="M19">
        <f t="shared" si="6"/>
        <v>17.704000000000001</v>
      </c>
      <c r="N19">
        <f t="shared" si="7"/>
        <v>19.38</v>
      </c>
      <c r="O19">
        <f t="shared" si="8"/>
        <v>21.475000000000001</v>
      </c>
    </row>
    <row r="20" spans="1:15">
      <c r="A20" s="65"/>
      <c r="B20" s="19" t="s">
        <v>417</v>
      </c>
      <c r="C20" s="20" t="s">
        <v>182</v>
      </c>
      <c r="D20" s="20">
        <v>20.7</v>
      </c>
      <c r="E20" s="20">
        <v>4.88</v>
      </c>
      <c r="G20">
        <f t="shared" si="0"/>
        <v>10.94</v>
      </c>
      <c r="H20">
        <f t="shared" si="1"/>
        <v>13.379999999999999</v>
      </c>
      <c r="I20">
        <f t="shared" si="2"/>
        <v>15.82</v>
      </c>
      <c r="J20">
        <f t="shared" si="3"/>
        <v>18.259999999999998</v>
      </c>
      <c r="K20">
        <f t="shared" si="4"/>
        <v>20.7</v>
      </c>
      <c r="L20">
        <f t="shared" si="5"/>
        <v>22.163999999999998</v>
      </c>
      <c r="M20">
        <f t="shared" si="6"/>
        <v>23.628</v>
      </c>
      <c r="N20">
        <f t="shared" si="7"/>
        <v>25.58</v>
      </c>
      <c r="O20">
        <f t="shared" si="8"/>
        <v>28.02</v>
      </c>
    </row>
    <row r="21" spans="1:15">
      <c r="A21" s="65"/>
      <c r="B21" s="19" t="s">
        <v>419</v>
      </c>
      <c r="C21" s="20" t="s">
        <v>183</v>
      </c>
      <c r="D21" s="20">
        <v>19.47</v>
      </c>
      <c r="E21" s="20">
        <v>3.95</v>
      </c>
      <c r="G21">
        <f t="shared" si="0"/>
        <v>11.569999999999999</v>
      </c>
      <c r="H21">
        <f t="shared" si="1"/>
        <v>13.544999999999998</v>
      </c>
      <c r="I21">
        <f t="shared" si="2"/>
        <v>15.52</v>
      </c>
      <c r="J21">
        <f t="shared" si="3"/>
        <v>17.494999999999997</v>
      </c>
      <c r="K21">
        <f t="shared" si="4"/>
        <v>19.47</v>
      </c>
      <c r="L21">
        <f t="shared" si="5"/>
        <v>20.654999999999998</v>
      </c>
      <c r="M21">
        <f t="shared" si="6"/>
        <v>21.84</v>
      </c>
      <c r="N21">
        <f t="shared" si="7"/>
        <v>23.419999999999998</v>
      </c>
      <c r="O21">
        <f t="shared" si="8"/>
        <v>25.395</v>
      </c>
    </row>
    <row r="22" spans="1:15">
      <c r="A22" s="65"/>
      <c r="B22" s="19" t="s">
        <v>184</v>
      </c>
      <c r="C22" s="20" t="s">
        <v>185</v>
      </c>
      <c r="D22" s="20">
        <v>15.02</v>
      </c>
      <c r="E22" s="20">
        <v>3.61</v>
      </c>
      <c r="G22">
        <f t="shared" si="0"/>
        <v>7.8</v>
      </c>
      <c r="H22">
        <f t="shared" si="1"/>
        <v>9.6050000000000004</v>
      </c>
      <c r="I22">
        <f t="shared" si="2"/>
        <v>11.41</v>
      </c>
      <c r="J22">
        <f t="shared" si="3"/>
        <v>13.215</v>
      </c>
      <c r="K22">
        <f t="shared" si="4"/>
        <v>15.02</v>
      </c>
      <c r="L22">
        <f t="shared" si="5"/>
        <v>16.102999999999998</v>
      </c>
      <c r="M22">
        <f t="shared" si="6"/>
        <v>17.186</v>
      </c>
      <c r="N22">
        <f t="shared" si="7"/>
        <v>18.63</v>
      </c>
      <c r="O22">
        <f t="shared" si="8"/>
        <v>20.434999999999999</v>
      </c>
    </row>
    <row r="23" spans="1:15">
      <c r="A23" s="65"/>
      <c r="B23" s="19" t="s">
        <v>421</v>
      </c>
      <c r="C23" s="20" t="s">
        <v>186</v>
      </c>
      <c r="D23" s="20">
        <v>19.62</v>
      </c>
      <c r="E23" s="20">
        <v>4.9800000000000004</v>
      </c>
      <c r="G23">
        <f t="shared" si="0"/>
        <v>9.66</v>
      </c>
      <c r="H23">
        <f t="shared" si="1"/>
        <v>12.15</v>
      </c>
      <c r="I23">
        <f t="shared" si="2"/>
        <v>14.64</v>
      </c>
      <c r="J23">
        <f t="shared" si="3"/>
        <v>17.130000000000003</v>
      </c>
      <c r="K23">
        <f t="shared" si="4"/>
        <v>19.62</v>
      </c>
      <c r="L23">
        <f t="shared" si="5"/>
        <v>21.114000000000001</v>
      </c>
      <c r="M23">
        <f t="shared" si="6"/>
        <v>22.608000000000001</v>
      </c>
      <c r="N23">
        <f t="shared" si="7"/>
        <v>24.6</v>
      </c>
      <c r="O23">
        <f t="shared" si="8"/>
        <v>27.090000000000003</v>
      </c>
    </row>
    <row r="24" spans="1:15">
      <c r="A24" s="65"/>
      <c r="B24" s="19" t="s">
        <v>423</v>
      </c>
      <c r="C24" s="20" t="s">
        <v>187</v>
      </c>
      <c r="D24" s="20">
        <v>20.64</v>
      </c>
      <c r="E24" s="20">
        <v>3.97</v>
      </c>
      <c r="G24">
        <f t="shared" si="0"/>
        <v>12.7</v>
      </c>
      <c r="H24">
        <f t="shared" si="1"/>
        <v>14.685</v>
      </c>
      <c r="I24">
        <f t="shared" si="2"/>
        <v>16.670000000000002</v>
      </c>
      <c r="J24">
        <f t="shared" si="3"/>
        <v>18.655000000000001</v>
      </c>
      <c r="K24">
        <f t="shared" si="4"/>
        <v>20.64</v>
      </c>
      <c r="L24">
        <f t="shared" si="5"/>
        <v>21.831</v>
      </c>
      <c r="M24">
        <f t="shared" si="6"/>
        <v>23.022000000000002</v>
      </c>
      <c r="N24">
        <f t="shared" si="7"/>
        <v>24.61</v>
      </c>
      <c r="O24">
        <f t="shared" si="8"/>
        <v>26.594999999999999</v>
      </c>
    </row>
    <row r="25" spans="1:15">
      <c r="A25" s="65"/>
      <c r="B25" s="19" t="s">
        <v>188</v>
      </c>
      <c r="C25" s="20" t="s">
        <v>189</v>
      </c>
      <c r="D25" s="20">
        <v>21.07</v>
      </c>
      <c r="E25" s="20">
        <v>3.94</v>
      </c>
      <c r="G25">
        <f t="shared" si="0"/>
        <v>13.190000000000001</v>
      </c>
      <c r="H25">
        <f t="shared" si="1"/>
        <v>15.16</v>
      </c>
      <c r="I25">
        <f t="shared" si="2"/>
        <v>17.13</v>
      </c>
      <c r="J25">
        <f t="shared" si="3"/>
        <v>19.100000000000001</v>
      </c>
      <c r="K25">
        <f t="shared" si="4"/>
        <v>21.07</v>
      </c>
      <c r="L25">
        <f t="shared" si="5"/>
        <v>22.251999999999999</v>
      </c>
      <c r="M25">
        <f t="shared" si="6"/>
        <v>23.434000000000001</v>
      </c>
      <c r="N25">
        <f t="shared" si="7"/>
        <v>25.01</v>
      </c>
      <c r="O25">
        <f t="shared" si="8"/>
        <v>26.98</v>
      </c>
    </row>
    <row r="26" spans="1:15">
      <c r="A26" s="65"/>
      <c r="B26" s="19" t="s">
        <v>428</v>
      </c>
      <c r="C26" s="20" t="s">
        <v>190</v>
      </c>
      <c r="D26" s="20">
        <v>19.03</v>
      </c>
      <c r="E26" s="20">
        <v>5.1100000000000003</v>
      </c>
      <c r="G26">
        <f t="shared" si="0"/>
        <v>8.81</v>
      </c>
      <c r="H26">
        <f t="shared" si="1"/>
        <v>11.365</v>
      </c>
      <c r="I26">
        <f t="shared" si="2"/>
        <v>13.920000000000002</v>
      </c>
      <c r="J26">
        <f t="shared" si="3"/>
        <v>16.475000000000001</v>
      </c>
      <c r="K26">
        <f t="shared" si="4"/>
        <v>19.03</v>
      </c>
      <c r="L26">
        <f t="shared" si="5"/>
        <v>20.563000000000002</v>
      </c>
      <c r="M26">
        <f t="shared" si="6"/>
        <v>22.096</v>
      </c>
      <c r="N26">
        <f t="shared" si="7"/>
        <v>24.14</v>
      </c>
      <c r="O26">
        <f t="shared" si="8"/>
        <v>26.695</v>
      </c>
    </row>
    <row r="27" spans="1:15">
      <c r="A27" s="65"/>
      <c r="B27" s="19" t="s">
        <v>191</v>
      </c>
      <c r="C27" s="20" t="s">
        <v>192</v>
      </c>
      <c r="D27" s="20">
        <v>20.99</v>
      </c>
      <c r="E27" s="20">
        <v>3.53</v>
      </c>
      <c r="G27">
        <f t="shared" si="0"/>
        <v>13.93</v>
      </c>
      <c r="H27">
        <f t="shared" si="1"/>
        <v>15.694999999999999</v>
      </c>
      <c r="I27">
        <f t="shared" si="2"/>
        <v>17.459999999999997</v>
      </c>
      <c r="J27">
        <f t="shared" si="3"/>
        <v>19.224999999999998</v>
      </c>
      <c r="K27">
        <f t="shared" si="4"/>
        <v>20.99</v>
      </c>
      <c r="L27">
        <f t="shared" si="5"/>
        <v>22.048999999999999</v>
      </c>
      <c r="M27">
        <f t="shared" si="6"/>
        <v>23.107999999999997</v>
      </c>
      <c r="N27">
        <f t="shared" si="7"/>
        <v>24.52</v>
      </c>
      <c r="O27">
        <f t="shared" si="8"/>
        <v>26.284999999999997</v>
      </c>
    </row>
    <row r="28" spans="1:15">
      <c r="A28" s="65"/>
      <c r="B28" s="19" t="s">
        <v>431</v>
      </c>
      <c r="C28" s="20" t="s">
        <v>193</v>
      </c>
      <c r="D28" s="20">
        <v>15.33</v>
      </c>
      <c r="E28" s="20">
        <v>4.6399999999999997</v>
      </c>
      <c r="G28">
        <f t="shared" si="0"/>
        <v>6.0500000000000007</v>
      </c>
      <c r="H28">
        <f t="shared" si="1"/>
        <v>8.370000000000001</v>
      </c>
      <c r="I28">
        <f t="shared" si="2"/>
        <v>10.690000000000001</v>
      </c>
      <c r="J28">
        <f t="shared" si="3"/>
        <v>13.01</v>
      </c>
      <c r="K28">
        <f t="shared" si="4"/>
        <v>15.33</v>
      </c>
      <c r="L28">
        <f t="shared" si="5"/>
        <v>16.722000000000001</v>
      </c>
      <c r="M28">
        <f t="shared" si="6"/>
        <v>18.114000000000001</v>
      </c>
      <c r="N28">
        <f t="shared" si="7"/>
        <v>19.97</v>
      </c>
      <c r="O28">
        <f t="shared" si="8"/>
        <v>22.29</v>
      </c>
    </row>
    <row r="29" spans="1:15">
      <c r="A29" s="65"/>
      <c r="B29" s="19" t="s">
        <v>433</v>
      </c>
      <c r="C29" s="20" t="s">
        <v>194</v>
      </c>
      <c r="D29" s="20">
        <v>16.670000000000002</v>
      </c>
      <c r="E29" s="20">
        <v>4.0599999999999996</v>
      </c>
      <c r="G29">
        <f t="shared" si="0"/>
        <v>8.5500000000000025</v>
      </c>
      <c r="H29">
        <f t="shared" si="1"/>
        <v>10.580000000000002</v>
      </c>
      <c r="I29">
        <f t="shared" si="2"/>
        <v>12.610000000000003</v>
      </c>
      <c r="J29">
        <f t="shared" si="3"/>
        <v>14.640000000000002</v>
      </c>
      <c r="K29">
        <f t="shared" si="4"/>
        <v>16.670000000000002</v>
      </c>
      <c r="L29">
        <f t="shared" si="5"/>
        <v>17.888000000000002</v>
      </c>
      <c r="M29">
        <f t="shared" si="6"/>
        <v>19.106000000000002</v>
      </c>
      <c r="N29">
        <f t="shared" si="7"/>
        <v>20.73</v>
      </c>
      <c r="O29">
        <f t="shared" si="8"/>
        <v>22.76</v>
      </c>
    </row>
    <row r="30" spans="1:15">
      <c r="A30" s="65"/>
      <c r="B30" s="19" t="s">
        <v>435</v>
      </c>
      <c r="C30" s="20" t="s">
        <v>195</v>
      </c>
      <c r="D30" s="20">
        <v>19.91</v>
      </c>
      <c r="E30" s="20">
        <v>3.59</v>
      </c>
      <c r="G30">
        <f t="shared" si="0"/>
        <v>12.73</v>
      </c>
      <c r="H30">
        <f t="shared" si="1"/>
        <v>14.525</v>
      </c>
      <c r="I30">
        <f t="shared" si="2"/>
        <v>16.32</v>
      </c>
      <c r="J30">
        <f t="shared" si="3"/>
        <v>18.115000000000002</v>
      </c>
      <c r="K30">
        <f t="shared" si="4"/>
        <v>19.91</v>
      </c>
      <c r="L30">
        <f t="shared" si="5"/>
        <v>20.987000000000002</v>
      </c>
      <c r="M30">
        <f t="shared" si="6"/>
        <v>22.064</v>
      </c>
      <c r="N30">
        <f t="shared" si="7"/>
        <v>23.5</v>
      </c>
      <c r="O30">
        <f t="shared" si="8"/>
        <v>25.295000000000002</v>
      </c>
    </row>
    <row r="31" spans="1:15">
      <c r="A31" s="65"/>
      <c r="B31" s="19" t="s">
        <v>196</v>
      </c>
      <c r="C31" s="20" t="s">
        <v>197</v>
      </c>
      <c r="D31" s="20">
        <v>20.8</v>
      </c>
      <c r="E31" s="20">
        <v>4.34</v>
      </c>
      <c r="G31">
        <f t="shared" si="0"/>
        <v>12.120000000000001</v>
      </c>
      <c r="H31">
        <f t="shared" si="1"/>
        <v>14.290000000000001</v>
      </c>
      <c r="I31">
        <f t="shared" si="2"/>
        <v>16.46</v>
      </c>
      <c r="J31">
        <f t="shared" si="3"/>
        <v>18.630000000000003</v>
      </c>
      <c r="K31">
        <f t="shared" si="4"/>
        <v>20.8</v>
      </c>
      <c r="L31">
        <f t="shared" si="5"/>
        <v>22.102</v>
      </c>
      <c r="M31">
        <f t="shared" si="6"/>
        <v>23.404</v>
      </c>
      <c r="N31">
        <f t="shared" si="7"/>
        <v>25.14</v>
      </c>
      <c r="O31">
        <f t="shared" si="8"/>
        <v>27.310000000000002</v>
      </c>
    </row>
    <row r="32" spans="1:15">
      <c r="A32" s="65"/>
      <c r="B32" s="19" t="s">
        <v>438</v>
      </c>
      <c r="C32" s="20" t="s">
        <v>198</v>
      </c>
      <c r="D32" s="20">
        <v>18.39</v>
      </c>
      <c r="E32" s="20">
        <v>4.21</v>
      </c>
      <c r="G32">
        <f t="shared" si="0"/>
        <v>9.9700000000000006</v>
      </c>
      <c r="H32">
        <f t="shared" si="1"/>
        <v>12.075000000000001</v>
      </c>
      <c r="I32">
        <f t="shared" si="2"/>
        <v>14.18</v>
      </c>
      <c r="J32">
        <f t="shared" si="3"/>
        <v>16.285</v>
      </c>
      <c r="K32">
        <f t="shared" si="4"/>
        <v>18.39</v>
      </c>
      <c r="L32">
        <f t="shared" si="5"/>
        <v>19.652999999999999</v>
      </c>
      <c r="M32">
        <f t="shared" si="6"/>
        <v>20.916</v>
      </c>
      <c r="N32">
        <f t="shared" si="7"/>
        <v>22.6</v>
      </c>
      <c r="O32">
        <f t="shared" si="8"/>
        <v>24.704999999999998</v>
      </c>
    </row>
    <row r="33" spans="1:15">
      <c r="A33" s="65"/>
      <c r="B33" s="19" t="s">
        <v>440</v>
      </c>
      <c r="C33" s="20" t="s">
        <v>199</v>
      </c>
      <c r="D33" s="20">
        <v>23.47</v>
      </c>
      <c r="E33" s="20">
        <v>4.22</v>
      </c>
      <c r="G33">
        <f t="shared" si="0"/>
        <v>15.03</v>
      </c>
      <c r="H33">
        <f t="shared" si="1"/>
        <v>17.14</v>
      </c>
      <c r="I33">
        <f t="shared" si="2"/>
        <v>19.25</v>
      </c>
      <c r="J33">
        <f t="shared" si="3"/>
        <v>21.36</v>
      </c>
      <c r="K33">
        <f t="shared" si="4"/>
        <v>23.47</v>
      </c>
      <c r="L33">
        <f t="shared" si="5"/>
        <v>24.735999999999997</v>
      </c>
      <c r="M33">
        <f t="shared" si="6"/>
        <v>26.001999999999999</v>
      </c>
      <c r="N33">
        <f t="shared" si="7"/>
        <v>27.689999999999998</v>
      </c>
      <c r="O33">
        <f t="shared" si="8"/>
        <v>29.799999999999997</v>
      </c>
    </row>
    <row r="34" spans="1:15">
      <c r="A34" s="65"/>
      <c r="B34" s="19" t="s">
        <v>442</v>
      </c>
      <c r="C34" s="20" t="s">
        <v>200</v>
      </c>
      <c r="D34" s="20">
        <v>20.02</v>
      </c>
      <c r="E34" s="20">
        <v>4.34</v>
      </c>
      <c r="G34">
        <f t="shared" si="0"/>
        <v>11.34</v>
      </c>
      <c r="H34">
        <f t="shared" si="1"/>
        <v>13.51</v>
      </c>
      <c r="I34">
        <f t="shared" si="2"/>
        <v>15.68</v>
      </c>
      <c r="J34">
        <f t="shared" si="3"/>
        <v>17.850000000000001</v>
      </c>
      <c r="K34">
        <f t="shared" si="4"/>
        <v>20.02</v>
      </c>
      <c r="L34">
        <f t="shared" si="5"/>
        <v>21.321999999999999</v>
      </c>
      <c r="M34">
        <f t="shared" si="6"/>
        <v>22.623999999999999</v>
      </c>
      <c r="N34">
        <f t="shared" si="7"/>
        <v>24.36</v>
      </c>
      <c r="O34">
        <f t="shared" si="8"/>
        <v>26.53</v>
      </c>
    </row>
    <row r="35" spans="1:15">
      <c r="A35" s="65"/>
      <c r="B35" s="19" t="s">
        <v>444</v>
      </c>
      <c r="C35" s="20" t="s">
        <v>201</v>
      </c>
      <c r="D35" s="20">
        <v>20.48</v>
      </c>
      <c r="E35" s="20">
        <v>4.66</v>
      </c>
      <c r="G35">
        <f t="shared" si="0"/>
        <v>11.16</v>
      </c>
      <c r="H35">
        <f t="shared" si="1"/>
        <v>13.49</v>
      </c>
      <c r="I35">
        <f t="shared" si="2"/>
        <v>15.82</v>
      </c>
      <c r="J35">
        <f t="shared" si="3"/>
        <v>18.149999999999999</v>
      </c>
      <c r="K35">
        <f t="shared" si="4"/>
        <v>20.48</v>
      </c>
      <c r="L35">
        <f t="shared" si="5"/>
        <v>21.878</v>
      </c>
      <c r="M35">
        <f t="shared" si="6"/>
        <v>23.276</v>
      </c>
      <c r="N35">
        <f t="shared" si="7"/>
        <v>25.14</v>
      </c>
      <c r="O35">
        <f t="shared" si="8"/>
        <v>27.47</v>
      </c>
    </row>
    <row r="36" spans="1:15">
      <c r="A36" s="65"/>
      <c r="B36" s="19" t="s">
        <v>202</v>
      </c>
      <c r="C36" s="20" t="s">
        <v>203</v>
      </c>
      <c r="D36" s="20">
        <v>20.72</v>
      </c>
      <c r="E36" s="20">
        <v>4.63</v>
      </c>
      <c r="G36">
        <f t="shared" si="0"/>
        <v>11.459999999999999</v>
      </c>
      <c r="H36">
        <f t="shared" si="1"/>
        <v>13.774999999999999</v>
      </c>
      <c r="I36">
        <f t="shared" si="2"/>
        <v>16.09</v>
      </c>
      <c r="J36">
        <f t="shared" si="3"/>
        <v>18.404999999999998</v>
      </c>
      <c r="K36">
        <f t="shared" si="4"/>
        <v>20.72</v>
      </c>
      <c r="L36">
        <f t="shared" si="5"/>
        <v>22.108999999999998</v>
      </c>
      <c r="M36">
        <f t="shared" si="6"/>
        <v>23.497999999999998</v>
      </c>
      <c r="N36">
        <f t="shared" si="7"/>
        <v>25.349999999999998</v>
      </c>
      <c r="O36">
        <f t="shared" si="8"/>
        <v>27.664999999999999</v>
      </c>
    </row>
    <row r="37" spans="1:15">
      <c r="A37" s="21"/>
      <c r="B37" s="21"/>
      <c r="C37" s="21"/>
      <c r="D37" s="22"/>
      <c r="E37" s="22"/>
      <c r="F37" s="16"/>
    </row>
    <row r="38" spans="1:15">
      <c r="A38" s="65" t="s">
        <v>157</v>
      </c>
      <c r="B38" s="19" t="s">
        <v>425</v>
      </c>
      <c r="C38" s="20" t="s">
        <v>156</v>
      </c>
      <c r="D38" s="20">
        <v>87.26</v>
      </c>
      <c r="E38" s="20">
        <v>24.57</v>
      </c>
      <c r="G38">
        <f t="shared" si="0"/>
        <v>38.120000000000005</v>
      </c>
      <c r="H38">
        <f t="shared" si="1"/>
        <v>50.405000000000001</v>
      </c>
      <c r="I38">
        <f t="shared" si="2"/>
        <v>62.690000000000005</v>
      </c>
      <c r="J38">
        <f t="shared" si="3"/>
        <v>74.975000000000009</v>
      </c>
      <c r="K38">
        <f t="shared" si="4"/>
        <v>87.26</v>
      </c>
      <c r="L38">
        <f t="shared" si="5"/>
        <v>94.631</v>
      </c>
      <c r="M38">
        <f t="shared" si="6"/>
        <v>102.00200000000001</v>
      </c>
      <c r="N38">
        <f t="shared" si="7"/>
        <v>111.83000000000001</v>
      </c>
      <c r="O38">
        <f t="shared" si="8"/>
        <v>124.11500000000001</v>
      </c>
    </row>
    <row r="39" spans="1:15">
      <c r="A39" s="65"/>
      <c r="B39" s="19" t="s">
        <v>148</v>
      </c>
      <c r="C39" s="20" t="s">
        <v>158</v>
      </c>
      <c r="D39" s="20">
        <v>106.14</v>
      </c>
      <c r="E39" s="20">
        <v>18.850000000000001</v>
      </c>
      <c r="G39">
        <f t="shared" si="0"/>
        <v>68.44</v>
      </c>
      <c r="H39">
        <f t="shared" si="1"/>
        <v>77.864999999999995</v>
      </c>
      <c r="I39">
        <f t="shared" si="2"/>
        <v>87.289999999999992</v>
      </c>
      <c r="J39">
        <f t="shared" si="3"/>
        <v>96.715000000000003</v>
      </c>
      <c r="K39">
        <f t="shared" si="4"/>
        <v>106.14</v>
      </c>
      <c r="L39">
        <f t="shared" si="5"/>
        <v>111.795</v>
      </c>
      <c r="M39">
        <f t="shared" si="6"/>
        <v>117.45</v>
      </c>
      <c r="N39">
        <f t="shared" si="7"/>
        <v>124.99000000000001</v>
      </c>
      <c r="O39">
        <f t="shared" si="8"/>
        <v>134.41499999999999</v>
      </c>
    </row>
    <row r="40" spans="1:15">
      <c r="A40" s="65"/>
      <c r="B40" s="19" t="s">
        <v>426</v>
      </c>
      <c r="C40" s="20" t="s">
        <v>159</v>
      </c>
      <c r="D40" s="20">
        <v>109.31</v>
      </c>
      <c r="E40" s="20">
        <v>17.260000000000002</v>
      </c>
      <c r="G40">
        <f t="shared" si="0"/>
        <v>74.789999999999992</v>
      </c>
      <c r="H40">
        <f t="shared" si="1"/>
        <v>83.42</v>
      </c>
      <c r="I40">
        <f t="shared" si="2"/>
        <v>92.05</v>
      </c>
      <c r="J40">
        <f t="shared" si="3"/>
        <v>100.68</v>
      </c>
      <c r="K40">
        <f t="shared" si="4"/>
        <v>109.31</v>
      </c>
      <c r="L40">
        <f t="shared" si="5"/>
        <v>114.488</v>
      </c>
      <c r="M40">
        <f t="shared" si="6"/>
        <v>119.666</v>
      </c>
      <c r="N40">
        <f t="shared" si="7"/>
        <v>126.57000000000001</v>
      </c>
      <c r="O40">
        <f t="shared" si="8"/>
        <v>135.19999999999999</v>
      </c>
    </row>
    <row r="41" spans="1:15">
      <c r="A41" s="65"/>
      <c r="B41" s="19" t="s">
        <v>149</v>
      </c>
      <c r="C41" s="20" t="s">
        <v>160</v>
      </c>
      <c r="D41" s="20">
        <v>119</v>
      </c>
      <c r="E41" s="20">
        <v>15.79</v>
      </c>
      <c r="G41">
        <f t="shared" si="0"/>
        <v>87.42</v>
      </c>
      <c r="H41">
        <f t="shared" si="1"/>
        <v>95.314999999999998</v>
      </c>
      <c r="I41">
        <f t="shared" si="2"/>
        <v>103.21000000000001</v>
      </c>
      <c r="J41">
        <f t="shared" si="3"/>
        <v>111.105</v>
      </c>
      <c r="K41">
        <f t="shared" si="4"/>
        <v>119</v>
      </c>
      <c r="L41">
        <f t="shared" si="5"/>
        <v>123.73699999999999</v>
      </c>
      <c r="M41">
        <f t="shared" si="6"/>
        <v>128.47399999999999</v>
      </c>
      <c r="N41">
        <f t="shared" si="7"/>
        <v>134.79</v>
      </c>
      <c r="O41">
        <f t="shared" si="8"/>
        <v>142.685</v>
      </c>
    </row>
    <row r="42" spans="1:15">
      <c r="A42" s="65"/>
      <c r="B42" s="19" t="s">
        <v>150</v>
      </c>
      <c r="C42" s="20" t="s">
        <v>161</v>
      </c>
      <c r="D42" s="20">
        <v>125.07</v>
      </c>
      <c r="E42" s="20">
        <v>17.670000000000002</v>
      </c>
      <c r="G42">
        <f t="shared" si="0"/>
        <v>89.72999999999999</v>
      </c>
      <c r="H42">
        <f t="shared" si="1"/>
        <v>98.564999999999998</v>
      </c>
      <c r="I42">
        <f t="shared" si="2"/>
        <v>107.39999999999999</v>
      </c>
      <c r="J42">
        <f t="shared" si="3"/>
        <v>116.23499999999999</v>
      </c>
      <c r="K42">
        <f t="shared" si="4"/>
        <v>125.07</v>
      </c>
      <c r="L42">
        <f t="shared" si="5"/>
        <v>130.37099999999998</v>
      </c>
      <c r="M42">
        <f t="shared" si="6"/>
        <v>135.672</v>
      </c>
      <c r="N42">
        <f t="shared" si="7"/>
        <v>142.74</v>
      </c>
      <c r="O42">
        <f t="shared" si="8"/>
        <v>151.57499999999999</v>
      </c>
    </row>
    <row r="43" spans="1:15">
      <c r="A43" s="65"/>
      <c r="B43" s="19" t="s">
        <v>162</v>
      </c>
      <c r="C43" s="20" t="s">
        <v>163</v>
      </c>
      <c r="D43" s="20">
        <v>14.81</v>
      </c>
      <c r="E43" s="20">
        <v>5.45</v>
      </c>
      <c r="G43">
        <f t="shared" si="0"/>
        <v>3.91</v>
      </c>
      <c r="H43">
        <f t="shared" si="1"/>
        <v>6.6349999999999998</v>
      </c>
      <c r="I43">
        <f t="shared" si="2"/>
        <v>9.36</v>
      </c>
      <c r="J43">
        <f t="shared" si="3"/>
        <v>12.085000000000001</v>
      </c>
      <c r="K43">
        <f t="shared" si="4"/>
        <v>14.81</v>
      </c>
      <c r="L43">
        <f t="shared" si="5"/>
        <v>16.445</v>
      </c>
      <c r="M43">
        <f t="shared" si="6"/>
        <v>18.080000000000002</v>
      </c>
      <c r="N43">
        <f t="shared" si="7"/>
        <v>20.260000000000002</v>
      </c>
      <c r="O43">
        <f t="shared" si="8"/>
        <v>22.984999999999999</v>
      </c>
    </row>
    <row r="44" spans="1:15">
      <c r="A44" s="65"/>
      <c r="B44" s="19" t="s">
        <v>164</v>
      </c>
      <c r="C44" s="20" t="s">
        <v>165</v>
      </c>
      <c r="D44" s="20">
        <v>13.99</v>
      </c>
      <c r="E44" s="20">
        <v>5.16</v>
      </c>
      <c r="G44">
        <f t="shared" si="0"/>
        <v>3.67</v>
      </c>
      <c r="H44">
        <f t="shared" si="1"/>
        <v>6.25</v>
      </c>
      <c r="I44">
        <f t="shared" si="2"/>
        <v>8.83</v>
      </c>
      <c r="J44">
        <f t="shared" si="3"/>
        <v>11.41</v>
      </c>
      <c r="K44">
        <f t="shared" si="4"/>
        <v>13.99</v>
      </c>
      <c r="L44">
        <f t="shared" si="5"/>
        <v>15.538</v>
      </c>
      <c r="M44">
        <f t="shared" si="6"/>
        <v>17.085999999999999</v>
      </c>
      <c r="N44">
        <f t="shared" si="7"/>
        <v>19.149999999999999</v>
      </c>
      <c r="O44">
        <f t="shared" si="8"/>
        <v>21.73</v>
      </c>
    </row>
    <row r="45" spans="1:15">
      <c r="A45" s="65"/>
      <c r="B45" s="19" t="s">
        <v>405</v>
      </c>
      <c r="C45" s="20" t="s">
        <v>166</v>
      </c>
      <c r="D45" s="20">
        <v>14.46</v>
      </c>
      <c r="E45" s="20">
        <v>5.45</v>
      </c>
      <c r="G45">
        <f t="shared" si="0"/>
        <v>3.5600000000000005</v>
      </c>
      <c r="H45">
        <f t="shared" si="1"/>
        <v>6.2850000000000001</v>
      </c>
      <c r="I45">
        <f t="shared" si="2"/>
        <v>9.0100000000000016</v>
      </c>
      <c r="J45">
        <f t="shared" si="3"/>
        <v>11.735000000000001</v>
      </c>
      <c r="K45">
        <f t="shared" si="4"/>
        <v>14.46</v>
      </c>
      <c r="L45">
        <f t="shared" si="5"/>
        <v>16.095000000000002</v>
      </c>
      <c r="M45">
        <f t="shared" si="6"/>
        <v>17.73</v>
      </c>
      <c r="N45">
        <f t="shared" si="7"/>
        <v>19.91</v>
      </c>
      <c r="O45">
        <f t="shared" si="8"/>
        <v>22.635000000000002</v>
      </c>
    </row>
    <row r="46" spans="1:15">
      <c r="A46" s="65"/>
      <c r="B46" s="19" t="s">
        <v>167</v>
      </c>
      <c r="C46" s="20" t="s">
        <v>168</v>
      </c>
      <c r="D46" s="20">
        <v>16.38</v>
      </c>
      <c r="E46" s="20">
        <v>5.27</v>
      </c>
      <c r="G46">
        <f t="shared" si="0"/>
        <v>5.84</v>
      </c>
      <c r="H46">
        <f t="shared" si="1"/>
        <v>8.4749999999999996</v>
      </c>
      <c r="I46">
        <f t="shared" si="2"/>
        <v>11.11</v>
      </c>
      <c r="J46">
        <f t="shared" si="3"/>
        <v>13.744999999999999</v>
      </c>
      <c r="K46">
        <f t="shared" si="4"/>
        <v>16.38</v>
      </c>
      <c r="L46">
        <f t="shared" si="5"/>
        <v>17.960999999999999</v>
      </c>
      <c r="M46">
        <f t="shared" si="6"/>
        <v>19.541999999999998</v>
      </c>
      <c r="N46">
        <f t="shared" si="7"/>
        <v>21.65</v>
      </c>
      <c r="O46">
        <f t="shared" si="8"/>
        <v>24.284999999999997</v>
      </c>
    </row>
    <row r="47" spans="1:15">
      <c r="A47" s="65"/>
      <c r="B47" s="19" t="s">
        <v>169</v>
      </c>
      <c r="C47" s="20" t="s">
        <v>170</v>
      </c>
      <c r="D47" s="20">
        <v>14.89</v>
      </c>
      <c r="E47" s="20">
        <v>5.0999999999999996</v>
      </c>
      <c r="G47">
        <f t="shared" si="0"/>
        <v>4.6900000000000013</v>
      </c>
      <c r="H47">
        <f t="shared" si="1"/>
        <v>7.2400000000000011</v>
      </c>
      <c r="I47">
        <f t="shared" si="2"/>
        <v>9.7900000000000009</v>
      </c>
      <c r="J47">
        <f t="shared" si="3"/>
        <v>12.34</v>
      </c>
      <c r="K47">
        <f t="shared" si="4"/>
        <v>14.89</v>
      </c>
      <c r="L47">
        <f t="shared" si="5"/>
        <v>16.420000000000002</v>
      </c>
      <c r="M47">
        <f t="shared" si="6"/>
        <v>17.95</v>
      </c>
      <c r="N47">
        <f t="shared" si="7"/>
        <v>19.990000000000002</v>
      </c>
      <c r="O47">
        <f t="shared" si="8"/>
        <v>22.54</v>
      </c>
    </row>
    <row r="48" spans="1:15">
      <c r="A48" s="65"/>
      <c r="B48" s="19" t="s">
        <v>171</v>
      </c>
      <c r="C48" s="20" t="s">
        <v>172</v>
      </c>
      <c r="D48" s="20">
        <v>12.73</v>
      </c>
      <c r="E48" s="20">
        <v>5.18</v>
      </c>
      <c r="G48">
        <f t="shared" si="0"/>
        <v>2.370000000000001</v>
      </c>
      <c r="H48">
        <f t="shared" si="1"/>
        <v>4.9600000000000009</v>
      </c>
      <c r="I48">
        <f t="shared" si="2"/>
        <v>7.5500000000000007</v>
      </c>
      <c r="J48">
        <f t="shared" si="3"/>
        <v>10.14</v>
      </c>
      <c r="K48">
        <f t="shared" si="4"/>
        <v>12.73</v>
      </c>
      <c r="L48">
        <f t="shared" si="5"/>
        <v>14.284000000000001</v>
      </c>
      <c r="M48">
        <f t="shared" si="6"/>
        <v>15.838000000000001</v>
      </c>
      <c r="N48">
        <f t="shared" si="7"/>
        <v>17.91</v>
      </c>
      <c r="O48">
        <f t="shared" si="8"/>
        <v>20.5</v>
      </c>
    </row>
    <row r="49" spans="1:15">
      <c r="A49" s="65"/>
      <c r="B49" s="19" t="s">
        <v>173</v>
      </c>
      <c r="C49" s="20" t="s">
        <v>174</v>
      </c>
      <c r="D49" s="20">
        <v>22.05</v>
      </c>
      <c r="E49" s="20">
        <v>4.3099999999999996</v>
      </c>
      <c r="G49">
        <f t="shared" si="0"/>
        <v>13.430000000000001</v>
      </c>
      <c r="H49">
        <f t="shared" si="1"/>
        <v>15.585000000000001</v>
      </c>
      <c r="I49">
        <f t="shared" si="2"/>
        <v>17.740000000000002</v>
      </c>
      <c r="J49">
        <f t="shared" si="3"/>
        <v>19.895</v>
      </c>
      <c r="K49">
        <f t="shared" si="4"/>
        <v>22.05</v>
      </c>
      <c r="L49">
        <f t="shared" si="5"/>
        <v>23.343</v>
      </c>
      <c r="M49">
        <f t="shared" si="6"/>
        <v>24.635999999999999</v>
      </c>
      <c r="N49">
        <f t="shared" si="7"/>
        <v>26.36</v>
      </c>
      <c r="O49">
        <f t="shared" si="8"/>
        <v>28.515000000000001</v>
      </c>
    </row>
    <row r="50" spans="1:15">
      <c r="A50" s="65"/>
      <c r="B50" s="19" t="s">
        <v>175</v>
      </c>
      <c r="C50" s="20" t="s">
        <v>176</v>
      </c>
      <c r="D50" s="20">
        <v>18.3</v>
      </c>
      <c r="E50" s="20">
        <v>4.8499999999999996</v>
      </c>
      <c r="G50">
        <f t="shared" si="0"/>
        <v>8.6000000000000014</v>
      </c>
      <c r="H50">
        <f t="shared" si="1"/>
        <v>11.025000000000002</v>
      </c>
      <c r="I50">
        <f t="shared" si="2"/>
        <v>13.450000000000001</v>
      </c>
      <c r="J50">
        <f t="shared" si="3"/>
        <v>15.875</v>
      </c>
      <c r="K50">
        <f t="shared" si="4"/>
        <v>18.3</v>
      </c>
      <c r="L50">
        <f t="shared" si="5"/>
        <v>19.754999999999999</v>
      </c>
      <c r="M50">
        <f t="shared" si="6"/>
        <v>21.21</v>
      </c>
      <c r="N50">
        <f t="shared" si="7"/>
        <v>23.15</v>
      </c>
      <c r="O50">
        <f t="shared" si="8"/>
        <v>25.574999999999999</v>
      </c>
    </row>
    <row r="51" spans="1:15">
      <c r="A51" s="65"/>
      <c r="B51" s="19" t="s">
        <v>407</v>
      </c>
      <c r="C51" s="20" t="s">
        <v>177</v>
      </c>
      <c r="D51" s="20">
        <v>14.59</v>
      </c>
      <c r="E51" s="20">
        <v>4.67</v>
      </c>
      <c r="G51">
        <f t="shared" si="0"/>
        <v>5.25</v>
      </c>
      <c r="H51">
        <f t="shared" si="1"/>
        <v>7.585</v>
      </c>
      <c r="I51">
        <f t="shared" si="2"/>
        <v>9.92</v>
      </c>
      <c r="J51">
        <f t="shared" si="3"/>
        <v>12.254999999999999</v>
      </c>
      <c r="K51">
        <f t="shared" si="4"/>
        <v>14.59</v>
      </c>
      <c r="L51">
        <f t="shared" si="5"/>
        <v>15.991</v>
      </c>
      <c r="M51">
        <f t="shared" si="6"/>
        <v>17.391999999999999</v>
      </c>
      <c r="N51">
        <f t="shared" si="7"/>
        <v>19.259999999999998</v>
      </c>
      <c r="O51">
        <f t="shared" si="8"/>
        <v>21.594999999999999</v>
      </c>
    </row>
    <row r="52" spans="1:15">
      <c r="A52" s="65"/>
      <c r="B52" s="19" t="s">
        <v>409</v>
      </c>
      <c r="C52" s="20" t="s">
        <v>178</v>
      </c>
      <c r="D52" s="20">
        <v>18.010000000000002</v>
      </c>
      <c r="E52" s="20">
        <v>4.93</v>
      </c>
      <c r="G52">
        <f t="shared" si="0"/>
        <v>8.1500000000000021</v>
      </c>
      <c r="H52">
        <f t="shared" si="1"/>
        <v>10.615000000000002</v>
      </c>
      <c r="I52">
        <f t="shared" si="2"/>
        <v>13.080000000000002</v>
      </c>
      <c r="J52">
        <f t="shared" si="3"/>
        <v>15.545000000000002</v>
      </c>
      <c r="K52">
        <f t="shared" si="4"/>
        <v>18.010000000000002</v>
      </c>
      <c r="L52">
        <f t="shared" si="5"/>
        <v>19.489000000000001</v>
      </c>
      <c r="M52">
        <f t="shared" si="6"/>
        <v>20.968</v>
      </c>
      <c r="N52">
        <f t="shared" si="7"/>
        <v>22.94</v>
      </c>
      <c r="O52">
        <f t="shared" si="8"/>
        <v>25.405000000000001</v>
      </c>
    </row>
    <row r="53" spans="1:15">
      <c r="A53" s="65"/>
      <c r="B53" s="19" t="s">
        <v>411</v>
      </c>
      <c r="C53" s="20" t="s">
        <v>179</v>
      </c>
      <c r="D53" s="20">
        <v>14.25</v>
      </c>
      <c r="E53" s="20">
        <v>5.35</v>
      </c>
      <c r="G53">
        <f t="shared" si="0"/>
        <v>3.5500000000000007</v>
      </c>
      <c r="H53">
        <f t="shared" si="1"/>
        <v>6.2250000000000014</v>
      </c>
      <c r="I53">
        <f t="shared" si="2"/>
        <v>8.9</v>
      </c>
      <c r="J53">
        <f t="shared" si="3"/>
        <v>11.574999999999999</v>
      </c>
      <c r="K53">
        <f t="shared" si="4"/>
        <v>14.25</v>
      </c>
      <c r="L53">
        <f t="shared" si="5"/>
        <v>15.855</v>
      </c>
      <c r="M53">
        <f t="shared" si="6"/>
        <v>17.46</v>
      </c>
      <c r="N53">
        <f t="shared" si="7"/>
        <v>19.600000000000001</v>
      </c>
      <c r="O53">
        <f t="shared" si="8"/>
        <v>22.274999999999999</v>
      </c>
    </row>
    <row r="54" spans="1:15">
      <c r="A54" s="65"/>
      <c r="B54" s="19" t="s">
        <v>413</v>
      </c>
      <c r="C54" s="20" t="s">
        <v>180</v>
      </c>
      <c r="D54" s="20">
        <v>18.940000000000001</v>
      </c>
      <c r="E54" s="20">
        <v>5.09</v>
      </c>
      <c r="G54">
        <f t="shared" si="0"/>
        <v>8.7600000000000016</v>
      </c>
      <c r="H54">
        <f t="shared" si="1"/>
        <v>11.305000000000001</v>
      </c>
      <c r="I54">
        <f t="shared" si="2"/>
        <v>13.850000000000001</v>
      </c>
      <c r="J54">
        <f t="shared" si="3"/>
        <v>16.395000000000003</v>
      </c>
      <c r="K54">
        <f t="shared" si="4"/>
        <v>18.940000000000001</v>
      </c>
      <c r="L54">
        <f t="shared" si="5"/>
        <v>20.467000000000002</v>
      </c>
      <c r="M54">
        <f t="shared" si="6"/>
        <v>21.994</v>
      </c>
      <c r="N54">
        <f t="shared" si="7"/>
        <v>24.03</v>
      </c>
      <c r="O54">
        <f t="shared" si="8"/>
        <v>26.575000000000003</v>
      </c>
    </row>
    <row r="55" spans="1:15">
      <c r="A55" s="65"/>
      <c r="B55" s="19" t="s">
        <v>415</v>
      </c>
      <c r="C55" s="20" t="s">
        <v>181</v>
      </c>
      <c r="D55" s="20">
        <v>15.89</v>
      </c>
      <c r="E55" s="20">
        <v>4.78</v>
      </c>
      <c r="G55">
        <f t="shared" si="0"/>
        <v>6.33</v>
      </c>
      <c r="H55">
        <f t="shared" si="1"/>
        <v>8.7200000000000006</v>
      </c>
      <c r="I55">
        <f t="shared" si="2"/>
        <v>11.11</v>
      </c>
      <c r="J55">
        <f t="shared" si="3"/>
        <v>13.5</v>
      </c>
      <c r="K55">
        <f t="shared" si="4"/>
        <v>15.89</v>
      </c>
      <c r="L55">
        <f t="shared" si="5"/>
        <v>17.324000000000002</v>
      </c>
      <c r="M55">
        <f t="shared" si="6"/>
        <v>18.757999999999999</v>
      </c>
      <c r="N55">
        <f t="shared" si="7"/>
        <v>20.67</v>
      </c>
      <c r="O55">
        <f t="shared" si="8"/>
        <v>23.060000000000002</v>
      </c>
    </row>
    <row r="56" spans="1:15">
      <c r="A56" s="65"/>
      <c r="B56" s="19" t="s">
        <v>417</v>
      </c>
      <c r="C56" s="20" t="s">
        <v>182</v>
      </c>
      <c r="D56" s="20">
        <v>20.45</v>
      </c>
      <c r="E56" s="20">
        <v>4.78</v>
      </c>
      <c r="G56">
        <f t="shared" si="0"/>
        <v>10.889999999999999</v>
      </c>
      <c r="H56">
        <f t="shared" si="1"/>
        <v>13.28</v>
      </c>
      <c r="I56">
        <f t="shared" si="2"/>
        <v>15.669999999999998</v>
      </c>
      <c r="J56">
        <f t="shared" si="3"/>
        <v>18.059999999999999</v>
      </c>
      <c r="K56">
        <f t="shared" si="4"/>
        <v>20.45</v>
      </c>
      <c r="L56">
        <f t="shared" si="5"/>
        <v>21.884</v>
      </c>
      <c r="M56">
        <f t="shared" si="6"/>
        <v>23.317999999999998</v>
      </c>
      <c r="N56">
        <f t="shared" si="7"/>
        <v>25.23</v>
      </c>
      <c r="O56">
        <f t="shared" si="8"/>
        <v>27.619999999999997</v>
      </c>
    </row>
    <row r="57" spans="1:15">
      <c r="A57" s="65"/>
      <c r="B57" s="19" t="s">
        <v>419</v>
      </c>
      <c r="C57" s="20" t="s">
        <v>183</v>
      </c>
      <c r="D57" s="20">
        <v>19.59</v>
      </c>
      <c r="E57" s="20">
        <v>4.32</v>
      </c>
      <c r="G57">
        <f t="shared" si="0"/>
        <v>10.95</v>
      </c>
      <c r="H57">
        <f t="shared" si="1"/>
        <v>13.11</v>
      </c>
      <c r="I57">
        <f t="shared" si="2"/>
        <v>15.27</v>
      </c>
      <c r="J57">
        <f t="shared" si="3"/>
        <v>17.43</v>
      </c>
      <c r="K57">
        <f t="shared" si="4"/>
        <v>19.59</v>
      </c>
      <c r="L57">
        <f t="shared" si="5"/>
        <v>20.885999999999999</v>
      </c>
      <c r="M57">
        <f t="shared" si="6"/>
        <v>22.181999999999999</v>
      </c>
      <c r="N57">
        <f t="shared" si="7"/>
        <v>23.91</v>
      </c>
      <c r="O57">
        <f t="shared" si="8"/>
        <v>26.07</v>
      </c>
    </row>
    <row r="58" spans="1:15">
      <c r="A58" s="65"/>
      <c r="B58" s="19" t="s">
        <v>184</v>
      </c>
      <c r="C58" s="20" t="s">
        <v>185</v>
      </c>
      <c r="D58" s="20">
        <v>15.02</v>
      </c>
      <c r="E58" s="20">
        <v>3.88</v>
      </c>
      <c r="G58">
        <f t="shared" si="0"/>
        <v>7.26</v>
      </c>
      <c r="H58">
        <f t="shared" si="1"/>
        <v>9.1999999999999993</v>
      </c>
      <c r="I58">
        <f t="shared" si="2"/>
        <v>11.14</v>
      </c>
      <c r="J58">
        <f t="shared" si="3"/>
        <v>13.08</v>
      </c>
      <c r="K58">
        <f t="shared" si="4"/>
        <v>15.02</v>
      </c>
      <c r="L58">
        <f t="shared" si="5"/>
        <v>16.184000000000001</v>
      </c>
      <c r="M58">
        <f t="shared" si="6"/>
        <v>17.347999999999999</v>
      </c>
      <c r="N58">
        <f t="shared" si="7"/>
        <v>18.899999999999999</v>
      </c>
      <c r="O58">
        <f t="shared" si="8"/>
        <v>20.84</v>
      </c>
    </row>
    <row r="59" spans="1:15">
      <c r="A59" s="65"/>
      <c r="B59" s="19" t="s">
        <v>421</v>
      </c>
      <c r="C59" s="20" t="s">
        <v>186</v>
      </c>
      <c r="D59" s="20">
        <v>17.68</v>
      </c>
      <c r="E59" s="20">
        <v>5.33</v>
      </c>
      <c r="G59">
        <f t="shared" si="0"/>
        <v>7.02</v>
      </c>
      <c r="H59">
        <f t="shared" si="1"/>
        <v>9.6849999999999987</v>
      </c>
      <c r="I59">
        <f t="shared" si="2"/>
        <v>12.35</v>
      </c>
      <c r="J59">
        <f t="shared" si="3"/>
        <v>15.015000000000001</v>
      </c>
      <c r="K59">
        <f t="shared" si="4"/>
        <v>17.68</v>
      </c>
      <c r="L59">
        <f t="shared" si="5"/>
        <v>19.279</v>
      </c>
      <c r="M59">
        <f t="shared" si="6"/>
        <v>20.878</v>
      </c>
      <c r="N59">
        <f t="shared" si="7"/>
        <v>23.009999999999998</v>
      </c>
      <c r="O59">
        <f t="shared" si="8"/>
        <v>25.675000000000001</v>
      </c>
    </row>
    <row r="60" spans="1:15">
      <c r="A60" s="65"/>
      <c r="B60" s="19" t="s">
        <v>423</v>
      </c>
      <c r="C60" s="20" t="s">
        <v>187</v>
      </c>
      <c r="D60" s="20">
        <v>20.68</v>
      </c>
      <c r="E60" s="20">
        <v>3.76</v>
      </c>
      <c r="G60">
        <f t="shared" si="0"/>
        <v>13.16</v>
      </c>
      <c r="H60">
        <f t="shared" si="1"/>
        <v>15.04</v>
      </c>
      <c r="I60">
        <f t="shared" si="2"/>
        <v>16.920000000000002</v>
      </c>
      <c r="J60">
        <f t="shared" si="3"/>
        <v>18.8</v>
      </c>
      <c r="K60">
        <f t="shared" si="4"/>
        <v>20.68</v>
      </c>
      <c r="L60">
        <f t="shared" si="5"/>
        <v>21.808</v>
      </c>
      <c r="M60">
        <f t="shared" si="6"/>
        <v>22.936</v>
      </c>
      <c r="N60">
        <f t="shared" si="7"/>
        <v>24.439999999999998</v>
      </c>
      <c r="O60">
        <f t="shared" si="8"/>
        <v>26.32</v>
      </c>
    </row>
    <row r="61" spans="1:15">
      <c r="A61" s="65"/>
      <c r="B61" s="19" t="s">
        <v>188</v>
      </c>
      <c r="C61" s="20" t="s">
        <v>189</v>
      </c>
      <c r="D61" s="20">
        <v>21.84</v>
      </c>
      <c r="E61" s="20">
        <v>4.43</v>
      </c>
      <c r="G61">
        <f t="shared" si="0"/>
        <v>12.98</v>
      </c>
      <c r="H61">
        <f t="shared" si="1"/>
        <v>15.195</v>
      </c>
      <c r="I61">
        <f t="shared" si="2"/>
        <v>17.41</v>
      </c>
      <c r="J61">
        <f t="shared" si="3"/>
        <v>19.625</v>
      </c>
      <c r="K61">
        <f t="shared" si="4"/>
        <v>21.84</v>
      </c>
      <c r="L61">
        <f t="shared" si="5"/>
        <v>23.169</v>
      </c>
      <c r="M61">
        <f t="shared" si="6"/>
        <v>24.498000000000001</v>
      </c>
      <c r="N61">
        <f t="shared" si="7"/>
        <v>26.27</v>
      </c>
      <c r="O61">
        <f t="shared" si="8"/>
        <v>28.484999999999999</v>
      </c>
    </row>
    <row r="62" spans="1:15">
      <c r="A62" s="65"/>
      <c r="B62" s="19" t="s">
        <v>428</v>
      </c>
      <c r="C62" s="20" t="s">
        <v>190</v>
      </c>
      <c r="D62" s="20">
        <v>21.54</v>
      </c>
      <c r="E62" s="20">
        <v>4.97</v>
      </c>
      <c r="G62">
        <f t="shared" si="0"/>
        <v>11.6</v>
      </c>
      <c r="H62">
        <f t="shared" si="1"/>
        <v>14.084999999999999</v>
      </c>
      <c r="I62">
        <f t="shared" si="2"/>
        <v>16.57</v>
      </c>
      <c r="J62">
        <f t="shared" si="3"/>
        <v>19.055</v>
      </c>
      <c r="K62">
        <f t="shared" si="4"/>
        <v>21.54</v>
      </c>
      <c r="L62">
        <f t="shared" si="5"/>
        <v>23.030999999999999</v>
      </c>
      <c r="M62">
        <f t="shared" si="6"/>
        <v>24.521999999999998</v>
      </c>
      <c r="N62">
        <f t="shared" si="7"/>
        <v>26.509999999999998</v>
      </c>
      <c r="O62">
        <f t="shared" si="8"/>
        <v>28.994999999999997</v>
      </c>
    </row>
    <row r="63" spans="1:15">
      <c r="A63" s="65"/>
      <c r="B63" s="19" t="s">
        <v>191</v>
      </c>
      <c r="C63" s="20" t="s">
        <v>192</v>
      </c>
      <c r="D63" s="20">
        <v>21.19</v>
      </c>
      <c r="E63" s="20">
        <v>3.88</v>
      </c>
      <c r="G63">
        <f t="shared" si="0"/>
        <v>13.430000000000001</v>
      </c>
      <c r="H63">
        <f t="shared" si="1"/>
        <v>15.370000000000001</v>
      </c>
      <c r="I63">
        <f t="shared" si="2"/>
        <v>17.310000000000002</v>
      </c>
      <c r="J63">
        <f t="shared" si="3"/>
        <v>19.25</v>
      </c>
      <c r="K63">
        <f t="shared" si="4"/>
        <v>21.19</v>
      </c>
      <c r="L63">
        <f t="shared" si="5"/>
        <v>22.354000000000003</v>
      </c>
      <c r="M63">
        <f t="shared" si="6"/>
        <v>23.518000000000001</v>
      </c>
      <c r="N63">
        <f t="shared" si="7"/>
        <v>25.07</v>
      </c>
      <c r="O63">
        <f t="shared" si="8"/>
        <v>27.01</v>
      </c>
    </row>
    <row r="64" spans="1:15">
      <c r="A64" s="65"/>
      <c r="B64" s="19" t="s">
        <v>431</v>
      </c>
      <c r="C64" s="20" t="s">
        <v>193</v>
      </c>
      <c r="D64" s="20">
        <v>16.190000000000001</v>
      </c>
      <c r="E64" s="20">
        <v>4.72</v>
      </c>
      <c r="G64">
        <f t="shared" si="0"/>
        <v>6.7500000000000018</v>
      </c>
      <c r="H64">
        <f t="shared" si="1"/>
        <v>9.1100000000000012</v>
      </c>
      <c r="I64">
        <f t="shared" si="2"/>
        <v>11.470000000000002</v>
      </c>
      <c r="J64">
        <f t="shared" si="3"/>
        <v>13.830000000000002</v>
      </c>
      <c r="K64">
        <f t="shared" si="4"/>
        <v>16.190000000000001</v>
      </c>
      <c r="L64">
        <f t="shared" si="5"/>
        <v>17.606000000000002</v>
      </c>
      <c r="M64">
        <f t="shared" si="6"/>
        <v>19.022000000000002</v>
      </c>
      <c r="N64">
        <f t="shared" si="7"/>
        <v>20.91</v>
      </c>
      <c r="O64">
        <f t="shared" si="8"/>
        <v>23.270000000000003</v>
      </c>
    </row>
    <row r="65" spans="1:20">
      <c r="A65" s="65"/>
      <c r="B65" s="19" t="s">
        <v>433</v>
      </c>
      <c r="C65" s="20" t="s">
        <v>194</v>
      </c>
      <c r="D65" s="20">
        <v>17.68</v>
      </c>
      <c r="E65" s="20">
        <v>4.62</v>
      </c>
      <c r="G65">
        <f t="shared" si="0"/>
        <v>8.44</v>
      </c>
      <c r="H65">
        <f t="shared" si="1"/>
        <v>10.75</v>
      </c>
      <c r="I65">
        <f t="shared" si="2"/>
        <v>13.059999999999999</v>
      </c>
      <c r="J65">
        <f t="shared" si="3"/>
        <v>15.37</v>
      </c>
      <c r="K65">
        <f t="shared" si="4"/>
        <v>17.68</v>
      </c>
      <c r="L65">
        <f t="shared" si="5"/>
        <v>19.065999999999999</v>
      </c>
      <c r="M65">
        <f t="shared" si="6"/>
        <v>20.451999999999998</v>
      </c>
      <c r="N65">
        <f t="shared" si="7"/>
        <v>22.3</v>
      </c>
      <c r="O65">
        <f t="shared" si="8"/>
        <v>24.61</v>
      </c>
    </row>
    <row r="66" spans="1:20">
      <c r="A66" s="65"/>
      <c r="B66" s="19" t="s">
        <v>435</v>
      </c>
      <c r="C66" s="20" t="s">
        <v>195</v>
      </c>
      <c r="D66" s="20">
        <v>20.56</v>
      </c>
      <c r="E66" s="20">
        <v>3.76</v>
      </c>
      <c r="G66">
        <f t="shared" si="0"/>
        <v>13.04</v>
      </c>
      <c r="H66">
        <f t="shared" si="1"/>
        <v>14.919999999999998</v>
      </c>
      <c r="I66">
        <f t="shared" si="2"/>
        <v>16.799999999999997</v>
      </c>
      <c r="J66">
        <f t="shared" si="3"/>
        <v>18.68</v>
      </c>
      <c r="K66">
        <f t="shared" si="4"/>
        <v>20.56</v>
      </c>
      <c r="L66">
        <f t="shared" si="5"/>
        <v>21.687999999999999</v>
      </c>
      <c r="M66">
        <f t="shared" si="6"/>
        <v>22.815999999999999</v>
      </c>
      <c r="N66">
        <f t="shared" si="7"/>
        <v>24.32</v>
      </c>
      <c r="O66">
        <f t="shared" si="8"/>
        <v>26.2</v>
      </c>
    </row>
    <row r="67" spans="1:20">
      <c r="A67" s="65"/>
      <c r="B67" s="19" t="s">
        <v>196</v>
      </c>
      <c r="C67" s="20" t="s">
        <v>197</v>
      </c>
      <c r="D67" s="20">
        <v>20.440000000000001</v>
      </c>
      <c r="E67" s="20">
        <v>4.33</v>
      </c>
      <c r="G67">
        <f t="shared" ref="G67:G72" si="9">$D67-2*$E67</f>
        <v>11.780000000000001</v>
      </c>
      <c r="H67">
        <f t="shared" ref="H67:H72" si="10">$D67-1.5*$E67</f>
        <v>13.945</v>
      </c>
      <c r="I67">
        <f t="shared" ref="I67:I72" si="11">$D67-$E67</f>
        <v>16.11</v>
      </c>
      <c r="J67">
        <f t="shared" ref="J67:J72" si="12">$D67-0.5*$E67</f>
        <v>18.275000000000002</v>
      </c>
      <c r="K67">
        <f t="shared" ref="K67:K72" si="13">$D67</f>
        <v>20.440000000000001</v>
      </c>
      <c r="L67">
        <f t="shared" ref="L67:L72" si="14">$D67+0.3*$E67</f>
        <v>21.739000000000001</v>
      </c>
      <c r="M67">
        <f t="shared" ref="M67:M72" si="15">$D67+0.6*$E67</f>
        <v>23.038</v>
      </c>
      <c r="N67">
        <f t="shared" ref="N67:N72" si="16">$D67+$E67</f>
        <v>24.770000000000003</v>
      </c>
      <c r="O67">
        <f t="shared" ref="O67:O72" si="17">$D67+1.5*$E67</f>
        <v>26.935000000000002</v>
      </c>
    </row>
    <row r="68" spans="1:20">
      <c r="A68" s="65"/>
      <c r="B68" s="19" t="s">
        <v>438</v>
      </c>
      <c r="C68" s="20" t="s">
        <v>198</v>
      </c>
      <c r="D68" s="20">
        <v>19.32</v>
      </c>
      <c r="E68" s="20">
        <v>4.75</v>
      </c>
      <c r="G68">
        <f t="shared" si="9"/>
        <v>9.82</v>
      </c>
      <c r="H68">
        <f t="shared" si="10"/>
        <v>12.195</v>
      </c>
      <c r="I68">
        <f t="shared" si="11"/>
        <v>14.57</v>
      </c>
      <c r="J68">
        <f t="shared" si="12"/>
        <v>16.945</v>
      </c>
      <c r="K68">
        <f t="shared" si="13"/>
        <v>19.32</v>
      </c>
      <c r="L68">
        <f t="shared" si="14"/>
        <v>20.745000000000001</v>
      </c>
      <c r="M68">
        <f t="shared" si="15"/>
        <v>22.17</v>
      </c>
      <c r="N68">
        <f t="shared" si="16"/>
        <v>24.07</v>
      </c>
      <c r="O68">
        <f t="shared" si="17"/>
        <v>26.445</v>
      </c>
    </row>
    <row r="69" spans="1:20">
      <c r="A69" s="65"/>
      <c r="B69" s="19" t="s">
        <v>440</v>
      </c>
      <c r="C69" s="20" t="s">
        <v>199</v>
      </c>
      <c r="D69" s="20">
        <v>24.18</v>
      </c>
      <c r="E69" s="20">
        <v>3.48</v>
      </c>
      <c r="G69">
        <f t="shared" si="9"/>
        <v>17.22</v>
      </c>
      <c r="H69">
        <f t="shared" si="10"/>
        <v>18.96</v>
      </c>
      <c r="I69">
        <f t="shared" si="11"/>
        <v>20.7</v>
      </c>
      <c r="J69">
        <f t="shared" si="12"/>
        <v>22.44</v>
      </c>
      <c r="K69">
        <f t="shared" si="13"/>
        <v>24.18</v>
      </c>
      <c r="L69">
        <f t="shared" si="14"/>
        <v>25.224</v>
      </c>
      <c r="M69">
        <f t="shared" si="15"/>
        <v>26.268000000000001</v>
      </c>
      <c r="N69">
        <f t="shared" si="16"/>
        <v>27.66</v>
      </c>
      <c r="O69">
        <f t="shared" si="17"/>
        <v>29.4</v>
      </c>
    </row>
    <row r="70" spans="1:20">
      <c r="A70" s="65"/>
      <c r="B70" s="19" t="s">
        <v>442</v>
      </c>
      <c r="C70" s="20" t="s">
        <v>200</v>
      </c>
      <c r="D70" s="20">
        <v>19.690000000000001</v>
      </c>
      <c r="E70" s="20">
        <v>4.07</v>
      </c>
      <c r="G70">
        <f t="shared" si="9"/>
        <v>11.55</v>
      </c>
      <c r="H70">
        <f t="shared" si="10"/>
        <v>13.585000000000001</v>
      </c>
      <c r="I70">
        <f t="shared" si="11"/>
        <v>15.620000000000001</v>
      </c>
      <c r="J70">
        <f t="shared" si="12"/>
        <v>17.655000000000001</v>
      </c>
      <c r="K70">
        <f t="shared" si="13"/>
        <v>19.690000000000001</v>
      </c>
      <c r="L70">
        <f t="shared" si="14"/>
        <v>20.911000000000001</v>
      </c>
      <c r="M70">
        <f t="shared" si="15"/>
        <v>22.132000000000001</v>
      </c>
      <c r="N70">
        <f t="shared" si="16"/>
        <v>23.76</v>
      </c>
      <c r="O70">
        <f t="shared" si="17"/>
        <v>25.795000000000002</v>
      </c>
    </row>
    <row r="71" spans="1:20">
      <c r="A71" s="65"/>
      <c r="B71" s="19" t="s">
        <v>444</v>
      </c>
      <c r="C71" s="20" t="s">
        <v>201</v>
      </c>
      <c r="D71" s="20">
        <v>21.01</v>
      </c>
      <c r="E71" s="20">
        <v>4.03</v>
      </c>
      <c r="G71">
        <f t="shared" si="9"/>
        <v>12.950000000000001</v>
      </c>
      <c r="H71">
        <f t="shared" si="10"/>
        <v>14.965000000000002</v>
      </c>
      <c r="I71">
        <f t="shared" si="11"/>
        <v>16.98</v>
      </c>
      <c r="J71">
        <f t="shared" si="12"/>
        <v>18.995000000000001</v>
      </c>
      <c r="K71">
        <f t="shared" si="13"/>
        <v>21.01</v>
      </c>
      <c r="L71">
        <f t="shared" si="14"/>
        <v>22.219000000000001</v>
      </c>
      <c r="M71">
        <f t="shared" si="15"/>
        <v>23.428000000000001</v>
      </c>
      <c r="N71">
        <f t="shared" si="16"/>
        <v>25.040000000000003</v>
      </c>
      <c r="O71">
        <f t="shared" si="17"/>
        <v>27.055</v>
      </c>
    </row>
    <row r="72" spans="1:20">
      <c r="A72" s="65"/>
      <c r="B72" s="19" t="s">
        <v>202</v>
      </c>
      <c r="C72" s="20" t="s">
        <v>203</v>
      </c>
      <c r="D72" s="20">
        <v>20.43</v>
      </c>
      <c r="E72" s="20">
        <v>4.66</v>
      </c>
      <c r="G72">
        <f t="shared" si="9"/>
        <v>11.11</v>
      </c>
      <c r="H72">
        <f t="shared" si="10"/>
        <v>13.44</v>
      </c>
      <c r="I72">
        <f t="shared" si="11"/>
        <v>15.77</v>
      </c>
      <c r="J72">
        <f t="shared" si="12"/>
        <v>18.100000000000001</v>
      </c>
      <c r="K72">
        <f t="shared" si="13"/>
        <v>20.43</v>
      </c>
      <c r="L72">
        <f t="shared" si="14"/>
        <v>21.827999999999999</v>
      </c>
      <c r="M72">
        <f t="shared" si="15"/>
        <v>23.225999999999999</v>
      </c>
      <c r="N72">
        <f t="shared" si="16"/>
        <v>25.09</v>
      </c>
      <c r="O72">
        <f t="shared" si="17"/>
        <v>27.42</v>
      </c>
    </row>
    <row r="74" spans="1:20">
      <c r="A74" s="23" t="s">
        <v>204</v>
      </c>
      <c r="B74" s="24"/>
      <c r="C74" s="24"/>
      <c r="G74" t="s">
        <v>359</v>
      </c>
    </row>
    <row r="75" spans="1:20">
      <c r="A75" s="66" t="s">
        <v>205</v>
      </c>
      <c r="B75" s="66"/>
      <c r="C75" s="26" t="s">
        <v>206</v>
      </c>
      <c r="G75" s="28" t="s">
        <v>213</v>
      </c>
      <c r="H75" s="28" t="s">
        <v>214</v>
      </c>
      <c r="I75" s="28" t="s">
        <v>215</v>
      </c>
      <c r="J75" s="28" t="s">
        <v>216</v>
      </c>
      <c r="K75" s="28" t="s">
        <v>217</v>
      </c>
      <c r="L75" s="28" t="s">
        <v>218</v>
      </c>
      <c r="M75" s="28" t="s">
        <v>219</v>
      </c>
      <c r="N75" s="28" t="s">
        <v>220</v>
      </c>
      <c r="O75" s="28" t="s">
        <v>221</v>
      </c>
      <c r="P75" s="28" t="s">
        <v>355</v>
      </c>
      <c r="Q75" s="28" t="s">
        <v>356</v>
      </c>
      <c r="R75" s="28" t="s">
        <v>357</v>
      </c>
      <c r="S75" s="28" t="s">
        <v>358</v>
      </c>
    </row>
    <row r="76" spans="1:20">
      <c r="A76" s="66" t="s">
        <v>207</v>
      </c>
      <c r="B76" s="25">
        <v>1</v>
      </c>
      <c r="C76" s="27" t="s">
        <v>208</v>
      </c>
      <c r="G76">
        <v>20</v>
      </c>
      <c r="H76">
        <v>25</v>
      </c>
      <c r="I76">
        <v>30</v>
      </c>
      <c r="J76">
        <v>35</v>
      </c>
      <c r="K76">
        <v>40</v>
      </c>
      <c r="L76">
        <v>45</v>
      </c>
      <c r="M76">
        <v>50</v>
      </c>
      <c r="N76">
        <v>55</v>
      </c>
      <c r="O76">
        <v>60</v>
      </c>
      <c r="P76">
        <v>65</v>
      </c>
      <c r="Q76">
        <v>70</v>
      </c>
      <c r="R76">
        <v>75</v>
      </c>
      <c r="S76">
        <v>80</v>
      </c>
    </row>
    <row r="77" spans="1:20">
      <c r="A77" s="66"/>
      <c r="B77" s="25">
        <v>2</v>
      </c>
      <c r="C77" s="27" t="s">
        <v>235</v>
      </c>
      <c r="G77" s="28" t="s">
        <v>360</v>
      </c>
      <c r="H77" s="28" t="s">
        <v>361</v>
      </c>
      <c r="I77" s="28" t="s">
        <v>362</v>
      </c>
      <c r="J77" s="28" t="s">
        <v>363</v>
      </c>
      <c r="K77" s="28" t="s">
        <v>364</v>
      </c>
      <c r="L77" s="28" t="s">
        <v>365</v>
      </c>
      <c r="M77" s="28" t="s">
        <v>366</v>
      </c>
      <c r="N77" s="28" t="s">
        <v>367</v>
      </c>
      <c r="O77" s="28" t="s">
        <v>368</v>
      </c>
      <c r="P77" s="28" t="s">
        <v>369</v>
      </c>
      <c r="Q77" s="28" t="s">
        <v>370</v>
      </c>
      <c r="R77" s="28" t="s">
        <v>371</v>
      </c>
      <c r="S77" s="28" t="s">
        <v>372</v>
      </c>
      <c r="T77" s="28" t="s">
        <v>373</v>
      </c>
    </row>
    <row r="78" spans="1:20">
      <c r="A78" s="66"/>
      <c r="B78" s="25">
        <v>3</v>
      </c>
      <c r="C78" s="27" t="s">
        <v>236</v>
      </c>
      <c r="G78">
        <v>0.1</v>
      </c>
      <c r="H78">
        <v>0.5</v>
      </c>
      <c r="I78">
        <v>1.7</v>
      </c>
      <c r="J78">
        <v>4.4000000000000004</v>
      </c>
      <c r="K78">
        <v>9.1999999999999993</v>
      </c>
      <c r="L78">
        <v>15</v>
      </c>
      <c r="M78">
        <v>19.100000000000001</v>
      </c>
      <c r="N78">
        <v>19.100000000000001</v>
      </c>
      <c r="O78">
        <v>15</v>
      </c>
      <c r="P78">
        <v>9.1999999999999993</v>
      </c>
      <c r="Q78">
        <v>4.4000000000000004</v>
      </c>
      <c r="R78">
        <v>1.7</v>
      </c>
      <c r="S78">
        <v>0.5</v>
      </c>
      <c r="T78">
        <v>0.1</v>
      </c>
    </row>
    <row r="79" spans="1:20">
      <c r="A79" s="66" t="s">
        <v>209</v>
      </c>
      <c r="B79" s="25">
        <v>4</v>
      </c>
      <c r="C79" s="27" t="s">
        <v>237</v>
      </c>
    </row>
    <row r="80" spans="1:20">
      <c r="A80" s="66"/>
      <c r="B80" s="25">
        <v>5</v>
      </c>
      <c r="C80" s="27" t="s">
        <v>238</v>
      </c>
    </row>
    <row r="81" spans="1:5">
      <c r="A81" s="66"/>
      <c r="B81" s="25">
        <v>6</v>
      </c>
      <c r="C81" s="27" t="s">
        <v>239</v>
      </c>
    </row>
    <row r="82" spans="1:5">
      <c r="A82" s="66" t="s">
        <v>210</v>
      </c>
      <c r="B82" s="25">
        <v>7</v>
      </c>
      <c r="C82" s="27" t="s">
        <v>240</v>
      </c>
    </row>
    <row r="83" spans="1:5">
      <c r="A83" s="66"/>
      <c r="B83" s="25">
        <v>8</v>
      </c>
      <c r="C83" s="27" t="s">
        <v>241</v>
      </c>
    </row>
    <row r="84" spans="1:5">
      <c r="A84" s="66"/>
      <c r="B84" s="25">
        <v>9</v>
      </c>
      <c r="C84" s="27" t="s">
        <v>242</v>
      </c>
    </row>
    <row r="85" spans="1:5">
      <c r="A85" s="66"/>
      <c r="B85" s="25">
        <v>10</v>
      </c>
      <c r="C85" s="27" t="s">
        <v>211</v>
      </c>
    </row>
    <row r="86" spans="1:5" ht="39" customHeight="1">
      <c r="A86" s="64" t="s">
        <v>222</v>
      </c>
      <c r="B86" s="64"/>
      <c r="C86" s="64"/>
    </row>
    <row r="87" spans="1:5">
      <c r="A87" s="64" t="s">
        <v>212</v>
      </c>
      <c r="B87" s="64"/>
      <c r="C87" s="64"/>
    </row>
    <row r="89" spans="1:5">
      <c r="A89" t="s">
        <v>447</v>
      </c>
    </row>
    <row r="90" spans="1:5">
      <c r="A90">
        <v>35</v>
      </c>
      <c r="B90">
        <v>40</v>
      </c>
      <c r="C90">
        <v>50</v>
      </c>
      <c r="D90">
        <v>60</v>
      </c>
      <c r="E90">
        <v>65</v>
      </c>
    </row>
  </sheetData>
  <mergeCells count="8">
    <mergeCell ref="A86:C86"/>
    <mergeCell ref="A87:C87"/>
    <mergeCell ref="A2:A36"/>
    <mergeCell ref="A38:A72"/>
    <mergeCell ref="A75:B75"/>
    <mergeCell ref="A76:A78"/>
    <mergeCell ref="A79:A81"/>
    <mergeCell ref="A82:A85"/>
  </mergeCells>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240题</vt:lpstr>
      <vt:lpstr>男性240題計分(勿動)</vt:lpstr>
      <vt:lpstr>女性240題計分(勿動)</vt:lpstr>
      <vt:lpstr>常模與公式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chan arie</cp:lastModifiedBy>
  <dcterms:created xsi:type="dcterms:W3CDTF">2015-06-05T18:19:34Z</dcterms:created>
  <dcterms:modified xsi:type="dcterms:W3CDTF">2025-03-24T06:15:27Z</dcterms:modified>
</cp:coreProperties>
</file>