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velopment\Misc\"/>
    </mc:Choice>
  </mc:AlternateContent>
  <xr:revisionPtr revIDLastSave="0" documentId="13_ncr:1_{CC9C0E4C-5119-4427-94E4-BDC7D0812EB7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List1" sheetId="1" r:id="rId1"/>
    <sheet name="List2" sheetId="2" r:id="rId2"/>
    <sheet name="Sheet4" sheetId="7" r:id="rId3"/>
    <sheet name="List3" sheetId="3" r:id="rId4"/>
    <sheet name="Sheet1" sheetId="4" r:id="rId5"/>
    <sheet name="Sheet2" sheetId="5" r:id="rId6"/>
    <sheet name="Sheet3" sheetId="6" r:id="rId7"/>
  </sheets>
  <definedNames>
    <definedName name="PA">List1!$B$1</definedName>
    <definedName name="PB">List1!$C$1</definedName>
    <definedName name="QA">List1!$B$2</definedName>
    <definedName name="QB">List1!$C$2</definedName>
    <definedName name="REZA">List1!$B$4</definedName>
    <definedName name="REZB">List1!$B$5</definedName>
    <definedName name="WinGameA">List2!$F$7</definedName>
    <definedName name="WinGameAServe">List2!$F$7</definedName>
    <definedName name="WinGameB">List2!$F$19</definedName>
    <definedName name="WinGameBServe">List2!$F$19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7" l="1"/>
  <c r="B2" i="7"/>
  <c r="D1" i="7"/>
  <c r="C1" i="7"/>
  <c r="B1" i="7"/>
  <c r="A1" i="7"/>
  <c r="C16" i="2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20" i="5"/>
  <c r="F1" i="5"/>
  <c r="G1" i="5"/>
  <c r="H1" i="5"/>
  <c r="J1" i="5" s="1"/>
  <c r="L1" i="5" s="1"/>
  <c r="N1" i="5" s="1"/>
  <c r="P1" i="5" s="1"/>
  <c r="R1" i="5" s="1"/>
  <c r="I1" i="5"/>
  <c r="K1" i="5" s="1"/>
  <c r="M1" i="5" s="1"/>
  <c r="O1" i="5" s="1"/>
  <c r="Q1" i="5" s="1"/>
  <c r="F2" i="5"/>
  <c r="G2" i="5"/>
  <c r="I2" i="5" s="1"/>
  <c r="K2" i="5" s="1"/>
  <c r="M2" i="5" s="1"/>
  <c r="O2" i="5" s="1"/>
  <c r="Q2" i="5" s="1"/>
  <c r="H2" i="5"/>
  <c r="J2" i="5" s="1"/>
  <c r="L2" i="5" s="1"/>
  <c r="N2" i="5" s="1"/>
  <c r="P2" i="5" s="1"/>
  <c r="R2" i="5" s="1"/>
  <c r="F3" i="5"/>
  <c r="H3" i="5" s="1"/>
  <c r="J3" i="5" s="1"/>
  <c r="L3" i="5" s="1"/>
  <c r="N3" i="5" s="1"/>
  <c r="P3" i="5" s="1"/>
  <c r="R3" i="5" s="1"/>
  <c r="G3" i="5"/>
  <c r="I3" i="5" s="1"/>
  <c r="K3" i="5" s="1"/>
  <c r="M3" i="5" s="1"/>
  <c r="O3" i="5" s="1"/>
  <c r="Q3" i="5" s="1"/>
  <c r="F4" i="5"/>
  <c r="H4" i="5" s="1"/>
  <c r="J4" i="5" s="1"/>
  <c r="L4" i="5" s="1"/>
  <c r="N4" i="5" s="1"/>
  <c r="P4" i="5" s="1"/>
  <c r="R4" i="5" s="1"/>
  <c r="G4" i="5"/>
  <c r="I4" i="5"/>
  <c r="K4" i="5" s="1"/>
  <c r="M4" i="5" s="1"/>
  <c r="O4" i="5" s="1"/>
  <c r="Q4" i="5" s="1"/>
  <c r="F5" i="5"/>
  <c r="G5" i="5"/>
  <c r="H5" i="5"/>
  <c r="J5" i="5" s="1"/>
  <c r="L5" i="5" s="1"/>
  <c r="N5" i="5" s="1"/>
  <c r="P5" i="5" s="1"/>
  <c r="R5" i="5" s="1"/>
  <c r="I5" i="5"/>
  <c r="K5" i="5" s="1"/>
  <c r="M5" i="5" s="1"/>
  <c r="O5" i="5" s="1"/>
  <c r="Q5" i="5" s="1"/>
  <c r="F6" i="5"/>
  <c r="G6" i="5"/>
  <c r="I6" i="5" s="1"/>
  <c r="K6" i="5" s="1"/>
  <c r="M6" i="5" s="1"/>
  <c r="O6" i="5" s="1"/>
  <c r="Q6" i="5" s="1"/>
  <c r="H6" i="5"/>
  <c r="J6" i="5" s="1"/>
  <c r="L6" i="5" s="1"/>
  <c r="N6" i="5" s="1"/>
  <c r="P6" i="5" s="1"/>
  <c r="R6" i="5" s="1"/>
  <c r="F7" i="5"/>
  <c r="H7" i="5" s="1"/>
  <c r="J7" i="5" s="1"/>
  <c r="L7" i="5" s="1"/>
  <c r="N7" i="5" s="1"/>
  <c r="P7" i="5" s="1"/>
  <c r="R7" i="5" s="1"/>
  <c r="G7" i="5"/>
  <c r="I7" i="5" s="1"/>
  <c r="K7" i="5" s="1"/>
  <c r="M7" i="5" s="1"/>
  <c r="O7" i="5" s="1"/>
  <c r="Q7" i="5" s="1"/>
  <c r="F8" i="5"/>
  <c r="H8" i="5" s="1"/>
  <c r="J8" i="5" s="1"/>
  <c r="L8" i="5" s="1"/>
  <c r="N8" i="5" s="1"/>
  <c r="P8" i="5" s="1"/>
  <c r="R8" i="5" s="1"/>
  <c r="G8" i="5"/>
  <c r="I8" i="5"/>
  <c r="K8" i="5" s="1"/>
  <c r="M8" i="5" s="1"/>
  <c r="O8" i="5" s="1"/>
  <c r="Q8" i="5" s="1"/>
  <c r="F9" i="5"/>
  <c r="G9" i="5"/>
  <c r="H9" i="5"/>
  <c r="J9" i="5" s="1"/>
  <c r="L9" i="5" s="1"/>
  <c r="N9" i="5" s="1"/>
  <c r="P9" i="5" s="1"/>
  <c r="R9" i="5" s="1"/>
  <c r="I9" i="5"/>
  <c r="K9" i="5" s="1"/>
  <c r="M9" i="5" s="1"/>
  <c r="O9" i="5" s="1"/>
  <c r="Q9" i="5" s="1"/>
  <c r="F10" i="5"/>
  <c r="G10" i="5"/>
  <c r="I10" i="5" s="1"/>
  <c r="K10" i="5" s="1"/>
  <c r="M10" i="5" s="1"/>
  <c r="O10" i="5" s="1"/>
  <c r="Q10" i="5" s="1"/>
  <c r="H10" i="5"/>
  <c r="J10" i="5" s="1"/>
  <c r="L10" i="5" s="1"/>
  <c r="N10" i="5" s="1"/>
  <c r="P10" i="5" s="1"/>
  <c r="R10" i="5" s="1"/>
  <c r="F11" i="5"/>
  <c r="H11" i="5" s="1"/>
  <c r="J11" i="5" s="1"/>
  <c r="L11" i="5" s="1"/>
  <c r="N11" i="5" s="1"/>
  <c r="P11" i="5" s="1"/>
  <c r="R11" i="5" s="1"/>
  <c r="G11" i="5"/>
  <c r="I11" i="5" s="1"/>
  <c r="K11" i="5" s="1"/>
  <c r="M11" i="5" s="1"/>
  <c r="O11" i="5" s="1"/>
  <c r="Q11" i="5" s="1"/>
  <c r="F12" i="5"/>
  <c r="H12" i="5" s="1"/>
  <c r="J12" i="5" s="1"/>
  <c r="L12" i="5" s="1"/>
  <c r="N12" i="5" s="1"/>
  <c r="P12" i="5" s="1"/>
  <c r="R12" i="5" s="1"/>
  <c r="G12" i="5"/>
  <c r="I12" i="5"/>
  <c r="K12" i="5" s="1"/>
  <c r="M12" i="5" s="1"/>
  <c r="O12" i="5" s="1"/>
  <c r="Q12" i="5" s="1"/>
  <c r="F13" i="5"/>
  <c r="G13" i="5"/>
  <c r="H13" i="5"/>
  <c r="J13" i="5" s="1"/>
  <c r="L13" i="5" s="1"/>
  <c r="N13" i="5" s="1"/>
  <c r="P13" i="5" s="1"/>
  <c r="R13" i="5" s="1"/>
  <c r="I13" i="5"/>
  <c r="K13" i="5" s="1"/>
  <c r="M13" i="5" s="1"/>
  <c r="O13" i="5" s="1"/>
  <c r="Q13" i="5" s="1"/>
  <c r="F14" i="5"/>
  <c r="G14" i="5"/>
  <c r="I14" i="5" s="1"/>
  <c r="K14" i="5" s="1"/>
  <c r="M14" i="5" s="1"/>
  <c r="O14" i="5" s="1"/>
  <c r="Q14" i="5" s="1"/>
  <c r="H14" i="5"/>
  <c r="J14" i="5" s="1"/>
  <c r="L14" i="5" s="1"/>
  <c r="N14" i="5" s="1"/>
  <c r="P14" i="5" s="1"/>
  <c r="R14" i="5" s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" i="5"/>
  <c r="C8" i="5"/>
  <c r="C7" i="5"/>
  <c r="AC10" i="3"/>
  <c r="AB10" i="3"/>
  <c r="AB11" i="3" s="1"/>
  <c r="Y10" i="3"/>
  <c r="Y11" i="3" s="1"/>
  <c r="X10" i="3"/>
  <c r="X11" i="3" s="1"/>
  <c r="AD9" i="3"/>
  <c r="AC9" i="3"/>
  <c r="Z9" i="3"/>
  <c r="Z10" i="3" s="1"/>
  <c r="Z11" i="3" s="1"/>
  <c r="Y9" i="3"/>
  <c r="AD8" i="3"/>
  <c r="AC8" i="3"/>
  <c r="AA8" i="3"/>
  <c r="AA9" i="3" s="1"/>
  <c r="AA10" i="3" s="1"/>
  <c r="AA11" i="3" s="1"/>
  <c r="Z8" i="3"/>
  <c r="AD7" i="3"/>
  <c r="AC7" i="3"/>
  <c r="AB7" i="3"/>
  <c r="AB8" i="3" s="1"/>
  <c r="AB9" i="3" s="1"/>
  <c r="AA7" i="3"/>
  <c r="X7" i="3"/>
  <c r="X8" i="3" s="1"/>
  <c r="X9" i="3" s="1"/>
  <c r="AD6" i="3"/>
  <c r="AC6" i="3"/>
  <c r="AB6" i="3"/>
  <c r="Y6" i="3"/>
  <c r="Y7" i="3" s="1"/>
  <c r="Y8" i="3" s="1"/>
  <c r="X6" i="3"/>
  <c r="AD5" i="3"/>
  <c r="AC5" i="3"/>
  <c r="Z5" i="3"/>
  <c r="Z6" i="3" s="1"/>
  <c r="Z7" i="3" s="1"/>
  <c r="Y5" i="3"/>
  <c r="X5" i="3"/>
  <c r="AD4" i="3"/>
  <c r="AC4" i="3"/>
  <c r="AB4" i="3"/>
  <c r="AB5" i="3" s="1"/>
  <c r="AA4" i="3"/>
  <c r="AA5" i="3" s="1"/>
  <c r="AA6" i="3" s="1"/>
  <c r="Z4" i="3"/>
  <c r="Y4" i="3"/>
  <c r="X4" i="3"/>
  <c r="W4" i="3"/>
  <c r="W5" i="3" s="1"/>
  <c r="W6" i="3" s="1"/>
  <c r="W7" i="3" s="1"/>
  <c r="W8" i="3" s="1"/>
  <c r="W9" i="3" s="1"/>
  <c r="W10" i="3" s="1"/>
  <c r="W11" i="3" s="1"/>
  <c r="M4" i="3"/>
  <c r="L5" i="3"/>
  <c r="L6" i="3"/>
  <c r="L7" i="3" s="1"/>
  <c r="L8" i="3" s="1"/>
  <c r="L9" i="3" s="1"/>
  <c r="L10" i="3" s="1"/>
  <c r="L11" i="3" s="1"/>
  <c r="L4" i="3"/>
  <c r="M5" i="3"/>
  <c r="M6" i="3"/>
  <c r="M7" i="3"/>
  <c r="M8" i="3" s="1"/>
  <c r="M9" i="3" s="1"/>
  <c r="M10" i="3"/>
  <c r="M11" i="3" s="1"/>
  <c r="N4" i="3"/>
  <c r="O4" i="3"/>
  <c r="P4" i="3"/>
  <c r="P5" i="3" s="1"/>
  <c r="P6" i="3" s="1"/>
  <c r="Q4" i="3"/>
  <c r="R4" i="3"/>
  <c r="S4" i="3"/>
  <c r="N5" i="3"/>
  <c r="O5" i="3"/>
  <c r="O6" i="3" s="1"/>
  <c r="O7" i="3" s="1"/>
  <c r="Q5" i="3"/>
  <c r="N6" i="3"/>
  <c r="N7" i="3" s="1"/>
  <c r="N8" i="3" s="1"/>
  <c r="Q6" i="3"/>
  <c r="P7" i="3"/>
  <c r="Q7" i="3"/>
  <c r="Q8" i="3" s="1"/>
  <c r="Q9" i="3" s="1"/>
  <c r="O8" i="3"/>
  <c r="P8" i="3"/>
  <c r="P9" i="3" s="1"/>
  <c r="P10" i="3" s="1"/>
  <c r="P11" i="3" s="1"/>
  <c r="N9" i="3"/>
  <c r="O9" i="3"/>
  <c r="O10" i="3" s="1"/>
  <c r="O11" i="3" s="1"/>
  <c r="N10" i="3"/>
  <c r="N11" i="3" s="1"/>
  <c r="Q10" i="3"/>
  <c r="Q11" i="3" s="1"/>
  <c r="L17" i="3"/>
  <c r="L18" i="3"/>
  <c r="L20" i="3"/>
  <c r="L21" i="3"/>
  <c r="L22" i="3"/>
  <c r="L23" i="3"/>
  <c r="L16" i="3"/>
  <c r="M16" i="3"/>
  <c r="N16" i="3"/>
  <c r="O16" i="3"/>
  <c r="N17" i="3"/>
  <c r="N18" i="3"/>
  <c r="N19" i="3"/>
  <c r="M19" i="3"/>
  <c r="M18" i="3"/>
  <c r="M17" i="3"/>
  <c r="P16" i="3"/>
  <c r="Q16" i="3"/>
  <c r="R16" i="3"/>
  <c r="S16" i="3"/>
  <c r="O17" i="3"/>
  <c r="P17" i="3"/>
  <c r="Q17" i="3"/>
  <c r="O18" i="3"/>
  <c r="P18" i="3"/>
  <c r="Q18" i="3"/>
  <c r="O19" i="3"/>
  <c r="P19" i="3"/>
  <c r="Q19" i="3"/>
  <c r="M20" i="3"/>
  <c r="N20" i="3"/>
  <c r="O20" i="3"/>
  <c r="P20" i="3"/>
  <c r="Q20" i="3"/>
  <c r="M21" i="3"/>
  <c r="N21" i="3"/>
  <c r="O21" i="3"/>
  <c r="P21" i="3"/>
  <c r="Q21" i="3"/>
  <c r="M22" i="3"/>
  <c r="M23" i="3" s="1"/>
  <c r="N22" i="3"/>
  <c r="N23" i="3" s="1"/>
  <c r="O22" i="3"/>
  <c r="P22" i="3"/>
  <c r="Q22" i="3"/>
  <c r="O23" i="3"/>
  <c r="P23" i="3"/>
  <c r="Q23" i="3"/>
  <c r="S17" i="3"/>
  <c r="S18" i="3"/>
  <c r="S19" i="3"/>
  <c r="S20" i="3"/>
  <c r="S21" i="3"/>
  <c r="R17" i="3"/>
  <c r="R18" i="3"/>
  <c r="R19" i="3"/>
  <c r="R20" i="3"/>
  <c r="R21" i="3"/>
  <c r="R22" i="3"/>
  <c r="S5" i="3"/>
  <c r="S6" i="3"/>
  <c r="S7" i="3"/>
  <c r="S8" i="3"/>
  <c r="S9" i="3"/>
  <c r="R5" i="3"/>
  <c r="R6" i="3"/>
  <c r="R7" i="3"/>
  <c r="R8" i="3"/>
  <c r="R9" i="3"/>
  <c r="R10" i="3"/>
  <c r="D5" i="3"/>
  <c r="E5" i="3" l="1"/>
  <c r="F5" i="3" s="1"/>
  <c r="G5" i="3" s="1"/>
  <c r="D6" i="3"/>
  <c r="D7" i="3" s="1"/>
  <c r="D8" i="3" s="1"/>
  <c r="D9" i="3" s="1"/>
  <c r="H15" i="3"/>
  <c r="H16" i="3"/>
  <c r="H17" i="3"/>
  <c r="G15" i="3"/>
  <c r="G16" i="3"/>
  <c r="G17" i="3" s="1"/>
  <c r="G18" i="3" s="1"/>
  <c r="E15" i="3"/>
  <c r="F15" i="3" s="1"/>
  <c r="D16" i="3"/>
  <c r="D17" i="3" s="1"/>
  <c r="D18" i="3" s="1"/>
  <c r="D19" i="3" s="1"/>
  <c r="D15" i="3"/>
  <c r="AL9" i="2"/>
  <c r="H5" i="3" l="1"/>
  <c r="E6" i="3"/>
  <c r="E7" i="3" s="1"/>
  <c r="E8" i="3" s="1"/>
  <c r="E9" i="3" s="1"/>
  <c r="E16" i="3"/>
  <c r="E17" i="3" s="1"/>
  <c r="E18" i="3" s="1"/>
  <c r="E19" i="3" s="1"/>
  <c r="F6" i="3" l="1"/>
  <c r="F16" i="3"/>
  <c r="F17" i="3" s="1"/>
  <c r="F18" i="3" s="1"/>
  <c r="F19" i="3" s="1"/>
  <c r="F7" i="3" l="1"/>
  <c r="F8" i="3" s="1"/>
  <c r="F9" i="3" s="1"/>
  <c r="G6" i="3"/>
  <c r="B2" i="1"/>
  <c r="F7" i="2" s="1"/>
  <c r="F6" i="2" s="1"/>
  <c r="F5" i="2" s="1"/>
  <c r="F4" i="2" s="1"/>
  <c r="C2" i="1"/>
  <c r="F19" i="2" s="1"/>
  <c r="F18" i="2" s="1"/>
  <c r="F17" i="2" s="1"/>
  <c r="F16" i="2" s="1"/>
  <c r="G7" i="3" l="1"/>
  <c r="H6" i="3"/>
  <c r="Q22" i="2"/>
  <c r="Q21" i="2" s="1"/>
  <c r="Q8" i="2" s="1"/>
  <c r="Q9" i="2"/>
  <c r="Q20" i="2" s="1"/>
  <c r="Q7" i="2" s="1"/>
  <c r="Q18" i="2" s="1"/>
  <c r="Q5" i="2" s="1"/>
  <c r="Q16" i="2" s="1"/>
  <c r="P10" i="2"/>
  <c r="O22" i="2" s="1"/>
  <c r="E7" i="2"/>
  <c r="E6" i="2" s="1"/>
  <c r="E5" i="2" s="1"/>
  <c r="E4" i="2" s="1"/>
  <c r="E19" i="2"/>
  <c r="E18" i="2" s="1"/>
  <c r="E17" i="2" s="1"/>
  <c r="E16" i="2" s="1"/>
  <c r="P22" i="2"/>
  <c r="Q10" i="2"/>
  <c r="G8" i="3" l="1"/>
  <c r="H7" i="3"/>
  <c r="D7" i="2"/>
  <c r="D6" i="2" s="1"/>
  <c r="D5" i="2" s="1"/>
  <c r="D4" i="2" s="1"/>
  <c r="D19" i="2"/>
  <c r="P21" i="2"/>
  <c r="P20" i="2" s="1"/>
  <c r="Q19" i="2"/>
  <c r="Q6" i="2" s="1"/>
  <c r="P9" i="2"/>
  <c r="Q17" i="2"/>
  <c r="Q4" i="2" s="1"/>
  <c r="O10" i="2"/>
  <c r="N22" i="2"/>
  <c r="N10" i="2"/>
  <c r="O9" i="2" l="1"/>
  <c r="N21" i="2" s="1"/>
  <c r="C7" i="2"/>
  <c r="C6" i="2" s="1"/>
  <c r="C5" i="2" s="1"/>
  <c r="C4" i="2" s="1"/>
  <c r="P7" i="2"/>
  <c r="D18" i="2"/>
  <c r="D17" i="2" s="1"/>
  <c r="D16" i="2" s="1"/>
  <c r="C19" i="2"/>
  <c r="O21" i="2"/>
  <c r="O8" i="2" s="1"/>
  <c r="P8" i="2"/>
  <c r="P19" i="2" s="1"/>
  <c r="P6" i="2" s="1"/>
  <c r="P17" i="2" s="1"/>
  <c r="M10" i="2"/>
  <c r="M22" i="2"/>
  <c r="C18" i="2" l="1"/>
  <c r="C17" i="2" s="1"/>
  <c r="AL21" i="2" s="1"/>
  <c r="AK21" i="2"/>
  <c r="P18" i="2"/>
  <c r="P5" i="2" s="1"/>
  <c r="N9" i="2"/>
  <c r="O20" i="2"/>
  <c r="N8" i="2" s="1"/>
  <c r="O7" i="2"/>
  <c r="O18" i="2" s="1"/>
  <c r="P4" i="2"/>
  <c r="P16" i="2"/>
  <c r="M9" i="2"/>
  <c r="L10" i="2"/>
  <c r="M21" i="2"/>
  <c r="L22" i="2"/>
  <c r="AL8" i="2" l="1"/>
  <c r="AL19" i="2" s="1"/>
  <c r="AL6" i="2" s="1"/>
  <c r="AL17" i="2" s="1"/>
  <c r="AL4" i="2" s="1"/>
  <c r="AK9" i="2"/>
  <c r="AJ21" i="2" s="1"/>
  <c r="AL20" i="2"/>
  <c r="AL7" i="2" s="1"/>
  <c r="AL18" i="2" s="1"/>
  <c r="AL5" i="2" s="1"/>
  <c r="AL16" i="2" s="1"/>
  <c r="O19" i="2"/>
  <c r="O6" i="2" s="1"/>
  <c r="N19" i="2"/>
  <c r="N18" i="2" s="1"/>
  <c r="M20" i="2"/>
  <c r="N20" i="2"/>
  <c r="AK8" i="2"/>
  <c r="AK19" i="2" s="1"/>
  <c r="AK6" i="2" s="1"/>
  <c r="AK17" i="2" s="1"/>
  <c r="AK4" i="2" s="1"/>
  <c r="AJ9" i="2"/>
  <c r="L9" i="2"/>
  <c r="K10" i="2"/>
  <c r="L21" i="2"/>
  <c r="K22" i="2"/>
  <c r="AK20" i="2"/>
  <c r="AK7" i="2" s="1"/>
  <c r="AK18" i="2" s="1"/>
  <c r="AK5" i="2" s="1"/>
  <c r="AK16" i="2" s="1"/>
  <c r="O5" i="2"/>
  <c r="O16" i="2" s="1"/>
  <c r="O17" i="2"/>
  <c r="O4" i="2" s="1"/>
  <c r="H9" i="3" l="1"/>
  <c r="N6" i="2"/>
  <c r="H19" i="3"/>
  <c r="M7" i="2"/>
  <c r="M18" i="2" s="1"/>
  <c r="N7" i="2"/>
  <c r="M19" i="2"/>
  <c r="M6" i="2" s="1"/>
  <c r="M8" i="2"/>
  <c r="N5" i="2"/>
  <c r="N17" i="2"/>
  <c r="N4" i="2" s="1"/>
  <c r="AJ20" i="2"/>
  <c r="AJ7" i="2" s="1"/>
  <c r="AJ18" i="2" s="1"/>
  <c r="AJ5" i="2" s="1"/>
  <c r="AJ16" i="2" s="1"/>
  <c r="AI21" i="2"/>
  <c r="K9" i="2"/>
  <c r="K21" i="2"/>
  <c r="L8" i="2"/>
  <c r="L20" i="2"/>
  <c r="AJ8" i="2"/>
  <c r="AJ19" i="2" s="1"/>
  <c r="AJ6" i="2" s="1"/>
  <c r="AJ17" i="2" s="1"/>
  <c r="AJ4" i="2" s="1"/>
  <c r="AI9" i="2"/>
  <c r="L7" i="2" l="1"/>
  <c r="L19" i="2"/>
  <c r="L6" i="2" s="1"/>
  <c r="N16" i="2"/>
  <c r="AH21" i="2"/>
  <c r="AI20" i="2"/>
  <c r="AI7" i="2" s="1"/>
  <c r="AI18" i="2" s="1"/>
  <c r="AI5" i="2" s="1"/>
  <c r="AI16" i="2" s="1"/>
  <c r="AH9" i="2"/>
  <c r="AI8" i="2"/>
  <c r="AI19" i="2" s="1"/>
  <c r="AI6" i="2" s="1"/>
  <c r="AI17" i="2" s="1"/>
  <c r="AI4" i="2" s="1"/>
  <c r="M5" i="2"/>
  <c r="M16" i="2" s="1"/>
  <c r="M17" i="2"/>
  <c r="K20" i="2"/>
  <c r="K8" i="2"/>
  <c r="M4" i="2" l="1"/>
  <c r="L18" i="2"/>
  <c r="L5" i="2" s="1"/>
  <c r="AH8" i="2"/>
  <c r="AH19" i="2" s="1"/>
  <c r="AH6" i="2" s="1"/>
  <c r="AH17" i="2" s="1"/>
  <c r="AH4" i="2" s="1"/>
  <c r="AG9" i="2"/>
  <c r="K7" i="2"/>
  <c r="K18" i="2" s="1"/>
  <c r="K19" i="2"/>
  <c r="K6" i="2" s="1"/>
  <c r="AH20" i="2"/>
  <c r="AH7" i="2" s="1"/>
  <c r="AH18" i="2" s="1"/>
  <c r="AH5" i="2" s="1"/>
  <c r="AH16" i="2" s="1"/>
  <c r="AG21" i="2"/>
  <c r="L17" i="2"/>
  <c r="AG20" i="2" l="1"/>
  <c r="AG7" i="2" s="1"/>
  <c r="AG18" i="2" s="1"/>
  <c r="AG5" i="2" s="1"/>
  <c r="AG16" i="2" s="1"/>
  <c r="AG8" i="2"/>
  <c r="AG19" i="2" s="1"/>
  <c r="AG6" i="2" s="1"/>
  <c r="AG17" i="2" s="1"/>
  <c r="AG4" i="2" s="1"/>
  <c r="X30" i="2" s="1"/>
  <c r="L4" i="2"/>
  <c r="L16" i="2"/>
  <c r="K5" i="2"/>
  <c r="K17" i="2"/>
  <c r="Q29" i="2" l="1"/>
  <c r="K4" i="2"/>
  <c r="AB10" i="2" s="1"/>
  <c r="K16" i="2"/>
  <c r="AB22" i="2" s="1"/>
  <c r="AA22" i="2" l="1"/>
  <c r="AB21" i="2"/>
  <c r="AB9" i="2"/>
  <c r="AA10" i="2"/>
  <c r="AA21" i="2" l="1"/>
  <c r="Z9" i="2" s="1"/>
  <c r="AA9" i="2"/>
  <c r="AA8" i="2" l="1"/>
  <c r="AA19" i="2" s="1"/>
  <c r="AA6" i="2" s="1"/>
  <c r="AA17" i="2" s="1"/>
  <c r="AA4" i="2" s="1"/>
  <c r="AA20" i="2"/>
  <c r="AA7" i="2" s="1"/>
  <c r="AA18" i="2" s="1"/>
  <c r="AA5" i="2" s="1"/>
  <c r="AA16" i="2" s="1"/>
  <c r="Z21" i="2"/>
  <c r="Y21" i="2"/>
  <c r="Z20" i="2"/>
  <c r="Z7" i="2" s="1"/>
  <c r="Z18" i="2" s="1"/>
  <c r="Z5" i="2" s="1"/>
  <c r="Z16" i="2" s="1"/>
  <c r="X9" i="2" l="1"/>
  <c r="Y8" i="2"/>
  <c r="Y19" i="2" s="1"/>
  <c r="Y6" i="2" s="1"/>
  <c r="Y17" i="2" s="1"/>
  <c r="Y4" i="2" s="1"/>
  <c r="Y9" i="2"/>
  <c r="Z8" i="2"/>
  <c r="Z19" i="2" s="1"/>
  <c r="Z6" i="2" s="1"/>
  <c r="Z17" i="2" s="1"/>
  <c r="Z4" i="2" s="1"/>
  <c r="Y20" i="2" l="1"/>
  <c r="Y7" i="2" s="1"/>
  <c r="Y18" i="2" s="1"/>
  <c r="Y5" i="2" s="1"/>
  <c r="Y16" i="2" s="1"/>
  <c r="X21" i="2"/>
  <c r="W21" i="2"/>
  <c r="X20" i="2"/>
  <c r="X7" i="2" s="1"/>
  <c r="X18" i="2" s="1"/>
  <c r="X5" i="2" s="1"/>
  <c r="X16" i="2" s="1"/>
  <c r="W8" i="2" l="1"/>
  <c r="W19" i="2" s="1"/>
  <c r="W6" i="2" s="1"/>
  <c r="W17" i="2" s="1"/>
  <c r="W4" i="2" s="1"/>
  <c r="V9" i="2"/>
  <c r="W9" i="2"/>
  <c r="X8" i="2"/>
  <c r="X19" i="2" s="1"/>
  <c r="X6" i="2" s="1"/>
  <c r="X17" i="2" s="1"/>
  <c r="X4" i="2" s="1"/>
  <c r="W20" i="2" l="1"/>
  <c r="W7" i="2" s="1"/>
  <c r="W18" i="2" s="1"/>
  <c r="W5" i="2" s="1"/>
  <c r="W16" i="2" s="1"/>
  <c r="V21" i="2"/>
  <c r="V8" i="2" s="1"/>
  <c r="V19" i="2" s="1"/>
  <c r="V6" i="2" s="1"/>
  <c r="V17" i="2" s="1"/>
  <c r="V4" i="2" s="1"/>
  <c r="V20" i="2"/>
  <c r="V7" i="2" s="1"/>
  <c r="V18" i="2" s="1"/>
  <c r="V5" i="2" s="1"/>
  <c r="V16" i="2" s="1"/>
  <c r="W30" i="2" l="1"/>
  <c r="V30" i="2" s="1"/>
  <c r="X29" i="2"/>
  <c r="X28" i="2" s="1"/>
  <c r="P29" i="2"/>
  <c r="Q28" i="2"/>
  <c r="D29" i="2"/>
  <c r="D28" i="2" s="1"/>
  <c r="K30" i="2"/>
  <c r="J30" i="2" s="1"/>
  <c r="I30" i="2" s="1"/>
  <c r="P28" i="2" l="1"/>
  <c r="C29" i="2"/>
  <c r="C28" i="2" s="1"/>
  <c r="K29" i="2"/>
  <c r="K28" i="2" s="1"/>
  <c r="W29" i="2"/>
  <c r="W28" i="2" s="1"/>
  <c r="V29" i="2" l="1"/>
  <c r="V28" i="2" s="1"/>
  <c r="J29" i="2"/>
  <c r="J28" i="2" s="1"/>
  <c r="I29" i="2" l="1"/>
  <c r="I28" i="2" s="1"/>
</calcChain>
</file>

<file path=xl/sharedStrings.xml><?xml version="1.0" encoding="utf-8"?>
<sst xmlns="http://schemas.openxmlformats.org/spreadsheetml/2006/main" count="121" uniqueCount="64">
  <si>
    <r>
      <t>p</t>
    </r>
    <r>
      <rPr>
        <vertAlign val="subscript"/>
        <sz val="11"/>
        <color theme="1"/>
        <rFont val="Calibri"/>
        <family val="2"/>
        <charset val="238"/>
        <scheme val="minor"/>
      </rPr>
      <t>A</t>
    </r>
  </si>
  <si>
    <r>
      <t>q</t>
    </r>
    <r>
      <rPr>
        <vertAlign val="subscript"/>
        <sz val="11"/>
        <color theme="1"/>
        <rFont val="Calibri"/>
        <family val="2"/>
        <charset val="238"/>
        <scheme val="minor"/>
      </rPr>
      <t>A</t>
    </r>
  </si>
  <si>
    <t>game</t>
  </si>
  <si>
    <t>A score</t>
  </si>
  <si>
    <t>B score</t>
  </si>
  <si>
    <r>
      <rPr>
        <sz val="11"/>
        <color theme="1"/>
        <rFont val="Calibri"/>
        <family val="2"/>
        <charset val="238"/>
        <scheme val="minor"/>
      </rPr>
      <t>p</t>
    </r>
    <r>
      <rPr>
        <vertAlign val="subscript"/>
        <sz val="11"/>
        <color theme="1"/>
        <rFont val="Calibri"/>
        <family val="2"/>
        <charset val="238"/>
        <scheme val="minor"/>
      </rPr>
      <t>B</t>
    </r>
  </si>
  <si>
    <r>
      <rPr>
        <sz val="11"/>
        <color theme="1"/>
        <rFont val="Calibri"/>
        <family val="2"/>
        <charset val="238"/>
        <scheme val="minor"/>
      </rPr>
      <t>q</t>
    </r>
    <r>
      <rPr>
        <vertAlign val="subscript"/>
        <sz val="11"/>
        <color theme="1"/>
        <rFont val="Calibri"/>
        <family val="2"/>
        <charset val="238"/>
        <scheme val="minor"/>
      </rPr>
      <t>B</t>
    </r>
  </si>
  <si>
    <t>Winning a tiebreak game on serve</t>
  </si>
  <si>
    <t>Winning a tiebreak game on return</t>
  </si>
  <si>
    <t>Winning a tiebreak set on serve</t>
  </si>
  <si>
    <t>Winning a tiebreak set on return</t>
  </si>
  <si>
    <t>Winning an advantage set on serve</t>
  </si>
  <si>
    <t>Winning an advantage set on return</t>
  </si>
  <si>
    <t>Winning a game on serve player B</t>
  </si>
  <si>
    <t>Winning a game on serve player A</t>
  </si>
  <si>
    <t>Winning an all tiebreak set match</t>
  </si>
  <si>
    <t>Winning a ﬁnal set advantage match</t>
  </si>
  <si>
    <t>The probability of reaching various score lines in a game player A</t>
  </si>
  <si>
    <t>The probability of reaching various score lines in a game player B</t>
  </si>
  <si>
    <r>
      <t>Rez</t>
    </r>
    <r>
      <rPr>
        <vertAlign val="subscript"/>
        <sz val="11"/>
        <color theme="1"/>
        <rFont val="Calibri"/>
        <family val="2"/>
        <charset val="238"/>
        <scheme val="minor"/>
      </rPr>
      <t>B</t>
    </r>
  </si>
  <si>
    <r>
      <t>Rez</t>
    </r>
    <r>
      <rPr>
        <vertAlign val="subscript"/>
        <sz val="11"/>
        <color theme="1"/>
        <rFont val="Calibri"/>
        <family val="2"/>
        <charset val="238"/>
        <scheme val="minor"/>
      </rPr>
      <t>A</t>
    </r>
  </si>
  <si>
    <t>=$V$16*B2 + (1 - $V$16)*C1</t>
  </si>
  <si>
    <t>=$V$16*A2 + (1 - $V$16)*B1</t>
  </si>
  <si>
    <t>=$V$16*A3 + (1 - $V$16)*B2</t>
  </si>
  <si>
    <t>=IF(AND(REZA=$B6;REZB=C$3);1;IF(OR(AND($B6=4;C$3&gt;=0;C$3&lt;=2);AND(C$3=0;$B6&gt;=1;$B6&lt;=4);AND($B6&gt;=3;C$3&gt;=3;$B6=C$3+1);AND($B6&gt;=3;C$3&gt;=3;$B6=C$3+2));PA*C5;IF(OR(AND(C$3=4;$B6&gt;=0;$B6&lt;=2);AND($B6=0;C$3&gt;=1;C$3&lt;=4);AND($B6&gt;=3;C$3&gt;=3;C$3=$B6+1);AND($B6&gt;=3;C$3&gt;=3;C$3=$B6+2));QA*B6;IF(OR(AND($B6&gt;=1;$B6&lt;=3;C$3&gt;=1;C$3&lt;=3);AND($B6&gt;=4;C$3&gt;=4;$B6=C$3));PA*C5 + QA*B6;0))))</t>
  </si>
  <si>
    <t>=IF(AND(REZA=$B7;REZB=C$3);1;IF(OR(AND($B7=4;C$3&gt;=0;C$3&lt;=2);AND(C$3=0;$B7&gt;=1;$B7&lt;=4);AND($B7&gt;=3;C$3&gt;=3;$B7=C$3+1);AND($B7&gt;=3;C$3&gt;=3;$B7=C$3+2));PA*C6;IF(OR(AND(C$3=4;$B7&gt;=0;$B7&lt;=2);AND($B7=0;C$3&gt;=1;C$3&lt;=4);AND($B7&gt;=3;C$3&gt;=3;C$3=$B7+1);AND($B7&gt;=3;C$3&gt;=3;C$3=$B7+2));QA*B7;IF(OR(AND($B7&gt;=1;$B7&lt;=3;C$3&gt;=1;C$3&lt;=3);AND($B7&gt;=4;C$3&gt;=4;$B7=C$3));PA*C6 + QA*B7;0))))</t>
  </si>
  <si>
    <t>=IF(AND(REZA=$B8;REZB=C$3);1;IF(OR(AND($B8=4;C$3&gt;=0;C$3&lt;=2);AND(C$3=0;$B8&gt;=1;$B8&lt;=4);AND($B8&gt;=3;C$3&gt;=3;$B8=C$3+1);AND($B8&gt;=3;C$3&gt;=3;$B8=C$3+2));PA*C7;IF(OR(AND(C$3=4;$B8&gt;=0;$B8&lt;=2);AND($B8=0;C$3&gt;=1;C$3&lt;=4);AND($B8&gt;=3;C$3&gt;=3;C$3=$B8+1);AND($B8&gt;=3;C$3&gt;=3;C$3=$B8+2));QA*B8;IF(OR(AND($B8&gt;=1;$B8&lt;=3;C$3&gt;=1;C$3&lt;=3);AND($B8&gt;=4;C$3&gt;=4;$B8=C$3));PA*C7 + QA*B8;0))))</t>
  </si>
  <si>
    <t>=IF(AND(REZA=$B9;REZB=C$3);1;IF(OR(AND($B9=4;C$3&gt;=0;C$3&lt;=2);AND(C$3=0;$B9&gt;=1;$B9&lt;=4);AND($B9&gt;=3;C$3&gt;=3;$B9=C$3+1);AND($B9&gt;=3;C$3&gt;=3;$B9=C$3+2));PA*C8;IF(OR(AND(C$3=4;$B9&gt;=0;$B9&lt;=2);AND($B9=0;C$3&gt;=1;C$3&lt;=4);AND($B9&gt;=3;C$3&gt;=3;C$3=$B9+1);AND($B9&gt;=3;C$3&gt;=3;C$3=$B9+2));QA*B9;IF(OR(AND($B9&gt;=1;$B9&lt;=3;C$3&gt;=1;C$3&lt;=3);AND($B9&gt;=4;C$3&gt;=4;$B9=C$3));PA*C8 + QA*B9;0))))</t>
  </si>
  <si>
    <t>=IF(AND(REZA=$B10;REZB=C$3);1;IF(OR(AND($B10=4;C$3&gt;=0;C$3&lt;=2);AND(C$3=0;$B10&gt;=1;$B10&lt;=4);AND($B10&gt;=3;C$3&gt;=3;$B10=C$3+1);AND($B10&gt;=3;C$3&gt;=3;$B10=C$3+2));PA*C9;IF(OR(AND(C$3=4;$B10&gt;=0;$B10&lt;=2);AND($B10=0;C$3&gt;=1;C$3&lt;=4);AND($B10&gt;=3;C$3&gt;=3;C$3=$B10+1);AND($B10&gt;=3;C$3&gt;=3;C$3=$B10+2));QA*B10;IF(OR(AND($B10&gt;=1;$B10&lt;=3;C$3&gt;=1;C$3&lt;=3);AND($B10&gt;=4;C$3&gt;=4;$B10=C$3));PA*C9 + QA*B10;0))))</t>
  </si>
  <si>
    <t>=IF(AND(REZA=$B6;REZB=D$3);1;IF(OR(AND($B6=4;D$3&gt;=0;D$3&lt;=2);AND(D$3=0;$B6&gt;=1;$B6&lt;=4);AND($B6&gt;=3;D$3&gt;=3;$B6=D$3+1);AND($B6&gt;=3;D$3&gt;=3;$B6=D$3+2));PA*D5;IF(OR(AND(D$3=4;$B6&gt;=0;$B6&lt;=2);AND($B6=0;D$3&gt;=1;D$3&lt;=4);AND($B6&gt;=3;D$3&gt;=3;D$3=$B6+1);AND($B6&gt;=3;D$3&gt;=3;D$3=$B6+2));QA*C6;IF(OR(AND($B6&gt;=1;$B6&lt;=3;D$3&gt;=1;D$3&lt;=3);AND($B6&gt;=4;D$3&gt;=4;$B6=D$3));PA*D5 + QA*C6;0))))</t>
  </si>
  <si>
    <t>=IF(AND(REZA=$B7;REZB=D$3);1;IF(OR(AND($B7=4;D$3&gt;=0;D$3&lt;=2);AND(D$3=0;$B7&gt;=1;$B7&lt;=4);AND($B7&gt;=3;D$3&gt;=3;$B7=D$3+1);AND($B7&gt;=3;D$3&gt;=3;$B7=D$3+2));PA*D6;IF(OR(AND(D$3=4;$B7&gt;=0;$B7&lt;=2);AND($B7=0;D$3&gt;=1;D$3&lt;=4);AND($B7&gt;=3;D$3&gt;=3;D$3=$B7+1);AND($B7&gt;=3;D$3&gt;=3;D$3=$B7+2));QA*C7;IF(OR(AND($B7&gt;=1;$B7&lt;=3;D$3&gt;=1;D$3&lt;=3);AND($B7&gt;=4;D$3&gt;=4;$B7=D$3));PA*D6 + QA*C7;0))))</t>
  </si>
  <si>
    <t>=IF(AND(REZA=$B8;REZB=D$3);1;IF(OR(AND($B8=4;D$3&gt;=0;D$3&lt;=2);AND(D$3=0;$B8&gt;=1;$B8&lt;=4);AND($B8&gt;=3;D$3&gt;=3;$B8=D$3+1);AND($B8&gt;=3;D$3&gt;=3;$B8=D$3+2));PA*D7;IF(OR(AND(D$3=4;$B8&gt;=0;$B8&lt;=2);AND($B8=0;D$3&gt;=1;D$3&lt;=4);AND($B8&gt;=3;D$3&gt;=3;D$3=$B8+1);AND($B8&gt;=3;D$3&gt;=3;D$3=$B8+2));QA*C8;IF(OR(AND($B8&gt;=1;$B8&lt;=3;D$3&gt;=1;D$3&lt;=3);AND($B8&gt;=4;D$3&gt;=4;$B8=D$3));PA*D7 + QA*C8;0))))</t>
  </si>
  <si>
    <t>=IF(AND(REZA=$B9;REZB=D$3);1;IF(OR(AND($B9=4;D$3&gt;=0;D$3&lt;=2);AND(D$3=0;$B9&gt;=1;$B9&lt;=4);AND($B9&gt;=3;D$3&gt;=3;$B9=D$3+1);AND($B9&gt;=3;D$3&gt;=3;$B9=D$3+2));PA*D8;IF(OR(AND(D$3=4;$B9&gt;=0;$B9&lt;=2);AND($B9=0;D$3&gt;=1;D$3&lt;=4);AND($B9&gt;=3;D$3&gt;=3;D$3=$B9+1);AND($B9&gt;=3;D$3&gt;=3;D$3=$B9+2));QA*C9;IF(OR(AND($B9&gt;=1;$B9&lt;=3;D$3&gt;=1;D$3&lt;=3);AND($B9&gt;=4;D$3&gt;=4;$B9=D$3));PA*D8 + QA*C9;0))))</t>
  </si>
  <si>
    <t>=IF(AND(REZA=$B10;REZB=D$3);1;IF(OR(AND($B10=4;D$3&gt;=0;D$3&lt;=2);AND(D$3=0;$B10&gt;=1;$B10&lt;=4);AND($B10&gt;=3;D$3&gt;=3;$B10=D$3+1);AND($B10&gt;=3;D$3&gt;=3;$B10=D$3+2));PA*D9;IF(OR(AND(D$3=4;$B10&gt;=0;$B10&lt;=2);AND($B10=0;D$3&gt;=1;D$3&lt;=4);AND($B10&gt;=3;D$3&gt;=3;D$3=$B10+1);AND($B10&gt;=3;D$3&gt;=3;D$3=$B10+2));QA*C10;IF(OR(AND($B10&gt;=1;$B10&lt;=3;D$3&gt;=1;D$3&lt;=3);AND($B10&gt;=4;D$3&gt;=4;$B10=D$3));PA*D9 + QA*C10;0))))</t>
  </si>
  <si>
    <t>=IF(AND(REZA=$B6;REZB=E$3);1;IF(OR(AND($B6=4;E$3&gt;=0;E$3&lt;=2);AND(E$3=0;$B6&gt;=1;$B6&lt;=4);AND($B6&gt;=3;E$3&gt;=3;$B6=E$3+1);AND($B6&gt;=3;E$3&gt;=3;$B6=E$3+2));PA*E5;IF(OR(AND(E$3=4;$B6&gt;=0;$B6&lt;=2);AND($B6=0;E$3&gt;=1;E$3&lt;=4);AND($B6&gt;=3;E$3&gt;=3;E$3=$B6+1);AND($B6&gt;=3;E$3&gt;=3;E$3=$B6+2));QA*D6;IF(OR(AND($B6&gt;=1;$B6&lt;=3;E$3&gt;=1;E$3&lt;=3);AND($B6&gt;=4;E$3&gt;=4;$B6=E$3));PA*E5 + QA*D6;0))))</t>
  </si>
  <si>
    <t>=IF(AND(REZA=$B7;REZB=E$3);1;IF(OR(AND($B7=4;E$3&gt;=0;E$3&lt;=2);AND(E$3=0;$B7&gt;=1;$B7&lt;=4);AND($B7&gt;=3;E$3&gt;=3;$B7=E$3+1);AND($B7&gt;=3;E$3&gt;=3;$B7=E$3+2));PA*E6;IF(OR(AND(E$3=4;$B7&gt;=0;$B7&lt;=2);AND($B7=0;E$3&gt;=1;E$3&lt;=4);AND($B7&gt;=3;E$3&gt;=3;E$3=$B7+1);AND($B7&gt;=3;E$3&gt;=3;E$3=$B7+2));QA*D7;IF(OR(AND($B7&gt;=1;$B7&lt;=3;E$3&gt;=1;E$3&lt;=3);AND($B7&gt;=4;E$3&gt;=4;$B7=E$3));PA*E6 + QA*D7;0))))</t>
  </si>
  <si>
    <t>=IF(AND(REZA=$B8;REZB=E$3);1;IF(OR(AND($B8=4;E$3&gt;=0;E$3&lt;=2);AND(E$3=0;$B8&gt;=1;$B8&lt;=4);AND($B8&gt;=3;E$3&gt;=3;$B8=E$3+1);AND($B8&gt;=3;E$3&gt;=3;$B8=E$3+2));PA*E7;IF(OR(AND(E$3=4;$B8&gt;=0;$B8&lt;=2);AND($B8=0;E$3&gt;=1;E$3&lt;=4);AND($B8&gt;=3;E$3&gt;=3;E$3=$B8+1);AND($B8&gt;=3;E$3&gt;=3;E$3=$B8+2));QA*D8;IF(OR(AND($B8&gt;=1;$B8&lt;=3;E$3&gt;=1;E$3&lt;=3);AND($B8&gt;=4;E$3&gt;=4;$B8=E$3));PA*E7 + QA*D8;0))))</t>
  </si>
  <si>
    <t>=IF(AND(REZA=$B9;REZB=E$3);1;IF(OR(AND($B9=4;E$3&gt;=0;E$3&lt;=2);AND(E$3=0;$B9&gt;=1;$B9&lt;=4);AND($B9&gt;=3;E$3&gt;=3;$B9=E$3+1);AND($B9&gt;=3;E$3&gt;=3;$B9=E$3+2));PA*E8;IF(OR(AND(E$3=4;$B9&gt;=0;$B9&lt;=2);AND($B9=0;E$3&gt;=1;E$3&lt;=4);AND($B9&gt;=3;E$3&gt;=3;E$3=$B9+1);AND($B9&gt;=3;E$3&gt;=3;E$3=$B9+2));QA*D9;IF(OR(AND($B9&gt;=1;$B9&lt;=3;E$3&gt;=1;E$3&lt;=3);AND($B9&gt;=4;E$3&gt;=4;$B9=E$3));PA*E8 + QA*D9;0))))</t>
  </si>
  <si>
    <t>=IF(AND(REZA=$B10;REZB=E$3);1;IF(OR(AND($B10=4;E$3&gt;=0;E$3&lt;=2);AND(E$3=0;$B10&gt;=1;$B10&lt;=4);AND($B10&gt;=3;E$3&gt;=3;$B10=E$3+1);AND($B10&gt;=3;E$3&gt;=3;$B10=E$3+2));PA*E9;IF(OR(AND(E$3=4;$B10&gt;=0;$B10&lt;=2);AND($B10=0;E$3&gt;=1;E$3&lt;=4);AND($B10&gt;=3;E$3&gt;=3;E$3=$B10+1);AND($B10&gt;=3;E$3&gt;=3;E$3=$B10+2));QA*D10;IF(OR(AND($B10&gt;=1;$B10&lt;=3;E$3&gt;=1;E$3&lt;=3);AND($B10&gt;=4;E$3&gt;=4;$B10=E$3));PA*E9 + QA*D10;0))))</t>
  </si>
  <si>
    <t>'=IF(AND(REZA=$B6;REZB=F$3);1;IF(OR(AND($B6=4;F$3&gt;=0;F$3&lt;=2);AND(F$3=0;$B6&gt;=1;$B6&lt;=4);AND($B6&gt;=3;F$3&gt;=3;$B6=F$3+1);AND($B6&gt;=3;F$3&gt;=3;$B6=F$3+2));PA*F5;IF(OR(AND(F$3=4;$B6&gt;=0;$B6&lt;=2);AND($B6=0;F$3&gt;=1;F$3&lt;=4);AND($B6&gt;=3;F$3&gt;=3;F$3=$B6+1);AND($B6&gt;=3;F$3&gt;=3;F$3=$B6+2));QA*E6;IF(OR(AND($B6&gt;=1;$B6&lt;=3;F$3&gt;=1;F$3&lt;=3);AND($B6&gt;=4;F$3&gt;=4;$B6=F$3));PA*F5 + QA*E6;0))))</t>
  </si>
  <si>
    <t>=IF(AND(REZA=$B7;REZB=F$3);1;IF(OR(AND($B7=4;F$3&gt;=0;F$3&lt;=2);AND(F$3=0;$B7&gt;=1;$B7&lt;=4);AND($B7&gt;=3;F$3&gt;=3;$B7=F$3+1);AND($B7&gt;=3;F$3&gt;=3;$B7=F$3+2));PA*F6;IF(OR(AND(F$3=4;$B7&gt;=0;$B7&lt;=2);AND($B7=0;F$3&gt;=1;F$3&lt;=4);AND($B7&gt;=3;F$3&gt;=3;F$3=$B7+1);AND($B7&gt;=3;F$3&gt;=3;F$3=$B7+2));QA*E7;IF(OR(AND($B7&gt;=1;$B7&lt;=3;F$3&gt;=1;F$3&lt;=3);AND($B7&gt;=4;F$3&gt;=4;$B7=F$3));PA*F6 + QA*E7;0))))</t>
  </si>
  <si>
    <t>=IF(AND(REZA=$B8;REZB=F$3);1;IF(OR(AND($B8=4;F$3&gt;=0;F$3&lt;=2);AND(F$3=0;$B8&gt;=1;$B8&lt;=4);AND($B8&gt;=3;F$3&gt;=3;$B8=F$3+1);AND($B8&gt;=3;F$3&gt;=3;$B8=F$3+2));PA*F7;IF(OR(AND(F$3=4;$B8&gt;=0;$B8&lt;=2);AND($B8=0;F$3&gt;=1;F$3&lt;=4);AND($B8&gt;=3;F$3&gt;=3;F$3=$B8+1);AND($B8&gt;=3;F$3&gt;=3;F$3=$B8+2));QA*E8;IF(OR(AND($B8&gt;=1;$B8&lt;=3;F$3&gt;=1;F$3&lt;=3);AND($B8&gt;=4;F$3&gt;=4;$B8=F$3));PA*F7 + QA*E8;0))))</t>
  </si>
  <si>
    <t>=IF(AND(REZA=$B9;REZB=F$3);1;IF(OR(AND($B9=4;F$3&gt;=0;F$3&lt;=2);AND(F$3=0;$B9&gt;=1;$B9&lt;=4);AND($B9&gt;=3;F$3&gt;=3;$B9=F$3+1);AND($B9&gt;=3;F$3&gt;=3;$B9=F$3+2));PA*F8;IF(OR(AND(F$3=4;$B9&gt;=0;$B9&lt;=2);AND($B9=0;F$3&gt;=1;F$3&lt;=4);AND($B9&gt;=3;F$3&gt;=3;F$3=$B9+1);AND($B9&gt;=3;F$3&gt;=3;F$3=$B9+2));QA*E9;IF(OR(AND($B9&gt;=1;$B9&lt;=3;F$3&gt;=1;F$3&lt;=3);AND($B9&gt;=4;F$3&gt;=4;$B9=F$3));PA*F8 + QA*E9;0))))</t>
  </si>
  <si>
    <t>'=IF(AND(REZA=$B6;REZB=G$3);1;IF(OR(AND($B6=4;G$3&gt;=0;G$3&lt;=2);AND(G$3=0;$B6&gt;=1;$B6&lt;=4);AND($B6&gt;=3;G$3&gt;=3;$B6=G$3+1);AND($B6&gt;=3;G$3&gt;=3;$B6=G$3+2));PA*G5;IF(OR(AND(G$3=4;$B6&gt;=0;$B6&lt;=2);AND($B6=0;G$3&gt;=1;G$3&lt;=4);AND($B6&gt;=3;G$3&gt;=3;G$3=$B6+1);AND($B6&gt;=3;G$3&gt;=3;G$3=$B6+2));QA*F6;IF(OR(AND($B6&gt;=1;$B6&lt;=3;G$3&gt;=1;G$3&lt;=3);AND($B6&gt;=4;G$3&gt;=4;$B6=G$3));PA*G5 + QA*F6;0))))</t>
  </si>
  <si>
    <t>=IF(AND(REZA=$B7;REZB=G$3);1;IF(OR(AND($B7=4;G$3&gt;=0;G$3&lt;=2);AND(G$3=0;$B7&gt;=1;$B7&lt;=4);AND($B7&gt;=3;G$3&gt;=3;$B7=G$3+1);AND($B7&gt;=3;G$3&gt;=3;$B7=G$3+2));PA*G6;IF(OR(AND(G$3=4;$B7&gt;=0;$B7&lt;=2);AND($B7=0;G$3&gt;=1;G$3&lt;=4);AND($B7&gt;=3;G$3&gt;=3;G$3=$B7+1);AND($B7&gt;=3;G$3&gt;=3;G$3=$B7+2));QA*F7;IF(OR(AND($B7&gt;=1;$B7&lt;=3;G$3&gt;=1;G$3&lt;=3);AND($B7&gt;=4;G$3&gt;=4;$B7=G$3));PA*G6 + QA*F7;0))))</t>
  </si>
  <si>
    <t>=IF(AND(REZA=$B8;REZB=G$3);1;IF(OR(AND($B8=4;G$3&gt;=0;G$3&lt;=2);AND(G$3=0;$B8&gt;=1;$B8&lt;=4);AND($B8&gt;=3;G$3&gt;=3;$B8=G$3+1);AND($B8&gt;=3;G$3&gt;=3;$B8=G$3+2));PA*G7;IF(OR(AND(G$3=4;$B8&gt;=0;$B8&lt;=2);AND($B8=0;G$3&gt;=1;G$3&lt;=4);AND($B8&gt;=3;G$3&gt;=3;G$3=$B8+1);AND($B8&gt;=3;G$3&gt;=3;G$3=$B8+2));QA*F8;IF(OR(AND($B8&gt;=1;$B8&lt;=3;G$3&gt;=1;G$3&lt;=3);AND($B8&gt;=4;G$3&gt;=4;$B8=G$3));PA*G7 + QA*F8;0))))</t>
  </si>
  <si>
    <t>'=C10+D10+E10+F9*WinGameAServe</t>
  </si>
  <si>
    <t>Winning a tiebreak game on serve player A</t>
  </si>
  <si>
    <t>Winning a tiebreak game on serve player B</t>
  </si>
  <si>
    <t>pA</t>
  </si>
  <si>
    <t>pB</t>
  </si>
  <si>
    <t>qA</t>
  </si>
  <si>
    <t>qB</t>
  </si>
  <si>
    <t>i - 1 A</t>
  </si>
  <si>
    <t>i - 1 B</t>
  </si>
  <si>
    <t>j - 1 A</t>
  </si>
  <si>
    <t>j - 1 B</t>
  </si>
  <si>
    <t>=</t>
  </si>
  <si>
    <t>i</t>
  </si>
  <si>
    <t>j</t>
  </si>
  <si>
    <t>pgB</t>
  </si>
  <si>
    <t>pgA</t>
  </si>
  <si>
    <t>qgA</t>
  </si>
  <si>
    <t>qgB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</si>
</sst>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double">
        <color rgb="FF3F3F3F"/>
      </top>
      <bottom style="thin">
        <color rgb="FF3F3F3F"/>
      </bottom>
      <diagonal/>
    </border>
    <border>
      <left/>
      <right/>
      <top style="double">
        <color rgb="FF3F3F3F"/>
      </top>
      <bottom style="thin">
        <color rgb="FF3F3F3F"/>
      </bottom>
      <diagonal/>
    </border>
    <border>
      <left/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3F3F3F"/>
      </left>
      <right/>
      <top/>
      <bottom/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/>
      <bottom/>
      <diagonal/>
    </border>
  </borders>
  <cellStyleXfs count="5">
    <xf numFmtId="0" fontId="0" fillId="0" borderId="0"/>
    <xf numFmtId="0" fontId="3" fillId="2" borderId="2" applyNumberFormat="0" applyAlignment="0" applyProtection="0"/>
    <xf numFmtId="0" fontId="4" fillId="2" borderId="1" applyNumberFormat="0" applyAlignment="0" applyProtection="0"/>
    <xf numFmtId="0" fontId="5" fillId="3" borderId="3" applyNumberFormat="0" applyAlignment="0" applyProtection="0"/>
    <xf numFmtId="0" fontId="2" fillId="4" borderId="4" applyNumberFormat="0" applyFont="0" applyAlignment="0" applyProtection="0"/>
  </cellStyleXfs>
  <cellXfs count="4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0" xfId="0" applyAlignment="1">
      <alignment textRotation="255"/>
    </xf>
    <xf numFmtId="0" fontId="0" fillId="0" borderId="0" xfId="0" applyAlignment="1">
      <alignment textRotation="255" wrapText="1"/>
    </xf>
    <xf numFmtId="0" fontId="4" fillId="2" borderId="1" xfId="2"/>
    <xf numFmtId="0" fontId="4" fillId="2" borderId="1" xfId="2" applyAlignment="1">
      <alignment horizontal="right"/>
    </xf>
    <xf numFmtId="164" fontId="0" fillId="4" borderId="4" xfId="4" applyNumberFormat="1" applyFont="1"/>
    <xf numFmtId="1" fontId="0" fillId="4" borderId="4" xfId="4" applyNumberFormat="1" applyFont="1"/>
    <xf numFmtId="0" fontId="0" fillId="4" borderId="4" xfId="4" applyFont="1"/>
    <xf numFmtId="0" fontId="3" fillId="2" borderId="2" xfId="1" applyAlignment="1">
      <alignment horizontal="center"/>
    </xf>
    <xf numFmtId="1" fontId="0" fillId="4" borderId="14" xfId="4" applyNumberFormat="1" applyFont="1" applyBorder="1"/>
    <xf numFmtId="0" fontId="3" fillId="2" borderId="2" xfId="1" applyAlignment="1">
      <alignment horizontal="center" vertical="center" textRotation="255" shrinkToFit="1"/>
    </xf>
    <xf numFmtId="0" fontId="3" fillId="2" borderId="17" xfId="1" applyBorder="1" applyAlignment="1">
      <alignment vertical="center" textRotation="255" shrinkToFit="1"/>
    </xf>
    <xf numFmtId="0" fontId="3" fillId="2" borderId="18" xfId="1" applyBorder="1" applyAlignment="1">
      <alignment vertical="center" textRotation="255" shrinkToFit="1"/>
    </xf>
    <xf numFmtId="0" fontId="3" fillId="2" borderId="15" xfId="1" applyBorder="1" applyAlignment="1">
      <alignment vertical="center" textRotation="255" shrinkToFit="1"/>
    </xf>
    <xf numFmtId="0" fontId="3" fillId="2" borderId="0" xfId="1" applyBorder="1" applyAlignment="1">
      <alignment vertical="center" textRotation="255" shrinkToFit="1"/>
    </xf>
    <xf numFmtId="0" fontId="3" fillId="2" borderId="2" xfId="1" applyAlignment="1">
      <alignment horizontal="center"/>
    </xf>
    <xf numFmtId="0" fontId="3" fillId="2" borderId="2" xfId="1" applyAlignment="1">
      <alignment horizontal="center" vertical="center" textRotation="255" shrinkToFit="1"/>
    </xf>
    <xf numFmtId="0" fontId="0" fillId="0" borderId="0" xfId="0" quotePrefix="1"/>
    <xf numFmtId="164" fontId="0" fillId="4" borderId="4" xfId="4" quotePrefix="1" applyNumberFormat="1" applyFont="1"/>
    <xf numFmtId="164" fontId="0" fillId="0" borderId="0" xfId="0" quotePrefix="1" applyNumberFormat="1"/>
    <xf numFmtId="0" fontId="5" fillId="3" borderId="5" xfId="3" applyBorder="1" applyAlignment="1">
      <alignment horizontal="center" shrinkToFit="1"/>
    </xf>
    <xf numFmtId="0" fontId="5" fillId="3" borderId="6" xfId="3" applyBorder="1" applyAlignment="1">
      <alignment horizontal="center" shrinkToFit="1"/>
    </xf>
    <xf numFmtId="0" fontId="3" fillId="2" borderId="2" xfId="1" applyAlignment="1">
      <alignment horizontal="center"/>
    </xf>
    <xf numFmtId="0" fontId="3" fillId="2" borderId="8" xfId="1" applyBorder="1" applyAlignment="1">
      <alignment horizontal="center" textRotation="255" shrinkToFit="1"/>
    </xf>
    <xf numFmtId="0" fontId="3" fillId="2" borderId="9" xfId="1" applyBorder="1" applyAlignment="1">
      <alignment horizontal="center" textRotation="255" shrinkToFit="1"/>
    </xf>
    <xf numFmtId="0" fontId="3" fillId="2" borderId="10" xfId="1" applyBorder="1" applyAlignment="1">
      <alignment horizontal="center" textRotation="255" shrinkToFit="1"/>
    </xf>
    <xf numFmtId="0" fontId="5" fillId="3" borderId="5" xfId="3" applyBorder="1" applyAlignment="1">
      <alignment horizontal="center" wrapText="1"/>
    </xf>
    <xf numFmtId="0" fontId="5" fillId="3" borderId="6" xfId="3" applyBorder="1" applyAlignment="1">
      <alignment horizontal="center" wrapText="1"/>
    </xf>
    <xf numFmtId="0" fontId="3" fillId="2" borderId="11" xfId="1" applyBorder="1" applyAlignment="1">
      <alignment horizontal="center"/>
    </xf>
    <xf numFmtId="0" fontId="3" fillId="2" borderId="12" xfId="1" applyBorder="1" applyAlignment="1">
      <alignment horizontal="center"/>
    </xf>
    <xf numFmtId="0" fontId="3" fillId="2" borderId="13" xfId="1" applyBorder="1" applyAlignment="1">
      <alignment horizontal="center"/>
    </xf>
    <xf numFmtId="0" fontId="5" fillId="3" borderId="7" xfId="3" applyBorder="1" applyAlignment="1">
      <alignment horizontal="center" wrapText="1"/>
    </xf>
    <xf numFmtId="0" fontId="3" fillId="2" borderId="2" xfId="1" applyAlignment="1">
      <alignment horizontal="center" vertical="center" textRotation="255"/>
    </xf>
    <xf numFmtId="0" fontId="3" fillId="2" borderId="2" xfId="1" applyAlignment="1">
      <alignment horizontal="center" vertical="center" textRotation="255" shrinkToFit="1"/>
    </xf>
    <xf numFmtId="0" fontId="3" fillId="2" borderId="2" xfId="1" applyAlignment="1">
      <alignment horizontal="center" wrapText="1"/>
    </xf>
    <xf numFmtId="0" fontId="3" fillId="2" borderId="19" xfId="1" applyBorder="1" applyAlignment="1">
      <alignment horizontal="center" vertical="center" textRotation="255" shrinkToFit="1"/>
    </xf>
    <xf numFmtId="0" fontId="3" fillId="2" borderId="20" xfId="1" applyBorder="1" applyAlignment="1">
      <alignment horizontal="center" vertical="center" textRotation="255" shrinkToFit="1"/>
    </xf>
    <xf numFmtId="0" fontId="3" fillId="2" borderId="15" xfId="1" applyBorder="1" applyAlignment="1">
      <alignment horizontal="center"/>
    </xf>
    <xf numFmtId="0" fontId="3" fillId="2" borderId="0" xfId="1" applyBorder="1" applyAlignment="1">
      <alignment horizontal="center"/>
    </xf>
    <xf numFmtId="0" fontId="5" fillId="3" borderId="16" xfId="3" applyBorder="1" applyAlignment="1">
      <alignment horizontal="center" wrapText="1"/>
    </xf>
    <xf numFmtId="0" fontId="5" fillId="3" borderId="0" xfId="3" applyBorder="1" applyAlignment="1">
      <alignment horizontal="center" wrapText="1"/>
    </xf>
  </cellXfs>
  <cellStyles count="5">
    <cellStyle name="Calculation" xfId="2" builtinId="22"/>
    <cellStyle name="Check Cell" xfId="3" builtinId="23"/>
    <cellStyle name="Normal" xfId="0" builtinId="0"/>
    <cellStyle name="Note" xfId="4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zoomScaleNormal="100" workbookViewId="0">
      <selection activeCell="C1" sqref="C1"/>
    </sheetView>
  </sheetViews>
  <sheetFormatPr defaultRowHeight="15" x14ac:dyDescent="0.25"/>
  <cols>
    <col min="1" max="39" width="6.140625" customWidth="1"/>
  </cols>
  <sheetData>
    <row r="1" spans="1:40" ht="18" x14ac:dyDescent="0.35">
      <c r="A1" t="s">
        <v>0</v>
      </c>
      <c r="B1" s="4">
        <v>0.62</v>
      </c>
      <c r="C1" s="4">
        <v>0.6</v>
      </c>
      <c r="D1" s="2" t="s">
        <v>5</v>
      </c>
      <c r="K1" s="4"/>
      <c r="L1" s="4"/>
      <c r="M1" s="2"/>
      <c r="V1" s="4"/>
      <c r="W1" s="4"/>
      <c r="X1" s="2"/>
    </row>
    <row r="2" spans="1:40" ht="18" x14ac:dyDescent="0.35">
      <c r="A2" t="s">
        <v>1</v>
      </c>
      <c r="B2" s="4">
        <f>1-B1</f>
        <v>0.38</v>
      </c>
      <c r="C2" s="4">
        <f>1-C1</f>
        <v>0.4</v>
      </c>
      <c r="D2" s="2" t="s">
        <v>6</v>
      </c>
      <c r="K2" s="4"/>
      <c r="L2" s="4"/>
      <c r="M2" s="2"/>
      <c r="V2" s="4"/>
      <c r="W2" s="4"/>
      <c r="X2" s="2"/>
    </row>
    <row r="3" spans="1:40" ht="18" x14ac:dyDescent="0.35">
      <c r="L3" s="4"/>
      <c r="M3" s="4"/>
      <c r="N3" s="2"/>
    </row>
    <row r="4" spans="1:40" ht="15" customHeight="1" x14ac:dyDescent="0.35">
      <c r="A4" t="s">
        <v>20</v>
      </c>
      <c r="B4">
        <v>0</v>
      </c>
    </row>
    <row r="5" spans="1:40" ht="15" customHeight="1" x14ac:dyDescent="0.35">
      <c r="A5" t="s">
        <v>19</v>
      </c>
      <c r="B5">
        <v>0</v>
      </c>
    </row>
    <row r="6" spans="1:40" ht="15" customHeight="1" x14ac:dyDescent="0.25"/>
    <row r="12" spans="1:40" ht="15" customHeight="1" x14ac:dyDescent="0.25"/>
    <row r="13" spans="1:40" ht="15" customHeight="1" x14ac:dyDescent="0.25"/>
    <row r="14" spans="1:40" ht="15" customHeight="1" x14ac:dyDescent="0.25"/>
    <row r="15" spans="1:40" ht="15" customHeight="1" x14ac:dyDescent="0.25">
      <c r="AN15" s="6"/>
    </row>
    <row r="16" spans="1:40" ht="15" customHeight="1" x14ac:dyDescent="0.25"/>
    <row r="17" ht="15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1"/>
  <sheetViews>
    <sheetView workbookViewId="0">
      <selection activeCell="P6" sqref="P6"/>
    </sheetView>
  </sheetViews>
  <sheetFormatPr defaultRowHeight="15" x14ac:dyDescent="0.25"/>
  <cols>
    <col min="1" max="39" width="6.85546875" customWidth="1"/>
  </cols>
  <sheetData>
    <row r="1" spans="1:39" ht="16.5" thickTop="1" thickBot="1" x14ac:dyDescent="0.3">
      <c r="A1" s="32" t="s">
        <v>14</v>
      </c>
      <c r="B1" s="33"/>
      <c r="C1" s="33"/>
      <c r="D1" s="33"/>
      <c r="E1" s="33"/>
      <c r="F1" s="33"/>
      <c r="G1" s="37"/>
      <c r="I1" s="32" t="s">
        <v>7</v>
      </c>
      <c r="J1" s="33"/>
      <c r="K1" s="33"/>
      <c r="L1" s="33"/>
      <c r="M1" s="33"/>
      <c r="N1" s="33"/>
      <c r="O1" s="33"/>
      <c r="P1" s="33"/>
      <c r="Q1" s="33"/>
      <c r="R1" s="37"/>
      <c r="T1" s="32" t="s">
        <v>9</v>
      </c>
      <c r="U1" s="33"/>
      <c r="V1" s="33"/>
      <c r="W1" s="33"/>
      <c r="X1" s="33"/>
      <c r="Y1" s="33"/>
      <c r="Z1" s="33"/>
      <c r="AA1" s="33"/>
      <c r="AB1" s="33"/>
      <c r="AC1" s="37"/>
      <c r="AE1" s="32" t="s">
        <v>11</v>
      </c>
      <c r="AF1" s="33"/>
      <c r="AG1" s="33"/>
      <c r="AH1" s="33"/>
      <c r="AI1" s="33"/>
      <c r="AJ1" s="33"/>
      <c r="AK1" s="33"/>
      <c r="AL1" s="33"/>
      <c r="AM1" s="37"/>
    </row>
    <row r="2" spans="1:39" ht="15.75" thickTop="1" x14ac:dyDescent="0.25">
      <c r="A2" s="28" t="s">
        <v>4</v>
      </c>
      <c r="B2" s="28"/>
      <c r="C2" s="28"/>
      <c r="D2" s="28"/>
      <c r="E2" s="28"/>
      <c r="F2" s="28"/>
      <c r="G2" s="28"/>
      <c r="I2" s="28" t="s">
        <v>4</v>
      </c>
      <c r="J2" s="28"/>
      <c r="K2" s="28"/>
      <c r="L2" s="28"/>
      <c r="M2" s="28"/>
      <c r="N2" s="28"/>
      <c r="O2" s="28"/>
      <c r="P2" s="28"/>
      <c r="Q2" s="28"/>
      <c r="R2" s="28"/>
      <c r="T2" s="28" t="s">
        <v>4</v>
      </c>
      <c r="U2" s="28"/>
      <c r="V2" s="28"/>
      <c r="W2" s="28"/>
      <c r="X2" s="28"/>
      <c r="Y2" s="28"/>
      <c r="Z2" s="28"/>
      <c r="AA2" s="28"/>
      <c r="AB2" s="28"/>
      <c r="AC2" s="28"/>
      <c r="AE2" s="28" t="s">
        <v>4</v>
      </c>
      <c r="AF2" s="28"/>
      <c r="AG2" s="28"/>
      <c r="AH2" s="28"/>
      <c r="AI2" s="28"/>
      <c r="AJ2" s="28"/>
      <c r="AK2" s="28"/>
      <c r="AL2" s="28"/>
      <c r="AM2" s="28"/>
    </row>
    <row r="3" spans="1:39" x14ac:dyDescent="0.25">
      <c r="A3" s="39" t="s">
        <v>3</v>
      </c>
      <c r="B3" s="9"/>
      <c r="C3" s="9">
        <v>0</v>
      </c>
      <c r="D3" s="9">
        <v>15</v>
      </c>
      <c r="E3" s="9">
        <v>30</v>
      </c>
      <c r="F3" s="9">
        <v>40</v>
      </c>
      <c r="G3" s="10" t="s">
        <v>2</v>
      </c>
      <c r="I3" s="38" t="s">
        <v>3</v>
      </c>
      <c r="J3" s="9"/>
      <c r="K3" s="9">
        <v>0</v>
      </c>
      <c r="L3" s="9">
        <v>1</v>
      </c>
      <c r="M3" s="9">
        <v>2</v>
      </c>
      <c r="N3" s="9">
        <v>3</v>
      </c>
      <c r="O3" s="9">
        <v>4</v>
      </c>
      <c r="P3" s="9">
        <v>5</v>
      </c>
      <c r="Q3" s="9">
        <v>6</v>
      </c>
      <c r="R3" s="9">
        <v>7</v>
      </c>
      <c r="T3" s="38" t="s">
        <v>3</v>
      </c>
      <c r="U3" s="9"/>
      <c r="V3" s="9">
        <v>0</v>
      </c>
      <c r="W3" s="9">
        <v>1</v>
      </c>
      <c r="X3" s="9">
        <v>2</v>
      </c>
      <c r="Y3" s="9">
        <v>3</v>
      </c>
      <c r="Z3" s="9">
        <v>4</v>
      </c>
      <c r="AA3" s="9">
        <v>5</v>
      </c>
      <c r="AB3" s="9">
        <v>6</v>
      </c>
      <c r="AC3" s="9">
        <v>7</v>
      </c>
      <c r="AE3" s="38" t="s">
        <v>3</v>
      </c>
      <c r="AF3" s="9"/>
      <c r="AG3" s="9">
        <v>0</v>
      </c>
      <c r="AH3" s="9">
        <v>1</v>
      </c>
      <c r="AI3" s="9">
        <v>2</v>
      </c>
      <c r="AJ3" s="9">
        <v>3</v>
      </c>
      <c r="AK3" s="9">
        <v>4</v>
      </c>
      <c r="AL3" s="9">
        <v>5</v>
      </c>
      <c r="AM3" s="9">
        <v>6</v>
      </c>
    </row>
    <row r="4" spans="1:39" x14ac:dyDescent="0.25">
      <c r="A4" s="39"/>
      <c r="B4" s="9">
        <v>0</v>
      </c>
      <c r="C4" s="11">
        <f>List1!$B$1*C5+List1!$B$2*D4</f>
        <v>0.77586270623177001</v>
      </c>
      <c r="D4" s="11">
        <f>List1!$B$1*D5+List1!$B$2*E4</f>
        <v>0.62253307139969749</v>
      </c>
      <c r="E4" s="11">
        <f>List1!$B$1*E5+List1!$B$2*F4</f>
        <v>0.41109957494704991</v>
      </c>
      <c r="F4" s="11">
        <f>List1!$B$1*F5+List1!$B$2*G4</f>
        <v>0.17324750983358544</v>
      </c>
      <c r="G4" s="13">
        <v>0</v>
      </c>
      <c r="I4" s="38"/>
      <c r="J4" s="9">
        <v>0</v>
      </c>
      <c r="K4" s="11">
        <f>IF(MOD(K$3+$J4,2)=0,List1!$B$1*K17 + List1!$B$2*L16,List1!$B$1*K17 + List1!$B$2*L16)</f>
        <v>0.53252418496969622</v>
      </c>
      <c r="L4" s="11">
        <f>IF(MOD(L$3+$J4,2)=0,List1!$B$1*L17 + List1!$B$2*M16,List1!$B$1*L17 + List1!$B$2*M16)</f>
        <v>0.44097625610739638</v>
      </c>
      <c r="M4" s="11">
        <f>IF(MOD(M$3+$J4,2)=0,List1!$B$1*M17 + List1!$B$2*N16,List1!$B$1*M17 + List1!$B$2*N16)</f>
        <v>0.29499918799870284</v>
      </c>
      <c r="N4" s="11">
        <f>IF(MOD(N$3+$J4,2)=0,List1!$B$1*N17 + List1!$B$2*O16,List1!$B$1*N17 + List1!$B$2*O16)</f>
        <v>0.20460146081619901</v>
      </c>
      <c r="O4" s="11">
        <f>IF(MOD(O$3+$J4,2)=0,List1!$B$1*O17 + List1!$B$2*P16,List1!$B$1*O17 + List1!$B$2*P16)</f>
        <v>9.5791865993680697E-2</v>
      </c>
      <c r="P4" s="11">
        <f>IF(MOD(P$3+$J4,2)=0,List1!$B$1*P17 + List1!$B$2*Q16,List1!$B$1*P17 + List1!$B$2*Q16)</f>
        <v>4.3708153546218487E-2</v>
      </c>
      <c r="Q4" s="11">
        <f>IF(MOD(Q$3+$J4,2)=0,List1!$B$1*Q17 + List1!$B$2*R16,List1!$B$1*Q17 + List1!$B$2*R16)</f>
        <v>7.9469370084033625E-3</v>
      </c>
      <c r="R4" s="13">
        <v>0</v>
      </c>
      <c r="T4" s="38"/>
      <c r="U4" s="9">
        <v>0</v>
      </c>
      <c r="V4" s="11">
        <f t="shared" ref="V4:AA9" si="0">$C$4*V17+(1-$C$4)*W16</f>
        <v>0.56791228919066539</v>
      </c>
      <c r="W4" s="11">
        <f t="shared" si="0"/>
        <v>0.49685835542783335</v>
      </c>
      <c r="X4" s="11">
        <f t="shared" si="0"/>
        <v>0.26853119003279319</v>
      </c>
      <c r="Y4" s="11">
        <f t="shared" si="0"/>
        <v>0.19103376805565764</v>
      </c>
      <c r="Z4" s="11">
        <f t="shared" si="0"/>
        <v>5.1574789569168708E-2</v>
      </c>
      <c r="AA4" s="11">
        <f t="shared" si="0"/>
        <v>1.7631768456246047E-2</v>
      </c>
      <c r="AB4" s="12">
        <v>0</v>
      </c>
      <c r="AE4" s="38"/>
      <c r="AF4" s="9">
        <v>0</v>
      </c>
      <c r="AG4" s="11">
        <f t="shared" ref="AG4:AL8" si="1">$C$4*AG17+(1-$C$4)*AH16</f>
        <v>0.57188113689407727</v>
      </c>
      <c r="AH4" s="11">
        <f t="shared" si="1"/>
        <v>0.50110425126020497</v>
      </c>
      <c r="AI4" s="11">
        <f t="shared" si="1"/>
        <v>0.27205549688389818</v>
      </c>
      <c r="AJ4" s="11">
        <f t="shared" si="1"/>
        <v>0.19409078349728798</v>
      </c>
      <c r="AK4" s="11">
        <f t="shared" si="1"/>
        <v>5.2662176745519623E-2</v>
      </c>
      <c r="AL4" s="11">
        <f t="shared" si="1"/>
        <v>1.8078110124100752E-2</v>
      </c>
      <c r="AM4" s="12">
        <v>0</v>
      </c>
    </row>
    <row r="5" spans="1:39" x14ac:dyDescent="0.25">
      <c r="A5" s="39"/>
      <c r="B5" s="9">
        <v>15</v>
      </c>
      <c r="C5" s="11">
        <f>List1!$B$1*C6+List1!$B$2*D5</f>
        <v>0.86983893403207257</v>
      </c>
      <c r="D5" s="11">
        <f>List1!$B$1*D6+List1!$B$2*E5</f>
        <v>0.75212134341906201</v>
      </c>
      <c r="E5" s="11">
        <f>List1!$B$1*E6+List1!$B$2*F5</f>
        <v>0.55687987291981844</v>
      </c>
      <c r="F5" s="11">
        <f>List1!$B$1*F6+List1!$B$2*G5</f>
        <v>0.27943146747352493</v>
      </c>
      <c r="G5" s="13">
        <v>0</v>
      </c>
      <c r="I5" s="38"/>
      <c r="J5" s="9">
        <v>1</v>
      </c>
      <c r="K5" s="11">
        <f>IF(MOD(K$3+$J5,2)=0,List1!$B$1*K18 + List1!$B$2*L17,List1!$B$1*K18 + List1!$B$2*L17)</f>
        <v>0.66984607826314579</v>
      </c>
      <c r="L5" s="11">
        <f>IF(MOD(L$3+$J5,2)=0,List1!$B$1*L18 + List1!$B$2*M17,List1!$B$1*L18 + List1!$B$2*M17)</f>
        <v>0.53044607204498295</v>
      </c>
      <c r="M5" s="11">
        <f>IF(MOD(M$3+$J5,2)=0,List1!$B$1*M18 + List1!$B$2*N17,List1!$B$1*M18 + List1!$B$2*N17)</f>
        <v>0.43059577877245847</v>
      </c>
      <c r="N5" s="11">
        <f>IF(MOD(N$3+$J5,2)=0,List1!$B$1*N18 + List1!$B$2*O17,List1!$B$1*N18 + List1!$B$2*O17)</f>
        <v>0.27129121248161348</v>
      </c>
      <c r="O5" s="11">
        <f>IF(MOD(O$3+$J5,2)=0,List1!$B$1*O18 + List1!$B$2*P17,List1!$B$1*O18 + List1!$B$2*P17)</f>
        <v>0.17391743466487397</v>
      </c>
      <c r="P5" s="11">
        <f>IF(MOD(P$3+$J5,2)=0,List1!$B$1*P18 + List1!$B$2*Q17,List1!$B$1*P18 + List1!$B$2*Q17)</f>
        <v>6.5626318521008406E-2</v>
      </c>
      <c r="Q5" s="11">
        <f>IF(MOD(Q$3+$J5,2)=0,List1!$B$1*Q18 + List1!$B$2*R17,List1!$B$1*Q18 + List1!$B$2*R17)</f>
        <v>1.9867342521008406E-2</v>
      </c>
      <c r="R5" s="13">
        <v>0</v>
      </c>
      <c r="T5" s="38"/>
      <c r="U5" s="9">
        <v>1</v>
      </c>
      <c r="V5" s="11">
        <f t="shared" si="0"/>
        <v>0.76572628194749148</v>
      </c>
      <c r="W5" s="11">
        <f t="shared" si="0"/>
        <v>0.56281929482389148</v>
      </c>
      <c r="X5" s="11">
        <f t="shared" si="0"/>
        <v>0.48428383957401916</v>
      </c>
      <c r="Y5" s="11">
        <f t="shared" si="0"/>
        <v>0.23132176975824997</v>
      </c>
      <c r="Z5" s="11">
        <f t="shared" si="0"/>
        <v>0.14607208446895867</v>
      </c>
      <c r="AA5" s="11">
        <f t="shared" si="0"/>
        <v>2.2725371788883213E-2</v>
      </c>
      <c r="AB5" s="12">
        <v>0</v>
      </c>
      <c r="AE5" s="38"/>
      <c r="AF5" s="9">
        <v>1</v>
      </c>
      <c r="AG5" s="11">
        <f t="shared" si="1"/>
        <v>0.7689238282792128</v>
      </c>
      <c r="AH5" s="11">
        <f t="shared" si="1"/>
        <v>0.56727364893138676</v>
      </c>
      <c r="AI5" s="11">
        <f t="shared" si="1"/>
        <v>0.48910908466448633</v>
      </c>
      <c r="AJ5" s="11">
        <f t="shared" si="1"/>
        <v>0.23494778683581827</v>
      </c>
      <c r="AK5" s="11">
        <f t="shared" si="1"/>
        <v>0.14894414090792546</v>
      </c>
      <c r="AL5" s="11">
        <f t="shared" si="1"/>
        <v>2.330065613271062E-2</v>
      </c>
      <c r="AM5" s="12">
        <v>0</v>
      </c>
    </row>
    <row r="6" spans="1:39" x14ac:dyDescent="0.25">
      <c r="A6" s="39"/>
      <c r="B6" s="9">
        <v>30</v>
      </c>
      <c r="C6" s="11">
        <f>List1!$B$1*C7+List1!$B$2*D6</f>
        <v>0.94198842505295</v>
      </c>
      <c r="D6" s="11">
        <f>List1!$B$1*D7+List1!$B$2*E6</f>
        <v>0.8717854704992436</v>
      </c>
      <c r="E6" s="11">
        <f>List1!$B$1*E7+List1!$B$2*F6</f>
        <v>0.72692889561270801</v>
      </c>
      <c r="F6" s="11">
        <f>List1!$B$1*F7+List1!$B$2*G6</f>
        <v>0.45069591527987896</v>
      </c>
      <c r="G6" s="13">
        <v>0</v>
      </c>
      <c r="I6" s="38"/>
      <c r="J6" s="9">
        <v>2</v>
      </c>
      <c r="K6" s="11">
        <f>IF(MOD(K$3+$J6,2)=0,List1!$B$1*K19 + List1!$B$2*L18,List1!$B$1*K19 + List1!$B$2*L18)</f>
        <v>0.75528479175169738</v>
      </c>
      <c r="L6" s="11">
        <f>IF(MOD(L$3+$J6,2)=0,List1!$B$1*L19 + List1!$B$2*M18,List1!$B$1*L19 + List1!$B$2*M18)</f>
        <v>0.68022151195376945</v>
      </c>
      <c r="M6" s="11">
        <f>IF(MOD(M$3+$J6,2)=0,List1!$B$1*M19 + List1!$B$2*N18,List1!$B$1*M19 + List1!$B$2*N18)</f>
        <v>0.52823406133781514</v>
      </c>
      <c r="N6" s="11">
        <f>IF(MOD(N$3+$J6,2)=0,List1!$B$1*N19 + List1!$B$2*O18,List1!$B$1*N19 + List1!$B$2*O18)</f>
        <v>0.41735187920672268</v>
      </c>
      <c r="O6" s="11">
        <f>IF(MOD(O$3+$J6,2)=0,List1!$B$1*O19 + List1!$B$2*P18,List1!$B$1*O19 + List1!$B$2*P18)</f>
        <v>0.24028940907563026</v>
      </c>
      <c r="P6" s="11">
        <f>IF(MOD(P$3+$J6,2)=0,List1!$B$1*P19 + List1!$B$2*Q18,List1!$B$1*P19 + List1!$B$2*Q18)</f>
        <v>0.1342647825210084</v>
      </c>
      <c r="Q6" s="11">
        <f>IF(MOD(Q$3+$J6,2)=0,List1!$B$1*Q19 + List1!$B$2*R18,List1!$B$1*Q19 + List1!$B$2*R18)</f>
        <v>3.204410084033614E-2</v>
      </c>
      <c r="R6" s="13">
        <v>0</v>
      </c>
      <c r="T6" s="38"/>
      <c r="U6" s="9">
        <v>2</v>
      </c>
      <c r="V6" s="11">
        <f t="shared" si="0"/>
        <v>0.824343641198373</v>
      </c>
      <c r="W6" s="11">
        <f t="shared" si="0"/>
        <v>0.7814618266759249</v>
      </c>
      <c r="X6" s="11">
        <f t="shared" si="0"/>
        <v>0.55736150305637688</v>
      </c>
      <c r="Y6" s="11">
        <f t="shared" si="0"/>
        <v>0.46865670303056994</v>
      </c>
      <c r="Z6" s="11">
        <f t="shared" si="0"/>
        <v>0.18170544866246949</v>
      </c>
      <c r="AA6" s="11">
        <f t="shared" si="0"/>
        <v>8.5992756047259741E-2</v>
      </c>
      <c r="AB6" s="12">
        <v>0</v>
      </c>
      <c r="AE6" s="38"/>
      <c r="AF6" s="9">
        <v>2</v>
      </c>
      <c r="AG6" s="11">
        <f t="shared" si="1"/>
        <v>0.82717811105872097</v>
      </c>
      <c r="AH6" s="11">
        <f t="shared" si="1"/>
        <v>0.78488362111594279</v>
      </c>
      <c r="AI6" s="11">
        <f t="shared" si="1"/>
        <v>0.56253319052545447</v>
      </c>
      <c r="AJ6" s="11">
        <f t="shared" si="1"/>
        <v>0.47438174484054896</v>
      </c>
      <c r="AK6" s="11">
        <f t="shared" si="1"/>
        <v>0.18524101460855918</v>
      </c>
      <c r="AL6" s="11">
        <f t="shared" si="1"/>
        <v>8.8169630718272093E-2</v>
      </c>
      <c r="AM6" s="12">
        <v>0</v>
      </c>
    </row>
    <row r="7" spans="1:39" x14ac:dyDescent="0.25">
      <c r="A7" s="39"/>
      <c r="B7" s="9">
        <v>40</v>
      </c>
      <c r="C7" s="11">
        <f>List1!$B$1*C8+List1!$B$2*D7</f>
        <v>0.98501604236006046</v>
      </c>
      <c r="D7" s="11">
        <f>List1!$B$1*D8+List1!$B$2*E7</f>
        <v>0.96056853252647501</v>
      </c>
      <c r="E7" s="11">
        <f>List1!$B$1*E8+List1!$B$2*F7</f>
        <v>0.89623298033282905</v>
      </c>
      <c r="F7" s="11">
        <f>List1!B1*List1!B1/(List1!B1*List1!B1+List1!B2*List1!B2)</f>
        <v>0.72692889561270801</v>
      </c>
      <c r="I7" s="38"/>
      <c r="J7" s="9">
        <v>3</v>
      </c>
      <c r="K7" s="11">
        <f>IF(MOD(K$3+$J7,2)=0,List1!$B$1*K20 + List1!$B$2*L19,List1!$B$1*K20 + List1!$B$2*L19)</f>
        <v>0.867879711448589</v>
      </c>
      <c r="L7" s="11">
        <f>IF(MOD(L$3+$J7,2)=0,List1!$B$1*L20 + List1!$B$2*M19,List1!$B$1*L20 + List1!$B$2*M19)</f>
        <v>0.7733751107183866</v>
      </c>
      <c r="M7" s="11">
        <f>IF(MOD(M$3+$J7,2)=0,List1!$B$1*M20 + List1!$B$2*N19,List1!$B$1*M20 + List1!$B$2*N19)</f>
        <v>0.69455733453445379</v>
      </c>
      <c r="N7" s="11">
        <f>IF(MOD(N$3+$J7,2)=0,List1!$B$1*N20 + List1!$B$2*O19,List1!$B$1*N20 + List1!$B$2*O19)</f>
        <v>0.52587403831932777</v>
      </c>
      <c r="O7" s="11">
        <f>IF(MOD(O$3+$J7,2)=0,List1!$B$1*O20 + List1!$B$2*P19,List1!$B$1*O20 + List1!$B$2*P19)</f>
        <v>0.39932634890756308</v>
      </c>
      <c r="P7" s="11">
        <f>IF(MOD(P$3+$J7,2)=0,List1!$B$1*P20 + List1!$B$2*Q19,List1!$B$1*P20 + List1!$B$2*Q19)</f>
        <v>0.19691616806722692</v>
      </c>
      <c r="Q7" s="11">
        <f>IF(MOD(Q$3+$J7,2)=0,List1!$B$1*Q20 + List1!$B$2*R19,List1!$B$1*Q20 + List1!$B$2*R19)</f>
        <v>8.0110252100840343E-2</v>
      </c>
      <c r="R7" s="13">
        <v>0</v>
      </c>
      <c r="T7" s="38"/>
      <c r="U7" s="9">
        <v>3</v>
      </c>
      <c r="V7" s="11">
        <f t="shared" si="0"/>
        <v>0.94372651696788235</v>
      </c>
      <c r="W7" s="11">
        <f t="shared" si="0"/>
        <v>0.84620168292268882</v>
      </c>
      <c r="X7" s="11">
        <f t="shared" si="0"/>
        <v>0.80431546803135268</v>
      </c>
      <c r="Y7" s="11">
        <f t="shared" si="0"/>
        <v>0.55155342828991261</v>
      </c>
      <c r="Z7" s="11">
        <f t="shared" si="0"/>
        <v>0.44816937094041315</v>
      </c>
      <c r="AA7" s="11">
        <f t="shared" si="0"/>
        <v>0.11083501675819887</v>
      </c>
      <c r="AB7" s="12">
        <v>0</v>
      </c>
      <c r="AE7" s="38"/>
      <c r="AF7" s="9">
        <v>3</v>
      </c>
      <c r="AG7" s="11">
        <f t="shared" si="1"/>
        <v>0.94492587651137516</v>
      </c>
      <c r="AH7" s="11">
        <f t="shared" si="1"/>
        <v>0.8491179545623877</v>
      </c>
      <c r="AI7" s="11">
        <f t="shared" si="1"/>
        <v>0.80794661825236802</v>
      </c>
      <c r="AJ7" s="11">
        <f t="shared" si="1"/>
        <v>0.55791098303157549</v>
      </c>
      <c r="AK7" s="11">
        <f t="shared" si="1"/>
        <v>0.45548753035900558</v>
      </c>
      <c r="AL7" s="11">
        <f t="shared" si="1"/>
        <v>0.11364076402962661</v>
      </c>
      <c r="AM7" s="12">
        <v>0</v>
      </c>
    </row>
    <row r="8" spans="1:39" x14ac:dyDescent="0.25">
      <c r="A8" s="39"/>
      <c r="B8" s="10" t="s">
        <v>2</v>
      </c>
      <c r="C8" s="13">
        <v>1</v>
      </c>
      <c r="D8" s="13">
        <v>1</v>
      </c>
      <c r="E8" s="13">
        <v>1</v>
      </c>
      <c r="I8" s="38"/>
      <c r="J8" s="9">
        <v>4</v>
      </c>
      <c r="K8" s="11">
        <f>IF(MOD(K$3+$J8,2)=0,List1!$B$1*K21 + List1!$B$2*L20,List1!$B$1*K21 + List1!$B$2*L20)</f>
        <v>0.92580188608968084</v>
      </c>
      <c r="L8" s="11">
        <f>IF(MOD(L$3+$J8,2)=0,List1!$B$1*L21 + List1!$B$2*M20,List1!$B$1*L21 + List1!$B$2*M20)</f>
        <v>0.89160177499428583</v>
      </c>
      <c r="M8" s="11">
        <f>IF(MOD(M$3+$J8,2)=0,List1!$B$1*M21 + List1!$B$2*N20,List1!$B$1*M21 + List1!$B$2*N20)</f>
        <v>0.7979438709243698</v>
      </c>
      <c r="N8" s="11">
        <f>IF(MOD(N$3+$J8,2)=0,List1!$B$1*N21 + List1!$B$2*O20,List1!$B$1*N21 + List1!$B$2*O20)</f>
        <v>0.71569557243697479</v>
      </c>
      <c r="O8" s="11">
        <f>IF(MOD(O$3+$J8,2)=0,List1!$B$1*O21 + List1!$B$2*P20,List1!$B$1*O21 + List1!$B$2*P20)</f>
        <v>0.52338420168067235</v>
      </c>
      <c r="P8" s="11">
        <f>IF(MOD(P$3+$J8,2)=0,List1!$B$1*P21 + List1!$B$2*Q20,List1!$B$1*P21 + List1!$B$2*Q20)</f>
        <v>0.37212504201680674</v>
      </c>
      <c r="Q8" s="11">
        <f>IF(MOD(Q$3+$J8,2)=0,List1!$B$1*Q21 + List1!$B$2*R20,List1!$B$1*Q21 + List1!$B$2*R20)</f>
        <v>0.12921008403361348</v>
      </c>
      <c r="R8" s="13">
        <v>0</v>
      </c>
      <c r="T8" s="38"/>
      <c r="U8" s="9">
        <v>4</v>
      </c>
      <c r="V8" s="11">
        <f t="shared" si="0"/>
        <v>0.97190025466981478</v>
      </c>
      <c r="W8" s="11">
        <f t="shared" si="0"/>
        <v>0.96281281154481524</v>
      </c>
      <c r="X8" s="11">
        <f t="shared" si="0"/>
        <v>0.87733534525955437</v>
      </c>
      <c r="Y8" s="11">
        <f t="shared" si="0"/>
        <v>0.83937441283901726</v>
      </c>
      <c r="Z8" s="11">
        <f t="shared" si="0"/>
        <v>0.5456211605858724</v>
      </c>
      <c r="AA8" s="11">
        <f t="shared" si="0"/>
        <v>0.41939945564473069</v>
      </c>
      <c r="AB8" s="12">
        <v>0</v>
      </c>
      <c r="AE8" s="38"/>
      <c r="AF8" s="9">
        <v>4</v>
      </c>
      <c r="AG8" s="11">
        <f t="shared" si="1"/>
        <v>0.97260361920312022</v>
      </c>
      <c r="AH8" s="11">
        <f t="shared" si="1"/>
        <v>0.96373886281221821</v>
      </c>
      <c r="AI8" s="11">
        <f t="shared" si="1"/>
        <v>0.88017887039424048</v>
      </c>
      <c r="AJ8" s="11">
        <f t="shared" si="1"/>
        <v>0.84305764630751123</v>
      </c>
      <c r="AK8" s="11">
        <f t="shared" si="1"/>
        <v>0.55424290095881235</v>
      </c>
      <c r="AL8" s="11">
        <f t="shared" si="1"/>
        <v>0.43001639704765104</v>
      </c>
      <c r="AM8" s="12">
        <v>0</v>
      </c>
    </row>
    <row r="9" spans="1:39" x14ac:dyDescent="0.25">
      <c r="A9" s="3"/>
      <c r="B9" s="3"/>
      <c r="I9" s="38"/>
      <c r="J9" s="9">
        <v>5</v>
      </c>
      <c r="K9" s="11">
        <f>IF(MOD(K$3+$J9,2)=0,List1!$B$1*K22 + List1!$B$2*L21,List1!$B$1*K22 + List1!$B$2*L21)</f>
        <v>0.97710205273277317</v>
      </c>
      <c r="L9" s="11">
        <f>IF(MOD(L$3+$J9,2)=0,List1!$B$1*L22 + List1!$B$2*M21,List1!$B$1*L22 + List1!$B$2*M21)</f>
        <v>0.94900500652100839</v>
      </c>
      <c r="M9" s="11">
        <f>IF(MOD(M$3+$J9,2)=0,List1!$B$1*M22 + List1!$B$2*N21,List1!$B$1*M22 + List1!$B$2*N21)</f>
        <v>0.92131631865546226</v>
      </c>
      <c r="N9" s="11">
        <f>IF(MOD(N$3+$J9,2)=0,List1!$B$1*N22 + List1!$B$2*O21,List1!$B$1*N22 + List1!$B$2*O21)</f>
        <v>0.83356383193277317</v>
      </c>
      <c r="O9" s="11">
        <f>IF(MOD(O$3+$J9,2)=0,List1!$B$1*O22 + List1!$B$2*P21,List1!$B$1*O22 + List1!$B$2*P21)</f>
        <v>0.75027294117647059</v>
      </c>
      <c r="P9" s="11">
        <f>IF(MOD(P$3+$J9,2)=0,List1!$B$1*P22 + List1!$B$2*Q21,List1!$B$1*P22 + List1!$B$2*Q21)</f>
        <v>0.52100840336134457</v>
      </c>
      <c r="Q9" s="11">
        <f>IF(MOD(Q$3+$J9,2)=0,List1!$B$1*Q22 + List1!$B$2*R21,List1!$B$1*Q22 + List1!$B$2*R21)</f>
        <v>0.32302521008403362</v>
      </c>
      <c r="R9" s="13">
        <v>0</v>
      </c>
      <c r="T9" s="38"/>
      <c r="U9" s="9">
        <v>5</v>
      </c>
      <c r="V9" s="11">
        <f t="shared" si="0"/>
        <v>0.99719967601511206</v>
      </c>
      <c r="W9" s="11">
        <f t="shared" si="0"/>
        <v>0.98750621131446503</v>
      </c>
      <c r="X9" s="11">
        <f t="shared" si="0"/>
        <v>0.98301849625782534</v>
      </c>
      <c r="Y9" s="11">
        <f t="shared" si="0"/>
        <v>0.9242361525086743</v>
      </c>
      <c r="Z9" s="11">
        <f t="shared" si="0"/>
        <v>0.89702210497724555</v>
      </c>
      <c r="AA9" s="11">
        <f t="shared" si="0"/>
        <v>0.54055885439020634</v>
      </c>
      <c r="AB9" s="11">
        <f>$C$4*AB10+(1-$C$4)*AC9</f>
        <v>0.41316565528445615</v>
      </c>
      <c r="AC9" s="13">
        <v>0</v>
      </c>
      <c r="AE9" s="38"/>
      <c r="AF9" s="9">
        <v>5</v>
      </c>
      <c r="AG9" s="11">
        <f>$C$4*AG22+(1-$C$4)*AH21</f>
        <v>0.99728308117849929</v>
      </c>
      <c r="AH9" s="11">
        <f>$C$4*AH22+(1-$C$4)*AI21</f>
        <v>0.98787832771680484</v>
      </c>
      <c r="AI9" s="11">
        <f>$C$4*AI22+(1-$C$4)*AJ21</f>
        <v>0.98352427526833264</v>
      </c>
      <c r="AJ9" s="11">
        <f>$C$4*AJ22+(1-$C$4)*AK21</f>
        <v>0.92649271143291256</v>
      </c>
      <c r="AK9" s="11">
        <f>$C$4*AK22+(1-$C$4)*AL21</f>
        <v>0.90008921014293131</v>
      </c>
      <c r="AL9" s="11">
        <f>(C4*(1-C16))/((C4*(1-C16))+((1-C4)*C16))</f>
        <v>0.55424290095881235</v>
      </c>
      <c r="AM9" s="12">
        <v>0</v>
      </c>
    </row>
    <row r="10" spans="1:39" x14ac:dyDescent="0.25">
      <c r="A10" s="3"/>
      <c r="B10" s="3"/>
      <c r="I10" s="38"/>
      <c r="J10" s="9">
        <v>6</v>
      </c>
      <c r="K10" s="11">
        <f>IF(MOD(K$3+$J10,2)=0,List1!$B$1*K23 + List1!$B$2*L22,List1!$B$1*K23 + List1!$B$2*L22)</f>
        <v>0.99432282299159658</v>
      </c>
      <c r="L10" s="11">
        <f>IF(MOD(L$3+$J10,2)=0,List1!$B$1*L23 + List1!$B$2*M22,List1!$B$1*L23 + List1!$B$2*M22)</f>
        <v>0.99053803831932774</v>
      </c>
      <c r="M10" s="11">
        <f>IF(MOD(M$3+$J10,2)=0,List1!$B$1*M23 + List1!$B$2*N22,List1!$B$1*M23 + List1!$B$2*N22)</f>
        <v>0.97510010084033616</v>
      </c>
      <c r="N10" s="11">
        <f>IF(MOD(N$3+$J10,2)=0,List1!$B$1*N23 + List1!$B$2*O22,List1!$B$1*N23 + List1!$B$2*O22)</f>
        <v>0.95850016806722693</v>
      </c>
      <c r="O10" s="11">
        <f>IF(MOD(O$3+$J10,2)=0,List1!$B$1*O23 + List1!$B$2*P22,List1!$B$1*O23 + List1!$B$2*P22)</f>
        <v>0.89078991596638657</v>
      </c>
      <c r="P10" s="11">
        <f>IF(MOD(P$3+$J10,2)=0,List1!$B$1*P23 + List1!$B$2*Q22,List1!$B$1*P23 + List1!$B$2*Q22)</f>
        <v>0.81798319327731095</v>
      </c>
      <c r="Q10" s="11">
        <f>(List1!B1*List1!C2)/(List1!C1*List1!B2+List1!B1*List1!C2)</f>
        <v>0.52100840336134457</v>
      </c>
      <c r="T10" s="38"/>
      <c r="U10" s="9">
        <v>6</v>
      </c>
      <c r="V10" s="12">
        <v>1</v>
      </c>
      <c r="W10" s="12">
        <v>1</v>
      </c>
      <c r="X10" s="12">
        <v>1</v>
      </c>
      <c r="Y10" s="12">
        <v>1</v>
      </c>
      <c r="Z10" s="12">
        <v>1</v>
      </c>
      <c r="AA10" s="11">
        <f>$C$4*AA11+(1-$C$4)*AB10</f>
        <v>0.89522123591701008</v>
      </c>
      <c r="AB10" s="11">
        <f>K4</f>
        <v>0.53252418496969622</v>
      </c>
      <c r="AC10" s="12">
        <v>0</v>
      </c>
      <c r="AE10" s="38"/>
      <c r="AF10" s="9">
        <v>6</v>
      </c>
      <c r="AG10" s="12">
        <v>1</v>
      </c>
      <c r="AH10" s="12">
        <v>1</v>
      </c>
      <c r="AI10" s="12">
        <v>1</v>
      </c>
      <c r="AJ10" s="12">
        <v>1</v>
      </c>
      <c r="AK10" s="12">
        <v>1</v>
      </c>
      <c r="AL10" s="12">
        <v>1</v>
      </c>
      <c r="AM10" s="1"/>
    </row>
    <row r="11" spans="1:39" x14ac:dyDescent="0.25">
      <c r="A11" s="3"/>
      <c r="B11" s="3"/>
      <c r="I11" s="38"/>
      <c r="J11" s="9">
        <v>7</v>
      </c>
      <c r="K11" s="13">
        <v>1</v>
      </c>
      <c r="L11" s="13">
        <v>1</v>
      </c>
      <c r="M11" s="13">
        <v>1</v>
      </c>
      <c r="N11" s="13">
        <v>1</v>
      </c>
      <c r="O11" s="13">
        <v>1</v>
      </c>
      <c r="P11" s="13">
        <v>1</v>
      </c>
      <c r="T11" s="38"/>
      <c r="U11" s="9">
        <v>7</v>
      </c>
      <c r="AA11" s="12">
        <v>1</v>
      </c>
      <c r="AB11" s="12">
        <v>1</v>
      </c>
    </row>
    <row r="12" spans="1:39" ht="15.75" thickBot="1" x14ac:dyDescent="0.3">
      <c r="A12" s="3"/>
      <c r="B12" s="3"/>
      <c r="AA12" s="5"/>
      <c r="AB12" s="1"/>
    </row>
    <row r="13" spans="1:39" ht="16.5" thickTop="1" thickBot="1" x14ac:dyDescent="0.3">
      <c r="A13" s="32" t="s">
        <v>13</v>
      </c>
      <c r="B13" s="33"/>
      <c r="C13" s="33"/>
      <c r="D13" s="33"/>
      <c r="E13" s="33"/>
      <c r="F13" s="33"/>
      <c r="G13" s="37"/>
      <c r="I13" s="32" t="s">
        <v>8</v>
      </c>
      <c r="J13" s="33"/>
      <c r="K13" s="33"/>
      <c r="L13" s="33"/>
      <c r="M13" s="33"/>
      <c r="N13" s="33"/>
      <c r="O13" s="33"/>
      <c r="P13" s="33"/>
      <c r="Q13" s="33"/>
      <c r="R13" s="37"/>
      <c r="T13" s="32" t="s">
        <v>10</v>
      </c>
      <c r="U13" s="33"/>
      <c r="V13" s="33"/>
      <c r="W13" s="33"/>
      <c r="X13" s="33"/>
      <c r="Y13" s="33"/>
      <c r="Z13" s="33"/>
      <c r="AA13" s="33"/>
      <c r="AB13" s="33"/>
      <c r="AC13" s="37"/>
      <c r="AE13" s="32" t="s">
        <v>12</v>
      </c>
      <c r="AF13" s="33"/>
      <c r="AG13" s="33"/>
      <c r="AH13" s="33"/>
      <c r="AI13" s="33"/>
      <c r="AJ13" s="33"/>
      <c r="AK13" s="33"/>
      <c r="AL13" s="33"/>
      <c r="AM13" s="37"/>
    </row>
    <row r="14" spans="1:39" ht="15.75" thickTop="1" x14ac:dyDescent="0.25">
      <c r="A14" s="28" t="s">
        <v>4</v>
      </c>
      <c r="B14" s="28"/>
      <c r="C14" s="28"/>
      <c r="D14" s="28"/>
      <c r="E14" s="28"/>
      <c r="F14" s="28"/>
      <c r="G14" s="28"/>
      <c r="I14" s="40" t="s">
        <v>4</v>
      </c>
      <c r="J14" s="40"/>
      <c r="K14" s="40"/>
      <c r="L14" s="40"/>
      <c r="M14" s="40"/>
      <c r="N14" s="40"/>
      <c r="O14" s="40"/>
      <c r="P14" s="40"/>
      <c r="Q14" s="40"/>
      <c r="R14" s="40"/>
      <c r="T14" s="28" t="s">
        <v>4</v>
      </c>
      <c r="U14" s="28"/>
      <c r="V14" s="28"/>
      <c r="W14" s="28"/>
      <c r="X14" s="28"/>
      <c r="Y14" s="28"/>
      <c r="Z14" s="28"/>
      <c r="AA14" s="28"/>
      <c r="AB14" s="28"/>
      <c r="AC14" s="28"/>
      <c r="AE14" s="28" t="s">
        <v>4</v>
      </c>
      <c r="AF14" s="28"/>
      <c r="AG14" s="28"/>
      <c r="AH14" s="28"/>
      <c r="AI14" s="28"/>
      <c r="AJ14" s="28"/>
      <c r="AK14" s="28"/>
      <c r="AL14" s="28"/>
      <c r="AM14" s="28"/>
    </row>
    <row r="15" spans="1:39" x14ac:dyDescent="0.25">
      <c r="A15" s="39" t="s">
        <v>3</v>
      </c>
      <c r="B15" s="9"/>
      <c r="C15" s="9">
        <v>0</v>
      </c>
      <c r="D15" s="9">
        <v>15</v>
      </c>
      <c r="E15" s="9">
        <v>30</v>
      </c>
      <c r="F15" s="9">
        <v>40</v>
      </c>
      <c r="G15" s="10" t="s">
        <v>2</v>
      </c>
      <c r="I15" s="38" t="s">
        <v>3</v>
      </c>
      <c r="J15" s="9"/>
      <c r="K15" s="9">
        <v>0</v>
      </c>
      <c r="L15" s="9">
        <v>1</v>
      </c>
      <c r="M15" s="9">
        <v>2</v>
      </c>
      <c r="N15" s="9">
        <v>3</v>
      </c>
      <c r="O15" s="9">
        <v>4</v>
      </c>
      <c r="P15" s="9">
        <v>5</v>
      </c>
      <c r="Q15" s="9">
        <v>6</v>
      </c>
      <c r="R15" s="9">
        <v>7</v>
      </c>
      <c r="T15" s="38" t="s">
        <v>3</v>
      </c>
      <c r="U15" s="9"/>
      <c r="V15" s="9">
        <v>0</v>
      </c>
      <c r="W15" s="9">
        <v>1</v>
      </c>
      <c r="X15" s="9">
        <v>2</v>
      </c>
      <c r="Y15" s="9">
        <v>3</v>
      </c>
      <c r="Z15" s="9">
        <v>4</v>
      </c>
      <c r="AA15" s="9">
        <v>5</v>
      </c>
      <c r="AB15" s="9">
        <v>6</v>
      </c>
      <c r="AC15" s="9">
        <v>7</v>
      </c>
      <c r="AE15" s="38" t="s">
        <v>3</v>
      </c>
      <c r="AF15" s="9"/>
      <c r="AG15" s="9">
        <v>0</v>
      </c>
      <c r="AH15" s="9">
        <v>1</v>
      </c>
      <c r="AI15" s="9">
        <v>2</v>
      </c>
      <c r="AJ15" s="9">
        <v>3</v>
      </c>
      <c r="AK15" s="9">
        <v>4</v>
      </c>
      <c r="AL15" s="9">
        <v>5</v>
      </c>
      <c r="AM15" s="9">
        <v>6</v>
      </c>
    </row>
    <row r="16" spans="1:39" x14ac:dyDescent="0.25">
      <c r="A16" s="39"/>
      <c r="B16" s="9">
        <v>0</v>
      </c>
      <c r="C16" s="11">
        <f>List1!$C$1*C17+List1!$C$2*D16</f>
        <v>0.7357292307692308</v>
      </c>
      <c r="D16" s="11">
        <f>List1!$C$1*D17+List1!$C$2*E16</f>
        <v>0.57622153846153845</v>
      </c>
      <c r="E16" s="11">
        <f>List1!$C$1*E17+List1!$C$2*F16</f>
        <v>0.36886153846153841</v>
      </c>
      <c r="F16" s="11">
        <f>List1!$C$1*F17+List1!$C$2*G16</f>
        <v>0.14953846153846151</v>
      </c>
      <c r="G16" s="13">
        <v>0</v>
      </c>
      <c r="I16" s="38"/>
      <c r="J16" s="9">
        <v>0</v>
      </c>
      <c r="K16" s="11">
        <f>IF(MOD(K$3+$J4,2)=0,List1!$C$2*K5 + List1!$C$1*L4,List1!$C$2*K17 + List1!$C$1*L16)</f>
        <v>0.53252418496969622</v>
      </c>
      <c r="L16" s="11">
        <f>IF(MOD(L$3+$J4,2)=0,List1!$C$2*L5 + List1!$C$1*M4,List1!$C$2*L17 + List1!$C$1*M16)</f>
        <v>0.38917794161721481</v>
      </c>
      <c r="M16" s="11">
        <f>IF(MOD(M$3+$J4,2)=0,List1!$C$2*M5 + List1!$C$1*N4,List1!$C$2*M17 + List1!$C$1*N16)</f>
        <v>0.29499918799870278</v>
      </c>
      <c r="N16" s="11">
        <f>IF(MOD(N$3+$J4,2)=0,List1!$C$2*N5 + List1!$C$1*O4,List1!$C$2*N17 + List1!$C$1*O16)</f>
        <v>0.16599160458885381</v>
      </c>
      <c r="O16" s="11">
        <f>IF(MOD(O$3+$J4,2)=0,List1!$C$2*O5 + List1!$C$1*P4,List1!$C$2*O17 + List1!$C$1*P16)</f>
        <v>9.5791865993680683E-2</v>
      </c>
      <c r="P16" s="11">
        <f>IF(MOD(P$3+$J4,2)=0,List1!$C$2*P5 + List1!$C$1*Q4,List1!$C$2*P17 + List1!$C$1*Q16)</f>
        <v>3.101868961344538E-2</v>
      </c>
      <c r="Q16" s="11">
        <f>IF(MOD(Q$3+$J4,2)=0,List1!$C$2*Q5 + List1!$C$1*R4,List1!$C$2*Q17 + List1!$C$1*R16)</f>
        <v>7.9469370084033625E-3</v>
      </c>
      <c r="R16" s="13">
        <v>0</v>
      </c>
      <c r="T16" s="38"/>
      <c r="U16" s="9">
        <v>0</v>
      </c>
      <c r="V16" s="11">
        <f t="shared" ref="V16:AA21" si="2">(1-$C$16)*V5+($C$16)*W4</f>
        <v>0.56791228919066539</v>
      </c>
      <c r="W16" s="11">
        <f t="shared" si="2"/>
        <v>0.34630293386140198</v>
      </c>
      <c r="X16" s="11">
        <f t="shared" si="2"/>
        <v>0.26853119003279313</v>
      </c>
      <c r="Y16" s="11">
        <f t="shared" si="2"/>
        <v>9.9076662290645046E-2</v>
      </c>
      <c r="Z16" s="11">
        <f t="shared" si="2"/>
        <v>5.1574789569168694E-2</v>
      </c>
      <c r="AA16" s="11">
        <f t="shared" si="2"/>
        <v>6.005651483703388E-3</v>
      </c>
      <c r="AB16" s="12">
        <v>0</v>
      </c>
      <c r="AE16" s="38"/>
      <c r="AF16" s="9">
        <v>0</v>
      </c>
      <c r="AG16" s="11">
        <f t="shared" ref="AG16:AL20" si="3">(1-$C$16)*AG5+($C$16)*AH4</f>
        <v>0.57188113689407738</v>
      </c>
      <c r="AH16" s="11">
        <f t="shared" si="3"/>
        <v>0.35007302501637416</v>
      </c>
      <c r="AI16" s="11">
        <f t="shared" si="3"/>
        <v>0.27205549688389824</v>
      </c>
      <c r="AJ16" s="11">
        <f t="shared" si="3"/>
        <v>0.10083493514378292</v>
      </c>
      <c r="AK16" s="11">
        <f t="shared" si="3"/>
        <v>5.2662176745519623E-2</v>
      </c>
      <c r="AL16" s="11">
        <f t="shared" si="3"/>
        <v>6.1576823197730755E-3</v>
      </c>
      <c r="AM16" s="12">
        <v>0</v>
      </c>
    </row>
    <row r="17" spans="1:39" x14ac:dyDescent="0.25">
      <c r="A17" s="39"/>
      <c r="B17" s="9">
        <v>15</v>
      </c>
      <c r="C17" s="11">
        <f>List1!$C$1*C18+List1!$C$2*D17</f>
        <v>0.84206769230769229</v>
      </c>
      <c r="D17" s="11">
        <f>List1!$C$1*D18+List1!$C$2*E17</f>
        <v>0.71446153846153848</v>
      </c>
      <c r="E17" s="11">
        <f>List1!$C$1*E18+List1!$C$2*F17</f>
        <v>0.51507692307692299</v>
      </c>
      <c r="F17" s="11">
        <f>List1!$C$1*F18+List1!$C$2*G17</f>
        <v>0.2492307692307692</v>
      </c>
      <c r="G17" s="13">
        <v>0</v>
      </c>
      <c r="I17" s="38"/>
      <c r="J17" s="9">
        <v>1</v>
      </c>
      <c r="K17" s="11">
        <f>IF(MOD(K$3+$J5,2)=0,List1!$C$2*K6 + List1!$C$1*L5,List1!$C$2*K18 + List1!$C$1*L17)</f>
        <v>0.62038155992766864</v>
      </c>
      <c r="L17" s="11">
        <f>IF(MOD(L$3+$J5,2)=0,List1!$C$2*L6 + List1!$C$1*M5,List1!$C$2*L18 + List1!$C$1*M17)</f>
        <v>0.53044607204498284</v>
      </c>
      <c r="M17" s="11">
        <f>IF(MOD(M$3+$J5,2)=0,List1!$C$2*M6 + List1!$C$1*N5,List1!$C$2*M18 + List1!$C$1*N17)</f>
        <v>0.37406835202409416</v>
      </c>
      <c r="N17" s="11">
        <f>IF(MOD(N$3+$J5,2)=0,List1!$C$2*N6 + List1!$C$1*O5,List1!$C$2*N18 + List1!$C$1*O17)</f>
        <v>0.27129121248161348</v>
      </c>
      <c r="O17" s="11">
        <f>IF(MOD(O$3+$J5,2)=0,List1!$C$2*O6 + List1!$C$1*P5,List1!$C$2*O18 + List1!$C$1*P17)</f>
        <v>0.13549155474285718</v>
      </c>
      <c r="P17" s="11">
        <f>IF(MOD(P$3+$J5,2)=0,List1!$C$2*P6 + List1!$C$1*Q5,List1!$C$2*P18 + List1!$C$1*Q17)</f>
        <v>6.5626318521008406E-2</v>
      </c>
      <c r="Q17" s="11">
        <f>IF(MOD(Q$3+$J5,2)=0,List1!$C$2*Q6 + List1!$C$1*R5,List1!$C$2*Q18 + List1!$C$1*R17)</f>
        <v>1.2817640336134457E-2</v>
      </c>
      <c r="R17" s="13">
        <v>0</v>
      </c>
      <c r="T17" s="38"/>
      <c r="U17" s="9">
        <v>1</v>
      </c>
      <c r="V17" s="11">
        <f t="shared" si="2"/>
        <v>0.63193253501284985</v>
      </c>
      <c r="W17" s="11">
        <f t="shared" si="2"/>
        <v>0.56281929482389137</v>
      </c>
      <c r="X17" s="11">
        <f t="shared" si="2"/>
        <v>0.31748454087674083</v>
      </c>
      <c r="Y17" s="11">
        <f t="shared" si="2"/>
        <v>0.23132176975824995</v>
      </c>
      <c r="Z17" s="11">
        <f t="shared" si="2"/>
        <v>6.4739158996632684E-2</v>
      </c>
      <c r="AA17" s="11">
        <f t="shared" si="2"/>
        <v>2.272537178888321E-2</v>
      </c>
      <c r="AB17" s="12">
        <v>0</v>
      </c>
      <c r="AE17" s="38"/>
      <c r="AF17" s="9">
        <v>1</v>
      </c>
      <c r="AG17" s="11">
        <f t="shared" si="3"/>
        <v>0.63595880106428671</v>
      </c>
      <c r="AH17" s="11">
        <f t="shared" si="3"/>
        <v>0.56727364893138699</v>
      </c>
      <c r="AI17" s="11">
        <f t="shared" si="3"/>
        <v>0.32151903345765048</v>
      </c>
      <c r="AJ17" s="11">
        <f t="shared" si="3"/>
        <v>0.2349477868358183</v>
      </c>
      <c r="AK17" s="11">
        <f t="shared" si="3"/>
        <v>6.6096759236629637E-2</v>
      </c>
      <c r="AL17" s="11">
        <f t="shared" si="3"/>
        <v>2.3300656132710623E-2</v>
      </c>
      <c r="AM17" s="12">
        <v>0</v>
      </c>
    </row>
    <row r="18" spans="1:39" x14ac:dyDescent="0.25">
      <c r="A18" s="39"/>
      <c r="B18" s="9">
        <v>30</v>
      </c>
      <c r="C18" s="11">
        <f>List1!$C$1*C19+List1!$C$2*D18</f>
        <v>0.92713846153846158</v>
      </c>
      <c r="D18" s="11">
        <f>List1!$C$1*D19+List1!$C$2*E18</f>
        <v>0.8473846153846154</v>
      </c>
      <c r="E18" s="11">
        <f>List1!$C$1*E19+List1!$C$2*F18</f>
        <v>0.69230769230769229</v>
      </c>
      <c r="F18" s="11">
        <f>List1!$C$1*F19+List1!$C$2*G18</f>
        <v>0.41538461538461535</v>
      </c>
      <c r="G18" s="13">
        <v>0</v>
      </c>
      <c r="I18" s="38"/>
      <c r="J18" s="9">
        <v>2</v>
      </c>
      <c r="K18" s="11">
        <f>IF(MOD(K$3+$J6,2)=0,List1!$C$2*K7 + List1!$C$1*L6,List1!$C$2*K19 + List1!$C$1*L18)</f>
        <v>0.75528479175169727</v>
      </c>
      <c r="L18" s="11">
        <f>IF(MOD(L$3+$J6,2)=0,List1!$C$2*L7 + List1!$C$1*M6,List1!$C$2*L19 + List1!$C$1*M18)</f>
        <v>0.62629048109004382</v>
      </c>
      <c r="M18" s="11">
        <f>IF(MOD(M$3+$J6,2)=0,List1!$C$2*M7 + List1!$C$1*N6,List1!$C$2*M19 + List1!$C$1*N18)</f>
        <v>0.52823406133781514</v>
      </c>
      <c r="N18" s="11">
        <f>IF(MOD(N$3+$J6,2)=0,List1!$C$2*N7 + List1!$C$1*O6,List1!$C$2*N19 + List1!$C$1*O18)</f>
        <v>0.35452326077310925</v>
      </c>
      <c r="O18" s="11">
        <f>IF(MOD(O$3+$J6,2)=0,List1!$C$2*O7 + List1!$C$1*P6,List1!$C$2*O19 + List1!$C$1*P18)</f>
        <v>0.24028940907563029</v>
      </c>
      <c r="P18" s="11">
        <f>IF(MOD(P$3+$J6,2)=0,List1!$C$2*P7 + List1!$C$1*Q6,List1!$C$2*P19 + List1!$C$1*Q18)</f>
        <v>9.7992927731092444E-2</v>
      </c>
      <c r="Q18" s="11">
        <f>IF(MOD(Q$3+$J6,2)=0,List1!$C$2*Q7 + List1!$C$1*R6,List1!$C$2*Q19 + List1!$C$1*R18)</f>
        <v>3.204410084033614E-2</v>
      </c>
      <c r="R18" s="13">
        <v>0</v>
      </c>
      <c r="T18" s="38"/>
      <c r="U18" s="9">
        <v>2</v>
      </c>
      <c r="V18" s="11">
        <f t="shared" si="2"/>
        <v>0.824343641198373</v>
      </c>
      <c r="W18" s="11">
        <f t="shared" si="2"/>
        <v>0.6336935195744009</v>
      </c>
      <c r="X18" s="11">
        <f t="shared" si="2"/>
        <v>0.55736150305637677</v>
      </c>
      <c r="Y18" s="11">
        <f t="shared" si="2"/>
        <v>0.27944545873705973</v>
      </c>
      <c r="Z18" s="11">
        <f t="shared" si="2"/>
        <v>0.18170544866246946</v>
      </c>
      <c r="AA18" s="11">
        <f t="shared" si="2"/>
        <v>2.929045513639441E-2</v>
      </c>
      <c r="AB18" s="12">
        <v>0</v>
      </c>
      <c r="AE18" s="38"/>
      <c r="AF18" s="9">
        <v>2</v>
      </c>
      <c r="AG18" s="11">
        <f t="shared" si="3"/>
        <v>0.82717811105872086</v>
      </c>
      <c r="AH18" s="11">
        <f t="shared" si="3"/>
        <v>0.63826916656731325</v>
      </c>
      <c r="AI18" s="11">
        <f t="shared" si="3"/>
        <v>0.56253319052545459</v>
      </c>
      <c r="AJ18" s="11">
        <f t="shared" si="3"/>
        <v>0.28372679383291621</v>
      </c>
      <c r="AK18" s="11">
        <f t="shared" si="3"/>
        <v>0.18524101460855921</v>
      </c>
      <c r="AL18" s="11">
        <f t="shared" si="3"/>
        <v>3.003193212608175E-2</v>
      </c>
      <c r="AM18" s="12">
        <v>0</v>
      </c>
    </row>
    <row r="19" spans="1:39" x14ac:dyDescent="0.25">
      <c r="A19" s="39"/>
      <c r="B19" s="9">
        <v>40</v>
      </c>
      <c r="C19" s="11">
        <f>List1!$C$1*C20+List1!$C$2*D19</f>
        <v>0.98030769230769232</v>
      </c>
      <c r="D19" s="11">
        <f>List1!$C$1*D20+List1!$C$2*E19</f>
        <v>0.95076923076923081</v>
      </c>
      <c r="E19" s="11">
        <f>List1!$C$1*E20+List1!$C$2*F19</f>
        <v>0.87692307692307692</v>
      </c>
      <c r="F19" s="11">
        <f>List1!C1*List1!C1/(List1!C1*List1!C1+List1!C2*List1!C2)</f>
        <v>0.69230769230769229</v>
      </c>
      <c r="I19" s="38"/>
      <c r="J19" s="9">
        <v>3</v>
      </c>
      <c r="K19" s="11">
        <f>IF(MOD(K$3+$J7,2)=0,List1!$C$2*K8 + List1!$C$1*L7,List1!$C$2*K20 + List1!$C$1*L19)</f>
        <v>0.83434582086690434</v>
      </c>
      <c r="L19" s="11">
        <f>IF(MOD(L$3+$J7,2)=0,List1!$C$2*L8 + List1!$C$1*M7,List1!$C$2*L20 + List1!$C$1*M19)</f>
        <v>0.7733751107183866</v>
      </c>
      <c r="M19" s="11">
        <f>IF(MOD(M$3+$J7,2)=0,List1!$C$2*M8 + List1!$C$1*N7,List1!$C$2*M20 + List1!$C$1*N19)</f>
        <v>0.63470197136134465</v>
      </c>
      <c r="N19" s="11">
        <f>IF(MOD(N$3+$J7,2)=0,List1!$C$2*N8 + List1!$C$1*O7,List1!$C$2*N20 + List1!$C$1*O19)</f>
        <v>0.52587403831932777</v>
      </c>
      <c r="O19" s="11">
        <f>IF(MOD(O$3+$J7,2)=0,List1!$C$2*O8 + List1!$C$1*P7,List1!$C$2*O20 + List1!$C$1*P19)</f>
        <v>0.32750338151260505</v>
      </c>
      <c r="P19" s="11">
        <f>IF(MOD(P$3+$J7,2)=0,List1!$C$2*P8 + List1!$C$1*Q7,List1!$C$2*P20 + List1!$C$1*Q19)</f>
        <v>0.19691616806722689</v>
      </c>
      <c r="Q19" s="11">
        <f>IF(MOD(Q$3+$J7,2)=0,List1!$C$2*Q8 + List1!$C$1*R7,List1!$C$2*Q20 + List1!$C$1*R19)</f>
        <v>5.1684033613445382E-2</v>
      </c>
      <c r="R19" s="13">
        <v>0</v>
      </c>
      <c r="T19" s="38"/>
      <c r="U19" s="9">
        <v>3</v>
      </c>
      <c r="V19" s="11">
        <f t="shared" si="2"/>
        <v>0.87942014116951084</v>
      </c>
      <c r="W19" s="11">
        <f t="shared" si="2"/>
        <v>0.84620168292268894</v>
      </c>
      <c r="X19" s="11">
        <f t="shared" si="2"/>
        <v>0.63764806608895441</v>
      </c>
      <c r="Y19" s="11">
        <f t="shared" si="2"/>
        <v>0.5515534282899125</v>
      </c>
      <c r="Z19" s="11">
        <f t="shared" si="2"/>
        <v>0.22573628543841801</v>
      </c>
      <c r="AA19" s="11">
        <f t="shared" si="2"/>
        <v>0.11083501675819885</v>
      </c>
      <c r="AB19" s="12">
        <v>0</v>
      </c>
      <c r="AE19" s="38"/>
      <c r="AF19" s="9">
        <v>3</v>
      </c>
      <c r="AG19" s="11">
        <f t="shared" si="3"/>
        <v>0.88175160614596693</v>
      </c>
      <c r="AH19" s="11">
        <f t="shared" si="3"/>
        <v>0.8491179545623877</v>
      </c>
      <c r="AI19" s="11">
        <f t="shared" si="3"/>
        <v>0.64307696552328186</v>
      </c>
      <c r="AJ19" s="11">
        <f t="shared" si="3"/>
        <v>0.5579109830315756</v>
      </c>
      <c r="AK19" s="11">
        <f t="shared" si="3"/>
        <v>0.23007902968062321</v>
      </c>
      <c r="AL19" s="11">
        <f t="shared" si="3"/>
        <v>0.11364076402962661</v>
      </c>
      <c r="AM19" s="12">
        <v>0</v>
      </c>
    </row>
    <row r="20" spans="1:39" x14ac:dyDescent="0.25">
      <c r="A20" s="39"/>
      <c r="B20" s="10" t="s">
        <v>2</v>
      </c>
      <c r="C20" s="13">
        <v>1</v>
      </c>
      <c r="D20" s="13">
        <v>1</v>
      </c>
      <c r="E20" s="13">
        <v>1</v>
      </c>
      <c r="I20" s="38"/>
      <c r="J20" s="9">
        <v>4</v>
      </c>
      <c r="K20" s="11">
        <f>IF(MOD(K$3+$J8,2)=0,List1!$C$2*K9 + List1!$C$1*L8,List1!$C$2*K21 + List1!$C$1*L20)</f>
        <v>0.92580188608968084</v>
      </c>
      <c r="L20" s="11">
        <f>IF(MOD(L$3+$J8,2)=0,List1!$C$2*L9 + List1!$C$1*M8,List1!$C$2*L21 + List1!$C$1*M20)</f>
        <v>0.8583683251630253</v>
      </c>
      <c r="M20" s="11">
        <f>IF(MOD(M$3+$J8,2)=0,List1!$C$2*M9 + List1!$C$1*N8,List1!$C$2*M21 + List1!$C$1*N20)</f>
        <v>0.7979438709243698</v>
      </c>
      <c r="N20" s="11">
        <f>IF(MOD(N$3+$J8,2)=0,List1!$C$2*N9 + List1!$C$1*O8,List1!$C$2*N21 + List1!$C$1*O20)</f>
        <v>0.64745605378151261</v>
      </c>
      <c r="O20" s="11">
        <f>IF(MOD(O$3+$J8,2)=0,List1!$C$2*O9 + List1!$C$1*P8,List1!$C$2*O21 + List1!$C$1*P20)</f>
        <v>0.52338420168067235</v>
      </c>
      <c r="P20" s="11">
        <f>IF(MOD(P$3+$J8,2)=0,List1!$C$2*P9 + List1!$C$1*Q8,List1!$C$2*P21 + List1!$C$1*Q20)</f>
        <v>0.28592941176470593</v>
      </c>
      <c r="Q20" s="11">
        <f>IF(MOD(Q$3+$J8,2)=0,List1!$C$2*Q9 + List1!$C$1*R8,List1!$C$2*Q21 + List1!$C$1*R20)</f>
        <v>0.12921008403361345</v>
      </c>
      <c r="R20" s="13">
        <v>0</v>
      </c>
      <c r="T20" s="38"/>
      <c r="U20" s="9">
        <v>4</v>
      </c>
      <c r="V20" s="11">
        <f t="shared" si="2"/>
        <v>0.97190025466981478</v>
      </c>
      <c r="W20" s="11">
        <f t="shared" si="2"/>
        <v>0.90645028477870571</v>
      </c>
      <c r="X20" s="11">
        <f t="shared" si="2"/>
        <v>0.87733534525955448</v>
      </c>
      <c r="Y20" s="11">
        <f t="shared" si="2"/>
        <v>0.64567803574361271</v>
      </c>
      <c r="Z20" s="11">
        <f t="shared" si="2"/>
        <v>0.54562116058587229</v>
      </c>
      <c r="AA20" s="11">
        <f t="shared" si="2"/>
        <v>0.14285390426420319</v>
      </c>
      <c r="AB20" s="12">
        <v>0</v>
      </c>
      <c r="AE20" s="38"/>
      <c r="AF20" s="9">
        <v>4</v>
      </c>
      <c r="AG20" s="11">
        <f t="shared" si="3"/>
        <v>0.97260361920312022</v>
      </c>
      <c r="AH20" s="11">
        <f t="shared" si="3"/>
        <v>0.90864068882661098</v>
      </c>
      <c r="AI20" s="11">
        <f t="shared" si="3"/>
        <v>0.88017887039424059</v>
      </c>
      <c r="AJ20" s="11">
        <f t="shared" si="3"/>
        <v>0.65261764471881079</v>
      </c>
      <c r="AK20" s="11">
        <f t="shared" si="3"/>
        <v>0.55424290095881235</v>
      </c>
      <c r="AL20" s="11">
        <f t="shared" si="3"/>
        <v>0.14647019777707837</v>
      </c>
      <c r="AM20" s="12">
        <v>0</v>
      </c>
    </row>
    <row r="21" spans="1:39" x14ac:dyDescent="0.25">
      <c r="I21" s="38"/>
      <c r="J21" s="9">
        <v>5</v>
      </c>
      <c r="K21" s="11">
        <f>IF(MOD(K$3+$J9,2)=0,List1!$C$2*K10 + List1!$C$1*L9,List1!$C$2*K22 + List1!$C$1*L21)</f>
        <v>0.96713213310924384</v>
      </c>
      <c r="L21" s="11">
        <f>IF(MOD(L$3+$J9,2)=0,List1!$C$2*L10 + List1!$C$1*M9,List1!$C$2*L22 + List1!$C$1*M21)</f>
        <v>0.9490050065210085</v>
      </c>
      <c r="M21" s="11">
        <f>IF(MOD(M$3+$J9,2)=0,List1!$C$2*M10 + List1!$C$1*N9,List1!$C$2*M22 + List1!$C$1*N21)</f>
        <v>0.89017833949579839</v>
      </c>
      <c r="N21" s="11">
        <f>IF(MOD(N$3+$J9,2)=0,List1!$C$2*N10 + List1!$C$1*O9,List1!$C$2*N22 + List1!$C$1*O21)</f>
        <v>0.83356383193277317</v>
      </c>
      <c r="O21" s="11">
        <f>IF(MOD(O$3+$J9,2)=0,List1!$C$2*O10 + List1!$C$1*P9,List1!$C$2*O22 + List1!$C$1*P21)</f>
        <v>0.66892100840336144</v>
      </c>
      <c r="P21" s="11">
        <f>IF(MOD(P$3+$J9,2)=0,List1!$C$2*P10 + List1!$C$1*Q9,List1!$C$2*P22 + List1!$C$1*Q21)</f>
        <v>0.52100840336134457</v>
      </c>
      <c r="Q21" s="11">
        <f>IF(MOD(Q$3+$J9,2)=0,List1!$C$2*Q10 + List1!$C$1*R9,List1!$C$2*Q22 + List1!$C$1*R21)</f>
        <v>0.20840336134453785</v>
      </c>
      <c r="R21" s="13">
        <v>0</v>
      </c>
      <c r="T21" s="38"/>
      <c r="U21" s="9">
        <v>5</v>
      </c>
      <c r="V21" s="11">
        <f t="shared" si="2"/>
        <v>0.99080795446099801</v>
      </c>
      <c r="W21" s="11">
        <f t="shared" si="2"/>
        <v>0.98750621131446503</v>
      </c>
      <c r="X21" s="11">
        <f t="shared" si="2"/>
        <v>0.94425832276508959</v>
      </c>
      <c r="Y21" s="11">
        <f t="shared" si="2"/>
        <v>0.9242361525086743</v>
      </c>
      <c r="Z21" s="11">
        <f t="shared" si="2"/>
        <v>0.66197571935677235</v>
      </c>
      <c r="AA21" s="11">
        <f t="shared" si="2"/>
        <v>0.54055885439020623</v>
      </c>
      <c r="AB21" s="11">
        <f>(1-$C$16)*AB22+($C$16)*AC21</f>
        <v>0.14073057599593003</v>
      </c>
      <c r="AC21" s="13">
        <v>0</v>
      </c>
      <c r="AE21" s="38"/>
      <c r="AF21" s="9">
        <v>5</v>
      </c>
      <c r="AG21" s="11">
        <f>(1-$C$16)*AG10+($C$16)*AH9</f>
        <v>0.99108173137544808</v>
      </c>
      <c r="AH21" s="11">
        <f>(1-$C$16)*AH10+($C$16)*AI9</f>
        <v>0.98787832771680473</v>
      </c>
      <c r="AI21" s="11">
        <f>(1-$C$16)*AI10+($C$16)*AJ9</f>
        <v>0.94591853912660484</v>
      </c>
      <c r="AJ21" s="11">
        <f>(1-$C$16)*AJ10+($C$16)*AK9</f>
        <v>0.92649271143291256</v>
      </c>
      <c r="AK21" s="11">
        <f>(1-$C$16)*AK10+($C$16)*AL9</f>
        <v>0.67204347241250317</v>
      </c>
      <c r="AL21" s="11">
        <f>(C4*(1-C16))/((C4*(1-C16))+((1-C4)*C16))</f>
        <v>0.55424290095881235</v>
      </c>
      <c r="AM21" s="12">
        <v>0</v>
      </c>
    </row>
    <row r="22" spans="1:39" x14ac:dyDescent="0.25">
      <c r="I22" s="38"/>
      <c r="J22" s="9">
        <v>6</v>
      </c>
      <c r="K22" s="11">
        <f>IF(MOD(K$3+$J10,2)=0,List1!$C$2*K11 + List1!$C$1*L10,List1!$C$2*K23 + List1!$C$1*L22)</f>
        <v>0.99432282299159669</v>
      </c>
      <c r="L22" s="11">
        <f>IF(MOD(L$3+$J10,2)=0,List1!$C$2*L11 + List1!$C$1*M10,List1!$C$2*L23 + List1!$C$1*M22)</f>
        <v>0.9850600605042017</v>
      </c>
      <c r="M22" s="11">
        <f>IF(MOD(M$3+$J10,2)=0,List1!$C$2*M11 + List1!$C$1*N10,List1!$C$2*M23 + List1!$C$1*N22)</f>
        <v>0.97510010084033616</v>
      </c>
      <c r="N22" s="11">
        <f>IF(MOD(N$3+$J10,2)=0,List1!$C$2*N11 + List1!$C$1*O10,List1!$C$2*N23 + List1!$C$1*O22)</f>
        <v>0.93447394957983199</v>
      </c>
      <c r="O22" s="11">
        <f>IF(MOD(O$3+$J10,2)=0,List1!$C$2*O11 + List1!$C$1*P10,List1!$C$2*O23 + List1!$C$1*P22)</f>
        <v>0.89078991596638657</v>
      </c>
      <c r="P22" s="11">
        <f>IF(MOD(P$3+$J10,2)=0,List1!$C$2*P11 + List1!$C$1*Q10,List1!$C$2*P23 + List1!$C$1*Q22)</f>
        <v>0.71260504201680674</v>
      </c>
      <c r="Q22" s="11">
        <f>(List1!B1*List1!C2)/(List1!C1*List1!B2+List1!B1*List1!C2)</f>
        <v>0.52100840336134457</v>
      </c>
      <c r="T22" s="38"/>
      <c r="U22" s="9">
        <v>6</v>
      </c>
      <c r="V22" s="12">
        <v>1</v>
      </c>
      <c r="W22" s="12">
        <v>1</v>
      </c>
      <c r="X22" s="12">
        <v>1</v>
      </c>
      <c r="Y22" s="12">
        <v>1</v>
      </c>
      <c r="Z22" s="12">
        <v>1</v>
      </c>
      <c r="AA22" s="11">
        <f>(1-$C$16)*AA23+($C$16)*AB22</f>
        <v>0.65606437820453545</v>
      </c>
      <c r="AB22" s="11">
        <f>K16</f>
        <v>0.53252418496969622</v>
      </c>
      <c r="AC22" s="15">
        <v>0</v>
      </c>
      <c r="AE22" s="38"/>
      <c r="AF22" s="9">
        <v>6</v>
      </c>
      <c r="AG22" s="12">
        <v>1</v>
      </c>
      <c r="AH22" s="12">
        <v>1</v>
      </c>
      <c r="AI22" s="12">
        <v>1</v>
      </c>
      <c r="AJ22" s="12">
        <v>1</v>
      </c>
      <c r="AK22" s="12">
        <v>1</v>
      </c>
      <c r="AL22" s="12">
        <v>1</v>
      </c>
      <c r="AM22" s="1"/>
    </row>
    <row r="23" spans="1:39" x14ac:dyDescent="0.25">
      <c r="I23" s="38"/>
      <c r="J23" s="9">
        <v>7</v>
      </c>
      <c r="K23" s="13">
        <v>1</v>
      </c>
      <c r="L23" s="13">
        <v>1</v>
      </c>
      <c r="M23" s="13">
        <v>1</v>
      </c>
      <c r="N23" s="13">
        <v>1</v>
      </c>
      <c r="O23" s="13">
        <v>1</v>
      </c>
      <c r="P23" s="13">
        <v>1</v>
      </c>
      <c r="T23" s="38"/>
      <c r="U23" s="9">
        <v>7</v>
      </c>
      <c r="AA23" s="12">
        <v>1</v>
      </c>
      <c r="AB23" s="12">
        <v>1</v>
      </c>
      <c r="AE23" s="7"/>
    </row>
    <row r="24" spans="1:39" ht="15.75" thickBot="1" x14ac:dyDescent="0.3"/>
    <row r="25" spans="1:39" ht="16.5" thickTop="1" thickBot="1" x14ac:dyDescent="0.3">
      <c r="A25" s="32" t="s">
        <v>15</v>
      </c>
      <c r="B25" s="33"/>
      <c r="C25" s="33"/>
      <c r="D25" s="33"/>
      <c r="E25" s="33"/>
      <c r="G25" s="32" t="s">
        <v>15</v>
      </c>
      <c r="H25" s="33"/>
      <c r="I25" s="33"/>
      <c r="J25" s="33"/>
      <c r="K25" s="33"/>
      <c r="L25" s="33"/>
      <c r="N25" s="26" t="s">
        <v>16</v>
      </c>
      <c r="O25" s="27"/>
      <c r="P25" s="27"/>
      <c r="Q25" s="27"/>
      <c r="R25" s="27"/>
      <c r="S25" s="8"/>
      <c r="T25" s="32" t="s">
        <v>16</v>
      </c>
      <c r="U25" s="33"/>
      <c r="V25" s="33"/>
      <c r="W25" s="33"/>
      <c r="X25" s="33"/>
      <c r="Y25" s="33"/>
    </row>
    <row r="26" spans="1:39" ht="15.75" thickTop="1" x14ac:dyDescent="0.25">
      <c r="A26" s="28" t="s">
        <v>4</v>
      </c>
      <c r="B26" s="28"/>
      <c r="C26" s="28"/>
      <c r="D26" s="28"/>
      <c r="E26" s="28"/>
      <c r="G26" s="34" t="s">
        <v>4</v>
      </c>
      <c r="H26" s="35"/>
      <c r="I26" s="35"/>
      <c r="J26" s="35"/>
      <c r="K26" s="35"/>
      <c r="L26" s="36"/>
      <c r="N26" s="28" t="s">
        <v>4</v>
      </c>
      <c r="O26" s="28"/>
      <c r="P26" s="28"/>
      <c r="Q26" s="28"/>
      <c r="R26" s="28"/>
      <c r="T26" s="34" t="s">
        <v>4</v>
      </c>
      <c r="U26" s="35"/>
      <c r="V26" s="35"/>
      <c r="W26" s="35"/>
      <c r="X26" s="35"/>
      <c r="Y26" s="36"/>
    </row>
    <row r="27" spans="1:39" x14ac:dyDescent="0.25">
      <c r="A27" s="29" t="s">
        <v>3</v>
      </c>
      <c r="B27" s="9"/>
      <c r="C27" s="9">
        <v>0</v>
      </c>
      <c r="D27" s="9">
        <v>1</v>
      </c>
      <c r="E27" s="9">
        <v>2</v>
      </c>
      <c r="G27" s="29" t="s">
        <v>3</v>
      </c>
      <c r="H27" s="9"/>
      <c r="I27" s="9">
        <v>0</v>
      </c>
      <c r="J27" s="9">
        <v>1</v>
      </c>
      <c r="K27" s="9">
        <v>2</v>
      </c>
      <c r="L27" s="9">
        <v>3</v>
      </c>
      <c r="N27" s="29" t="s">
        <v>3</v>
      </c>
      <c r="O27" s="9"/>
      <c r="P27" s="9">
        <v>0</v>
      </c>
      <c r="Q27" s="9">
        <v>1</v>
      </c>
      <c r="R27" s="9">
        <v>2</v>
      </c>
      <c r="T27" s="29" t="s">
        <v>3</v>
      </c>
      <c r="U27" s="9"/>
      <c r="V27" s="9">
        <v>0</v>
      </c>
      <c r="W27" s="9">
        <v>1</v>
      </c>
      <c r="X27" s="9">
        <v>2</v>
      </c>
      <c r="Y27" s="9">
        <v>3</v>
      </c>
    </row>
    <row r="28" spans="1:39" x14ac:dyDescent="0.25">
      <c r="A28" s="30"/>
      <c r="B28" s="9">
        <v>0</v>
      </c>
      <c r="C28" s="11">
        <f>$V$16*C29 + (1 - $V$16)*D28</f>
        <v>0.60124200009722195</v>
      </c>
      <c r="D28" s="11">
        <f>$V$16*D29 + (1 - $V$16)*E28</f>
        <v>0.32252436821378194</v>
      </c>
      <c r="E28" s="13">
        <v>0</v>
      </c>
      <c r="G28" s="30"/>
      <c r="H28" s="9">
        <v>0</v>
      </c>
      <c r="I28" s="11">
        <f>$V$16*I29 + (1 - $V$16)*J28</f>
        <v>0.62577812549558332</v>
      </c>
      <c r="J28" s="11">
        <f t="shared" ref="I28:K29" si="4">$V$16*J29 + (1 - $V$16)*K28</f>
        <v>0.42059630481315036</v>
      </c>
      <c r="K28" s="11">
        <f t="shared" si="4"/>
        <v>0.18316555227206197</v>
      </c>
      <c r="L28" s="13">
        <v>0</v>
      </c>
      <c r="N28" s="30"/>
      <c r="O28" s="9">
        <v>0</v>
      </c>
      <c r="P28" s="11">
        <f>$V$16*P29 + (1 - $V$16)*Q28</f>
        <v>0.60318981467045008</v>
      </c>
      <c r="Q28" s="11">
        <f>$V$16*Q29 + (1 - $V$16)*R28</f>
        <v>0.32477832559847569</v>
      </c>
      <c r="R28" s="13">
        <v>0</v>
      </c>
      <c r="T28" s="30"/>
      <c r="U28" s="9">
        <v>0</v>
      </c>
      <c r="V28" s="11">
        <f t="shared" ref="V28:X29" si="5">$V$16*V29 + (1 - $V$16)*W28</f>
        <v>0.62721203600130215</v>
      </c>
      <c r="W28" s="11">
        <f t="shared" si="5"/>
        <v>0.42225558656295181</v>
      </c>
      <c r="X28" s="11">
        <f t="shared" si="5"/>
        <v>0.1844456023701416</v>
      </c>
      <c r="Y28" s="13">
        <v>0</v>
      </c>
    </row>
    <row r="29" spans="1:39" x14ac:dyDescent="0.25">
      <c r="A29" s="30"/>
      <c r="B29" s="9">
        <v>1</v>
      </c>
      <c r="C29" s="11">
        <f>$V$16*C30 + (1 - $V$16)*D29</f>
        <v>0.81330021016754883</v>
      </c>
      <c r="D29" s="11">
        <f>V4</f>
        <v>0.56791228919066539</v>
      </c>
      <c r="E29" s="13">
        <v>0</v>
      </c>
      <c r="G29" s="30"/>
      <c r="H29" s="9">
        <v>1</v>
      </c>
      <c r="I29" s="11">
        <f t="shared" si="4"/>
        <v>0.78188769538129343</v>
      </c>
      <c r="J29" s="11">
        <f t="shared" si="4"/>
        <v>0.60124200009722195</v>
      </c>
      <c r="K29" s="11">
        <f t="shared" si="4"/>
        <v>0.32252436821378194</v>
      </c>
      <c r="L29" s="13">
        <v>0</v>
      </c>
      <c r="N29" s="30"/>
      <c r="O29" s="9">
        <v>1</v>
      </c>
      <c r="P29" s="11">
        <f>$V$16*P30 + (1 - $V$16)*Q29</f>
        <v>0.81501510048626691</v>
      </c>
      <c r="Q29" s="11">
        <f>AG4</f>
        <v>0.57188113689407727</v>
      </c>
      <c r="R29" s="13">
        <v>0</v>
      </c>
      <c r="T29" s="30"/>
      <c r="U29" s="9">
        <v>1</v>
      </c>
      <c r="V29" s="11">
        <f t="shared" si="5"/>
        <v>0.78315013549133439</v>
      </c>
      <c r="W29" s="11">
        <f t="shared" si="5"/>
        <v>0.60318981467045008</v>
      </c>
      <c r="X29" s="11">
        <f t="shared" si="5"/>
        <v>0.32477832559847569</v>
      </c>
      <c r="Y29" s="13">
        <v>0</v>
      </c>
    </row>
    <row r="30" spans="1:39" x14ac:dyDescent="0.25">
      <c r="A30" s="31"/>
      <c r="B30" s="9">
        <v>2</v>
      </c>
      <c r="C30" s="13">
        <v>1</v>
      </c>
      <c r="D30" s="13">
        <v>1</v>
      </c>
      <c r="G30" s="30"/>
      <c r="H30" s="9">
        <v>2</v>
      </c>
      <c r="I30" s="11">
        <f>$V$16*I31 + (1 - $V$16)*J30</f>
        <v>0.91932931520271222</v>
      </c>
      <c r="J30" s="11">
        <f>$V$16*J31 + (1 - $V$16)*K30</f>
        <v>0.81330021016754883</v>
      </c>
      <c r="K30" s="11">
        <f>V4</f>
        <v>0.56791228919066539</v>
      </c>
      <c r="L30" s="13">
        <v>0</v>
      </c>
      <c r="N30" s="31"/>
      <c r="O30" s="9">
        <v>2</v>
      </c>
      <c r="P30" s="13">
        <v>1</v>
      </c>
      <c r="Q30" s="13">
        <v>1</v>
      </c>
      <c r="T30" s="30"/>
      <c r="U30" s="9">
        <v>2</v>
      </c>
      <c r="V30" s="11">
        <f>$V$16*V31 + (1 - $V$16)*W30</f>
        <v>0.92007029823481634</v>
      </c>
      <c r="W30" s="11">
        <f>$V$16*W31 + (1 - $V$16)*X30</f>
        <v>0.81501510048626691</v>
      </c>
      <c r="X30" s="11">
        <f>AG4</f>
        <v>0.57188113689407727</v>
      </c>
      <c r="Y30" s="13">
        <v>0</v>
      </c>
    </row>
    <row r="31" spans="1:39" x14ac:dyDescent="0.25">
      <c r="G31" s="31"/>
      <c r="H31" s="9">
        <v>3</v>
      </c>
      <c r="I31" s="13">
        <v>1</v>
      </c>
      <c r="J31" s="13">
        <v>1</v>
      </c>
      <c r="K31" s="13">
        <v>1</v>
      </c>
      <c r="T31" s="31"/>
      <c r="U31" s="9">
        <v>3</v>
      </c>
      <c r="V31" s="13">
        <v>1</v>
      </c>
      <c r="W31" s="13">
        <v>1</v>
      </c>
      <c r="X31" s="13">
        <v>1</v>
      </c>
    </row>
  </sheetData>
  <mergeCells count="36">
    <mergeCell ref="AE15:AE22"/>
    <mergeCell ref="AE14:AM14"/>
    <mergeCell ref="T15:T23"/>
    <mergeCell ref="T14:AC14"/>
    <mergeCell ref="I14:R14"/>
    <mergeCell ref="A15:A20"/>
    <mergeCell ref="A2:G2"/>
    <mergeCell ref="I3:I11"/>
    <mergeCell ref="A13:G13"/>
    <mergeCell ref="A14:G14"/>
    <mergeCell ref="I15:I23"/>
    <mergeCell ref="I2:R2"/>
    <mergeCell ref="A1:G1"/>
    <mergeCell ref="I1:R1"/>
    <mergeCell ref="T1:AC1"/>
    <mergeCell ref="AE1:AM1"/>
    <mergeCell ref="AE13:AM13"/>
    <mergeCell ref="I13:R13"/>
    <mergeCell ref="T13:AC13"/>
    <mergeCell ref="AE3:AE10"/>
    <mergeCell ref="AE2:AM2"/>
    <mergeCell ref="T3:T11"/>
    <mergeCell ref="A3:A8"/>
    <mergeCell ref="T2:AC2"/>
    <mergeCell ref="A27:A30"/>
    <mergeCell ref="A26:E26"/>
    <mergeCell ref="A25:E25"/>
    <mergeCell ref="G27:G31"/>
    <mergeCell ref="G26:L26"/>
    <mergeCell ref="G25:L25"/>
    <mergeCell ref="N25:R25"/>
    <mergeCell ref="N26:R26"/>
    <mergeCell ref="N27:N30"/>
    <mergeCell ref="T25:Y25"/>
    <mergeCell ref="T26:Y26"/>
    <mergeCell ref="T27:T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4B55-AB40-428D-9E40-AEBB1A5D88AC}">
  <dimension ref="A1:F12"/>
  <sheetViews>
    <sheetView tabSelected="1" workbookViewId="0">
      <selection activeCell="F13" sqref="F13"/>
    </sheetView>
  </sheetViews>
  <sheetFormatPr defaultRowHeight="15" x14ac:dyDescent="0.25"/>
  <sheetData>
    <row r="1" spans="1:6" x14ac:dyDescent="0.25">
      <c r="A1">
        <f>1/2</f>
        <v>0.5</v>
      </c>
      <c r="B1">
        <f>1/1.565</f>
        <v>0.63897763578274758</v>
      </c>
      <c r="C1">
        <f>A1+B1</f>
        <v>1.1389776357827475</v>
      </c>
      <c r="D1">
        <f>1/C1</f>
        <v>0.87798036465638163</v>
      </c>
    </row>
    <row r="2" spans="1:6" x14ac:dyDescent="0.25">
      <c r="A2">
        <f>D1/A1</f>
        <v>1.7559607293127633</v>
      </c>
      <c r="B2">
        <f>B1/D1</f>
        <v>0.72778123692188335</v>
      </c>
    </row>
    <row r="12" spans="1:6" x14ac:dyDescent="0.25">
      <c r="F1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"/>
  <sheetViews>
    <sheetView workbookViewId="0">
      <selection activeCell="D6" sqref="D6"/>
    </sheetView>
  </sheetViews>
  <sheetFormatPr defaultRowHeight="15" x14ac:dyDescent="0.25"/>
  <cols>
    <col min="4" max="4" width="13.7109375" bestFit="1" customWidth="1"/>
    <col min="9" max="9" width="2.5703125" customWidth="1"/>
    <col min="20" max="20" width="2.5703125" customWidth="1"/>
  </cols>
  <sheetData>
    <row r="1" spans="1:30" ht="16.5" customHeight="1" thickTop="1" thickBot="1" x14ac:dyDescent="0.3">
      <c r="A1" s="45" t="s">
        <v>17</v>
      </c>
      <c r="B1" s="46"/>
      <c r="C1" s="46"/>
      <c r="D1" s="46"/>
      <c r="E1" s="46"/>
      <c r="F1" s="46"/>
      <c r="G1" s="46"/>
      <c r="H1" s="46"/>
      <c r="J1" s="32" t="s">
        <v>47</v>
      </c>
      <c r="K1" s="33"/>
      <c r="L1" s="33"/>
      <c r="M1" s="33"/>
      <c r="N1" s="33"/>
      <c r="O1" s="33"/>
      <c r="P1" s="33"/>
      <c r="Q1" s="33"/>
      <c r="R1" s="33"/>
      <c r="S1" s="37"/>
      <c r="U1" s="32" t="s">
        <v>47</v>
      </c>
      <c r="V1" s="33"/>
      <c r="W1" s="33"/>
      <c r="X1" s="33"/>
      <c r="Y1" s="33"/>
      <c r="Z1" s="33"/>
      <c r="AA1" s="33"/>
      <c r="AB1" s="33"/>
      <c r="AC1" s="33"/>
      <c r="AD1" s="37"/>
    </row>
    <row r="2" spans="1:30" ht="15.75" thickTop="1" x14ac:dyDescent="0.25">
      <c r="A2" s="43" t="s">
        <v>4</v>
      </c>
      <c r="B2" s="44"/>
      <c r="C2" s="44"/>
      <c r="D2" s="44"/>
      <c r="E2" s="44"/>
      <c r="F2" s="44"/>
      <c r="G2" s="44"/>
      <c r="H2" s="44"/>
      <c r="J2" s="28" t="s">
        <v>4</v>
      </c>
      <c r="K2" s="28"/>
      <c r="L2" s="28"/>
      <c r="M2" s="28"/>
      <c r="N2" s="28"/>
      <c r="O2" s="28"/>
      <c r="P2" s="28"/>
      <c r="Q2" s="28"/>
      <c r="R2" s="28"/>
      <c r="S2" s="28"/>
      <c r="U2" s="28" t="s">
        <v>4</v>
      </c>
      <c r="V2" s="28"/>
      <c r="W2" s="28"/>
      <c r="X2" s="28"/>
      <c r="Y2" s="28"/>
      <c r="Z2" s="28"/>
      <c r="AA2" s="28"/>
      <c r="AB2" s="28"/>
      <c r="AC2" s="28"/>
      <c r="AD2" s="28"/>
    </row>
    <row r="3" spans="1:30" ht="15" customHeight="1" x14ac:dyDescent="0.25">
      <c r="A3" s="41" t="s">
        <v>3</v>
      </c>
      <c r="B3" s="17"/>
      <c r="C3" s="18"/>
      <c r="D3" s="14">
        <v>0</v>
      </c>
      <c r="E3" s="14">
        <v>1</v>
      </c>
      <c r="F3" s="14">
        <v>2</v>
      </c>
      <c r="G3" s="14">
        <v>3</v>
      </c>
      <c r="H3" s="14">
        <v>4</v>
      </c>
      <c r="J3" s="38" t="s">
        <v>3</v>
      </c>
      <c r="K3" s="9"/>
      <c r="L3" s="9">
        <v>0</v>
      </c>
      <c r="M3" s="9">
        <v>1</v>
      </c>
      <c r="N3" s="9">
        <v>2</v>
      </c>
      <c r="O3" s="9">
        <v>3</v>
      </c>
      <c r="P3" s="9">
        <v>4</v>
      </c>
      <c r="Q3" s="9">
        <v>5</v>
      </c>
      <c r="R3" s="9">
        <v>6</v>
      </c>
      <c r="S3" s="9">
        <v>7</v>
      </c>
      <c r="U3" s="38" t="s">
        <v>3</v>
      </c>
      <c r="V3" s="9"/>
      <c r="W3" s="9">
        <v>0</v>
      </c>
      <c r="X3" s="9">
        <v>1</v>
      </c>
      <c r="Y3" s="9">
        <v>2</v>
      </c>
      <c r="Z3" s="9">
        <v>3</v>
      </c>
      <c r="AA3" s="9">
        <v>4</v>
      </c>
      <c r="AB3" s="9">
        <v>5</v>
      </c>
      <c r="AC3" s="9">
        <v>6</v>
      </c>
      <c r="AD3" s="9">
        <v>7</v>
      </c>
    </row>
    <row r="4" spans="1:30" x14ac:dyDescent="0.25">
      <c r="A4" s="42"/>
      <c r="B4" s="19"/>
      <c r="C4" s="20"/>
      <c r="D4" s="9">
        <v>0</v>
      </c>
      <c r="E4" s="9">
        <v>15</v>
      </c>
      <c r="F4" s="9">
        <v>30</v>
      </c>
      <c r="G4" s="9">
        <v>40</v>
      </c>
      <c r="H4" s="10" t="s">
        <v>2</v>
      </c>
      <c r="J4" s="38"/>
      <c r="K4" s="9">
        <v>0</v>
      </c>
      <c r="L4" s="11">
        <f t="shared" ref="L4:L11" si="0">IF(AND(0=$K4,0=L$3),1,IF(OR(AND($K4=1,L$3=0),AND($K4=4,L$3=0),AND($K4=5,L$3=0),
AND($K4=7,L$3=1),AND($K4=7,L$3=2),AND($K4=7,L$3=5),
AND($K4&gt;=6,L$3&gt;=6,$K4=L$3+1,MOD($K4+L$3,4)=1),
AND($K4&gt;=6,L$3&gt;=6,$K4=L$3+2,MOD($K4+L$3,4)=0)),PA*L3,IF(OR(MOD(SUM($K4,L$3),4)=1,MOD(SUM($K4,L$3),4)=2),QB*L3,IF(OR(AND($K4=2,L$3=0),AND($K4=3,L$3=0),AND($K4=6,L$3=0),
AND($K4=7,L$3=0),AND($K4=7,L$3=3),AND($K4=7,L$3=4),
AND($K4&gt;=6,L$3&gt;=6,$K4=L$3+1,MOD($K4+L$3,4)=3),
AND($K4&gt;=6,L$3&gt;=6,$K4=L$3+2,MOD($K4+L$3,4)=2)),QB*L3,IF(OR(MOD(SUM($K4,L$3),4)=1,MOD(SUM($K4,L$3),4)=2),PA*L3,IF(OR(AND($K4=0,L$3=1),AND($K4=0,L$3=4),AND($K4=0,L$3=5),
AND($K4=1,L$3=7),AND($K4=2,L$3=7),AND($K4=5,L$3=7),
AND($K4&gt;=6,L$3&gt;=6,$K4+1=L$3,MOD($K4+L$3,4)=1),
AND($K4&gt;=6,L$3&gt;=6,$K4+2=L$3,MOD($K4+L$3,4)=0)),PB*L3,IF(OR(MOD(SUM($K4,L$3),4)=1,MOD(SUM($K4,L$3),4)=2),QA*L3,FALSE)))))))</f>
        <v>1</v>
      </c>
      <c r="M4" s="11" t="b">
        <f>IF(AND(0=$K4,0=M$3),1,IF(OR(AND($K4=1,M$3=0),AND($K4=4,M$3=0),AND($K4=5,M$3=0),
AND($K4=7,M$3=1),AND($K4=7,M$3=2),AND($K4=7,M$3=5),
AND($K4&gt;=6,M$3&gt;=6,$K4=M$3+1,MOD($K4+M$3,4)=1),
AND($K4&gt;=6,M$3&gt;=6,$K4=M$3+2,MOD($K4+M$3,4)=0)),IF(OR(MOD(SUM($K4,M$3),4)=1,MOD(SUM($K4,M$3),4)=2),PA*M3,IF(OR(MOD(SUM($K4,M$3),4)=0,MOD(SUM($K4,M$3),4)=3),QB*M3,IF(OR(AND($K4=2,M$3=0),AND($K4=3,M$3=0),AND($K4=6,M$3=0),
AND($K4=7,M$3=0),AND($K4=7,M$3=3),AND($K4=7,M$3=4),
AND($K4&gt;=6,M$3&gt;=6,$K4=M$3+1,MOD($K4+M$3,4)=3),
AND($K4&gt;=6,M$3&gt;=6,$K4=M$3+2,MOD($K4+M$3,4)=2)),IF(OR(MOD(SUM($K4,M$3),4)=1,MOD(SUM($K4,M$3),4)=2)*QB*M3,IF(OR(MOD(SUM($K4,M$3),4)=0,MOD(SUM($K4,M$3),4)=3),PA*M3,)))))))</f>
        <v>0</v>
      </c>
      <c r="N4" s="11">
        <f t="shared" ref="N4:S4" si="1">IF(AND(0=$K4,0=N$3),1,IF(OR(AND($K4=1,N$3=0),AND($K4=4,N$3=0),AND($K4=5,N$3=0),
AND($K4=7,N$3=1),AND($K4=7,N$3=2),AND($K4=7,N$3=5),
AND($K4&gt;=6,N$3&gt;=6,$K4=N$3+1,MOD($K4+N$3,4)=1),
AND($K4&gt;=6,N$3&gt;=6,$K4=N$3+2,MOD($K4+N$3,4)=0)),PA*N3,IF(OR(MOD(SUM($K4,N$3),4)=1,MOD(SUM($K4,N$3),4)=2),QB*N3,IF(OR(AND($K4=2,N$3=0),AND($K4=3,N$3=0),AND($K4=6,N$3=0),
AND($K4=7,N$3=0),AND($K4=7,N$3=3),AND($K4=7,N$3=4),
AND($K4&gt;=6,N$3&gt;=6,$K4=N$3+1,MOD($K4+N$3,4)=3),
AND($K4&gt;=6,N$3&gt;=6,$K4=N$3+2,MOD($K4+N$3,4)=2)),QB*N3,IF(OR(MOD(SUM($K4,N$3),4)=1,MOD(SUM($K4,N$3),4)=2),PA*N3,IF(OR(AND($K4=0,N$3=1),AND($K4=0,N$3=4),AND($K4=0,N$3=5),
AND($K4=1,N$3=7),AND($K4=2,N$3=7),AND($K4=5,N$3=7),
AND($K4&gt;=6,N$3&gt;=6,$K4+1=N$3,MOD($K4+N$3,4)=1),
AND($K4&gt;=6,N$3&gt;=6,$K4+2=N$3,MOD($K4+N$3,4)=0)),PB*N3,IF(OR(MOD(SUM($K4,N$3),4)=1,MOD(SUM($K4,N$3),4)=2),QA*N3,FALSE)))))))</f>
        <v>0.8</v>
      </c>
      <c r="O4" s="11" t="b">
        <f t="shared" si="1"/>
        <v>0</v>
      </c>
      <c r="P4" s="11">
        <f t="shared" si="1"/>
        <v>2.4</v>
      </c>
      <c r="Q4" s="11">
        <f t="shared" si="1"/>
        <v>2</v>
      </c>
      <c r="R4" s="11">
        <f t="shared" si="1"/>
        <v>2.4000000000000004</v>
      </c>
      <c r="S4" s="11" t="b">
        <f t="shared" si="1"/>
        <v>0</v>
      </c>
      <c r="U4" s="38"/>
      <c r="V4" s="9">
        <v>0</v>
      </c>
      <c r="W4" s="11">
        <f t="shared" ref="W4" si="2">IF(AND(0=$K4,0=W$3),1,IF(OR(AND($K4=1,W$3=0),AND($K4=4,W$3=0),AND($K4=5,W$3=0),
AND($K4=7,W$3=1),AND($K4=7,W$3=2),AND($K4=7,W$3=5),
AND($K4&gt;=6,W$3&gt;=6,$K4=W$3+1,MOD($K4+W$3,4)=1),
AND($K4&gt;=6,W$3&gt;=6,$K4=W$3+2,MOD($K4+W$3,4)=0)),PA*W3,IF(OR(MOD(SUM($K4,W$3),4)=1,MOD(SUM($K4,W$3),4)=2),QB*W3,IF(OR(AND($K4=2,W$3=0),AND($K4=3,W$3=0),AND($K4=6,W$3=0),
AND($K4=7,W$3=0),AND($K4=7,W$3=3),AND($K4=7,W$3=4),
AND($K4&gt;=6,W$3&gt;=6,$K4=W$3+1,MOD($K4+W$3,4)=3),
AND($K4&gt;=6,W$3&gt;=6,$K4=W$3+2,MOD($K4+W$3,4)=2)),QB*W3,IF(OR(MOD(SUM($K4,W$3),4)=1,MOD(SUM($K4,W$3),4)=2),PA*W3,IF(OR(AND($K4=0,W$3=1),AND($K4=0,W$3=4),AND($K4=0,W$3=5),
AND($K4=1,W$3=7),AND($K4=2,W$3=7),AND($K4=5,W$3=7),
AND($K4&gt;=6,W$3&gt;=6,$K4+1=W$3,MOD($K4+W$3,4)=1),
AND($K4&gt;=6,W$3&gt;=6,$K4+2=W$3,MOD($K4+W$3,4)=0)),PB*W3,IF(OR(MOD(SUM($K4,W$3),4)=1,MOD(SUM($K4,W$3),4)=2),QA*W3,FALSE)))))))</f>
        <v>1</v>
      </c>
      <c r="X4" s="11" t="b">
        <f>IF(AND(0=$K4,0=X$3),1,IF(OR(AND($K4=1,X$3=0),AND($K4=4,X$3=0),AND($K4=5,X$3=0),
AND($K4=7,X$3=1),AND($K4=7,X$3=2),AND($K4=7,X$3=5),
AND($K4&gt;=6,X$3&gt;=6,$K4=X$3+1,MOD($K4+X$3,4)=1),
AND($K4&gt;=6,X$3&gt;=6,$K4=X$3+2,MOD($K4+X$3,4)=0)),IF(OR(MOD(SUM($K4,X$3),4)=1,MOD(SUM($K4,X$3),4)=2),PA*X3,IF(OR(MOD(SUM($K4,X$3),4)=0,MOD(SUM($K4,X$3),4)=3),QB*X3,IF(OR(AND($K4=2,X$3=0),AND($K4=3,X$3=0),AND($K4=6,X$3=0),
AND($K4=7,X$3=0),AND($K4=7,X$3=3),AND($K4=7,X$3=4),
AND($K4&gt;=6,X$3&gt;=6,$K4=X$3+1,MOD($K4+X$3,4)=3),
AND($K4&gt;=6,X$3&gt;=6,$K4=X$3+2,MOD($K4+X$3,4)=2)),IF(OR(MOD(SUM($K4,X$3),4)=1,MOD(SUM($K4,X$3),4)=2)*QB*X3,IF(OR(MOD(SUM($K4,X$3),4)=0,MOD(SUM($K4,X$3),4)=3),PA*X3,)))))))</f>
        <v>0</v>
      </c>
      <c r="Y4" s="11">
        <f t="shared" ref="Y4" si="3">IF(AND(0=$K4,0=Y$3),1,IF(OR(AND($K4=1,Y$3=0),AND($K4=4,Y$3=0),AND($K4=5,Y$3=0),
AND($K4=7,Y$3=1),AND($K4=7,Y$3=2),AND($K4=7,Y$3=5),
AND($K4&gt;=6,Y$3&gt;=6,$K4=Y$3+1,MOD($K4+Y$3,4)=1),
AND($K4&gt;=6,Y$3&gt;=6,$K4=Y$3+2,MOD($K4+Y$3,4)=0)),PA*Y3,IF(OR(MOD(SUM($K4,Y$3),4)=1,MOD(SUM($K4,Y$3),4)=2),QB*Y3,IF(OR(AND($K4=2,Y$3=0),AND($K4=3,Y$3=0),AND($K4=6,Y$3=0),
AND($K4=7,Y$3=0),AND($K4=7,Y$3=3),AND($K4=7,Y$3=4),
AND($K4&gt;=6,Y$3&gt;=6,$K4=Y$3+1,MOD($K4+Y$3,4)=3),
AND($K4&gt;=6,Y$3&gt;=6,$K4=Y$3+2,MOD($K4+Y$3,4)=2)),QB*Y3,IF(OR(MOD(SUM($K4,Y$3),4)=1,MOD(SUM($K4,Y$3),4)=2),PA*Y3,IF(OR(AND($K4=0,Y$3=1),AND($K4=0,Y$3=4),AND($K4=0,Y$3=5),
AND($K4=1,Y$3=7),AND($K4=2,Y$3=7),AND($K4=5,Y$3=7),
AND($K4&gt;=6,Y$3&gt;=6,$K4+1=Y$3,MOD($K4+Y$3,4)=1),
AND($K4&gt;=6,Y$3&gt;=6,$K4+2=Y$3,MOD($K4+Y$3,4)=0)),PB*Y3,IF(OR(MOD(SUM($K4,Y$3),4)=1,MOD(SUM($K4,Y$3),4)=2),QA*Y3,FALSE)))))))</f>
        <v>0.8</v>
      </c>
      <c r="Z4" s="11" t="b">
        <f t="shared" ref="Z4" si="4">IF(AND(0=$K4,0=Z$3),1,IF(OR(AND($K4=1,Z$3=0),AND($K4=4,Z$3=0),AND($K4=5,Z$3=0),
AND($K4=7,Z$3=1),AND($K4=7,Z$3=2),AND($K4=7,Z$3=5),
AND($K4&gt;=6,Z$3&gt;=6,$K4=Z$3+1,MOD($K4+Z$3,4)=1),
AND($K4&gt;=6,Z$3&gt;=6,$K4=Z$3+2,MOD($K4+Z$3,4)=0)),PA*Z3,IF(OR(MOD(SUM($K4,Z$3),4)=1,MOD(SUM($K4,Z$3),4)=2),QB*Z3,IF(OR(AND($K4=2,Z$3=0),AND($K4=3,Z$3=0),AND($K4=6,Z$3=0),
AND($K4=7,Z$3=0),AND($K4=7,Z$3=3),AND($K4=7,Z$3=4),
AND($K4&gt;=6,Z$3&gt;=6,$K4=Z$3+1,MOD($K4+Z$3,4)=3),
AND($K4&gt;=6,Z$3&gt;=6,$K4=Z$3+2,MOD($K4+Z$3,4)=2)),QB*Z3,IF(OR(MOD(SUM($K4,Z$3),4)=1,MOD(SUM($K4,Z$3),4)=2),PA*Z3,IF(OR(AND($K4=0,Z$3=1),AND($K4=0,Z$3=4),AND($K4=0,Z$3=5),
AND($K4=1,Z$3=7),AND($K4=2,Z$3=7),AND($K4=5,Z$3=7),
AND($K4&gt;=6,Z$3&gt;=6,$K4+1=Z$3,MOD($K4+Z$3,4)=1),
AND($K4&gt;=6,Z$3&gt;=6,$K4+2=Z$3,MOD($K4+Z$3,4)=0)),PB*Z3,IF(OR(MOD(SUM($K4,Z$3),4)=1,MOD(SUM($K4,Z$3),4)=2),QA*Z3,FALSE)))))))</f>
        <v>0</v>
      </c>
      <c r="AA4" s="11">
        <f t="shared" ref="AA4" si="5">IF(AND(0=$K4,0=AA$3),1,IF(OR(AND($K4=1,AA$3=0),AND($K4=4,AA$3=0),AND($K4=5,AA$3=0),
AND($K4=7,AA$3=1),AND($K4=7,AA$3=2),AND($K4=7,AA$3=5),
AND($K4&gt;=6,AA$3&gt;=6,$K4=AA$3+1,MOD($K4+AA$3,4)=1),
AND($K4&gt;=6,AA$3&gt;=6,$K4=AA$3+2,MOD($K4+AA$3,4)=0)),PA*AA3,IF(OR(MOD(SUM($K4,AA$3),4)=1,MOD(SUM($K4,AA$3),4)=2),QB*AA3,IF(OR(AND($K4=2,AA$3=0),AND($K4=3,AA$3=0),AND($K4=6,AA$3=0),
AND($K4=7,AA$3=0),AND($K4=7,AA$3=3),AND($K4=7,AA$3=4),
AND($K4&gt;=6,AA$3&gt;=6,$K4=AA$3+1,MOD($K4+AA$3,4)=3),
AND($K4&gt;=6,AA$3&gt;=6,$K4=AA$3+2,MOD($K4+AA$3,4)=2)),QB*AA3,IF(OR(MOD(SUM($K4,AA$3),4)=1,MOD(SUM($K4,AA$3),4)=2),PA*AA3,IF(OR(AND($K4=0,AA$3=1),AND($K4=0,AA$3=4),AND($K4=0,AA$3=5),
AND($K4=1,AA$3=7),AND($K4=2,AA$3=7),AND($K4=5,AA$3=7),
AND($K4&gt;=6,AA$3&gt;=6,$K4+1=AA$3,MOD($K4+AA$3,4)=1),
AND($K4&gt;=6,AA$3&gt;=6,$K4+2=AA$3,MOD($K4+AA$3,4)=0)),PB*AA3,IF(OR(MOD(SUM($K4,AA$3),4)=1,MOD(SUM($K4,AA$3),4)=2),QA*AA3,FALSE)))))))</f>
        <v>2.4</v>
      </c>
      <c r="AB4" s="11">
        <f t="shared" ref="AB4" si="6">IF(AND(0=$K4,0=AB$3),1,IF(OR(AND($K4=1,AB$3=0),AND($K4=4,AB$3=0),AND($K4=5,AB$3=0),
AND($K4=7,AB$3=1),AND($K4=7,AB$3=2),AND($K4=7,AB$3=5),
AND($K4&gt;=6,AB$3&gt;=6,$K4=AB$3+1,MOD($K4+AB$3,4)=1),
AND($K4&gt;=6,AB$3&gt;=6,$K4=AB$3+2,MOD($K4+AB$3,4)=0)),PA*AB3,IF(OR(MOD(SUM($K4,AB$3),4)=1,MOD(SUM($K4,AB$3),4)=2),QB*AB3,IF(OR(AND($K4=2,AB$3=0),AND($K4=3,AB$3=0),AND($K4=6,AB$3=0),
AND($K4=7,AB$3=0),AND($K4=7,AB$3=3),AND($K4=7,AB$3=4),
AND($K4&gt;=6,AB$3&gt;=6,$K4=AB$3+1,MOD($K4+AB$3,4)=3),
AND($K4&gt;=6,AB$3&gt;=6,$K4=AB$3+2,MOD($K4+AB$3,4)=2)),QB*AB3,IF(OR(MOD(SUM($K4,AB$3),4)=1,MOD(SUM($K4,AB$3),4)=2),PA*AB3,IF(OR(AND($K4=0,AB$3=1),AND($K4=0,AB$3=4),AND($K4=0,AB$3=5),
AND($K4=1,AB$3=7),AND($K4=2,AB$3=7),AND($K4=5,AB$3=7),
AND($K4&gt;=6,AB$3&gt;=6,$K4+1=AB$3,MOD($K4+AB$3,4)=1),
AND($K4&gt;=6,AB$3&gt;=6,$K4+2=AB$3,MOD($K4+AB$3,4)=0)),PB*AB3,IF(OR(MOD(SUM($K4,AB$3),4)=1,MOD(SUM($K4,AB$3),4)=2),QA*AB3,FALSE)))))))</f>
        <v>2</v>
      </c>
      <c r="AC4" s="11">
        <f t="shared" ref="AC4" si="7">IF(AND(0=$K4,0=AC$3),1,IF(OR(AND($K4=1,AC$3=0),AND($K4=4,AC$3=0),AND($K4=5,AC$3=0),
AND($K4=7,AC$3=1),AND($K4=7,AC$3=2),AND($K4=7,AC$3=5),
AND($K4&gt;=6,AC$3&gt;=6,$K4=AC$3+1,MOD($K4+AC$3,4)=1),
AND($K4&gt;=6,AC$3&gt;=6,$K4=AC$3+2,MOD($K4+AC$3,4)=0)),PA*AC3,IF(OR(MOD(SUM($K4,AC$3),4)=1,MOD(SUM($K4,AC$3),4)=2),QB*AC3,IF(OR(AND($K4=2,AC$3=0),AND($K4=3,AC$3=0),AND($K4=6,AC$3=0),
AND($K4=7,AC$3=0),AND($K4=7,AC$3=3),AND($K4=7,AC$3=4),
AND($K4&gt;=6,AC$3&gt;=6,$K4=AC$3+1,MOD($K4+AC$3,4)=3),
AND($K4&gt;=6,AC$3&gt;=6,$K4=AC$3+2,MOD($K4+AC$3,4)=2)),QB*AC3,IF(OR(MOD(SUM($K4,AC$3),4)=1,MOD(SUM($K4,AC$3),4)=2),PA*AC3,IF(OR(AND($K4=0,AC$3=1),AND($K4=0,AC$3=4),AND($K4=0,AC$3=5),
AND($K4=1,AC$3=7),AND($K4=2,AC$3=7),AND($K4=5,AC$3=7),
AND($K4&gt;=6,AC$3&gt;=6,$K4+1=AC$3,MOD($K4+AC$3,4)=1),
AND($K4&gt;=6,AC$3&gt;=6,$K4+2=AC$3,MOD($K4+AC$3,4)=0)),PB*AC3,IF(OR(MOD(SUM($K4,AC$3),4)=1,MOD(SUM($K4,AC$3),4)=2),QA*AC3,FALSE)))))))</f>
        <v>2.4000000000000004</v>
      </c>
      <c r="AD4" s="11" t="b">
        <f t="shared" ref="AD4" si="8">IF(AND(0=$K4,0=AD$3),1,IF(OR(AND($K4=1,AD$3=0),AND($K4=4,AD$3=0),AND($K4=5,AD$3=0),
AND($K4=7,AD$3=1),AND($K4=7,AD$3=2),AND($K4=7,AD$3=5),
AND($K4&gt;=6,AD$3&gt;=6,$K4=AD$3+1,MOD($K4+AD$3,4)=1),
AND($K4&gt;=6,AD$3&gt;=6,$K4=AD$3+2,MOD($K4+AD$3,4)=0)),PA*AD3,IF(OR(MOD(SUM($K4,AD$3),4)=1,MOD(SUM($K4,AD$3),4)=2),QB*AD3,IF(OR(AND($K4=2,AD$3=0),AND($K4=3,AD$3=0),AND($K4=6,AD$3=0),
AND($K4=7,AD$3=0),AND($K4=7,AD$3=3),AND($K4=7,AD$3=4),
AND($K4&gt;=6,AD$3&gt;=6,$K4=AD$3+1,MOD($K4+AD$3,4)=3),
AND($K4&gt;=6,AD$3&gt;=6,$K4=AD$3+2,MOD($K4+AD$3,4)=2)),QB*AD3,IF(OR(MOD(SUM($K4,AD$3),4)=1,MOD(SUM($K4,AD$3),4)=2),PA*AD3,IF(OR(AND($K4=0,AD$3=1),AND($K4=0,AD$3=4),AND($K4=0,AD$3=5),
AND($K4=1,AD$3=7),AND($K4=2,AD$3=7),AND($K4=5,AD$3=7),
AND($K4&gt;=6,AD$3&gt;=6,$K4+1=AD$3,MOD($K4+AD$3,4)=1),
AND($K4&gt;=6,AD$3&gt;=6,$K4+2=AD$3,MOD($K4+AD$3,4)=0)),PB*AD3,IF(OR(MOD(SUM($K4,AD$3),4)=1,MOD(SUM($K4,AD$3),4)=2),QA*AD3,FALSE)))))))</f>
        <v>0</v>
      </c>
    </row>
    <row r="5" spans="1:30" ht="16.5" x14ac:dyDescent="0.25">
      <c r="A5" s="42"/>
      <c r="B5" s="16">
        <v>0</v>
      </c>
      <c r="C5" s="9">
        <v>0</v>
      </c>
      <c r="D5" s="11">
        <f>IF(AND(0=$B5,0=D$3),1,IF(OR(AND($B5=4,D$3&gt;=0,D$3&lt;=2),AND(D$3=0,$B5&gt;=1,$B5&lt;=4),AND($B5&gt;=3,D$3&gt;=3,$B5=D$3+1),AND($B5&gt;=3,D$3&gt;=3,$B5=D$3+2)),PA*D4,IF(OR(AND(D$3=4,$B5&gt;=0,$B5&lt;=2),AND($B5=0,D$3&gt;=1,D$3&lt;=4),AND($B5&gt;=3,D$3&gt;=3,D$3=$B5+1),AND($B5&gt;=3,D$3&gt;=3,D$3=$B5+2)),QA*C5,IF(OR(AND($B5&gt;=1,$B5&lt;=3,D$3&gt;=1,D$3&lt;=3),AND($B5&gt;=4,D$3&gt;=4,$B5=D$3)),PA*D4 + QA*C5,0))))</f>
        <v>1</v>
      </c>
      <c r="E5" s="11">
        <f t="shared" ref="E5:E9" si="9">IF(AND(0=$B5,0=E$3),1,IF(OR(AND($B5=4,E$3&gt;=0,E$3&lt;=2),AND(E$3=0,$B5&gt;=1,$B5&lt;=4),AND($B5&gt;=3,E$3&gt;=3,$B5=E$3+1),AND($B5&gt;=3,E$3&gt;=3,$B5=E$3+2)),PA*E4,IF(OR(AND(E$3=4,$B5&gt;=0,$B5&lt;=2),AND($B5=0,E$3&gt;=1,E$3&lt;=4),AND($B5&gt;=3,E$3&gt;=3,E$3=$B5+1),AND($B5&gt;=3,E$3&gt;=3,E$3=$B5+2)),QA*D5,IF(OR(AND($B5&gt;=1,$B5&lt;=3,E$3&gt;=1,E$3&lt;=3),AND($B5&gt;=4,E$3&gt;=4,$B5=E$3)),PA*E4 + QA*D5,0))))</f>
        <v>0.38</v>
      </c>
      <c r="F5" s="11">
        <f t="shared" ref="F5:H9" si="10">IF(AND(0=$B5,0=F$3),1,IF(OR(AND($B5=4,F$3&gt;=0,F$3&lt;=2),AND(F$3=0,$B5&gt;=1,$B5&lt;=4),AND($B5&gt;=3,F$3&gt;=3,$B5=F$3+1),AND($B5&gt;=3,F$3&gt;=3,$B5=F$3+2)),PA*F4,IF(OR(AND(F$3=4,$B5&gt;=0,$B5&lt;=2),AND($B5=0,F$3&gt;=1,F$3&lt;=4),AND($B5&gt;=3,F$3&gt;=3,F$3=$B5+1),AND($B5&gt;=3,F$3&gt;=3,F$3=$B5+2)),QA*E5,IF(OR(AND($B5&gt;=1,$B5&lt;=3,F$3&gt;=1,F$3&lt;=3),AND($B5&gt;=4,F$3&gt;=4,$B5=F$3)),PA*F4 + QA*E5,0))))</f>
        <v>0.1444</v>
      </c>
      <c r="G5" s="11">
        <f t="shared" si="10"/>
        <v>5.4872000000000004E-2</v>
      </c>
      <c r="H5" s="11">
        <f t="shared" si="10"/>
        <v>2.0851360000000003E-2</v>
      </c>
      <c r="J5" s="38"/>
      <c r="K5" s="9">
        <v>1</v>
      </c>
      <c r="L5" s="11">
        <f>IF(AND(0=$K5,0=L$3),1,IF(OR(AND($K5=1,L$3=0),AND($K5=4,L$3=0),AND($K5=5,L$3=0),
AND($K5=7,L$3=1),AND($K5=7,L$3=2),AND($K5=7,L$3=5),
AND($K5&gt;=6,L$3&gt;=6,$K5=L$3+1,MOD($K5+L$3,4)=1),
AND($K5&gt;=6,L$3&gt;=6,$K5=L$3+2,MOD($K5+L$3,4)=0)),PA*L4,IF(OR(MOD(SUM($K5,L$3),4)=1,MOD(SUM($K5,L$3),4)=2),QB*L4,IF(OR(AND($K5=2,L$3=0),AND($K5=3,L$3=0),AND($K5=6,L$3=0),
AND($K5=7,L$3=0),AND($K5=7,L$3=3),AND($K5=7,L$3=4),
AND($K5&gt;=6,L$3&gt;=6,$K5=L$3+1,MOD($K5+L$3,4)=3),
AND($K5&gt;=6,L$3&gt;=6,$K5=L$3+2,MOD($K5+L$3,4)=2)),QB*L4,IF(OR(MOD(SUM($K5,L$3),4)=1,MOD(SUM($K5,L$3),4)=2),PA*L4,IF(OR(AND($K5=0,L$3=1),AND($K5=0,L$3=4),AND($K5=0,L$3=5),
AND($K5=1,L$3=7),AND($K5=2,L$3=7),AND($K5=5,L$3=7),
AND($K5&gt;=6,L$3&gt;=6,$K5+1=L$3,MOD($K5+L$3,4)=1),
AND($K5&gt;=6,L$3&gt;=6,$K5+2=L$3,MOD($K5+L$3,4)=0)),PB*L4,IF(OR(MOD(SUM($K5,L$3),4)=1,MOD(SUM($K5,L$3),4)=2),QA*L4,FALSE)))))))</f>
        <v>0.62</v>
      </c>
      <c r="M5" s="11" t="b">
        <f>IF(AND(0=$K5,0=M$3),1,IF(OR(AND($K5=1,M$3=0),AND($K5=4,M$3=0),AND($K5=5,M$3=0),
AND($K5=7,M$3=1),AND($K5=7,M$3=2),AND($K5=7,M$3=5),
AND($K5&gt;=6,M$3&gt;=6,$K5=M$3+1,MOD($K5+M$3,4)=1),
AND($K5&gt;=6,M$3&gt;=6,$K5=M$3+2,MOD($K5+M$3,4)=0)),IF(OR(MOD(SUM($K5,M$3),4)=1,MOD(SUM($K5,M$3),4)=2),PA*M4,IF(OR(MOD(SUM($K5,M$3),4)=0,MOD(SUM($K5,M$3),4)=3),QB*M4,IF(OR(AND($K5=2,M$3=0),AND($K5=3,M$3=0),AND($K5=6,M$3=0),
AND($K5=7,M$3=0),AND($K5=7,M$3=3),AND($K5=7,M$3=4),
AND($K5&gt;=6,M$3&gt;=6,$K5=M$3+1,MOD($K5+M$3,4)=3),
AND($K5&gt;=6,M$3&gt;=6,$K5=M$3+2,MOD($K5+M$3,4)=2)),IF(OR(MOD(SUM($K5,M$3),4)=1,MOD(SUM($K5,M$3),4)=2)*QB*M4,IF(OR(MOD(SUM($K5,M$3),4)=0,MOD(SUM($K5,M$3),4)=3),PA*M4,)))))))</f>
        <v>0</v>
      </c>
      <c r="N5" s="11" t="b">
        <f t="shared" ref="N5:Q11" si="11">IF(AND(0=$K5,0=N$3),1,IF(OR(AND($K5=1,N$3=0),AND($K5=4,N$3=0),AND($K5=5,N$3=0),
AND($K5=7,N$3=1),AND($K5=7,N$3=2),AND($K5=7,N$3=5),
AND($K5&gt;=6,N$3&gt;=6,$K5=N$3+1,MOD($K5+N$3,4)=1),
AND($K5&gt;=6,N$3&gt;=6,$K5=N$3+2,MOD($K5+N$3,4)=0)),PA*N4,IF(OR(MOD(SUM($K5,N$3),4)=1,MOD(SUM($K5,N$3),4)=2),QB*N4,IF(OR(AND($K5=2,N$3=0),AND($K5=3,N$3=0),AND($K5=6,N$3=0),
AND($K5=7,N$3=0),AND($K5=7,N$3=3),AND($K5=7,N$3=4),
AND($K5&gt;=6,N$3&gt;=6,$K5=N$3+1,MOD($K5+N$3,4)=3),
AND($K5&gt;=6,N$3&gt;=6,$K5=N$3+2,MOD($K5+N$3,4)=2)),QB*N4,IF(OR(MOD(SUM($K5,N$3),4)=1,MOD(SUM($K5,N$3),4)=2),PA*N4,IF(OR(AND($K5=0,N$3=1),AND($K5=0,N$3=4),AND($K5=0,N$3=5),
AND($K5=1,N$3=7),AND($K5=2,N$3=7),AND($K5=5,N$3=7),
AND($K5&gt;=6,N$3&gt;=6,$K5+1=N$3,MOD($K5+N$3,4)=1),
AND($K5&gt;=6,N$3&gt;=6,$K5+2=N$3,MOD($K5+N$3,4)=0)),QA*N4,IF(OR(MOD(SUM($K5,N$3),4)=1,MOD(SUM($K5,N$3),4)=2),PB*N4,FALSE)))))))</f>
        <v>0</v>
      </c>
      <c r="O5" s="11" t="b">
        <f t="shared" si="11"/>
        <v>0</v>
      </c>
      <c r="P5" s="11">
        <f t="shared" si="11"/>
        <v>0.96</v>
      </c>
      <c r="Q5" s="11">
        <f t="shared" si="11"/>
        <v>0.8</v>
      </c>
      <c r="R5" s="11" t="b">
        <f t="shared" ref="R5:S9" si="12">IF(AND(0=$K5,0=R$3),1,IF(OR(AND($K5=1,R$3=0),AND($K5=4,R$3=0),AND($K5=5,R$3=0),
AND($K5=7,R$3=1),AND($K5=7,R$3=2),AND($K5=7,R$3=5),
AND($K5&gt;=6,R$3&gt;=6,$K5=R$3+1,MOD($K5+R$3,4)=1),
AND($K5&gt;=6,R$3&gt;=6,$K5=R$3+2,MOD($K5+R$3,4)=0)),
IF(OR(MOD(SUM($K5,R$3),4)=0,MOD(SUM($K5,R$3),4)=3),PA*R4,IF(OR(MOD(SUM($K5,R$3),4)=1,MOD(SUM($K5,R$3),4)=2),QB*R4,1))))</f>
        <v>0</v>
      </c>
      <c r="S5" s="11" t="b">
        <f t="shared" si="12"/>
        <v>0</v>
      </c>
      <c r="U5" s="38"/>
      <c r="V5" s="9">
        <v>1</v>
      </c>
      <c r="W5" s="11">
        <f>IF(AND(0=$K5,0=W$3),1,IF(OR(AND($K5=1,W$3=0),AND($K5=4,W$3=0),AND($K5=5,W$3=0),
AND($K5=7,W$3=1),AND($K5=7,W$3=2),AND($K5=7,W$3=5),
AND($K5&gt;=6,W$3&gt;=6,$K5=W$3+1,MOD($K5+W$3,4)=1),
AND($K5&gt;=6,W$3&gt;=6,$K5=W$3+2,MOD($K5+W$3,4)=0)),PA*W4,IF(OR(MOD(SUM($K5,W$3),4)=1,MOD(SUM($K5,W$3),4)=2),QB*W4,IF(OR(AND($K5=2,W$3=0),AND($K5=3,W$3=0),AND($K5=6,W$3=0),
AND($K5=7,W$3=0),AND($K5=7,W$3=3),AND($K5=7,W$3=4),
AND($K5&gt;=6,W$3&gt;=6,$K5=W$3+1,MOD($K5+W$3,4)=3),
AND($K5&gt;=6,W$3&gt;=6,$K5=W$3+2,MOD($K5+W$3,4)=2)),QB*W4,IF(OR(MOD(SUM($K5,W$3),4)=1,MOD(SUM($K5,W$3),4)=2),PA*W4,IF(OR(AND($K5=0,W$3=1),AND($K5=0,W$3=4),AND($K5=0,W$3=5),
AND($K5=1,W$3=7),AND($K5=2,W$3=7),AND($K5=5,W$3=7),
AND($K5&gt;=6,W$3&gt;=6,$K5+1=W$3,MOD($K5+W$3,4)=1),
AND($K5&gt;=6,W$3&gt;=6,$K5+2=W$3,MOD($K5+W$3,4)=0)),PB*W4,IF(OR(MOD(SUM($K5,W$3),4)=1,MOD(SUM($K5,W$3),4)=2),QA*W4,FALSE)))))))</f>
        <v>0.62</v>
      </c>
      <c r="X5" s="11" t="b">
        <f>IF(AND(0=$K5,0=X$3),1,IF(OR(AND($K5=1,X$3=0),AND($K5=4,X$3=0),AND($K5=5,X$3=0),
AND($K5=7,X$3=1),AND($K5=7,X$3=2),AND($K5=7,X$3=5),
AND($K5&gt;=6,X$3&gt;=6,$K5=X$3+1,MOD($K5+X$3,4)=1),
AND($K5&gt;=6,X$3&gt;=6,$K5=X$3+2,MOD($K5+X$3,4)=0)),IF(OR(MOD(SUM($K5,X$3),4)=1,MOD(SUM($K5,X$3),4)=2),PA*X4,IF(OR(MOD(SUM($K5,X$3),4)=0,MOD(SUM($K5,X$3),4)=3),QB*X4,IF(OR(AND($K5=2,X$3=0),AND($K5=3,X$3=0),AND($K5=6,X$3=0),
AND($K5=7,X$3=0),AND($K5=7,X$3=3),AND($K5=7,X$3=4),
AND($K5&gt;=6,X$3&gt;=6,$K5=X$3+1,MOD($K5+X$3,4)=3),
AND($K5&gt;=6,X$3&gt;=6,$K5=X$3+2,MOD($K5+X$3,4)=2)),IF(OR(MOD(SUM($K5,X$3),4)=1,MOD(SUM($K5,X$3),4)=2)*QB*X4,IF(OR(MOD(SUM($K5,X$3),4)=0,MOD(SUM($K5,X$3),4)=3),PA*X4,)))))))</f>
        <v>0</v>
      </c>
      <c r="Y5" s="11" t="b">
        <f t="shared" ref="Y5:Y11" si="13">IF(AND(0=$K5,0=Y$3),1,IF(OR(AND($K5=1,Y$3=0),AND($K5=4,Y$3=0),AND($K5=5,Y$3=0),
AND($K5=7,Y$3=1),AND($K5=7,Y$3=2),AND($K5=7,Y$3=5),
AND($K5&gt;=6,Y$3&gt;=6,$K5=Y$3+1,MOD($K5+Y$3,4)=1),
AND($K5&gt;=6,Y$3&gt;=6,$K5=Y$3+2,MOD($K5+Y$3,4)=0)),PA*Y4,IF(OR(MOD(SUM($K5,Y$3),4)=1,MOD(SUM($K5,Y$3),4)=2),QB*Y4,IF(OR(AND($K5=2,Y$3=0),AND($K5=3,Y$3=0),AND($K5=6,Y$3=0),
AND($K5=7,Y$3=0),AND($K5=7,Y$3=3),AND($K5=7,Y$3=4),
AND($K5&gt;=6,Y$3&gt;=6,$K5=Y$3+1,MOD($K5+Y$3,4)=3),
AND($K5&gt;=6,Y$3&gt;=6,$K5=Y$3+2,MOD($K5+Y$3,4)=2)),QB*Y4,IF(OR(MOD(SUM($K5,Y$3),4)=1,MOD(SUM($K5,Y$3),4)=2),PA*Y4,IF(OR(AND($K5=0,Y$3=1),AND($K5=0,Y$3=4),AND($K5=0,Y$3=5),
AND($K5=1,Y$3=7),AND($K5=2,Y$3=7),AND($K5=5,Y$3=7),
AND($K5&gt;=6,Y$3&gt;=6,$K5+1=Y$3,MOD($K5+Y$3,4)=1),
AND($K5&gt;=6,Y$3&gt;=6,$K5+2=Y$3,MOD($K5+Y$3,4)=0)),QA*Y4,IF(OR(MOD(SUM($K5,Y$3),4)=1,MOD(SUM($K5,Y$3),4)=2),PB*Y4,FALSE)))))))</f>
        <v>0</v>
      </c>
      <c r="Z5" s="11" t="b">
        <f t="shared" ref="Z5:Z11" si="14">IF(AND(0=$K5,0=Z$3),1,IF(OR(AND($K5=1,Z$3=0),AND($K5=4,Z$3=0),AND($K5=5,Z$3=0),
AND($K5=7,Z$3=1),AND($K5=7,Z$3=2),AND($K5=7,Z$3=5),
AND($K5&gt;=6,Z$3&gt;=6,$K5=Z$3+1,MOD($K5+Z$3,4)=1),
AND($K5&gt;=6,Z$3&gt;=6,$K5=Z$3+2,MOD($K5+Z$3,4)=0)),PA*Z4,IF(OR(MOD(SUM($K5,Z$3),4)=1,MOD(SUM($K5,Z$3),4)=2),QB*Z4,IF(OR(AND($K5=2,Z$3=0),AND($K5=3,Z$3=0),AND($K5=6,Z$3=0),
AND($K5=7,Z$3=0),AND($K5=7,Z$3=3),AND($K5=7,Z$3=4),
AND($K5&gt;=6,Z$3&gt;=6,$K5=Z$3+1,MOD($K5+Z$3,4)=3),
AND($K5&gt;=6,Z$3&gt;=6,$K5=Z$3+2,MOD($K5+Z$3,4)=2)),QB*Z4,IF(OR(MOD(SUM($K5,Z$3),4)=1,MOD(SUM($K5,Z$3),4)=2),PA*Z4,IF(OR(AND($K5=0,Z$3=1),AND($K5=0,Z$3=4),AND($K5=0,Z$3=5),
AND($K5=1,Z$3=7),AND($K5=2,Z$3=7),AND($K5=5,Z$3=7),
AND($K5&gt;=6,Z$3&gt;=6,$K5+1=Z$3,MOD($K5+Z$3,4)=1),
AND($K5&gt;=6,Z$3&gt;=6,$K5+2=Z$3,MOD($K5+Z$3,4)=0)),QA*Z4,IF(OR(MOD(SUM($K5,Z$3),4)=1,MOD(SUM($K5,Z$3),4)=2),PB*Z4,FALSE)))))))</f>
        <v>0</v>
      </c>
      <c r="AA5" s="11">
        <f t="shared" ref="AA5:AA11" si="15">IF(AND(0=$K5,0=AA$3),1,IF(OR(AND($K5=1,AA$3=0),AND($K5=4,AA$3=0),AND($K5=5,AA$3=0),
AND($K5=7,AA$3=1),AND($K5=7,AA$3=2),AND($K5=7,AA$3=5),
AND($K5&gt;=6,AA$3&gt;=6,$K5=AA$3+1,MOD($K5+AA$3,4)=1),
AND($K5&gt;=6,AA$3&gt;=6,$K5=AA$3+2,MOD($K5+AA$3,4)=0)),PA*AA4,IF(OR(MOD(SUM($K5,AA$3),4)=1,MOD(SUM($K5,AA$3),4)=2),QB*AA4,IF(OR(AND($K5=2,AA$3=0),AND($K5=3,AA$3=0),AND($K5=6,AA$3=0),
AND($K5=7,AA$3=0),AND($K5=7,AA$3=3),AND($K5=7,AA$3=4),
AND($K5&gt;=6,AA$3&gt;=6,$K5=AA$3+1,MOD($K5+AA$3,4)=3),
AND($K5&gt;=6,AA$3&gt;=6,$K5=AA$3+2,MOD($K5+AA$3,4)=2)),QB*AA4,IF(OR(MOD(SUM($K5,AA$3),4)=1,MOD(SUM($K5,AA$3),4)=2),PA*AA4,IF(OR(AND($K5=0,AA$3=1),AND($K5=0,AA$3=4),AND($K5=0,AA$3=5),
AND($K5=1,AA$3=7),AND($K5=2,AA$3=7),AND($K5=5,AA$3=7),
AND($K5&gt;=6,AA$3&gt;=6,$K5+1=AA$3,MOD($K5+AA$3,4)=1),
AND($K5&gt;=6,AA$3&gt;=6,$K5+2=AA$3,MOD($K5+AA$3,4)=0)),QA*AA4,IF(OR(MOD(SUM($K5,AA$3),4)=1,MOD(SUM($K5,AA$3),4)=2),PB*AA4,FALSE)))))))</f>
        <v>0.96</v>
      </c>
      <c r="AB5" s="11">
        <f t="shared" ref="AB5:AB11" si="16">IF(AND(0=$K5,0=AB$3),1,IF(OR(AND($K5=1,AB$3=0),AND($K5=4,AB$3=0),AND($K5=5,AB$3=0),
AND($K5=7,AB$3=1),AND($K5=7,AB$3=2),AND($K5=7,AB$3=5),
AND($K5&gt;=6,AB$3&gt;=6,$K5=AB$3+1,MOD($K5+AB$3,4)=1),
AND($K5&gt;=6,AB$3&gt;=6,$K5=AB$3+2,MOD($K5+AB$3,4)=0)),PA*AB4,IF(OR(MOD(SUM($K5,AB$3),4)=1,MOD(SUM($K5,AB$3),4)=2),QB*AB4,IF(OR(AND($K5=2,AB$3=0),AND($K5=3,AB$3=0),AND($K5=6,AB$3=0),
AND($K5=7,AB$3=0),AND($K5=7,AB$3=3),AND($K5=7,AB$3=4),
AND($K5&gt;=6,AB$3&gt;=6,$K5=AB$3+1,MOD($K5+AB$3,4)=3),
AND($K5&gt;=6,AB$3&gt;=6,$K5=AB$3+2,MOD($K5+AB$3,4)=2)),QB*AB4,IF(OR(MOD(SUM($K5,AB$3),4)=1,MOD(SUM($K5,AB$3),4)=2),PA*AB4,IF(OR(AND($K5=0,AB$3=1),AND($K5=0,AB$3=4),AND($K5=0,AB$3=5),
AND($K5=1,AB$3=7),AND($K5=2,AB$3=7),AND($K5=5,AB$3=7),
AND($K5&gt;=6,AB$3&gt;=6,$K5+1=AB$3,MOD($K5+AB$3,4)=1),
AND($K5&gt;=6,AB$3&gt;=6,$K5+2=AB$3,MOD($K5+AB$3,4)=0)),QA*AB4,IF(OR(MOD(SUM($K5,AB$3),4)=1,MOD(SUM($K5,AB$3),4)=2),PB*AB4,FALSE)))))))</f>
        <v>0.8</v>
      </c>
      <c r="AC5" s="11" t="b">
        <f t="shared" ref="AC5:AC9" si="17">IF(AND(0=$K5,0=AC$3),1,IF(OR(AND($K5=1,AC$3=0),AND($K5=4,AC$3=0),AND($K5=5,AC$3=0),
AND($K5=7,AC$3=1),AND($K5=7,AC$3=2),AND($K5=7,AC$3=5),
AND($K5&gt;=6,AC$3&gt;=6,$K5=AC$3+1,MOD($K5+AC$3,4)=1),
AND($K5&gt;=6,AC$3&gt;=6,$K5=AC$3+2,MOD($K5+AC$3,4)=0)),
IF(OR(MOD(SUM($K5,AC$3),4)=0,MOD(SUM($K5,AC$3),4)=3),PA*AC4,IF(OR(MOD(SUM($K5,AC$3),4)=1,MOD(SUM($K5,AC$3),4)=2),QB*AC4,1))))</f>
        <v>0</v>
      </c>
      <c r="AD5" s="11" t="b">
        <f t="shared" ref="AD5:AD9" si="18">IF(AND(0=$K5,0=AD$3),1,IF(OR(AND($K5=1,AD$3=0),AND($K5=4,AD$3=0),AND($K5=5,AD$3=0),
AND($K5=7,AD$3=1),AND($K5=7,AD$3=2),AND($K5=7,AD$3=5),
AND($K5&gt;=6,AD$3&gt;=6,$K5=AD$3+1,MOD($K5+AD$3,4)=1),
AND($K5&gt;=6,AD$3&gt;=6,$K5=AD$3+2,MOD($K5+AD$3,4)=0)),
IF(OR(MOD(SUM($K5,AD$3),4)=0,MOD(SUM($K5,AD$3),4)=3),PA*AD4,IF(OR(MOD(SUM($K5,AD$3),4)=1,MOD(SUM($K5,AD$3),4)=2),QB*AD4,1))))</f>
        <v>0</v>
      </c>
    </row>
    <row r="6" spans="1:30" ht="16.5" x14ac:dyDescent="0.25">
      <c r="A6" s="42"/>
      <c r="B6" s="16">
        <v>1</v>
      </c>
      <c r="C6" s="9">
        <v>15</v>
      </c>
      <c r="D6" s="11">
        <f t="shared" ref="D6:D9" si="19">IF(AND(0=$B6,0=D$3),1,IF(OR(AND($B6=4,D$3&gt;=0,D$3&lt;=2),AND(D$3=0,$B6&gt;=1,$B6&lt;=4),AND($B6&gt;=3,D$3&gt;=3,$B6=D$3+1),AND($B6&gt;=3,D$3&gt;=3,$B6=D$3+2)),PA*D5,IF(OR(AND(D$3=4,$B6&gt;=0,$B6&lt;=2),AND($B6=0,D$3&gt;=1,D$3&lt;=4),AND($B6&gt;=3,D$3&gt;=3,D$3=$B6+1),AND($B6&gt;=3,D$3&gt;=3,D$3=$B6+2)),QA*C6,IF(OR(AND($B6&gt;=1,$B6&lt;=3,D$3&gt;=1,D$3&lt;=3),AND($B6&gt;=4,D$3&gt;=4,$B6=D$3)),PA*D5 + QA*C6,0))))</f>
        <v>0.62</v>
      </c>
      <c r="E6" s="11">
        <f t="shared" si="9"/>
        <v>0.47120000000000001</v>
      </c>
      <c r="F6" s="11">
        <f t="shared" si="10"/>
        <v>0.26858399999999999</v>
      </c>
      <c r="G6" s="11">
        <f t="shared" si="10"/>
        <v>0.13608256000000002</v>
      </c>
      <c r="H6" s="11">
        <f t="shared" si="10"/>
        <v>5.1711372800000009E-2</v>
      </c>
      <c r="J6" s="38"/>
      <c r="K6" s="9">
        <v>2</v>
      </c>
      <c r="L6" s="11">
        <f t="shared" si="0"/>
        <v>0.248</v>
      </c>
      <c r="M6" s="11" t="b">
        <f t="shared" ref="M6:M11" si="20">IF(AND(0=$K6,0=M$3),1,IF(OR(AND($K6=1,M$3=0),AND($K6=4,M$3=0),AND($K6=5,M$3=0),
AND($K6=7,M$3=1),AND($K6=7,M$3=2),AND($K6=7,M$3=5),
AND($K6&gt;=6,M$3&gt;=6,$K6=M$3+1,MOD($K6+M$3,4)=1),
AND($K6&gt;=6,M$3&gt;=6,$K6=M$3+2,MOD($K6+M$3,4)=0)),PA*M5,IF(OR(MOD(SUM($K6,M$3),4)=1,MOD(SUM($K6,M$3),4)=2),QB*M5,IF(OR(AND($K6=2,M$3=0),AND($K6=3,M$3=0),AND($K6=6,M$3=0),
AND($K6=7,M$3=0),AND($K6=7,M$3=3),AND($K6=7,M$3=4),
AND($K6&gt;=6,M$3&gt;=6,$K6=M$3+1,MOD($K6+M$3,4)=3),
AND($K6&gt;=6,M$3&gt;=6,$K6=M$3+2,MOD($K6+M$3,4)=2)),QB*M5,IF(OR(MOD(SUM($K6,M$3),4)=1,MOD(SUM($K6,M$3),4)=2),PA*M5,IF(OR(AND($K6=0,M$3=1),AND($K6=0,M$3=4),AND($K6=0,M$3=5),
AND($K6=1,M$3=7),AND($K6=2,M$3=7),AND($K6=5,M$3=7),
AND($K6&gt;=6,M$3&gt;=6,$K6+1=M$3,MOD($K6+M$3,4)=1),
AND($K6&gt;=6,M$3&gt;=6,$K6+2=M$3,MOD($K6+M$3,4)=0)),PB*M5,IF(OR(MOD(SUM($K6,M$3),4)=1,MOD(SUM($K6,M$3),4)=2),QA*M5,FALSE)))))))</f>
        <v>0</v>
      </c>
      <c r="N6" s="11" t="b">
        <f t="shared" si="11"/>
        <v>0</v>
      </c>
      <c r="O6" s="11">
        <f t="shared" si="11"/>
        <v>0</v>
      </c>
      <c r="P6" s="11">
        <f t="shared" si="11"/>
        <v>0.38400000000000001</v>
      </c>
      <c r="Q6" s="11" t="b">
        <f t="shared" si="11"/>
        <v>0</v>
      </c>
      <c r="R6" s="11" t="b">
        <f t="shared" si="12"/>
        <v>0</v>
      </c>
      <c r="S6" s="11" t="b">
        <f t="shared" si="12"/>
        <v>0</v>
      </c>
      <c r="U6" s="38"/>
      <c r="V6" s="9">
        <v>2</v>
      </c>
      <c r="W6" s="11">
        <f t="shared" ref="W6:W11" si="21">IF(AND(0=$K6,0=W$3),1,IF(OR(AND($K6=1,W$3=0),AND($K6=4,W$3=0),AND($K6=5,W$3=0),
AND($K6=7,W$3=1),AND($K6=7,W$3=2),AND($K6=7,W$3=5),
AND($K6&gt;=6,W$3&gt;=6,$K6=W$3+1,MOD($K6+W$3,4)=1),
AND($K6&gt;=6,W$3&gt;=6,$K6=W$3+2,MOD($K6+W$3,4)=0)),PA*W5,IF(OR(MOD(SUM($K6,W$3),4)=1,MOD(SUM($K6,W$3),4)=2),QB*W5,IF(OR(AND($K6=2,W$3=0),AND($K6=3,W$3=0),AND($K6=6,W$3=0),
AND($K6=7,W$3=0),AND($K6=7,W$3=3),AND($K6=7,W$3=4),
AND($K6&gt;=6,W$3&gt;=6,$K6=W$3+1,MOD($K6+W$3,4)=3),
AND($K6&gt;=6,W$3&gt;=6,$K6=W$3+2,MOD($K6+W$3,4)=2)),QB*W5,IF(OR(MOD(SUM($K6,W$3),4)=1,MOD(SUM($K6,W$3),4)=2),PA*W5,IF(OR(AND($K6=0,W$3=1),AND($K6=0,W$3=4),AND($K6=0,W$3=5),
AND($K6=1,W$3=7),AND($K6=2,W$3=7),AND($K6=5,W$3=7),
AND($K6&gt;=6,W$3&gt;=6,$K6+1=W$3,MOD($K6+W$3,4)=1),
AND($K6&gt;=6,W$3&gt;=6,$K6+2=W$3,MOD($K6+W$3,4)=0)),PB*W5,IF(OR(MOD(SUM($K6,W$3),4)=1,MOD(SUM($K6,W$3),4)=2),QA*W5,FALSE)))))))</f>
        <v>0.248</v>
      </c>
      <c r="X6" s="11" t="b">
        <f t="shared" ref="X6:X11" si="22">IF(AND(0=$K6,0=X$3),1,IF(OR(AND($K6=1,X$3=0),AND($K6=4,X$3=0),AND($K6=5,X$3=0),
AND($K6=7,X$3=1),AND($K6=7,X$3=2),AND($K6=7,X$3=5),
AND($K6&gt;=6,X$3&gt;=6,$K6=X$3+1,MOD($K6+X$3,4)=1),
AND($K6&gt;=6,X$3&gt;=6,$K6=X$3+2,MOD($K6+X$3,4)=0)),PA*X5,IF(OR(MOD(SUM($K6,X$3),4)=1,MOD(SUM($K6,X$3),4)=2),QB*X5,IF(OR(AND($K6=2,X$3=0),AND($K6=3,X$3=0),AND($K6=6,X$3=0),
AND($K6=7,X$3=0),AND($K6=7,X$3=3),AND($K6=7,X$3=4),
AND($K6&gt;=6,X$3&gt;=6,$K6=X$3+1,MOD($K6+X$3,4)=3),
AND($K6&gt;=6,X$3&gt;=6,$K6=X$3+2,MOD($K6+X$3,4)=2)),QB*X5,IF(OR(MOD(SUM($K6,X$3),4)=1,MOD(SUM($K6,X$3),4)=2),PA*X5,IF(OR(AND($K6=0,X$3=1),AND($K6=0,X$3=4),AND($K6=0,X$3=5),
AND($K6=1,X$3=7),AND($K6=2,X$3=7),AND($K6=5,X$3=7),
AND($K6&gt;=6,X$3&gt;=6,$K6+1=X$3,MOD($K6+X$3,4)=1),
AND($K6&gt;=6,X$3&gt;=6,$K6+2=X$3,MOD($K6+X$3,4)=0)),PB*X5,IF(OR(MOD(SUM($K6,X$3),4)=1,MOD(SUM($K6,X$3),4)=2),QA*X5,FALSE)))))))</f>
        <v>0</v>
      </c>
      <c r="Y6" s="11" t="b">
        <f t="shared" si="13"/>
        <v>0</v>
      </c>
      <c r="Z6" s="11">
        <f t="shared" si="14"/>
        <v>0</v>
      </c>
      <c r="AA6" s="11">
        <f t="shared" si="15"/>
        <v>0.38400000000000001</v>
      </c>
      <c r="AB6" s="11" t="b">
        <f t="shared" si="16"/>
        <v>0</v>
      </c>
      <c r="AC6" s="11" t="b">
        <f t="shared" si="17"/>
        <v>0</v>
      </c>
      <c r="AD6" s="11" t="b">
        <f t="shared" si="18"/>
        <v>0</v>
      </c>
    </row>
    <row r="7" spans="1:30" ht="16.5" x14ac:dyDescent="0.25">
      <c r="A7" s="42"/>
      <c r="B7" s="16">
        <v>2</v>
      </c>
      <c r="C7" s="9">
        <v>30</v>
      </c>
      <c r="D7" s="11">
        <f t="shared" si="19"/>
        <v>0.38440000000000002</v>
      </c>
      <c r="E7" s="11">
        <f t="shared" si="9"/>
        <v>0.43821600000000005</v>
      </c>
      <c r="F7" s="11">
        <f t="shared" si="10"/>
        <v>0.33304416000000003</v>
      </c>
      <c r="G7" s="11">
        <f t="shared" si="10"/>
        <v>0.21092796800000002</v>
      </c>
      <c r="H7" s="11">
        <f t="shared" si="10"/>
        <v>8.0152627840000004E-2</v>
      </c>
      <c r="J7" s="38"/>
      <c r="K7" s="9">
        <v>3</v>
      </c>
      <c r="L7" s="11">
        <f t="shared" si="0"/>
        <v>9.920000000000001E-2</v>
      </c>
      <c r="M7" s="11" t="b">
        <f t="shared" si="20"/>
        <v>0</v>
      </c>
      <c r="N7" s="11">
        <f t="shared" si="11"/>
        <v>0</v>
      </c>
      <c r="O7" s="11">
        <f t="shared" si="11"/>
        <v>0</v>
      </c>
      <c r="P7" s="11" t="b">
        <f t="shared" si="11"/>
        <v>0</v>
      </c>
      <c r="Q7" s="11" t="b">
        <f t="shared" si="11"/>
        <v>0</v>
      </c>
      <c r="R7" s="11" t="b">
        <f t="shared" si="12"/>
        <v>0</v>
      </c>
      <c r="S7" s="11" t="b">
        <f t="shared" si="12"/>
        <v>0</v>
      </c>
      <c r="U7" s="38"/>
      <c r="V7" s="9">
        <v>3</v>
      </c>
      <c r="W7" s="11">
        <f t="shared" si="21"/>
        <v>9.920000000000001E-2</v>
      </c>
      <c r="X7" s="11" t="b">
        <f t="shared" si="22"/>
        <v>0</v>
      </c>
      <c r="Y7" s="11">
        <f t="shared" si="13"/>
        <v>0</v>
      </c>
      <c r="Z7" s="11">
        <f t="shared" si="14"/>
        <v>0</v>
      </c>
      <c r="AA7" s="11" t="b">
        <f t="shared" si="15"/>
        <v>0</v>
      </c>
      <c r="AB7" s="11" t="b">
        <f t="shared" si="16"/>
        <v>0</v>
      </c>
      <c r="AC7" s="11" t="b">
        <f t="shared" si="17"/>
        <v>0</v>
      </c>
      <c r="AD7" s="11" t="b">
        <f t="shared" si="18"/>
        <v>0</v>
      </c>
    </row>
    <row r="8" spans="1:30" ht="16.5" x14ac:dyDescent="0.25">
      <c r="A8" s="42"/>
      <c r="B8" s="16">
        <v>3</v>
      </c>
      <c r="C8" s="9">
        <v>40</v>
      </c>
      <c r="D8" s="11">
        <f t="shared" si="19"/>
        <v>0.23832800000000001</v>
      </c>
      <c r="E8" s="11">
        <f t="shared" si="9"/>
        <v>0.36225856000000001</v>
      </c>
      <c r="F8" s="11">
        <f t="shared" si="10"/>
        <v>0.34414563200000003</v>
      </c>
      <c r="G8" s="11">
        <f t="shared" si="10"/>
        <v>0.26155068032000001</v>
      </c>
      <c r="J8" s="38"/>
      <c r="K8" s="9">
        <v>4</v>
      </c>
      <c r="L8" s="11">
        <f t="shared" si="0"/>
        <v>6.1504000000000003E-2</v>
      </c>
      <c r="M8" s="11">
        <f t="shared" si="20"/>
        <v>0</v>
      </c>
      <c r="N8" s="11">
        <f t="shared" si="11"/>
        <v>0</v>
      </c>
      <c r="O8" s="11" t="b">
        <f t="shared" si="11"/>
        <v>0</v>
      </c>
      <c r="P8" s="11" t="b">
        <f t="shared" si="11"/>
        <v>0</v>
      </c>
      <c r="Q8" s="11">
        <f t="shared" si="11"/>
        <v>0</v>
      </c>
      <c r="R8" s="11" t="b">
        <f t="shared" si="12"/>
        <v>0</v>
      </c>
      <c r="S8" s="11" t="b">
        <f t="shared" si="12"/>
        <v>0</v>
      </c>
      <c r="U8" s="38"/>
      <c r="V8" s="9">
        <v>4</v>
      </c>
      <c r="W8" s="11">
        <f t="shared" si="21"/>
        <v>6.1504000000000003E-2</v>
      </c>
      <c r="X8" s="11">
        <f t="shared" si="22"/>
        <v>0</v>
      </c>
      <c r="Y8" s="11">
        <f t="shared" si="13"/>
        <v>0</v>
      </c>
      <c r="Z8" s="11" t="b">
        <f t="shared" si="14"/>
        <v>0</v>
      </c>
      <c r="AA8" s="11" t="b">
        <f t="shared" si="15"/>
        <v>0</v>
      </c>
      <c r="AB8" s="11">
        <f t="shared" si="16"/>
        <v>0</v>
      </c>
      <c r="AC8" s="11" t="b">
        <f t="shared" si="17"/>
        <v>0</v>
      </c>
      <c r="AD8" s="11" t="b">
        <f t="shared" si="18"/>
        <v>0</v>
      </c>
    </row>
    <row r="9" spans="1:30" ht="16.5" x14ac:dyDescent="0.25">
      <c r="A9" s="42"/>
      <c r="B9" s="16">
        <v>4</v>
      </c>
      <c r="C9" s="10" t="s">
        <v>2</v>
      </c>
      <c r="D9" s="11">
        <f t="shared" si="19"/>
        <v>0.14776336000000001</v>
      </c>
      <c r="E9" s="11">
        <f t="shared" si="9"/>
        <v>0.22460030720000002</v>
      </c>
      <c r="F9" s="11">
        <f t="shared" si="10"/>
        <v>0.21337029184000003</v>
      </c>
      <c r="H9" s="1">
        <f>D9+E9+F9+G8*WinGameAServe</f>
        <v>0.77586270623177012</v>
      </c>
      <c r="J9" s="38"/>
      <c r="K9" s="9">
        <v>5</v>
      </c>
      <c r="L9" s="11">
        <f t="shared" si="0"/>
        <v>3.8132480000000003E-2</v>
      </c>
      <c r="M9" s="11">
        <f t="shared" si="20"/>
        <v>0</v>
      </c>
      <c r="N9" s="11" t="b">
        <f t="shared" si="11"/>
        <v>0</v>
      </c>
      <c r="O9" s="11" t="b">
        <f t="shared" si="11"/>
        <v>0</v>
      </c>
      <c r="P9" s="11">
        <f t="shared" si="11"/>
        <v>0</v>
      </c>
      <c r="Q9" s="11">
        <f t="shared" si="11"/>
        <v>0</v>
      </c>
      <c r="R9" s="11" t="b">
        <f t="shared" si="12"/>
        <v>0</v>
      </c>
      <c r="S9" s="11" t="b">
        <f t="shared" si="12"/>
        <v>0</v>
      </c>
      <c r="U9" s="38"/>
      <c r="V9" s="9">
        <v>5</v>
      </c>
      <c r="W9" s="11">
        <f t="shared" si="21"/>
        <v>3.8132480000000003E-2</v>
      </c>
      <c r="X9" s="11">
        <f t="shared" si="22"/>
        <v>0</v>
      </c>
      <c r="Y9" s="11" t="b">
        <f t="shared" si="13"/>
        <v>0</v>
      </c>
      <c r="Z9" s="11" t="b">
        <f t="shared" si="14"/>
        <v>0</v>
      </c>
      <c r="AA9" s="11">
        <f t="shared" si="15"/>
        <v>0</v>
      </c>
      <c r="AB9" s="11">
        <f t="shared" si="16"/>
        <v>0</v>
      </c>
      <c r="AC9" s="11" t="b">
        <f t="shared" si="17"/>
        <v>0</v>
      </c>
      <c r="AD9" s="11" t="b">
        <f t="shared" si="18"/>
        <v>0</v>
      </c>
    </row>
    <row r="10" spans="1:30" x14ac:dyDescent="0.25">
      <c r="J10" s="38"/>
      <c r="K10" s="9">
        <v>6</v>
      </c>
      <c r="L10" s="11">
        <f t="shared" si="0"/>
        <v>1.5252992000000002E-2</v>
      </c>
      <c r="M10" s="11" t="b">
        <f t="shared" si="20"/>
        <v>0</v>
      </c>
      <c r="N10" s="11" t="b">
        <f t="shared" si="11"/>
        <v>0</v>
      </c>
      <c r="O10" s="11">
        <f t="shared" si="11"/>
        <v>0</v>
      </c>
      <c r="P10" s="11">
        <f t="shared" si="11"/>
        <v>0</v>
      </c>
      <c r="Q10" s="11" t="b">
        <f t="shared" si="11"/>
        <v>0</v>
      </c>
      <c r="R10" s="11" t="b">
        <f>IF(AND(0=$K10,0=R$3),1,IF(OR(AND($K10=1,R$3=0),AND($K10=4,R$3=0),AND($K10=5,R$3=0),
AND($K10=7,R$3=1),AND($K10=7,R$3=2),AND($K10=7,R$3=5),
AND($K10&gt;=6,R$3&gt;=6,$K10=R$3+1,MOD($K10+R$3,4)=1),
AND($K10&gt;=6,R$3&gt;=6,$K10=R$3+2,MOD($K10+R$3,4)=0)),
IF(OR(MOD(SUM($K10,R$3),4)=0,MOD(SUM($K10,R$3),4)=3),PA*R9,IF(OR(MOD(SUM($K10,R$3),4)=1,MOD(SUM($K10,R$3),4)=2),QB*R9,1))))</f>
        <v>0</v>
      </c>
      <c r="U10" s="38"/>
      <c r="V10" s="9">
        <v>6</v>
      </c>
      <c r="W10" s="11">
        <f t="shared" si="21"/>
        <v>1.5252992000000002E-2</v>
      </c>
      <c r="X10" s="11" t="b">
        <f t="shared" si="22"/>
        <v>0</v>
      </c>
      <c r="Y10" s="11" t="b">
        <f t="shared" si="13"/>
        <v>0</v>
      </c>
      <c r="Z10" s="11">
        <f t="shared" si="14"/>
        <v>0</v>
      </c>
      <c r="AA10" s="11">
        <f t="shared" si="15"/>
        <v>0</v>
      </c>
      <c r="AB10" s="11" t="b">
        <f t="shared" si="16"/>
        <v>0</v>
      </c>
      <c r="AC10" s="11" t="b">
        <f>IF(AND(0=$K10,0=AC$3),1,IF(OR(AND($K10=1,AC$3=0),AND($K10=4,AC$3=0),AND($K10=5,AC$3=0),
AND($K10=7,AC$3=1),AND($K10=7,AC$3=2),AND($K10=7,AC$3=5),
AND($K10&gt;=6,AC$3&gt;=6,$K10=AC$3+1,MOD($K10+AC$3,4)=1),
AND($K10&gt;=6,AC$3&gt;=6,$K10=AC$3+2,MOD($K10+AC$3,4)=0)),
IF(OR(MOD(SUM($K10,AC$3),4)=0,MOD(SUM($K10,AC$3),4)=3),PA*AC9,IF(OR(MOD(SUM($K10,AC$3),4)=1,MOD(SUM($K10,AC$3),4)=2),QB*AC9,1))))</f>
        <v>0</v>
      </c>
    </row>
    <row r="11" spans="1:30" x14ac:dyDescent="0.25">
      <c r="A11" s="45" t="s">
        <v>18</v>
      </c>
      <c r="B11" s="46"/>
      <c r="C11" s="46"/>
      <c r="D11" s="46"/>
      <c r="E11" s="46"/>
      <c r="F11" s="46"/>
      <c r="G11" s="46"/>
      <c r="H11" s="46"/>
      <c r="J11" s="38"/>
      <c r="K11" s="9">
        <v>7</v>
      </c>
      <c r="L11" s="11">
        <f t="shared" si="0"/>
        <v>6.1011968000000008E-3</v>
      </c>
      <c r="M11" s="11">
        <f t="shared" si="20"/>
        <v>0</v>
      </c>
      <c r="N11" s="11">
        <f t="shared" si="11"/>
        <v>0</v>
      </c>
      <c r="O11" s="11">
        <f t="shared" si="11"/>
        <v>0</v>
      </c>
      <c r="P11" s="11">
        <f t="shared" si="11"/>
        <v>0</v>
      </c>
      <c r="Q11" s="11">
        <f t="shared" si="11"/>
        <v>0</v>
      </c>
      <c r="U11" s="38"/>
      <c r="V11" s="9">
        <v>7</v>
      </c>
      <c r="W11" s="11">
        <f t="shared" si="21"/>
        <v>6.1011968000000008E-3</v>
      </c>
      <c r="X11" s="11">
        <f t="shared" si="22"/>
        <v>0</v>
      </c>
      <c r="Y11" s="11">
        <f t="shared" si="13"/>
        <v>0</v>
      </c>
      <c r="Z11" s="11">
        <f t="shared" si="14"/>
        <v>0</v>
      </c>
      <c r="AA11" s="11">
        <f t="shared" si="15"/>
        <v>0</v>
      </c>
      <c r="AB11" s="11">
        <f t="shared" si="16"/>
        <v>0</v>
      </c>
    </row>
    <row r="12" spans="1:30" ht="15.75" thickBot="1" x14ac:dyDescent="0.3">
      <c r="A12" s="43" t="s">
        <v>4</v>
      </c>
      <c r="B12" s="44"/>
      <c r="C12" s="44"/>
      <c r="D12" s="44"/>
      <c r="E12" s="44"/>
      <c r="F12" s="44"/>
      <c r="G12" s="44"/>
      <c r="H12" s="44"/>
    </row>
    <row r="13" spans="1:30" ht="15" customHeight="1" thickTop="1" thickBot="1" x14ac:dyDescent="0.3">
      <c r="A13" s="41" t="s">
        <v>3</v>
      </c>
      <c r="B13" s="17"/>
      <c r="C13" s="18"/>
      <c r="D13" s="14">
        <v>0</v>
      </c>
      <c r="E13" s="14">
        <v>1</v>
      </c>
      <c r="F13" s="14">
        <v>2</v>
      </c>
      <c r="G13" s="14">
        <v>3</v>
      </c>
      <c r="H13" s="14">
        <v>4</v>
      </c>
      <c r="J13" s="32" t="s">
        <v>48</v>
      </c>
      <c r="K13" s="33"/>
      <c r="L13" s="33"/>
      <c r="M13" s="33"/>
      <c r="N13" s="33"/>
      <c r="O13" s="33"/>
      <c r="P13" s="33"/>
      <c r="Q13" s="33"/>
      <c r="R13" s="33"/>
      <c r="S13" s="37"/>
    </row>
    <row r="14" spans="1:30" ht="15.75" thickTop="1" x14ac:dyDescent="0.25">
      <c r="A14" s="42"/>
      <c r="B14" s="19"/>
      <c r="C14" s="20"/>
      <c r="D14" s="9">
        <v>0</v>
      </c>
      <c r="E14" s="9">
        <v>15</v>
      </c>
      <c r="F14" s="9">
        <v>30</v>
      </c>
      <c r="G14" s="9">
        <v>40</v>
      </c>
      <c r="H14" s="10" t="s">
        <v>2</v>
      </c>
      <c r="J14" s="40" t="s">
        <v>4</v>
      </c>
      <c r="K14" s="40"/>
      <c r="L14" s="40"/>
      <c r="M14" s="40"/>
      <c r="N14" s="40"/>
      <c r="O14" s="40"/>
      <c r="P14" s="40"/>
      <c r="Q14" s="40"/>
      <c r="R14" s="40"/>
      <c r="S14" s="40"/>
    </row>
    <row r="15" spans="1:30" ht="16.5" x14ac:dyDescent="0.25">
      <c r="A15" s="42"/>
      <c r="B15" s="16">
        <v>0</v>
      </c>
      <c r="C15" s="9">
        <v>0</v>
      </c>
      <c r="D15" s="11">
        <f t="shared" ref="D15:H17" si="23">IF(AND(0=$B15,0=D$13),1,IF(OR(AND($B15=4,D$13&gt;=0,D$13&lt;=2),AND(D$13=0,$B15&gt;=1,$B15&lt;=4),AND($B15&gt;=3,D$13&gt;=3,$B15=D$13+1),AND($B15&gt;=3,D$13&gt;=3,$B15=D$13+2)),PB*D14,IF(OR(AND(D$13=4,$B15&gt;=0,$B15&lt;=2),AND($B15=0,D$13&gt;=1,D$13&lt;=4),AND($B15&gt;=3,D$13&gt;=3,D$13=$B15+1),AND($B15&gt;=3,D$13&gt;=3,D$13=$B15+2)),QB*C15,IF(OR(AND($B15&gt;=1,$B15&lt;=3,D$13&gt;=1,D$13&lt;=3),AND($B15&gt;=4,D$13&gt;=4,$B15=D$13)),PB*D14 + QB*C15,0))))</f>
        <v>1</v>
      </c>
      <c r="E15" s="11">
        <f t="shared" si="23"/>
        <v>0.4</v>
      </c>
      <c r="F15" s="11">
        <f t="shared" si="23"/>
        <v>0.16000000000000003</v>
      </c>
      <c r="G15" s="11">
        <f t="shared" si="23"/>
        <v>6.4000000000000015E-2</v>
      </c>
      <c r="H15" s="11">
        <f t="shared" si="23"/>
        <v>2.5600000000000008E-2</v>
      </c>
      <c r="J15" s="38" t="s">
        <v>3</v>
      </c>
      <c r="K15" s="9"/>
      <c r="L15" s="9">
        <v>0</v>
      </c>
      <c r="M15" s="9">
        <v>1</v>
      </c>
      <c r="N15" s="9">
        <v>2</v>
      </c>
      <c r="O15" s="9">
        <v>3</v>
      </c>
      <c r="P15" s="9">
        <v>4</v>
      </c>
      <c r="Q15" s="9">
        <v>5</v>
      </c>
      <c r="R15" s="9">
        <v>6</v>
      </c>
      <c r="S15" s="9">
        <v>7</v>
      </c>
    </row>
    <row r="16" spans="1:30" ht="16.5" x14ac:dyDescent="0.25">
      <c r="A16" s="42"/>
      <c r="B16" s="16">
        <v>1</v>
      </c>
      <c r="C16" s="9">
        <v>15</v>
      </c>
      <c r="D16" s="11">
        <f t="shared" si="23"/>
        <v>0.6</v>
      </c>
      <c r="E16" s="11">
        <f t="shared" si="23"/>
        <v>0.48</v>
      </c>
      <c r="F16" s="11">
        <f t="shared" si="23"/>
        <v>0.28800000000000003</v>
      </c>
      <c r="G16" s="11">
        <f t="shared" si="23"/>
        <v>0.15360000000000004</v>
      </c>
      <c r="H16" s="11">
        <f t="shared" si="23"/>
        <v>6.1440000000000022E-2</v>
      </c>
      <c r="J16" s="38"/>
      <c r="K16" s="9">
        <v>0</v>
      </c>
      <c r="L16" s="11">
        <f>IF(AND(0=$K16,0=L$15),1,IF(OR(AND($K16=1,L$15=0),AND($K16=4,L$15=0),AND($K16=5,L$15=0),
AND($K16=7,L$15=1),AND($K16=7,L$15=2),AND($K16=7,L$15=5),
AND($K16&gt;=6,L$15&gt;=6,$K16=L$15+1,MOD($K16+L$15,4)=1),
AND($K16&gt;=6,L$15&gt;=6,$K16=L$15+2,MOD($K16+L$15,4)=0)),
IF(OR(MOD(SUM($K16,L$15),4)=0,MOD(SUM($K16,L$15),4)=3),QB*L15,IF(OR(MOD(SUM($K16,L$15),4)=1,MOD(SUM($K16,L$15),4)=2),PA*L15,1))))</f>
        <v>1</v>
      </c>
      <c r="M16" s="11" t="b">
        <f>IF(AND(0=$K16,0=M$15),1,IF(OR(AND($K16=1,M$15=0),AND($K16=4,M$15=0),AND($K16=5,M$15=0),
AND($K16=7,M$15=1),AND($K16=7,M$15=2),AND($K16=7,M$15=5),
AND($K16&gt;=6,M$15&gt;=6,$K16=M$15+1,MOD($K16+M$15,4)=1),
AND($K16&gt;=6,M$15&gt;=6,$K16=M$15+2,MOD($K16+M$15,4)=0)),
IF(OR(MOD(SUM($K16,M$15),4)=0,MOD(SUM($K16,M$15),4)=3),PA*$K16,IF(OR(MOD(SUM($K16,M$15),4)=1,MOD(SUM($K16,M$15),4)=2),QB*$K16,IF(OR(AND($K16=2,M$15=0),AND($K16=3,M$15=0),AND($K16=6,M$15=0),
AND($K16=7,M$15=0),AND($K16=7,M$15=3),AND($K16=7,M$15=4),
AND($K16&gt;=6,M$15&gt;=6,$K16=M$15+1,MOD($K16+M$15,4)=3),
AND($K16&gt;=6,M$15&gt;=6,$K16=M$15+2,MOD($K16+M$15,4)=2)),
IF(OR(MOD(SUM(N$15,$K16),4)=1,MOD(SUM(N$15,$K16),4)=2),PB*$K16,IF(OR(AND(N$15=0,$K16=2),AND(N$15=0,$K16=3),AND(N$15=0,$K16=6),
AND(N$15=0,$K16=7),AND(N$15=3,$K16=7),AND(N$15=4,$K16=7),
AND(N$15&gt;=6,$K16&gt;=6,N$15+1=$K16,MOD(N$15+$K16,4)=3),
AND(N$15&gt;=6,$K16&gt;=6,N$15+2=$K16,MOD(N$15+$K16,4)=2)),IF(OR(MOD(SUM($K16,M$15),4)=0,MOD(SUM($K16,M$15),4)=3),QA*$K16,IF(OR(MOD(SUM($K16,M$15),4)=1,MOD(SUM($K16,M$15),4)=2),PB*$K16,IF(OR(AND($K16=0,M$15=2),AND($K16=0,M$15=3),AND($K16=0,M$15=6),
AND($K16=0,M$15=7),AND($K16=3,M$15=7),AND($K16=4,M$15=7),
AND($K16&gt;=6,M$15&gt;=6,$K16+1=M$15,MOD($K16+M$15,4)=3),
AND($K16&gt;=6,M$15&gt;=6,$K16+2=M$15,MOD($K16+M$15,4)=2)),
IF(OR(MOD(SUM($K16,M$15),4)=0,MOD(SUM($K16,M$15),4)=3),PB*$K16,IF(OR(MOD(SUM($K16,M$15),4)=1,MOD(SUM($K16,M$15),4)=2),QA*$K16,IF(OR(AND($K16=1,M$15=1),AND($K16=2,M$15=1),AND($K16=5,M$15=1),
AND($K16=6,M$15=1),AND($K16=1,M$15=2),AND($K16=4,M$15=2),AND($K16=5,M$15=2),AND($K16=3,M$15=3),AND($K16=4,M$15=3),AND($K16=2,M$15=4),AND($K16=3,M$15=4),AND($K16=6,M$15=4),AND($K16=1,M$15=5),AND($K16=2,M$15=5),AND($K16=5,M$15=5),AND($K16=6,M$15=5),AND($K16=1,M$15=6),AND($K16=4,M$15=6),AND($K16=5,M$15=6),
AND($K16&gt;=6,M$15&gt;=6,$K16=M$15,MOD($K16+M$15,4)=2),),
IF(OR(MOD(SUM($K16,M$15),4)=0,MOD(SUM($K16,M$15),4)=3),QB*M$15+PB*$K16,IF(OR(MOD(SUM($K16,M$15),4)=1,MOD(SUM($K16,M$15),4)=2),PA*M$15+QA*$K16,IF(OR(AND($K16=3,M$15=1),AND($K16=4,M$15=1),AND($K16=2,M$15=2),
AND($K16=3,M$15=2),AND($K16=6,M$15=2),AND($K16=1,M$15=3),AND($K16=2,M$15=3),AND($K16=5,M$15=3),AND($K16=6,M$15=3),AND($K16=1,M$15=4),AND($K16=4,M$15=4),AND($K16=5,M$15=4),AND($K16=3,M$15=5),AND($K16=4,M$15=5),AND($K16=2,M$15=6),AND($K16=3,M$15=6),AND($K16=6,M$15=6),
AND($K16&gt;=6,M$15&gt;=6,$K16=M$15,MOD($K16+M$15,4)=0),),
IF(OR(MOD(SUM($K16,M$15),4)=0,MOD(SUM($K16,M$15),4)=3),PA*M$15+QA*$K16,IF(OR(MOD(SUM($K16,M$15),4)=1,MOD(SUM($K16,M$15),4)=2),QB*M$15+PB*$K16,1))))))))))))))))))</f>
        <v>0</v>
      </c>
      <c r="N16" s="11" t="b">
        <f>IF(AND(0=$K16,0=N$15),1,IF(OR(AND($K16=1,N$15=0),AND($K16=4,N$15=0),AND($K16=5,N$15=0),
AND($K16=7,N$15=1),AND($K16=7,N$15=2),AND($K16=7,N$15=5),
AND($K16&gt;=6,N$15&gt;=6,$K16=N$15+1,MOD($K16+N$15,4)=1),
AND($K16&gt;=6,N$15&gt;=6,$K16=N$15+2,MOD($K16+N$15,4)=0)),
IF(OR(MOD(SUM($K16,N$15),4)=0,MOD(SUM($K16,N$15),4)=3),PA*$K16,IF(OR(MOD(SUM($K16,N$15),4)=1,MOD(SUM($K16,N$15),4)=2),QB*$K16,IF(OR(AND($K16=2,N$15=0),AND($K16=3,N$15=0),AND($K16=6,N$15=0),
AND($K16=7,N$15=0),AND($K16=7,N$15=3),AND($K16=7,N$15=4),
AND($K16&gt;=6,N$15&gt;=6,$K16=N$15+1,MOD($K16+N$15,4)=3),
AND($K16&gt;=6,N$15&gt;=6,$K16=N$15+2,MOD($K16+N$15,4)=2)),
IF(OR(MOD(SUM($K16,N$15),4)=0,MOD(SUM($K16,N$15),4)=3),QB*$K16,IF(OR(MOD(SUM($K16,N$15),4)=1,MOD(SUM($K16,N$15),4)=2),PA*$K16,IF(OR(AND($K16=0,N$15=1),AND($K16=0,N$15=4),AND($K16=0,N$15=5),
AND($K16=1,N$15=7),AND($K16=2,N$15=7),AND($K16=5,N$15=7),
AND($K16&gt;=6,N$15&gt;=6,$K16+1=N$15,MOD($K16+N$15,4)=1),
AND($K16&gt;=6,N$15&gt;=6,$K16+2=N$15,MOD($K16+N$15,4)=0)),
IF(OR(MOD(SUM($K16,N$15),4)=0,MOD(SUM($K16,N$15),4)=3),QA*$K16,IF(OR(MOD(SUM($K16,N$15),4)=1,MOD(SUM($K16,N$15),4)=2),PB*$K16,IF(OR(AND($K16=0,N$15=2),AND($K16=0,N$15=3),AND($K16=0,N$15=6),
AND($K16=0,N$15=7),AND($K16=3,N$15=7),AND($K16=4,N$15=7),
AND($K16&gt;=6,N$15&gt;=6,$K16+1=N$15,MOD($K16+N$15,4)=3),
AND($K16&gt;=6,N$15&gt;=6,$K16+2=N$15,MOD($K16+N$15,4)=2)),
IF(OR(MOD(SUM($K16,N$15),4)=0,MOD(SUM($K16,N$15),4)=3),PB*$K16,IF(OR(MOD(SUM($K16,N$15),4)=1,MOD(SUM($K16,N$15),4)=2),QA*$K16,IF(OR(AND($K16=1,N$15=1),AND($K16=2,N$15=1),AND($K16=5,N$15=1),
AND($K16=6,N$15=1),AND($K16=1,N$15=2),AND($K16=4,N$15=2),AND($K16=5,N$15=2),AND($K16=3,N$15=3),AND($K16=4,N$15=3),AND($K16=2,N$15=4),AND($K16=3,N$15=4),AND($K16=6,N$15=4),AND($K16=1,N$15=5),AND($K16=2,N$15=5),AND($K16=5,N$15=5),AND($K16=6,N$15=5),AND($K16=1,N$15=6),AND($K16=4,N$15=6),AND($K16=5,N$15=6),
AND($K16&gt;=6,N$15&gt;=6,$K16=N$15,MOD($K16+N$15,4)=2),),
IF(OR(MOD(SUM($K16,N$15),4)=0,MOD(SUM($K16,N$15),4)=3),QB*N$15 + PB*$K16,IF(OR(MOD(SUM($K16,N$15),4)=1,MOD(SUM($K16,N$15),4)=2),PA*N$15 + QA * $K16,IF(OR(AND($K16=3,N$15=1),AND($K16=4,N$15=1),AND($K16=2,N$15=2),
AND($K16=3,N$15=2),AND($K16=6,N$15=2),AND($K16=1,N$15=3),AND($K16=2,N$15=3),AND($K16=5,N$15=3),AND($K16=6,N$15=3),AND($K16=1,N$15=4),AND($K16=4,N$15=4),AND($K16=5,N$15=4),AND($K16=3,N$15=5),AND($K16=4,N$15=5),AND($K16=2,N$15=6),AND($K16=3,N$15=6),AND($K16=6,N$15=6),
AND($K16&gt;=6,N$15&gt;=6,$K16=N$15,MOD($K16+N$15,4)=0),),
IF(OR(MOD(SUM($K16,N$15),4)=0,MOD(SUM($K16,N$15),4)=3),PA*N$15 + QA*$K16,IF(OR(MOD(SUM($K16,N$15),4)=1,MOD(SUM($K16,N$15),4)=2),QB*N$15+PB*$K16,1)))))))))))))))))))</f>
        <v>0</v>
      </c>
      <c r="O16" s="11" t="b">
        <f>IF(AND(0=$K16,0=O$15),1,IF(OR(AND($K16=1,O$15=0),AND($K16=4,O$15=0),AND($K16=5,O$15=0),
AND($K16=7,O$15=1),AND($K16=7,O$15=2),AND($K16=7,O$15=5),
AND($K16&gt;=6,O$15&gt;=6,$K16=O$15+1,MOD($K16+O$15,4)=1),
AND($K16&gt;=6,O$15&gt;=6,$K16=O$15+2,MOD($K16+O$15,4)=0)),
IF(OR(MOD(SUM($K16,O$15),4)=0,MOD(SUM($K16,O$15),4)=3),PA*$K16,IF(OR(MOD(SUM($K16,O$15),4)=1,MOD(SUM($K16,O$15),4)=2),QB*$K16,IF(OR(AND($K16=2,O$15=0),AND($K16=3,O$15=0),AND($K16=6,O$15=0),
AND($K16=7,O$15=0),AND($K16=7,O$15=3),AND($K16=7,O$15=4),
AND($K16&gt;=6,O$15&gt;=6,$K16=O$15+1,MOD($K16+O$15,4)=3),
AND($K16&gt;=6,O$15&gt;=6,$K16=O$15+2,MOD($K16+O$15,4)=2)),
IF(OR(MOD(SUM($K16,O$15),4)=0,MOD(SUM($K16,O$15),4)=3),QB*$K16,IF(OR(MOD(SUM($K16,O$15),4)=1,MOD(SUM($K16,O$15),4)=2),PA*$K16,IF(OR(AND($K16=0,O$15=1),AND($K16=0,O$15=4),AND($K16=0,O$15=5),
AND($K16=1,O$15=7),AND($K16=2,O$15=7),AND($K16=5,O$15=7),
AND($K16&gt;=6,O$15&gt;=6,$K16+1=O$15,MOD($K16+O$15,4)=1),
AND($K16&gt;=6,O$15&gt;=6,$K16+2=O$15,MOD($K16+O$15,4)=0)),
IF(OR(MOD(SUM($K16,O$15),4)=0,MOD(SUM($K16,O$15),4)=3),QA*$K16,IF(OR(MOD(SUM($K16,O$15),4)=1,MOD(SUM($K16,O$15),4)=2),PB*$K16,IF(OR(AND($K16=0,O$15=2),AND($K16=0,O$15=3),AND($K16=0,O$15=6),
AND($K16=0,O$15=7),AND($K16=3,O$15=7),AND($K16=4,O$15=7),
AND($K16&gt;=6,O$15&gt;=6,$K16+1=O$15,MOD($K16+O$15,4)=3),
AND($K16&gt;=6,O$15&gt;=6,$K16+2=O$15,MOD($K16+O$15,4)=2)),
IF(OR(MOD(SUM($K16,O$15),4)=0,MOD(SUM($K16,O$15),4)=3),PB*$K16,IF(OR(MOD(SUM($K16,O$15),4)=1,MOD(SUM($K16,O$15),4)=2),QA*$K16,IF(OR(AND($K16=1,O$15=1),AND($K16=2,O$15=1),AND($K16=5,O$15=1),
AND($K16=6,O$15=1),AND($K16=1,O$15=2),AND($K16=4,O$15=2),AND($K16=5,O$15=2),AND($K16=3,O$15=3),AND($K16=4,O$15=3),AND($K16=2,O$15=4),AND($K16=3,O$15=4),AND($K16=6,O$15=4),AND($K16=1,O$15=5),AND($K16=2,O$15=5),AND($K16=5,O$15=5),AND($K16=6,O$15=5),AND($K16=1,O$15=6),AND($K16=4,O$15=6),AND($K16=5,O$15=6),
AND($K16&gt;=6,O$15&gt;=6,$K16=O$15,MOD($K16+O$15,4)=2),),
IF(OR(MOD(SUM($K16,O$15),4)=0,MOD(SUM($K16,O$15),4)=3),QB*O$15 + PB*$K16,IF(OR(MOD(SUM($K16,O$15),4)=1,MOD(SUM($K16,O$15),4)=2),PA*O$15 + QA * $K16,IF(OR(AND($K16=3,O$15=1),AND($K16=4,O$15=1),AND($K16=2,O$15=2),
AND($K16=3,O$15=2),AND($K16=6,O$15=2),AND($K16=1,O$15=3),AND($K16=2,O$15=3),AND($K16=5,O$15=3),AND($K16=6,O$15=3),AND($K16=1,O$15=4),AND($K16=4,O$15=4),AND($K16=5,O$15=4),AND($K16=3,O$15=5),AND($K16=4,O$15=5),AND($K16=2,O$15=6),AND($K16=3,O$15=6),AND($K16=6,O$15=6),
AND($K16&gt;=6,O$15&gt;=6,$K16=O$15,MOD($K16+O$15,4)=0),),
IF(OR(MOD(SUM($K16,O$15),4)=0,MOD(SUM($K16,O$15),4)=3),PA*O$15 + QA*$K16,IF(OR(MOD(SUM($K16,O$15),4)=1,MOD(SUM($K16,O$15),4)=2),QB*O$15+PB*$K16,1)))))))))))))))))))</f>
        <v>0</v>
      </c>
      <c r="P16" s="11" t="b">
        <f>IF(AND(0=$K16,0=P$15),1,IF(OR(AND($K16=1,P$15=0),AND($K16=4,P$15=0),AND($K16=5,P$15=0),
AND($K16=7,P$15=1),AND($K16=7,P$15=2),AND($K16=7,P$15=5),
AND($K16&gt;=6,P$15&gt;=6,$K16=P$15+1,MOD($K16+P$15,4)=1),
AND($K16&gt;=6,P$15&gt;=6,$K16=P$15+2,MOD($K16+P$15,4)=0)),
IF(OR(MOD(SUM($K16,P$15),4)=0,MOD(SUM($K16,P$15),4)=3),PA*$K16,IF(OR(MOD(SUM($K16,P$15),4)=1,MOD(SUM($K16,P$15),4)=2),QB*$K16,IF(OR(AND($K16=2,P$15=0),AND($K16=3,P$15=0),AND($K16=6,P$15=0),
AND($K16=7,P$15=0),AND($K16=7,P$15=3),AND($K16=7,P$15=4),
AND($K16&gt;=6,P$15&gt;=6,$K16=P$15+1,MOD($K16+P$15,4)=3),
AND($K16&gt;=6,P$15&gt;=6,$K16=P$15+2,MOD($K16+P$15,4)=2)),
IF(OR(MOD(SUM($K16,P$15),4)=0,MOD(SUM($K16,P$15),4)=3),QB*$K16,IF(OR(MOD(SUM($K16,P$15),4)=1,MOD(SUM($K16,P$15),4)=2),PA*$K16,IF(OR(AND($K16=0,P$15=1),AND($K16=0,P$15=4),AND($K16=0,P$15=5),
AND($K16=1,P$15=7),AND($K16=2,P$15=7),AND($K16=5,P$15=7),
AND($K16&gt;=6,P$15&gt;=6,$K16=P$15+1,MOD($K16+P$15,4)=1),
AND($K16&gt;=6,P$15&gt;=6,$K16=P$15+2,MOD($K16+P$15,4)=0)),
IF(OR(MOD(SUM($K16,P$15),4)=0,MOD(SUM($K16,P$15),4)=3),QA*$K16,IF(OR(MOD(SUM($K16,P$15),4)=1,MOD(SUM($K16,P$15),4)=2),PB*$K16,IF(OR(AND($K16=0,P$15=2),AND($K16=0,P$15=3),AND($K16=0,P$15=6),
AND($K16=0,P$15=7),AND($K16=3,P$15=7),AND($K16=4,P$15=7),
AND($K16&gt;=6,P$15&gt;=6,$K16+1=P$15,MOD($K16+P$15,4)=3),
AND($K16&gt;=6,P$15&gt;=6,$K16+2=P$15,MOD($K16+P$15,4)=2)),
IF(OR(MOD(SUM($K16,P$15),4)=0,MOD(SUM($K16,P$15),4)=3),PB*$K16,IF(OR(MOD(SUM($K16,P$15),4)=1,MOD(SUM($K16,P$15),4)=2),QA*$K16,IF(OR(AND($K16=1,P$15=1),AND($K16=2,P$15=1),AND($K16=5,P$15=1),
AND($K16=6,P$15=1),AND($K16=1,P$15=2),AND($K16=4,P$15=2),AND($K16=5,P$15=2),AND($K16=3,P$15=3),AND($K16=4,P$15=3),AND($K16=2,P$15=4),AND($K16=3,P$15=4),AND($K16=6,P$15=4),AND($K16=1,P$15=5),AND($K16=2,P$15=5),AND($K16=5,P$15=5),AND($K16=6,P$15=5),AND($K16=1,P$15=6),AND($K16=4,P$15=6),AND($K16=5,P$15=6),
AND($K16&gt;=6,P$15&gt;=6,$K16=P$15,MOD($K16+P$15,4)=2),),
IF(OR(MOD(SUM($K16,P$15),4)=0,MOD(SUM($K16,P$15),4)=3),QB*P$15 + PB*$K16,IF(OR(MOD(SUM($K16,P$15),4)=1,MOD(SUM($K16,P$15),4)=2),PA*P$15 + QA * $K16,IF(OR(AND($K16=3,P$15=1),AND($K16=4,P$15=1),AND($K16=2,P$15=2),
AND($K16=3,P$15=2),AND($K16=6,P$15=2),AND($K16=1,P$15=3),AND($K16=2,P$15=3),AND($K16=5,P$15=3),AND($K16=6,P$15=3),AND($K16=1,P$15=4),AND($K16=4,P$15=4),AND($K16=5,P$15=4),AND($K16=3,P$15=5),AND($K16=4,P$15=5),AND($K16=2,P$15=6),AND($K16=3,P$15=6),AND($K16=6,P$15=6),
AND($K16&gt;=6,P$15&gt;=6,$K16=P$15,MOD($K16+P$15,4)=0),),
IF(OR(MOD(SUM($K16,P$15),4)=0,MOD(SUM($K16,P$15),4)=3),PA*P$15 + QA*$K16,IF(OR(MOD(SUM($K16,P$15),4)=1,MOD(SUM($K16,P$15),4)=2),QB*P$15+PB*$K16,1)))))))))))))))))))</f>
        <v>0</v>
      </c>
      <c r="Q16" s="11" t="b">
        <f>IF(AND(0=$K16,0=Q$15),1,IF(OR(AND($K16=1,Q$15=0),AND($K16=4,Q$15=0),AND($K16=5,Q$15=0),
AND($K16=7,Q$15=1),AND($K16=7,Q$15=2),AND($K16=7,Q$15=5),
AND($K16&gt;=6,Q$15&gt;=6,$K16=Q$15+1,MOD($K16+Q$15,4)=1),
AND($K16&gt;=6,Q$15&gt;=6,$K16=Q$15+2,MOD($K16+Q$15,4)=0)),
IF(OR(MOD(SUM($K16,Q$15),4)=0,MOD(SUM($K16,Q$15),4)=3),PA*$K16,IF(OR(MOD(SUM($K16,Q$15),4)=1,MOD(SUM($K16,Q$15),4)=2),QB*$K16,IF(OR(AND($K16=2,Q$15=0),AND($K16=3,Q$15=0),AND($K16=6,Q$15=0),
AND($K16=7,Q$15=0),AND($K16=7,Q$15=3),AND($K16=7,Q$15=4),
AND($K16&gt;=6,Q$15&gt;=6,$K16=Q$15+1,MOD($K16+Q$15,4)=3),
AND($K16&gt;=6,Q$15&gt;=6,$K16=Q$15+2,MOD($K16+Q$15,4)=2)),
IF(OR(MOD(SUM($K16,Q$15),4)=0,MOD(SUM($K16,Q$15),4)=3),QB*$K16,IF(OR(MOD(SUM($K16,Q$15),4)=1,MOD(SUM($K16,Q$15),4)=2),PA*$K16,IF(OR(AND($K16=0,Q$15=1),AND($K16=0,Q$15=4),AND($K16=0,Q$15=5),
AND($K16=1,Q$15=7),AND($K16=2,Q$15=7),AND($K16=5,Q$15=7),
AND($K16&gt;=6,Q$15&gt;=6,$K16=Q$15+1,MOD($K16+Q$15,4)=1),
AND($K16&gt;=6,Q$15&gt;=6,$K16=Q$15+2,MOD($K16+Q$15,4)=0)),
IF(OR(MOD(SUM($K16,Q$15),4)=0,MOD(SUM($K16,Q$15),4)=3),QA*$K16,IF(OR(MOD(SUM($K16,Q$15),4)=1,MOD(SUM($K16,Q$15),4)=2),PB*$K16,IF(OR(AND($K16=0,Q$15=2),AND($K16=0,Q$15=3),AND($K16=0,Q$15=6),
AND($K16=0,Q$15=7),AND($K16=3,Q$15=7),AND($K16=4,Q$15=7),
AND($K16&gt;=6,Q$15&gt;=6,$K16+1=Q$15,MOD($K16+Q$15,4)=3),
AND($K16&gt;=6,Q$15&gt;=6,$K16+2=Q$15,MOD($K16+Q$15,4)=2)),
IF(OR(MOD(SUM($K16,Q$15),4)=0,MOD(SUM($K16,Q$15),4)=3),PB*$K16,IF(OR(MOD(SUM($K16,Q$15),4)=1,MOD(SUM($K16,Q$15),4)=2),QA*$K16,IF(OR(AND($K16=1,Q$15=1),AND($K16=2,Q$15=1),AND($K16=5,Q$15=1),
AND($K16=6,Q$15=1),AND($K16=1,Q$15=2),AND($K16=4,Q$15=2),AND($K16=5,Q$15=2),AND($K16=3,Q$15=3),AND($K16=4,Q$15=3),AND($K16=2,Q$15=4),AND($K16=3,Q$15=4),AND($K16=6,Q$15=4),AND($K16=1,Q$15=5),AND($K16=2,Q$15=5),AND($K16=5,Q$15=5),AND($K16=6,Q$15=5),AND($K16=1,Q$15=6),AND($K16=4,Q$15=6),AND($K16=5,Q$15=6),
AND($K16&gt;=6,Q$15&gt;=6,$K16=Q$15,MOD($K16+Q$15,4)=2),),
IF(OR(MOD(SUM($K16,Q$15),4)=0,MOD(SUM($K16,Q$15),4)=3),QB*Q$15 + PB*$K16,IF(OR(MOD(SUM($K16,Q$15),4)=1,MOD(SUM($K16,Q$15),4)=2),PA*Q$15 + QA * $K16,IF(OR(AND($K16=3,Q$15=1),AND($K16=4,Q$15=1),AND($K16=2,Q$15=2),
AND($K16=3,Q$15=2),AND($K16=6,Q$15=2),AND($K16=1,Q$15=3),AND($K16=2,Q$15=3),AND($K16=5,Q$15=3),AND($K16=6,Q$15=3),AND($K16=1,Q$15=4),AND($K16=4,Q$15=4),AND($K16=5,Q$15=4),AND($K16=3,Q$15=5),AND($K16=4,Q$15=5),AND($K16=2,Q$15=6),AND($K16=3,Q$15=6),AND($K16=6,Q$15=6),
AND($K16&gt;=6,Q$15&gt;=6,$K16=Q$15,MOD($K16+Q$15,4)=0),),
IF(OR(MOD(SUM($K16,Q$15),4)=0,MOD(SUM($K16,Q$15),4)=3),PA*Q$15 + QA*$K16,IF(OR(MOD(SUM($K16,Q$15),4)=1,MOD(SUM($K16,Q$15),4)=2),QB*Q$15+PB*$K16,1)))))))))))))))))))</f>
        <v>0</v>
      </c>
      <c r="R16" s="11" t="b">
        <f>IF(AND(0=$K16,0=R$15),1,IF(OR(AND($K16=1,R$15=0),AND($K16=4,R$15=0),AND($K16=5,R$15=0),
AND($K16=7,R$15=1),AND($K16=7,R$15=2),AND($K16=7,R$15=5),
AND($K16&gt;=6,R$15&gt;=6,$K16=R$15+1,MOD($K16+R$15,4)=1),
AND($K16&gt;=6,R$15&gt;=6,$K16=R$15+2,MOD($K16+R$15,4)=0)),
IF(OR(MOD(SUM($K16,R$15),4)=0,MOD(SUM($K16,R$15),4)=3),PA*$K16,IF(OR(MOD(SUM($K16,R$15),4)=1,MOD(SUM($K16,R$15),4)=2),QB*$K16,IF(OR(AND($K16=2,R$15=0),AND($K16=3,R$15=0),AND($K16=6,R$15=0),
AND($K16=7,R$15=0),AND($K16=7,R$15=3),AND($K16=7,R$15=4),
AND($K16&gt;=6,R$15&gt;=6,$K16=R$15+1,MOD($K16+R$15,4)=3),
AND($K16&gt;=6,R$15&gt;=6,$K16=R$15+2,MOD($K16+R$15,4)=2)),
IF(OR(MOD(SUM($K16,R$15),4)=0,MOD(SUM($K16,R$15),4)=3),QB*$K16,IF(OR(MOD(SUM($K16,R$15),4)=1,MOD(SUM($K16,R$15),4)=2),PA*$K16,IF(OR(AND($K16=0,R$15=1),AND($K16=0,R$15=4),AND($K16=0,R$15=5),
AND($K16=1,R$15=7),AND($K16=2,R$15=7),AND($K16=5,R$15=7),
AND($K16&gt;=6,R$15&gt;=6,$K16=R$15+1,MOD($K16+R$15,4)=1),
AND($K16&gt;=6,R$15&gt;=6,$K16=R$15+2,MOD($K16+R$15,4)=0)),
IF(OR(MOD(SUM($K16,R$15),4)=0,MOD(SUM($K16,R$15),4)=3),QA*$K16,IF(OR(MOD(SUM($K16,R$15),4)=1,MOD(SUM($K16,R$15),4)=2),PB*$K16,IF(OR(AND($K16=0,R$15=2),AND($K16=0,R$15=3),AND($K16=0,R$15=6),
AND($K16=0,R$15=7),AND($K16=3,R$15=7),AND($K16=4,R$15=7),
AND($K16&gt;=6,R$15&gt;=6,$K16+1=R$15,MOD($K16+R$15,4)=3),
AND($K16&gt;=6,R$15&gt;=6,$K16+2=R$15,MOD($K16+R$15,4)=2)),
IF(OR(MOD(SUM($K16,R$15),4)=0,MOD(SUM($K16,R$15),4)=3),PB*$K16,IF(OR(MOD(SUM($K16,R$15),4)=1,MOD(SUM($K16,R$15),4)=2),QA*$K16,IF(OR(AND($K16=1,R$15=1),AND($K16=2,R$15=1),AND($K16=5,R$15=1),
AND($K16=6,R$15=1),AND($K16=1,R$15=2),AND($K16=4,R$15=2),AND($K16=5,R$15=2),AND($K16=3,R$15=3),AND($K16=4,R$15=3),AND($K16=2,R$15=4),AND($K16=3,R$15=4),AND($K16=6,R$15=4),AND($K16=1,R$15=5),AND($K16=2,R$15=5),AND($K16=5,R$15=5),AND($K16=6,R$15=5),AND($K16=1,R$15=6),AND($K16=4,R$15=6),AND($K16=5,R$15=6),
AND($K16&gt;=6,R$15&gt;=6,$K16=R$15,MOD($K16+R$15,4)=2),),
IF(OR(MOD(SUM($K16,R$15),4)=0,MOD(SUM($K16,R$15),4)=3),QB*R$15 + PB*$K16,IF(OR(MOD(SUM($K16,R$15),4)=1,MOD(SUM($K16,R$15),4)=2),PA*R$15 + QA * $K16,IF(OR(AND($K16=3,R$15=1),AND($K16=4,R$15=1),AND($K16=2,R$15=2),
AND($K16=3,R$15=2),AND($K16=6,R$15=2),AND($K16=1,R$15=3),AND($K16=2,R$15=3),AND($K16=5,R$15=3),AND($K16=6,R$15=3),AND($K16=1,R$15=4),AND($K16=4,R$15=4),AND($K16=5,R$15=4),AND($K16=3,R$15=5),AND($K16=4,R$15=5),AND($K16=2,R$15=6),AND($K16=3,R$15=6),AND($K16=6,R$15=6),
AND($K16&gt;=6,R$15&gt;=6,$K16=R$15,MOD($K16+R$15,4)=0),),
IF(OR(MOD(SUM($K16,R$15),4)=0,MOD(SUM($K16,R$15),4)=3),PA*R$15 + QA*$K16,IF(OR(MOD(SUM($K16,R$15),4)=1,MOD(SUM($K16,R$15),4)=2),QB*R$15+PB*$K16,1)))))))))))))))))))</f>
        <v>0</v>
      </c>
      <c r="S16" s="11" t="b">
        <f>IF(AND(0=$K16,0=S$15),1,IF(OR(AND($K16=1,S$15=0),AND($K16=4,S$15=0),AND($K16=5,S$15=0),
AND($K16=7,S$15=1),AND($K16=7,S$15=2),AND($K16=7,S$15=5),
AND($K16&gt;=6,S$15&gt;=6,$K16=S$15+1,MOD($K16+S$15,4)=1),
AND($K16&gt;=6,S$15&gt;=6,$K16=S$15+2,MOD($K16+S$15,4)=0)),
IF(OR(MOD(SUM($K16,S$15),4)=0,MOD(SUM($K16,S$15),4)=3),PA*$K16,IF(OR(MOD(SUM($K16,S$15),4)=1,MOD(SUM($K16,S$15),4)=2),QB*$K16,IF(OR(AND($K16=2,S$15=0),AND($K16=3,S$15=0),AND($K16=6,S$15=0),
AND($K16=7,S$15=0),AND($K16=7,S$15=3),AND($K16=7,S$15=4),
AND($K16&gt;=6,S$15&gt;=6,$K16=S$15+1,MOD($K16+S$15,4)=3),
AND($K16&gt;=6,S$15&gt;=6,$K16=S$15+2,MOD($K16+S$15,4)=2)),
IF(OR(MOD(SUM($K16,S$15),4)=0,MOD(SUM($K16,S$15),4)=3),QB*$K16,IF(OR(MOD(SUM($K16,S$15),4)=1,MOD(SUM($K16,S$15),4)=2),PA*$K16,IF(OR(AND($K16=0,S$15=1),AND($K16=0,S$15=4),AND($K16=0,S$15=5),
AND($K16=1,S$15=7),AND($K16=2,S$15=7),AND($K16=5,S$15=7),
AND($K16&gt;=6,S$15&gt;=6,$K16=S$15+1,MOD($K16+S$15,4)=1),
AND($K16&gt;=6,S$15&gt;=6,$K16=S$15+2,MOD($K16+S$15,4)=0)),
IF(OR(MOD(SUM($K16,S$15),4)=0,MOD(SUM($K16,S$15),4)=3),QA*$K16,IF(OR(MOD(SUM($K16,S$15),4)=1,MOD(SUM($K16,S$15),4)=2),PB*$K16,IF(OR(AND($K16=0,S$15=2),AND($K16=0,S$15=3),AND($K16=0,S$15=6),
AND($K16=0,S$15=7),AND($K16=3,S$15=7),AND($K16=4,S$15=7),
AND($K16&gt;=6,S$15&gt;=6,$K16+1=S$15,MOD($K16+S$15,4)=3),
AND($K16&gt;=6,S$15&gt;=6,$K16+2=S$15,MOD($K16+S$15,4)=2)),
IF(OR(MOD(SUM($K16,S$15),4)=0,MOD(SUM($K16,S$15),4)=3),PB*$K16,IF(OR(MOD(SUM($K16,S$15),4)=1,MOD(SUM($K16,S$15),4)=2),QA*$K16,IF(OR(AND($K16=1,S$15=1),AND($K16=2,S$15=1),AND($K16=5,S$15=1),
AND($K16=6,S$15=1),AND($K16=1,S$15=2),AND($K16=4,S$15=2),AND($K16=5,S$15=2),AND($K16=3,S$15=3),AND($K16=4,S$15=3),AND($K16=2,S$15=4),AND($K16=3,S$15=4),AND($K16=6,S$15=4),AND($K16=1,S$15=5),AND($K16=2,S$15=5),AND($K16=5,S$15=5),AND($K16=6,S$15=5),AND($K16=1,S$15=6),AND($K16=4,S$15=6),AND($K16=5,S$15=6),
AND($K16&gt;=6,S$15&gt;=6,$K16=S$15,MOD($K16+S$15,4)=2),),
IF(OR(MOD(SUM($K16,S$15),4)=0,MOD(SUM($K16,S$15),4)=3),QB*S$15 + PB*$K16,IF(OR(MOD(SUM($K16,S$15),4)=1,MOD(SUM($K16,S$15),4)=2),PA*S$15 + QA * $K16,IF(OR(AND($K16=3,S$15=1),AND($K16=4,S$15=1),AND($K16=2,S$15=2),
AND($K16=3,S$15=2),AND($K16=6,S$15=2),AND($K16=1,S$15=3),AND($K16=2,S$15=3),AND($K16=5,S$15=3),AND($K16=6,S$15=3),AND($K16=1,S$15=4),AND($K16=4,S$15=4),AND($K16=5,S$15=4),AND($K16=3,S$15=5),AND($K16=4,S$15=5),AND($K16=2,S$15=6),AND($K16=3,S$15=6),AND($K16=6,S$15=6),
AND($K16&gt;=6,S$15&gt;=6,$K16=S$15,MOD($K16+S$15,4)=0),),
IF(OR(MOD(SUM($K16,S$15),4)=0,MOD(SUM($K16,S$15),4)=3),PA*S$15 + QA*$K16,IF(OR(MOD(SUM($K16,S$15),4)=1,MOD(SUM($K16,S$15),4)=2),QB*S$15+PB*$K16,1)))))))))))))))))))</f>
        <v>0</v>
      </c>
    </row>
    <row r="17" spans="1:19" ht="16.5" x14ac:dyDescent="0.25">
      <c r="A17" s="42"/>
      <c r="B17" s="16">
        <v>2</v>
      </c>
      <c r="C17" s="9">
        <v>30</v>
      </c>
      <c r="D17" s="11">
        <f t="shared" si="23"/>
        <v>0.36</v>
      </c>
      <c r="E17" s="11">
        <f t="shared" si="23"/>
        <v>0.43199999999999994</v>
      </c>
      <c r="F17" s="11">
        <f t="shared" si="23"/>
        <v>0.34560000000000002</v>
      </c>
      <c r="G17" s="11">
        <f t="shared" si="23"/>
        <v>0.23040000000000002</v>
      </c>
      <c r="H17" s="11">
        <f t="shared" si="23"/>
        <v>9.216000000000002E-2</v>
      </c>
      <c r="J17" s="38"/>
      <c r="K17" s="9">
        <v>1</v>
      </c>
      <c r="L17" s="11">
        <f>IF(AND(0=$K17,0=L$15),1,IF(OR(AND($K17=1,L$15=0),AND($K17=4,L$15=0),AND($K17=5,L$15=0),
AND($K17=7,L$15=1),AND($K17=7,L$15=2),AND($K17=7,L$15=5),
AND($K17&gt;=6,L$15&gt;=6,$K17=L$15+1,MOD($K17+L$15,4)=1),
AND($K17&gt;=6,L$15&gt;=6,$K17=L$15+2,MOD($K17+L$15,4)=0)),
IF(OR(MOD(SUM($K17,L$15),4)=0,MOD(SUM($K17,L$15),4)=3),PA*$K17,IF(OR(MOD(SUM($K17,L$15),4)=1,MOD(SUM($K17,L$15),4)=2),QB*$K17,1))))</f>
        <v>0.4</v>
      </c>
      <c r="M17" s="11" t="b">
        <f t="shared" ref="M17:N19" si="24">IF(AND(0=$K17,0=M$15),1,IF(OR(AND($K17=1,M$15=0),AND($K17=4,M$15=0),AND($K17=5,M$15=0),
AND($K17=7,M$15=1),AND($K17=7,M$15=2),AND($K17=7,M$15=5),
AND($K17&gt;=6,M$15&gt;=6,$K17=M$15+1,MOD($K17+M$15,4)=1),
AND($K17&gt;=6,M$15&gt;=6,$K17=M$15+2,MOD($K17+M$15,4)=0)),
IF(OR(MOD(SUM($K17,M$15),4)=0,MOD(SUM($K17,M$15),4)=3),PA*$K17,IF(OR(MOD(SUM($K17,M$15),4)=1,MOD(SUM($K17,M$15),4)=2),QB*$K17,IF(OR(AND($K17=2,M$15=0),AND($K17=3,M$15=0),AND($K17=6,M$15=0),
AND($K17=7,M$15=0),AND($K17=7,M$15=3),AND($K17=7,M$15=4),
AND($K17&gt;=6,M$15&gt;=6,$K17=M$15+1,MOD($K17+M$15,4)=3),
AND($K17&gt;=6,M$15&gt;=6,$K17=M$15+2,MOD($K17+M$15,4)=2)),
IF(OR(MOD(SUM($K17,M$15),4)=0,MOD(SUM($K17,M$15),4)=3),QB*$K17,IF(OR(MOD(SUM($K17,M$15),4)=1,MOD(SUM($K17,M$15),4)=2),PA*$K17,IF(OR(AND($K17=0,M$15=1),AND($K17=0,M$15=4),AND($K17=0,M$15=5),
AND($K17=1,M$15=7),AND($K17=2,M$15=7),AND($K17=5,M$15=7),
AND($K17&gt;=6,M$15&gt;=6,$K17=M$15+1,MOD($K17+M$15,4)=1),
AND($K17&gt;=6,M$15&gt;=6,$K17=M$15+2,MOD($K17+M$15,4)=0)),
IF(OR(MOD(SUM($K17,M$15),4)=0,MOD(SUM($K17,M$15),4)=3),QA*$K17,IF(OR(MOD(SUM($K17,M$15),4)=1,MOD(SUM($K17,M$15),4)=2),PB*$K17,IF(OR(AND($K17=0,M$15=2),AND($K17=0,M$15=3),AND($K17=0,M$15=6),
AND($K17=0,M$15=7),AND($K17=3,M$15=7),AND($K17=4,M$15=7),
AND($K17&gt;=6,M$15&gt;=6,$K17+1=M$15,MOD($K17+M$15,4)=3),
AND($K17&gt;=6,M$15&gt;=6,$K17+2=M$15,MOD($K17+M$15,4)=2)),
IF(OR(MOD(SUM($K17,M$15),4)=0,MOD(SUM($K17,M$15),4)=3),PB*$K17,IF(OR(MOD(SUM($K17,M$15),4)=1,MOD(SUM($K17,M$15),4)=2),QA*$K17,IF(OR(AND($K17=1,M$15=1),AND($K17=2,M$15=1),AND($K17=5,M$15=1),
AND($K17=6,M$15=1),AND($K17=1,M$15=2),AND($K17=4,M$15=2),AND($K17=5,M$15=2),AND($K17=3,M$15=3),AND($K17=4,M$15=3),AND($K17=2,M$15=4),AND($K17=3,M$15=4),AND($K17=6,M$15=4),AND($K17=1,M$15=5),AND($K17=2,M$15=5),AND($K17=5,M$15=5),AND($K17=6,M$15=5),AND($K17=1,M$15=6),AND($K17=4,M$15=6),AND($K17=5,M$15=6),
AND($K17&gt;=6,M$15&gt;=6,$K17=M$15,MOD($K17+M$15,4)=2),),
IF(OR(MOD(SUM($K17,M$15),4)=0,MOD(SUM($K17,M$15),4)=3),QB*M$15 + PB*$K17,IF(OR(MOD(SUM($K17,M$15),4)=1,MOD(SUM($K17,M$15),4)=2),PA*M$15 + QA * $K17,IF(OR(AND($K17=3,M$15=1),AND($K17=4,M$15=1),AND($K17=2,M$15=2),
AND($K17=3,M$15=2),AND($K17=6,M$15=2),AND($K17=1,M$15=3),AND($K17=2,M$15=3),AND($K17=5,M$15=3),AND($K17=6,M$15=3),AND($K17=1,M$15=4),AND($K17=4,M$15=4),AND($K17=5,M$15=4),AND($K17=3,M$15=5),AND($K17=4,M$15=5),AND($K17=2,M$15=6),AND($K17=3,M$15=6),AND($K17=6,M$15=6),
AND($K17&gt;=6,M$15&gt;=6,$K17=M$15,MOD($K17+M$15,4)=0),),
IF(OR(MOD(SUM($K17,M$15),4)=0,MOD(SUM($K17,M$15),4)=3),PA*M$15 + QA*$K17,IF(OR(MOD(SUM($K17,M$15),4)=1,MOD(SUM($K17,M$15),4)=2),QB*M$15+PB*$K17,1)))))))))))))))))))</f>
        <v>0</v>
      </c>
      <c r="N17" s="11" t="b">
        <f t="shared" si="24"/>
        <v>0</v>
      </c>
      <c r="O17" s="11" t="b">
        <f t="shared" ref="O17:Q23" si="25">IF(AND(0=$K17,0=O$15),1,IF(OR(AND($K17=1,O$15=0),AND($K17=4,O$15=0),AND($K17=5,O$15=0),
AND($K17=7,O$15=1),AND($K17=7,O$15=2),AND($K17=7,O$15=5),
AND($K17&gt;=6,O$15&gt;=6,$K17=O$15+1,MOD($K17+O$15,4)=1),
AND($K17&gt;=6,O$15&gt;=6,$K17=O$15+2,MOD($K17+O$15,4)=0)),
IF(OR(MOD(SUM($K17,O$15),4)=0,MOD(SUM($K17,O$15),4)=3),PA*O16,IF(OR(MOD(SUM($K17,O$15),4)=1,MOD(SUM($K17,O$15),4)=2),QB*O16,IF(OR(AND($K17=2,O$15=0),AND($K17=3,O$15=0),AND($K17=6,O$15=0),
AND($K17=7,O$15=0),AND($K17=7,O$15=3),AND($K17=7,O$15=4),
AND($K17&gt;=6,O$15&gt;=6,$K17=O$15+1,MOD($K17+O$15,4)=3),
AND($K17&gt;=6,O$15&gt;=6,$K17=O$15+2,MOD($K17+O$15,4)=2)),
IF(OR(MOD(SUM($K17,O$15),4)=0,MOD(SUM($K17,O$15),4)=3),QB*O16,IF(OR(MOD(SUM($K17,O$15),4)=1,MOD(SUM($K17,O$15),4)=2),PA*O16,IF(OR(AND($K17=0,O$15=1),AND($K17=0,O$15=4),AND($K17=0,O$15=5),
AND($K17=1,O$15=7),AND($K17=2,O$15=7),AND($K17=5,O$15=7),
AND($K17&gt;=6,O$15&gt;=6,$K17+1=O$15,MOD($K17+O$15,4)=1),
AND($K17&gt;=6,O$15&gt;=6,$K17+2=O$15,MOD($K17+O$15,4)=0)),
IF(OR(MOD(SUM($K17,O$15),4)=0,MOD(SUM($K17,O$15),4)=3),QA*$K17,IF(OR(MOD(SUM($K17,O$15),4)=1,MOD(SUM($K17,O$15),4)=2),PB*$K17,IF(OR(AND($K17=0,O$15=2),AND($K17=0,O$15=3),AND($K17=0,O$15=6),
AND($K17=0,O$15=7),AND($K17=3,O$15=7),AND($K17=4,O$15=7),
AND($K17&gt;=6,O$15&gt;=6,$K17+1=O$15,MOD($K17+O$15,4)=3),
AND($K17&gt;=6,O$15&gt;=6,$K17+2=O$15,MOD($K17+O$15,4)=2)),
IF(OR(MOD(SUM($K17,O$15),4)=0,MOD(SUM($K17,O$15),4)=3),PB*$K17,IF(OR(MOD(SUM($K17,O$15),4)=1,MOD(SUM($K17,O$15),4)=2),QA*$K17,IF(OR(AND($K17=1,O$15=1),AND($K17=2,O$15=1),AND($K17=5,O$15=1),
AND($K17=6,O$15=1),AND($K17=1,O$15=2),AND($K17=4,O$15=2),AND($K17=5,O$15=2),AND($K17=3,O$15=3),AND($K17=4,O$15=3),AND($K17=2,O$15=4),AND($K17=3,O$15=4),AND($K17=6,O$15=4),AND($K17=1,O$15=5),AND($K17=2,O$15=5),AND($K17=5,O$15=5),AND($K17=6,O$15=5),AND($K17=1,O$15=6),AND($K17=4,O$15=6),AND($K17=5,O$15=6),
AND($K17&gt;=6,O$15&gt;=6,$K17=O$15,MOD($K17+O$15,4)=2),),
IF(OR(MOD(SUM($K17,O$15),4)=0,MOD(SUM($K17,O$15),4)=3),QB*O$15 + PB*$K17,IF(OR(MOD(SUM($K17,O$15),4)=1,MOD(SUM($K17,O$15),4)=2),PA*O$15 + QA * $K17,IF(OR(AND($K17=3,O$15=1),AND($K17=4,O$15=1),AND($K17=2,O$15=2),
AND($K17=3,O$15=2),AND($K17=6,O$15=2),AND($K17=1,O$15=3),AND($K17=2,O$15=3),AND($K17=5,O$15=3),AND($K17=6,O$15=3),AND($K17=1,O$15=4),AND($K17=4,O$15=4),AND($K17=5,O$15=4),AND($K17=3,O$15=5),AND($K17=4,O$15=5),AND($K17=2,O$15=6),AND($K17=3,O$15=6),AND($K17=6,O$15=6),
AND($K17&gt;=6,O$15&gt;=6,$K17=O$15,MOD($K17+O$15,4)=0),),
IF(OR(MOD(SUM($K17,O$15),4)=0,MOD(SUM($K17,O$15),4)=3),PA*O$15 + QA*$K17,IF(OR(MOD(SUM($K17,O$15),4)=1,MOD(SUM($K17,O$15),4)=2),QB*O$15+PB*$K17,1)))))))))))))))))))</f>
        <v>0</v>
      </c>
      <c r="P17" s="11" t="b">
        <f t="shared" si="25"/>
        <v>0</v>
      </c>
      <c r="Q17" s="11" t="b">
        <f t="shared" si="25"/>
        <v>0</v>
      </c>
      <c r="R17" s="11" t="b">
        <f t="shared" ref="R17:S21" si="26">IF(AND(0=$K17,0=R$15),1,IF(OR(AND($K17=1,R$15=0),AND($K17=4,R$15=0),AND($K17=5,R$15=0),
AND($K17=7,R$15=1),AND($K17=7,R$15=2),AND($K17=7,R$15=5),
AND($K17&gt;=6,R$15&gt;=6,$K17=R$15+1,MOD($K17+R$15,4)=1),
AND($K17&gt;=6,R$15&gt;=6,$K17=R$15+2,MOD($K17+R$15,4)=0)),
IF(OR(MOD(SUM($K17,R$15),4)=0,MOD(SUM($K17,R$15),4)=3),PA*R16,IF(OR(MOD(SUM($K17,R$15),4)=1,MOD(SUM($K17,R$15),4)=2),QB*R16,IF(OR(AND($K17=2,R$15=0),AND($K17=3,R$15=0),AND($K17=6,R$15=0),
AND($K17=7,R$15=0),AND($K17=7,R$15=3),AND($K17=7,R$15=4),
AND($K17&gt;=6,R$15&gt;=6,$K17=R$15+1,MOD($K17+R$15,4)=3),
AND($K17&gt;=6,R$15&gt;=6,$K17=R$15+2,MOD($K17+R$15,4)=2)),
IF(OR(MOD(SUM($K17,R$15),4)=0,MOD(SUM($K17,R$15),4)=3),QB*R16,IF(OR(MOD(SUM($K17,R$15),4)=1,MOD(SUM($K17,R$15),4)=2),PA*R16,IF(OR(AND($K17=0,R$15=1),AND($K17=0,R$15=4),AND($K17=0,R$15=5),
AND($K17=1,R$15=7),AND($K17=2,R$15=7),AND($K17=5,R$15=7),
AND($K17&gt;=6,R$15&gt;=6,$K17+1=R$15,MOD($K17+R$15,4)=1),
AND($K17&gt;=6,R$15&gt;=6,$K17+2=R$15,MOD($K17+R$15,4)=0)),
IF(OR(MOD(SUM($K17,R$15),4)=0,MOD(SUM($K17,R$15),4)=3),QA*$K17,IF(OR(MOD(SUM($K17,R$15),4)=1,MOD(SUM($K17,R$15),4)=2),PB*$K17,IF(OR(AND($K17=0,R$15=2),AND($K17=0,R$15=3),AND($K17=0,R$15=6),
AND($K17=0,R$15=7),AND($K17=3,R$15=7),AND($K17=4,R$15=7),
AND($K17&gt;=6,R$15&gt;=6,$K17+1=R$15,MOD($K17+R$15,4)=3),
AND($K17&gt;=6,R$15&gt;=6,$K17+2=R$15,MOD($K17+R$15,4)=2)),
IF(OR(MOD(SUM($K17,R$15),4)=0,MOD(SUM($K17,R$15),4)=3),PB*$K17,IF(OR(MOD(SUM($K17,R$15),4)=1,MOD(SUM($K17,R$15),4)=2),QA*$K17,IF(OR(AND($K17=1,R$15=1),AND($K17=2,R$15=1),AND($K17=5,R$15=1),
AND($K17=6,R$15=1),AND($K17=1,R$15=2),AND($K17=4,R$15=2),AND($K17=5,R$15=2),AND($K17=3,R$15=3),AND($K17=4,R$15=3),AND($K17=2,R$15=4),AND($K17=3,R$15=4),AND($K17=6,R$15=4),AND($K17=1,R$15=5),AND($K17=2,R$15=5),AND($K17=5,R$15=5),AND($K17=6,R$15=5),AND($K17=1,R$15=6),AND($K17=4,R$15=6),AND($K17=5,R$15=6),
AND($K17&gt;=6,R$15&gt;=6,$K17=R$15,MOD($K17+R$15,4)=2),),
IF(OR(MOD(SUM($K17,R$15),4)=0,MOD(SUM($K17,R$15),4)=3),QB*R$15 + PB * $K17,IF(OR(MOD(SUM($K17,R$15),4)=1,MOD(SUM($K17,R$15),4)=2),PA*R$15 + QA * $K17,1))))))))))))))))</f>
        <v>0</v>
      </c>
      <c r="S17" s="11" t="b">
        <f t="shared" si="26"/>
        <v>0</v>
      </c>
    </row>
    <row r="18" spans="1:19" ht="16.5" x14ac:dyDescent="0.25">
      <c r="A18" s="42"/>
      <c r="B18" s="16">
        <v>3</v>
      </c>
      <c r="C18" s="9">
        <v>40</v>
      </c>
      <c r="D18" s="11">
        <f>IF(AND(0=$B18,0=D$13),1,IF(OR(AND($B18=4,D$13&gt;=0,D$13&lt;=2),AND(D$13=0,$B18&gt;=1,$B18&lt;=4),AND($B18&gt;=3,D$13&gt;=3,$B18=D$13+1),AND($B18&gt;=3,D$13&gt;=3,$B18=D$13+2)),PB*D17,IF(OR(AND(D$13=4,$B18&gt;=0,$B18&lt;=2),AND($B18=0,D$13&gt;=1,D$13&lt;=4),AND($B18&gt;=3,D$13&gt;=3,D$13=$B18+1),AND($B18&gt;=3,D$13&gt;=3,D$13=$B18+2)),QB*C18,IF(OR(AND($B18&gt;=1,$B18&lt;=3,D$13&gt;=1,D$13&lt;=3),AND($B18&gt;=4,D$13&gt;=4,$B18=D$13)),PB*D17 + QB*C18,0))))</f>
        <v>0.216</v>
      </c>
      <c r="E18" s="11">
        <f>IF(AND(0=$B18,0=E$13),1,IF(OR(AND($B18=4,E$13&gt;=0,E$13&lt;=2),AND(E$13=0,$B18&gt;=1,$B18&lt;=4),AND($B18&gt;=3,E$13&gt;=3,$B18=E$13+1),AND($B18&gt;=3,E$13&gt;=3,$B18=E$13+2)),PB*E17,IF(OR(AND(E$13=4,$B18&gt;=0,$B18&lt;=2),AND($B18=0,E$13&gt;=1,E$13&lt;=4),AND($B18&gt;=3,E$13&gt;=3,E$13=$B18+1),AND($B18&gt;=3,E$13&gt;=3,E$13=$B18+2)),QB*D18,IF(OR(AND($B18&gt;=1,$B18&lt;=3,E$13&gt;=1,E$13&lt;=3),AND($B18&gt;=4,E$13&gt;=4,$B18=E$13)),PB*E17 + QB*D18,0))))</f>
        <v>0.34559999999999991</v>
      </c>
      <c r="F18" s="11">
        <f>IF(AND(0=$B18,0=F$13),1,IF(OR(AND($B18=4,F$13&gt;=0,F$13&lt;=2),AND(F$13=0,$B18&gt;=1,$B18&lt;=4),AND($B18&gt;=3,F$13&gt;=3,$B18=F$13+1),AND($B18&gt;=3,F$13&gt;=3,$B18=F$13+2)),PB*F17,IF(OR(AND(F$13=4,$B18&gt;=0,$B18&lt;=2),AND($B18=0,F$13&gt;=1,F$13&lt;=4),AND($B18&gt;=3,F$13&gt;=3,F$13=$B18+1),AND($B18&gt;=3,F$13&gt;=3,F$13=$B18+2)),QB*E18,IF(OR(AND($B18&gt;=1,$B18&lt;=3,F$13&gt;=1,F$13&lt;=3),AND($B18&gt;=4,F$13&gt;=4,$B18=F$13)),PB*F17 + QB*E18,0))))</f>
        <v>0.34560000000000002</v>
      </c>
      <c r="G18" s="11">
        <f>IF(AND(0=$B18,0=G$13),1,IF(OR(AND($B18=4,G$13&gt;=0,G$13&lt;=2),AND(G$13=0,$B18&gt;=1,$B18&lt;=4),AND($B18&gt;=3,G$13&gt;=3,$B18=G$13+1),AND($B18&gt;=3,G$13&gt;=3,$B18=G$13+2)),PB*G17,IF(OR(AND(G$13=4,$B18&gt;=0,$B18&lt;=2),AND($B18=0,G$13&gt;=1,G$13&lt;=4),AND($B18&gt;=3,G$13&gt;=3,G$13=$B18+1),AND($B18&gt;=3,G$13&gt;=3,G$13=$B18+2)),QB*F18,IF(OR(AND($B18&gt;=1,$B18&lt;=3,G$13&gt;=1,G$13&lt;=3),AND($B18&gt;=4,G$13&gt;=4,$B18=G$13)),PB*G17 + QB*F18,0))))</f>
        <v>0.27648</v>
      </c>
      <c r="J18" s="38"/>
      <c r="K18" s="9">
        <v>2</v>
      </c>
      <c r="L18" s="11" t="b">
        <f>IF(AND(0=$K18,0=L$3),1,IF(OR(AND($K18=1,L$3=0),AND($K18=4,L$3=0),AND($K18=5,L$3=0),
AND($K18=7,L$3=1),AND($K18=7,L$3=2),AND($K18=7,L$3=5),
AND($K18&gt;=6,L$3&gt;=6,$K18=L$3+1,MOD($K18+L$3,4)=1),
AND($K18&gt;=6,L$3&gt;=6,$K18=L$3+2,MOD($K18+L$3,4)=0)),
IF(OR(MOD(SUM($K18,L$3),4)=0,MOD(SUM($K18,L$3),4)=3),QB*L17,IF(OR(MOD(SUM($K18,L$3),4)=1,MOD(SUM($K18,L$3),4)=2),PA*L17,IF(OR(AND($K18=2,L$3=0),AND($K18=3,L$3=0),AND($K18=6,L$3=0),
AND($K18=7,L$3=0),AND($K18=7,L$3=3),AND($K18=7,L$3=4),
AND($K18&gt;=6,L$3&gt;=6,$K18=L$3+1,MOD($K18+L$3,4)=3),
AND($K18&gt;=6,L$3&gt;=6,$K18=L$3+2,MOD($K18+L$3,4)=2)),
IF(OR(MOD(SUM($K18,L$3),4)=0,MOD(SUM($K18,L$3),4)=3),PA*L17,IF(OR(MOD(SUM($K18,L$3),4)=1,MOD(SUM($K18,L$3),4)=2),QB*L17,1)))))))</f>
        <v>0</v>
      </c>
      <c r="M18" s="11" t="b">
        <f t="shared" si="24"/>
        <v>0</v>
      </c>
      <c r="N18" s="11" t="b">
        <f t="shared" si="24"/>
        <v>0</v>
      </c>
      <c r="O18" s="11" t="b">
        <f t="shared" si="25"/>
        <v>0</v>
      </c>
      <c r="P18" s="11" t="b">
        <f t="shared" si="25"/>
        <v>0</v>
      </c>
      <c r="Q18" s="11" t="b">
        <f t="shared" si="25"/>
        <v>0</v>
      </c>
      <c r="R18" s="11" t="b">
        <f t="shared" si="26"/>
        <v>0</v>
      </c>
      <c r="S18" s="11" t="b">
        <f t="shared" si="26"/>
        <v>0</v>
      </c>
    </row>
    <row r="19" spans="1:19" ht="16.5" x14ac:dyDescent="0.25">
      <c r="A19" s="42"/>
      <c r="B19" s="16">
        <v>4</v>
      </c>
      <c r="C19" s="10" t="s">
        <v>2</v>
      </c>
      <c r="D19" s="11">
        <f>IF(AND(0=$B19,0=D$13),1,IF(OR(AND($B19=4,D$13&gt;=0,D$13&lt;=2),AND(D$13=0,$B19&gt;=1,$B19&lt;=4),AND($B19&gt;=3,D$13&gt;=3,$B19=D$13+1),AND($B19&gt;=3,D$13&gt;=3,$B19=D$13+2)),PB*D18,IF(OR(AND(D$13=4,$B19&gt;=0,$B19&lt;=2),AND($B19=0,D$13&gt;=1,D$13&lt;=4),AND($B19&gt;=3,D$13&gt;=3,D$13=$B19+1),AND($B19&gt;=3,D$13&gt;=3,D$13=$B19+2)),QB*C19,IF(OR(AND($B19&gt;=1,$B19&lt;=3,D$13&gt;=1,D$13&lt;=3),AND($B19&gt;=4,D$13&gt;=4,$B19=D$13)),PB*D18 + QB*C19,0))))</f>
        <v>0.12959999999999999</v>
      </c>
      <c r="E19" s="11">
        <f>IF(AND(0=$B19,0=E$13),1,IF(OR(AND($B19=4,E$13&gt;=0,E$13&lt;=2),AND(E$13=0,$B19&gt;=1,$B19&lt;=4),AND($B19&gt;=3,E$13&gt;=3,$B19=E$13+1),AND($B19&gt;=3,E$13&gt;=3,$B19=E$13+2)),PB*E18,IF(OR(AND(E$13=4,$B19&gt;=0,$B19&lt;=2),AND($B19=0,E$13&gt;=1,E$13&lt;=4),AND($B19&gt;=3,E$13&gt;=3,E$13=$B19+1),AND($B19&gt;=3,E$13&gt;=3,E$13=$B19+2)),QB*D19,IF(OR(AND($B19&gt;=1,$B19&lt;=3,E$13&gt;=1,E$13&lt;=3),AND($B19&gt;=4,E$13&gt;=4,$B19=E$13)),PB*E18 + QB*D19,0))))</f>
        <v>0.20735999999999993</v>
      </c>
      <c r="F19" s="11">
        <f>IF(AND(0=$B19,0=F$13),1,IF(OR(AND($B19=4,F$13&gt;=0,F$13&lt;=2),AND(F$13=0,$B19&gt;=1,$B19&lt;=4),AND($B19&gt;=3,F$13&gt;=3,$B19=F$13+1),AND($B19&gt;=3,F$13&gt;=3,$B19=F$13+2)),PB*F18,IF(OR(AND(F$13=4,$B19&gt;=0,$B19&lt;=2),AND($B19=0,F$13&gt;=1,F$13&lt;=4),AND($B19&gt;=3,F$13&gt;=3,F$13=$B19+1),AND($B19&gt;=3,F$13&gt;=3,F$13=$B19+2)),QB*E19,IF(OR(AND($B19&gt;=1,$B19&lt;=3,F$13&gt;=1,F$13&lt;=3),AND($B19&gt;=4,F$13&gt;=4,$B19=F$13)),PB*F18 + QB*E19,0))))</f>
        <v>0.20736000000000002</v>
      </c>
      <c r="H19" s="1">
        <f>D19+E19+F19+G18*WinGameBServe</f>
        <v>0.73572923076923069</v>
      </c>
      <c r="J19" s="38"/>
      <c r="K19" s="9">
        <v>3</v>
      </c>
      <c r="L19" s="11">
        <v>0.154</v>
      </c>
      <c r="M19" s="11" t="b">
        <f t="shared" si="24"/>
        <v>0</v>
      </c>
      <c r="N19" s="11" t="b">
        <f t="shared" si="24"/>
        <v>0</v>
      </c>
      <c r="O19" s="11" t="b">
        <f t="shared" si="25"/>
        <v>0</v>
      </c>
      <c r="P19" s="11" t="b">
        <f t="shared" si="25"/>
        <v>0</v>
      </c>
      <c r="Q19" s="11" t="b">
        <f t="shared" si="25"/>
        <v>0</v>
      </c>
      <c r="R19" s="11" t="b">
        <f t="shared" si="26"/>
        <v>0</v>
      </c>
      <c r="S19" s="11" t="b">
        <f t="shared" si="26"/>
        <v>0</v>
      </c>
    </row>
    <row r="20" spans="1:19" x14ac:dyDescent="0.25">
      <c r="J20" s="38"/>
      <c r="K20" s="9">
        <v>4</v>
      </c>
      <c r="L20" s="11">
        <f>IF(AND(0=$K20,0=L$15),1,IF(OR(AND($K20=1,L$15=0),AND($K20=4,L$15=0),AND($K20=5,L$15=0),
AND($K20=7,L$15=1),AND($K20=7,L$15=2),AND($K20=7,L$15=5),
AND($K20&gt;=6,L$15&gt;=6,$K20=L$15+1,MOD($K20+L$15,4)=1),
AND($K20&gt;=6,L$15&gt;=6,$K20=L$15+2,MOD($K20+L$15,4)=0)),
IF(OR(MOD(SUM($K20,L$15),4)=0,MOD(SUM($K20,L$15),4)=3),QB*L19,IF(OR(MOD(SUM($K20,L$15),4)=1,MOD(SUM($K20,L$15),4)=2),PA*L19,1))))</f>
        <v>6.1600000000000002E-2</v>
      </c>
      <c r="M20" s="11" t="b">
        <f t="shared" ref="M20:N23" si="27">IF(AND(0=$K20,0=M$15),1,IF(OR(AND($K20=1,M$15=0),AND($K20=4,M$15=0),AND($K20=5,M$15=0),
AND($K20=7,M$15=1),AND($K20=7,M$15=2),AND($K20=7,M$15=5),
AND($K20&gt;=6,M$15&gt;=6,$K20=M$15+1,MOD($K20+M$15,4)=1),
AND($K20&gt;=6,M$15&gt;=6,$K20=M$15+2,MOD($K20+M$15,4)=0)),
IF(OR(MOD(SUM($K20,M$15),4)=0,MOD(SUM($K20,M$15),4)=3),PA*M19,IF(OR(MOD(SUM($K20,M$15),4)=1,MOD(SUM($K20,M$15),4)=2),QB*M19,IF(OR(AND($K20=2,M$15=0),AND($K20=3,M$15=0),AND($K20=6,M$15=0),
AND($K20=7,M$15=0),AND($K20=7,M$15=3),AND($K20=7,M$15=4),
AND($K20&gt;=6,M$15&gt;=6,$K20=M$15+1,MOD($K20+M$15,4)=3),
AND($K20&gt;=6,M$15&gt;=6,$K20=M$15+2,MOD($K20+M$15,4)=2)),
IF(OR(MOD(SUM($K20,M$15),4)=0,MOD(SUM($K20,M$15),4)=3),QB*M19,IF(OR(MOD(SUM($K20,M$15),4)=1,MOD(SUM($K20,M$15),4)=2),PA*M19,IF(OR(AND($K20=0,M$15=1),AND($K20=0,M$15=4),AND($K20=0,M$15=5),
AND($K20=1,M$15=7),AND($K20=2,M$15=7),AND($K20=5,M$15=7),
AND($K20&gt;=6,M$15&gt;=6,$K20+1=M$15,MOD($K20+M$15,4)=1),
AND($K20&gt;=6,M$15&gt;=6,$K20+2=M$15,MOD($K20+M$15,4)=0)),
IF(OR(MOD(SUM($K20,M$15),4)=0,MOD(SUM($K20,M$15),4)=3),QA*$K20,IF(OR(MOD(SUM($K20,M$15),4)=1,MOD(SUM($K20,M$15),4)=2),PB*$K20,IF(OR(AND($K20=0,M$15=2),AND($K20=0,M$15=3),AND($K20=0,M$15=6),
AND($K20=0,M$15=7),AND($K20=3,M$15=7),AND($K20=4,M$15=7),
AND($K20&gt;=6,M$15&gt;=6,$K20+1=M$15,MOD($K20+M$15,4)=3),
AND($K20&gt;=6,M$15&gt;=6,$K20+2=M$15,MOD($K20+M$15,4)=2)),
IF(OR(MOD(SUM($K20,M$15),4)=0,MOD(SUM($K20,M$15),4)=3),PB*$K20,IF(OR(MOD(SUM($K20,M$15),4)=1,MOD(SUM($K20,M$15),4)=2),QA*$K20,IF(OR(AND($K20=1,M$15=1),AND($K20=2,M$15=1),AND($K20=5,M$15=1),
AND($K20=6,M$15=1),AND($K20=1,M$15=2),AND($K20=4,M$15=2),AND($K20=5,M$15=2),AND($K20=3,M$15=3),AND($K20=4,M$15=3),AND($K20=2,M$15=4),AND($K20=3,M$15=4),AND($K20=6,M$15=4),AND($K20=1,M$15=5),AND($K20=2,M$15=5),AND($K20=5,M$15=5),AND($K20=6,M$15=5),AND($K20=1,M$15=6),AND($K20=4,M$15=6),AND($K20=5,M$15=6),
AND($K20&gt;=6,M$15&gt;=6,$K20=M$15,MOD($K20+M$15,4)=2),),
IF(OR(MOD(SUM($K20,M$15),4)=0,MOD(SUM($K20,M$15),4)=3),QB*M$15 + PB*$K20,IF(OR(MOD(SUM($K20,M$15),4)=1,MOD(SUM($K20,M$15),4)=2),PA*M$15 + QA * $K20,IF(OR(AND($K20=3,M$15=1),AND($K20=4,M$15=1),AND($K20=2,M$15=2),
AND($K20=3,M$15=2),AND($K20=6,M$15=2),AND($K20=1,M$15=3),AND($K20=2,M$15=3),AND($K20=5,M$15=3),AND($K20=6,M$15=3),AND($K20=1,M$15=4),AND($K20=4,M$15=4),AND($K20=5,M$15=4),AND($K20=3,M$15=5),AND($K20=4,M$15=5),AND($K20=2,M$15=6),AND($K20=3,M$15=6),AND($K20=6,M$15=6),
AND($K20&gt;=6,M$15&gt;=6,$K20=M$15,MOD($K20+M$15,4)=0),),
IF(OR(MOD(SUM($K20,M$15),4)=0,MOD(SUM($K20,M$15),4)=3),PA*M$15 + QA*$K20,IF(OR(MOD(SUM($K20,M$15),4)=1,MOD(SUM($K20,M$15),4)=2),QB*M$15+PB*$K20,1)))))))))))))))))))</f>
        <v>0</v>
      </c>
      <c r="N20" s="11" t="b">
        <f t="shared" si="27"/>
        <v>0</v>
      </c>
      <c r="O20" s="11" t="b">
        <f t="shared" si="25"/>
        <v>0</v>
      </c>
      <c r="P20" s="11" t="b">
        <f t="shared" si="25"/>
        <v>0</v>
      </c>
      <c r="Q20" s="11" t="b">
        <f t="shared" si="25"/>
        <v>0</v>
      </c>
      <c r="R20" s="11" t="b">
        <f t="shared" si="26"/>
        <v>0</v>
      </c>
      <c r="S20" s="11" t="b">
        <f t="shared" si="26"/>
        <v>0</v>
      </c>
    </row>
    <row r="21" spans="1:19" x14ac:dyDescent="0.25">
      <c r="J21" s="38"/>
      <c r="K21" s="9">
        <v>5</v>
      </c>
      <c r="L21" s="11">
        <f>IF(AND(0=$K21,0=L$15),1,IF(OR(AND($K21=1,L$15=0),AND($K21=4,L$15=0),AND($K21=5,L$15=0),
AND($K21=7,L$15=1),AND($K21=7,L$15=2),AND($K21=7,L$15=5),
AND($K21&gt;=6,L$15&gt;=6,$K21=L$15+1,MOD($K21+L$15,4)=1),
AND($K21&gt;=6,L$15&gt;=6,$K21=L$15+2,MOD($K21+L$15,4)=0)),
IF(OR(MOD(SUM($K21,L$15),4)=0,MOD(SUM($K21,L$15),4)=3),QB*L20,IF(OR(MOD(SUM($K21,L$15),4)=1,MOD(SUM($K21,L$15),4)=2),PA*L20,1))))</f>
        <v>3.8192000000000004E-2</v>
      </c>
      <c r="M21" s="11" t="b">
        <f t="shared" si="27"/>
        <v>0</v>
      </c>
      <c r="N21" s="11" t="b">
        <f t="shared" si="27"/>
        <v>0</v>
      </c>
      <c r="O21" s="11" t="b">
        <f t="shared" si="25"/>
        <v>0</v>
      </c>
      <c r="P21" s="11" t="b">
        <f t="shared" si="25"/>
        <v>0</v>
      </c>
      <c r="Q21" s="11" t="b">
        <f t="shared" si="25"/>
        <v>0</v>
      </c>
      <c r="R21" s="11" t="b">
        <f t="shared" si="26"/>
        <v>0</v>
      </c>
      <c r="S21" s="11" t="b">
        <f t="shared" si="26"/>
        <v>0</v>
      </c>
    </row>
    <row r="22" spans="1:19" x14ac:dyDescent="0.25">
      <c r="J22" s="38"/>
      <c r="K22" s="9">
        <v>6</v>
      </c>
      <c r="L22" s="11" t="b">
        <f>IF(AND(0=$K22,0=L$15),1,IF(OR(AND($K22=1,L$15=0),AND($K22=4,L$15=0),AND($K22=5,L$15=0),
AND($K22=7,L$15=1),AND($K22=7,L$15=2),AND($K22=7,L$15=5),
AND($K22&gt;=6,L$15&gt;=6,$K22=L$15+1,MOD($K22+L$15,4)=1),
AND($K22&gt;=6,L$15&gt;=6,$K22=L$15+2,MOD($K22+L$15,4)=0)),
IF(OR(MOD(SUM($K22,L$15),4)=0,MOD(SUM($K22,L$15),4)=3),PA*$K22,IF(OR(MOD(SUM($K22,L$15),4)=1,MOD(SUM($K22,L$15),4)=2),QB*$K22,1))))</f>
        <v>0</v>
      </c>
      <c r="M22" s="11" t="b">
        <f t="shared" si="27"/>
        <v>0</v>
      </c>
      <c r="N22" s="11" t="b">
        <f t="shared" si="27"/>
        <v>0</v>
      </c>
      <c r="O22" s="11" t="b">
        <f t="shared" si="25"/>
        <v>0</v>
      </c>
      <c r="P22" s="11" t="b">
        <f t="shared" si="25"/>
        <v>0</v>
      </c>
      <c r="Q22" s="11" t="b">
        <f t="shared" si="25"/>
        <v>0</v>
      </c>
      <c r="R22" s="11" t="b">
        <f>IF(AND(0=$K22,0=R$15),1,IF(OR(AND($K22=1,R$15=0),AND($K22=4,R$15=0),AND($K22=5,R$15=0),
AND($K22=7,R$15=1),AND($K22=7,R$15=2),AND($K22=7,R$15=5),
AND($K22&gt;=6,R$15&gt;=6,$K22=R$15+1,MOD($K22+R$15,4)=1),
AND($K22&gt;=6,R$15&gt;=6,$K22=R$15+2,MOD($K22+R$15,4)=0)),
IF(OR(MOD(SUM($K22,R$15),4)=0,MOD(SUM($K22,R$15),4)=3),PA*R21,IF(OR(MOD(SUM($K22,R$15),4)=1,MOD(SUM($K22,R$15),4)=2),QB*R21,IF(OR(AND($K22=2,R$15=0),AND($K22=3,R$15=0),AND($K22=6,R$15=0),
AND($K22=7,R$15=0),AND($K22=7,R$15=3),AND($K22=7,R$15=4),
AND($K22&gt;=6,R$15&gt;=6,$K22=R$15+1,MOD($K22+R$15,4)=3),
AND($K22&gt;=6,R$15&gt;=6,$K22=R$15+2,MOD($K22+R$15,4)=2)),
IF(OR(MOD(SUM($K22,R$15),4)=0,MOD(SUM($K22,R$15),4)=3),QB*R21,IF(OR(MOD(SUM($K22,R$15),4)=1,MOD(SUM($K22,R$15),4)=2),PA*R21,IF(OR(AND($K22=0,R$15=1),AND($K22=0,R$15=4),AND($K22=0,R$15=5),
AND($K22=1,R$15=7),AND($K22=2,R$15=7),AND($K22=5,R$15=7),
AND($K22&gt;=6,R$15&gt;=6,$K22+1=R$15,MOD($K22+R$15,4)=1),
AND($K22&gt;=6,R$15&gt;=6,$K22+2=R$15,MOD($K22+R$15,4)=0)),
IF(OR(MOD(SUM($K22,R$15),4)=0,MOD(SUM($K22,R$15),4)=3),QA*$K22,IF(OR(MOD(SUM($K22,R$15),4)=1,MOD(SUM($K22,R$15),4)=2),PB*$K22,IF(OR(AND($K22=0,R$15=2),AND($K22=0,R$15=3),AND($K22=0,R$15=6),
AND($K22=0,R$15=7),AND($K22=3,R$15=7),AND($K22=4,R$15=7),
AND($K22&gt;=6,R$15&gt;=6,$K22+1=R$15,MOD($K22+R$15,4)=3),
AND($K22&gt;=6,R$15&gt;=6,$K22+2=R$15,MOD($K22+R$15,4)=2)),
IF(OR(MOD(SUM($K22,R$15),4)=0,MOD(SUM($K22,R$15),4)=3),PB*$K22,IF(OR(MOD(SUM($K22,R$15),4)=1,MOD(SUM($K22,R$15),4)=2),QA*$K22,IF(OR(AND($K22=1,R$15=1),AND($K22=2,R$15=1),AND($K22=5,R$15=1),
AND($K22=6,R$15=1),AND($K22=1,R$15=2),AND($K22=4,R$15=2),AND($K22=5,R$15=2),AND($K22=3,R$15=3),AND($K22=4,R$15=3),AND($K22=2,R$15=4),AND($K22=3,R$15=4),AND($K22=6,R$15=4),AND($K22=1,R$15=5),AND($K22=2,R$15=5),AND($K22=5,R$15=5),AND($K22=6,R$15=5),AND($K22=1,R$15=6),AND($K22=4,R$15=6),AND($K22=5,R$15=6),
AND($K22&gt;=6,R$15&gt;=6,$K22=R$15,MOD($K22+R$15,4)=2),),
IF(OR(MOD(SUM($K22,R$15),4)=0,MOD(SUM($K22,R$15),4)=3),QB*R$15 + PB * $K22,IF(OR(MOD(SUM($K22,R$15),4)=1,MOD(SUM($K22,R$15),4)=2),PA*R$15 + QA * $K22,1))))))))))))))))</f>
        <v>0</v>
      </c>
    </row>
    <row r="23" spans="1:19" x14ac:dyDescent="0.25">
      <c r="J23" s="38"/>
      <c r="K23" s="9">
        <v>7</v>
      </c>
      <c r="L23" s="11" t="b">
        <f>IF(AND(0=$K23,0=L$15),1,IF(OR(AND($K23=1,L$15=0),AND($K23=4,L$15=0),AND($K23=5,L$15=0),
AND($K23=7,L$15=1),AND($K23=7,L$15=2),AND($K23=7,L$15=5),
AND($K23&gt;=6,L$15&gt;=6,$K23=L$15+1,MOD($K23+L$15,4)=1),
AND($K23&gt;=6,L$15&gt;=6,$K23=L$15+2,MOD($K23+L$15,4)=0)),
IF(OR(MOD(SUM($K23,L$15),4)=0,MOD(SUM($K23,L$15),4)=3),PA*$K23,IF(OR(MOD(SUM($K23,L$15),4)=1,MOD(SUM($K23,L$15),4)=2),QB*$K23,1))))</f>
        <v>0</v>
      </c>
      <c r="M23" s="11">
        <f t="shared" si="27"/>
        <v>0</v>
      </c>
      <c r="N23" s="11">
        <f t="shared" si="27"/>
        <v>0</v>
      </c>
      <c r="O23" s="11" t="b">
        <f t="shared" si="25"/>
        <v>0</v>
      </c>
      <c r="P23" s="11" t="b">
        <f t="shared" si="25"/>
        <v>0</v>
      </c>
      <c r="Q23" s="11">
        <f t="shared" si="25"/>
        <v>0</v>
      </c>
    </row>
  </sheetData>
  <mergeCells count="15">
    <mergeCell ref="U1:AD1"/>
    <mergeCell ref="U2:AD2"/>
    <mergeCell ref="U3:U11"/>
    <mergeCell ref="A13:A19"/>
    <mergeCell ref="A3:A9"/>
    <mergeCell ref="A2:H2"/>
    <mergeCell ref="A1:H1"/>
    <mergeCell ref="A11:H11"/>
    <mergeCell ref="A12:H12"/>
    <mergeCell ref="J15:J23"/>
    <mergeCell ref="J1:S1"/>
    <mergeCell ref="J2:S2"/>
    <mergeCell ref="J3:J11"/>
    <mergeCell ref="J13:S13"/>
    <mergeCell ref="J14:S1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6FC-C0B8-4988-8C7E-30D00430AE4B}">
  <dimension ref="A1:G10"/>
  <sheetViews>
    <sheetView workbookViewId="0">
      <selection activeCell="A13" sqref="A13"/>
    </sheetView>
  </sheetViews>
  <sheetFormatPr defaultRowHeight="15" x14ac:dyDescent="0.25"/>
  <cols>
    <col min="1" max="1" width="25.28515625" bestFit="1" customWidth="1"/>
    <col min="2" max="2" width="25.140625" bestFit="1" customWidth="1"/>
  </cols>
  <sheetData>
    <row r="1" spans="1:7" x14ac:dyDescent="0.25">
      <c r="A1" s="23" t="s">
        <v>22</v>
      </c>
      <c r="B1" s="23" t="s">
        <v>21</v>
      </c>
    </row>
    <row r="2" spans="1:7" x14ac:dyDescent="0.25">
      <c r="A2" s="23" t="s">
        <v>23</v>
      </c>
    </row>
    <row r="4" spans="1:7" x14ac:dyDescent="0.25">
      <c r="A4" s="17"/>
      <c r="B4" s="18"/>
      <c r="C4" s="21">
        <v>0</v>
      </c>
      <c r="D4" s="21">
        <v>1</v>
      </c>
      <c r="E4" s="21">
        <v>2</v>
      </c>
      <c r="F4" s="21">
        <v>3</v>
      </c>
      <c r="G4" s="21">
        <v>4</v>
      </c>
    </row>
    <row r="5" spans="1:7" x14ac:dyDescent="0.25">
      <c r="A5" s="19"/>
      <c r="B5" s="20"/>
      <c r="C5" s="9">
        <v>0</v>
      </c>
      <c r="D5" s="9">
        <v>15</v>
      </c>
      <c r="E5" s="9">
        <v>30</v>
      </c>
      <c r="F5" s="9">
        <v>40</v>
      </c>
      <c r="G5" s="10" t="s">
        <v>2</v>
      </c>
    </row>
    <row r="6" spans="1:7" ht="16.5" x14ac:dyDescent="0.25">
      <c r="A6" s="22">
        <v>0</v>
      </c>
      <c r="B6" s="9">
        <v>0</v>
      </c>
      <c r="C6" s="24" t="s">
        <v>24</v>
      </c>
      <c r="D6" s="24" t="s">
        <v>29</v>
      </c>
      <c r="E6" s="24" t="s">
        <v>34</v>
      </c>
      <c r="F6" s="24" t="s">
        <v>39</v>
      </c>
      <c r="G6" s="24" t="s">
        <v>43</v>
      </c>
    </row>
    <row r="7" spans="1:7" ht="16.5" x14ac:dyDescent="0.25">
      <c r="A7" s="22">
        <v>1</v>
      </c>
      <c r="B7" s="9">
        <v>15</v>
      </c>
      <c r="C7" s="24" t="s">
        <v>25</v>
      </c>
      <c r="D7" s="24" t="s">
        <v>30</v>
      </c>
      <c r="E7" s="24" t="s">
        <v>35</v>
      </c>
      <c r="F7" s="24" t="s">
        <v>40</v>
      </c>
      <c r="G7" s="24" t="s">
        <v>44</v>
      </c>
    </row>
    <row r="8" spans="1:7" ht="16.5" x14ac:dyDescent="0.25">
      <c r="A8" s="22">
        <v>2</v>
      </c>
      <c r="B8" s="9">
        <v>30</v>
      </c>
      <c r="C8" s="24" t="s">
        <v>26</v>
      </c>
      <c r="D8" s="24" t="s">
        <v>31</v>
      </c>
      <c r="E8" s="24" t="s">
        <v>36</v>
      </c>
      <c r="F8" s="24" t="s">
        <v>41</v>
      </c>
      <c r="G8" s="24" t="s">
        <v>45</v>
      </c>
    </row>
    <row r="9" spans="1:7" ht="16.5" x14ac:dyDescent="0.25">
      <c r="A9" s="22">
        <v>3</v>
      </c>
      <c r="B9" s="9">
        <v>40</v>
      </c>
      <c r="C9" s="24" t="s">
        <v>27</v>
      </c>
      <c r="D9" s="24" t="s">
        <v>32</v>
      </c>
      <c r="E9" s="24" t="s">
        <v>37</v>
      </c>
      <c r="F9" s="24" t="s">
        <v>42</v>
      </c>
    </row>
    <row r="10" spans="1:7" ht="16.5" x14ac:dyDescent="0.25">
      <c r="A10" s="22">
        <v>4</v>
      </c>
      <c r="B10" s="10" t="s">
        <v>2</v>
      </c>
      <c r="C10" s="24" t="s">
        <v>28</v>
      </c>
      <c r="D10" s="24" t="s">
        <v>33</v>
      </c>
      <c r="E10" s="24" t="s">
        <v>38</v>
      </c>
      <c r="G10" s="25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0BF0-1E94-41E9-B734-40C38B46C01B}">
  <dimension ref="A1:R33"/>
  <sheetViews>
    <sheetView workbookViewId="0">
      <selection activeCell="I32" sqref="I32"/>
    </sheetView>
  </sheetViews>
  <sheetFormatPr defaultRowHeight="15" x14ac:dyDescent="0.25"/>
  <cols>
    <col min="5" max="18" width="9.140625" style="1"/>
  </cols>
  <sheetData>
    <row r="1" spans="1:18" x14ac:dyDescent="0.25">
      <c r="A1" t="s">
        <v>49</v>
      </c>
      <c r="B1" t="s">
        <v>57</v>
      </c>
      <c r="C1">
        <v>0.62</v>
      </c>
      <c r="E1" s="1">
        <f>$C$5*C1</f>
        <v>0.48111999999999999</v>
      </c>
      <c r="F1" s="1">
        <f t="shared" ref="F1:R14" si="0">$C$5*D1</f>
        <v>0</v>
      </c>
      <c r="G1" s="1">
        <f t="shared" si="0"/>
        <v>0.37334911999999998</v>
      </c>
      <c r="H1" s="1">
        <f t="shared" si="0"/>
        <v>0</v>
      </c>
      <c r="I1" s="1">
        <f t="shared" si="0"/>
        <v>0.28971891711999997</v>
      </c>
      <c r="J1" s="1">
        <f t="shared" si="0"/>
        <v>0</v>
      </c>
      <c r="K1" s="1">
        <f t="shared" si="0"/>
        <v>0.22482187968511999</v>
      </c>
      <c r="L1" s="1">
        <f t="shared" si="0"/>
        <v>0</v>
      </c>
      <c r="M1" s="1">
        <f t="shared" si="0"/>
        <v>0.17446177863565313</v>
      </c>
      <c r="N1" s="1">
        <f t="shared" si="0"/>
        <v>0</v>
      </c>
      <c r="O1" s="1">
        <f t="shared" si="0"/>
        <v>0.13538234022126683</v>
      </c>
      <c r="P1" s="1">
        <f t="shared" si="0"/>
        <v>0</v>
      </c>
      <c r="Q1" s="1">
        <f t="shared" si="0"/>
        <v>0.10505669601170306</v>
      </c>
      <c r="R1" s="1">
        <f t="shared" si="0"/>
        <v>0</v>
      </c>
    </row>
    <row r="2" spans="1:18" x14ac:dyDescent="0.25">
      <c r="A2" t="s">
        <v>50</v>
      </c>
      <c r="B2" t="s">
        <v>57</v>
      </c>
      <c r="C2">
        <v>0.6</v>
      </c>
      <c r="E2" s="1">
        <f t="shared" ref="E2:E14" si="1">$C$5*C2</f>
        <v>0.46560000000000001</v>
      </c>
      <c r="F2" s="1">
        <f t="shared" si="0"/>
        <v>0</v>
      </c>
      <c r="G2" s="1">
        <f t="shared" si="0"/>
        <v>0.3613056</v>
      </c>
      <c r="H2" s="1">
        <f t="shared" si="0"/>
        <v>0</v>
      </c>
      <c r="I2" s="1">
        <f t="shared" si="0"/>
        <v>0.28037314559999998</v>
      </c>
      <c r="J2" s="1">
        <f t="shared" si="0"/>
        <v>0</v>
      </c>
      <c r="K2" s="1">
        <f t="shared" si="0"/>
        <v>0.21756956098559999</v>
      </c>
      <c r="L2" s="1">
        <f t="shared" si="0"/>
        <v>0</v>
      </c>
      <c r="M2" s="1">
        <f t="shared" si="0"/>
        <v>0.16883397932482561</v>
      </c>
      <c r="N2" s="1">
        <f t="shared" si="0"/>
        <v>0</v>
      </c>
      <c r="O2" s="1">
        <f t="shared" si="0"/>
        <v>0.13101516795606469</v>
      </c>
      <c r="P2" s="1">
        <f t="shared" si="0"/>
        <v>0</v>
      </c>
      <c r="Q2" s="1">
        <f t="shared" si="0"/>
        <v>0.1016677703339062</v>
      </c>
      <c r="R2" s="1">
        <f t="shared" si="0"/>
        <v>0</v>
      </c>
    </row>
    <row r="3" spans="1:18" x14ac:dyDescent="0.25">
      <c r="A3" t="s">
        <v>51</v>
      </c>
      <c r="B3" t="s">
        <v>57</v>
      </c>
      <c r="C3">
        <v>0.38</v>
      </c>
      <c r="E3" s="1">
        <f t="shared" si="1"/>
        <v>0.29488000000000003</v>
      </c>
      <c r="F3" s="1">
        <f t="shared" si="0"/>
        <v>0</v>
      </c>
      <c r="G3" s="1">
        <f t="shared" si="0"/>
        <v>0.22882688000000004</v>
      </c>
      <c r="H3" s="1">
        <f t="shared" si="0"/>
        <v>0</v>
      </c>
      <c r="I3" s="1">
        <f t="shared" si="0"/>
        <v>0.17756965888000004</v>
      </c>
      <c r="J3" s="1">
        <f t="shared" si="0"/>
        <v>0</v>
      </c>
      <c r="K3" s="1">
        <f t="shared" si="0"/>
        <v>0.13779405529088004</v>
      </c>
      <c r="L3" s="1">
        <f t="shared" si="0"/>
        <v>0</v>
      </c>
      <c r="M3" s="1">
        <f t="shared" si="0"/>
        <v>0.10692818690572292</v>
      </c>
      <c r="N3" s="1">
        <f t="shared" si="0"/>
        <v>0</v>
      </c>
      <c r="O3" s="1">
        <f t="shared" si="0"/>
        <v>8.2976273038840989E-2</v>
      </c>
      <c r="P3" s="1">
        <f t="shared" si="0"/>
        <v>0</v>
      </c>
      <c r="Q3" s="1">
        <f t="shared" si="0"/>
        <v>6.4389587878140614E-2</v>
      </c>
      <c r="R3" s="1">
        <f t="shared" si="0"/>
        <v>0</v>
      </c>
    </row>
    <row r="4" spans="1:18" x14ac:dyDescent="0.25">
      <c r="A4" t="s">
        <v>52</v>
      </c>
      <c r="B4" t="s">
        <v>57</v>
      </c>
      <c r="C4">
        <v>0.4</v>
      </c>
      <c r="E4" s="1">
        <f t="shared" si="1"/>
        <v>0.31040000000000001</v>
      </c>
      <c r="F4" s="1">
        <f t="shared" si="0"/>
        <v>0</v>
      </c>
      <c r="G4" s="1">
        <f t="shared" si="0"/>
        <v>0.24087040000000001</v>
      </c>
      <c r="H4" s="1">
        <f t="shared" si="0"/>
        <v>0</v>
      </c>
      <c r="I4" s="1">
        <f t="shared" si="0"/>
        <v>0.18691543040000003</v>
      </c>
      <c r="J4" s="1">
        <f t="shared" si="0"/>
        <v>0</v>
      </c>
      <c r="K4" s="1">
        <f t="shared" si="0"/>
        <v>0.14504637399040002</v>
      </c>
      <c r="L4" s="1">
        <f t="shared" si="0"/>
        <v>0</v>
      </c>
      <c r="M4" s="1">
        <f t="shared" si="0"/>
        <v>0.11255598621655041</v>
      </c>
      <c r="N4" s="1">
        <f t="shared" si="0"/>
        <v>0</v>
      </c>
      <c r="O4" s="1">
        <f t="shared" si="0"/>
        <v>8.734344530404313E-2</v>
      </c>
      <c r="P4" s="1">
        <f t="shared" si="0"/>
        <v>0</v>
      </c>
      <c r="Q4" s="1">
        <f t="shared" si="0"/>
        <v>6.7778513555937475E-2</v>
      </c>
      <c r="R4" s="1">
        <f t="shared" si="0"/>
        <v>0</v>
      </c>
    </row>
    <row r="5" spans="1:18" x14ac:dyDescent="0.25">
      <c r="A5" t="s">
        <v>61</v>
      </c>
      <c r="B5" t="s">
        <v>57</v>
      </c>
      <c r="C5">
        <v>0.77600000000000002</v>
      </c>
      <c r="E5" s="1">
        <f t="shared" si="1"/>
        <v>0.60217600000000004</v>
      </c>
      <c r="F5" s="1">
        <f t="shared" si="0"/>
        <v>0</v>
      </c>
      <c r="G5" s="1">
        <f t="shared" si="0"/>
        <v>0.46728857600000007</v>
      </c>
      <c r="H5" s="1">
        <f t="shared" si="0"/>
        <v>0</v>
      </c>
      <c r="I5" s="1">
        <f t="shared" si="0"/>
        <v>0.36261593497600009</v>
      </c>
      <c r="J5" s="1">
        <f t="shared" si="0"/>
        <v>0</v>
      </c>
      <c r="K5" s="1">
        <f t="shared" si="0"/>
        <v>0.28138996554137607</v>
      </c>
      <c r="L5" s="1">
        <f t="shared" si="0"/>
        <v>0</v>
      </c>
      <c r="M5" s="1">
        <f t="shared" si="0"/>
        <v>0.21835861326010783</v>
      </c>
      <c r="N5" s="1">
        <f t="shared" si="0"/>
        <v>0</v>
      </c>
      <c r="O5" s="1">
        <f t="shared" si="0"/>
        <v>0.16944628388984367</v>
      </c>
      <c r="P5" s="1">
        <f t="shared" si="0"/>
        <v>0</v>
      </c>
      <c r="Q5" s="1">
        <f t="shared" si="0"/>
        <v>0.13149031629851871</v>
      </c>
      <c r="R5" s="1">
        <f t="shared" si="0"/>
        <v>0</v>
      </c>
    </row>
    <row r="6" spans="1:18" x14ac:dyDescent="0.25">
      <c r="A6" t="s">
        <v>60</v>
      </c>
      <c r="B6" t="s">
        <v>57</v>
      </c>
      <c r="C6">
        <v>0.73599999999999999</v>
      </c>
      <c r="E6" s="1">
        <f t="shared" si="1"/>
        <v>0.57113599999999998</v>
      </c>
      <c r="F6" s="1">
        <f t="shared" si="0"/>
        <v>0</v>
      </c>
      <c r="G6" s="1">
        <f t="shared" si="0"/>
        <v>0.44320153600000001</v>
      </c>
      <c r="H6" s="1">
        <f t="shared" si="0"/>
        <v>0</v>
      </c>
      <c r="I6" s="1">
        <f t="shared" si="0"/>
        <v>0.343924391936</v>
      </c>
      <c r="J6" s="1">
        <f t="shared" si="0"/>
        <v>0</v>
      </c>
      <c r="K6" s="1">
        <f t="shared" si="0"/>
        <v>0.26688532814233601</v>
      </c>
      <c r="L6" s="1">
        <f t="shared" si="0"/>
        <v>0</v>
      </c>
      <c r="M6" s="1">
        <f t="shared" si="0"/>
        <v>0.20710301463845274</v>
      </c>
      <c r="N6" s="1">
        <f t="shared" si="0"/>
        <v>0</v>
      </c>
      <c r="O6" s="1">
        <f t="shared" si="0"/>
        <v>0.16071193935943934</v>
      </c>
      <c r="P6" s="1">
        <f t="shared" si="0"/>
        <v>0</v>
      </c>
      <c r="Q6" s="1">
        <f t="shared" si="0"/>
        <v>0.12471246494292493</v>
      </c>
      <c r="R6" s="1">
        <f t="shared" si="0"/>
        <v>0</v>
      </c>
    </row>
    <row r="7" spans="1:18" x14ac:dyDescent="0.25">
      <c r="A7" t="s">
        <v>62</v>
      </c>
      <c r="B7" t="s">
        <v>57</v>
      </c>
      <c r="C7">
        <f>1-C5</f>
        <v>0.22399999999999998</v>
      </c>
      <c r="E7" s="1">
        <f t="shared" si="1"/>
        <v>0.17382399999999998</v>
      </c>
      <c r="F7" s="1">
        <f t="shared" si="0"/>
        <v>0</v>
      </c>
      <c r="G7" s="1">
        <f t="shared" si="0"/>
        <v>0.13488742399999998</v>
      </c>
      <c r="H7" s="1">
        <f t="shared" si="0"/>
        <v>0</v>
      </c>
      <c r="I7" s="1">
        <f t="shared" si="0"/>
        <v>0.10467264102399998</v>
      </c>
      <c r="J7" s="1">
        <f t="shared" si="0"/>
        <v>0</v>
      </c>
      <c r="K7" s="1">
        <f t="shared" si="0"/>
        <v>8.1225969434623985E-2</v>
      </c>
      <c r="L7" s="1">
        <f t="shared" si="0"/>
        <v>0</v>
      </c>
      <c r="M7" s="1">
        <f t="shared" si="0"/>
        <v>6.3031352281268216E-2</v>
      </c>
      <c r="N7" s="1">
        <f t="shared" si="0"/>
        <v>0</v>
      </c>
      <c r="O7" s="1">
        <f t="shared" si="0"/>
        <v>4.8912329370264136E-2</v>
      </c>
      <c r="P7" s="1">
        <f t="shared" si="0"/>
        <v>0</v>
      </c>
      <c r="Q7" s="1">
        <f t="shared" si="0"/>
        <v>3.7955967591324968E-2</v>
      </c>
      <c r="R7" s="1">
        <f t="shared" si="0"/>
        <v>0</v>
      </c>
    </row>
    <row r="8" spans="1:18" x14ac:dyDescent="0.25">
      <c r="A8" t="s">
        <v>63</v>
      </c>
      <c r="B8" t="s">
        <v>57</v>
      </c>
      <c r="C8">
        <f>1-C7</f>
        <v>0.77600000000000002</v>
      </c>
      <c r="E8" s="1">
        <f t="shared" si="1"/>
        <v>0.60217600000000004</v>
      </c>
      <c r="F8" s="1">
        <f t="shared" si="0"/>
        <v>0</v>
      </c>
      <c r="G8" s="1">
        <f t="shared" si="0"/>
        <v>0.46728857600000007</v>
      </c>
      <c r="H8" s="1">
        <f t="shared" si="0"/>
        <v>0</v>
      </c>
      <c r="I8" s="1">
        <f t="shared" si="0"/>
        <v>0.36261593497600009</v>
      </c>
      <c r="J8" s="1">
        <f t="shared" si="0"/>
        <v>0</v>
      </c>
      <c r="K8" s="1">
        <f t="shared" si="0"/>
        <v>0.28138996554137607</v>
      </c>
      <c r="L8" s="1">
        <f t="shared" si="0"/>
        <v>0</v>
      </c>
      <c r="M8" s="1">
        <f t="shared" si="0"/>
        <v>0.21835861326010783</v>
      </c>
      <c r="N8" s="1">
        <f t="shared" si="0"/>
        <v>0</v>
      </c>
      <c r="O8" s="1">
        <f t="shared" si="0"/>
        <v>0.16944628388984367</v>
      </c>
      <c r="P8" s="1">
        <f t="shared" si="0"/>
        <v>0</v>
      </c>
      <c r="Q8" s="1">
        <f t="shared" si="0"/>
        <v>0.13149031629851871</v>
      </c>
      <c r="R8" s="1">
        <f t="shared" si="0"/>
        <v>0</v>
      </c>
    </row>
    <row r="9" spans="1:18" x14ac:dyDescent="0.25">
      <c r="A9" t="s">
        <v>53</v>
      </c>
      <c r="B9" t="s">
        <v>57</v>
      </c>
      <c r="C9">
        <v>0.223</v>
      </c>
      <c r="E9" s="1">
        <f t="shared" si="1"/>
        <v>0.17304800000000001</v>
      </c>
      <c r="F9" s="1">
        <f t="shared" si="0"/>
        <v>0</v>
      </c>
      <c r="G9" s="1">
        <f t="shared" si="0"/>
        <v>0.134285248</v>
      </c>
      <c r="H9" s="1">
        <f t="shared" si="0"/>
        <v>0</v>
      </c>
      <c r="I9" s="1">
        <f t="shared" si="0"/>
        <v>0.104205352448</v>
      </c>
      <c r="J9" s="1">
        <f t="shared" si="0"/>
        <v>0</v>
      </c>
      <c r="K9" s="1">
        <f t="shared" si="0"/>
        <v>8.0863353499648002E-2</v>
      </c>
      <c r="L9" s="1">
        <f t="shared" si="0"/>
        <v>0</v>
      </c>
      <c r="M9" s="1">
        <f t="shared" si="0"/>
        <v>6.2749962315726854E-2</v>
      </c>
      <c r="N9" s="1">
        <f t="shared" si="0"/>
        <v>0</v>
      </c>
      <c r="O9" s="1">
        <f t="shared" si="0"/>
        <v>4.8693970757004039E-2</v>
      </c>
      <c r="P9" s="1">
        <f t="shared" si="0"/>
        <v>0</v>
      </c>
      <c r="Q9" s="1">
        <f t="shared" si="0"/>
        <v>3.7786521307435136E-2</v>
      </c>
      <c r="R9" s="1">
        <f t="shared" si="0"/>
        <v>0</v>
      </c>
    </row>
    <row r="10" spans="1:18" x14ac:dyDescent="0.25">
      <c r="A10" t="s">
        <v>54</v>
      </c>
      <c r="B10" t="s">
        <v>57</v>
      </c>
      <c r="C10">
        <v>0.128</v>
      </c>
      <c r="E10" s="1">
        <f t="shared" si="1"/>
        <v>9.9328E-2</v>
      </c>
      <c r="F10" s="1">
        <f t="shared" si="0"/>
        <v>0</v>
      </c>
      <c r="G10" s="1">
        <f t="shared" si="0"/>
        <v>7.7078528000000007E-2</v>
      </c>
      <c r="H10" s="1">
        <f t="shared" si="0"/>
        <v>0</v>
      </c>
      <c r="I10" s="1">
        <f t="shared" si="0"/>
        <v>5.9812937728000004E-2</v>
      </c>
      <c r="J10" s="1">
        <f t="shared" si="0"/>
        <v>0</v>
      </c>
      <c r="K10" s="1">
        <f t="shared" si="0"/>
        <v>4.6414839676928006E-2</v>
      </c>
      <c r="L10" s="1">
        <f t="shared" si="0"/>
        <v>0</v>
      </c>
      <c r="M10" s="1">
        <f t="shared" si="0"/>
        <v>3.6017915589296137E-2</v>
      </c>
      <c r="N10" s="1">
        <f t="shared" si="0"/>
        <v>0</v>
      </c>
      <c r="O10" s="1">
        <f t="shared" si="0"/>
        <v>2.7949902497293802E-2</v>
      </c>
      <c r="P10" s="1">
        <f t="shared" si="0"/>
        <v>0</v>
      </c>
      <c r="Q10" s="1">
        <f t="shared" si="0"/>
        <v>2.168912433789999E-2</v>
      </c>
      <c r="R10" s="1">
        <f t="shared" si="0"/>
        <v>0</v>
      </c>
    </row>
    <row r="11" spans="1:18" x14ac:dyDescent="0.25">
      <c r="A11" t="s">
        <v>55</v>
      </c>
      <c r="B11" t="s">
        <v>57</v>
      </c>
      <c r="C11">
        <v>6.2E-2</v>
      </c>
      <c r="E11" s="1">
        <f t="shared" si="1"/>
        <v>4.8112000000000002E-2</v>
      </c>
      <c r="F11" s="1">
        <f t="shared" si="0"/>
        <v>0</v>
      </c>
      <c r="G11" s="1">
        <f t="shared" si="0"/>
        <v>3.7334912000000005E-2</v>
      </c>
      <c r="H11" s="1">
        <f t="shared" si="0"/>
        <v>0</v>
      </c>
      <c r="I11" s="1">
        <f t="shared" si="0"/>
        <v>2.8971891712000004E-2</v>
      </c>
      <c r="J11" s="1">
        <f t="shared" si="0"/>
        <v>0</v>
      </c>
      <c r="K11" s="1">
        <f t="shared" si="0"/>
        <v>2.2482187968512004E-2</v>
      </c>
      <c r="L11" s="1">
        <f t="shared" si="0"/>
        <v>0</v>
      </c>
      <c r="M11" s="1">
        <f t="shared" si="0"/>
        <v>1.7446177863565317E-2</v>
      </c>
      <c r="N11" s="1">
        <f t="shared" si="0"/>
        <v>0</v>
      </c>
      <c r="O11" s="1">
        <f t="shared" si="0"/>
        <v>1.3538234022126686E-2</v>
      </c>
      <c r="P11" s="1">
        <f t="shared" si="0"/>
        <v>0</v>
      </c>
      <c r="Q11" s="1">
        <f t="shared" si="0"/>
        <v>1.0505669601170308E-2</v>
      </c>
      <c r="R11" s="1">
        <f t="shared" si="0"/>
        <v>0</v>
      </c>
    </row>
    <row r="12" spans="1:18" x14ac:dyDescent="0.25">
      <c r="A12" t="s">
        <v>56</v>
      </c>
      <c r="B12" t="s">
        <v>57</v>
      </c>
      <c r="C12">
        <v>2.1000000000000001E-2</v>
      </c>
      <c r="E12" s="1">
        <f t="shared" si="1"/>
        <v>1.6296000000000001E-2</v>
      </c>
      <c r="F12" s="1">
        <f t="shared" si="0"/>
        <v>0</v>
      </c>
      <c r="G12" s="1">
        <f t="shared" si="0"/>
        <v>1.2645696000000001E-2</v>
      </c>
      <c r="H12" s="1">
        <f t="shared" si="0"/>
        <v>0</v>
      </c>
      <c r="I12" s="1">
        <f t="shared" si="0"/>
        <v>9.8130600960000015E-3</v>
      </c>
      <c r="J12" s="1">
        <f t="shared" si="0"/>
        <v>0</v>
      </c>
      <c r="K12" s="1">
        <f t="shared" si="0"/>
        <v>7.6149346344960012E-3</v>
      </c>
      <c r="L12" s="1">
        <f t="shared" si="0"/>
        <v>0</v>
      </c>
      <c r="M12" s="1">
        <f t="shared" si="0"/>
        <v>5.909189276368897E-3</v>
      </c>
      <c r="N12" s="1">
        <f t="shared" si="0"/>
        <v>0</v>
      </c>
      <c r="O12" s="1">
        <f t="shared" si="0"/>
        <v>4.5855308784622639E-3</v>
      </c>
      <c r="P12" s="1">
        <f t="shared" si="0"/>
        <v>0</v>
      </c>
      <c r="Q12" s="1">
        <f t="shared" si="0"/>
        <v>3.5583719616867166E-3</v>
      </c>
      <c r="R12" s="1">
        <f t="shared" si="0"/>
        <v>0</v>
      </c>
    </row>
    <row r="13" spans="1:18" x14ac:dyDescent="0.25">
      <c r="A13" t="s">
        <v>58</v>
      </c>
      <c r="B13" t="s">
        <v>57</v>
      </c>
      <c r="C13">
        <v>6</v>
      </c>
      <c r="E13" s="1">
        <f t="shared" si="1"/>
        <v>4.6560000000000006</v>
      </c>
      <c r="F13" s="1">
        <f t="shared" si="0"/>
        <v>0</v>
      </c>
      <c r="G13" s="1">
        <f t="shared" si="0"/>
        <v>3.6130560000000007</v>
      </c>
      <c r="H13" s="1">
        <f t="shared" si="0"/>
        <v>0</v>
      </c>
      <c r="I13" s="1">
        <f t="shared" si="0"/>
        <v>2.8037314560000008</v>
      </c>
      <c r="J13" s="1">
        <f t="shared" si="0"/>
        <v>0</v>
      </c>
      <c r="K13" s="1">
        <f t="shared" si="0"/>
        <v>2.1756956098560005</v>
      </c>
      <c r="L13" s="1">
        <f t="shared" si="0"/>
        <v>0</v>
      </c>
      <c r="M13" s="1">
        <f t="shared" si="0"/>
        <v>1.6883397932482564</v>
      </c>
      <c r="N13" s="1">
        <f t="shared" si="0"/>
        <v>0</v>
      </c>
      <c r="O13" s="1">
        <f t="shared" si="0"/>
        <v>1.3101516795606472</v>
      </c>
      <c r="P13" s="1">
        <f t="shared" si="0"/>
        <v>0</v>
      </c>
      <c r="Q13" s="1">
        <f t="shared" si="0"/>
        <v>1.0166777033390622</v>
      </c>
      <c r="R13" s="1">
        <f t="shared" si="0"/>
        <v>0</v>
      </c>
    </row>
    <row r="14" spans="1:18" x14ac:dyDescent="0.25">
      <c r="A14" t="s">
        <v>59</v>
      </c>
      <c r="B14" t="s">
        <v>57</v>
      </c>
      <c r="C14">
        <v>2</v>
      </c>
      <c r="E14" s="1">
        <f t="shared" si="1"/>
        <v>1.552</v>
      </c>
      <c r="F14" s="1">
        <f t="shared" si="0"/>
        <v>0</v>
      </c>
      <c r="G14" s="1">
        <f t="shared" si="0"/>
        <v>1.2043520000000001</v>
      </c>
      <c r="H14" s="1">
        <f t="shared" si="0"/>
        <v>0</v>
      </c>
      <c r="I14" s="1">
        <f t="shared" si="0"/>
        <v>0.93457715200000013</v>
      </c>
      <c r="J14" s="1">
        <f t="shared" si="0"/>
        <v>0</v>
      </c>
      <c r="K14" s="1">
        <f t="shared" si="0"/>
        <v>0.72523186995200017</v>
      </c>
      <c r="L14" s="1">
        <f t="shared" si="0"/>
        <v>0</v>
      </c>
      <c r="M14" s="1">
        <f t="shared" si="0"/>
        <v>0.56277993108275215</v>
      </c>
      <c r="N14" s="1">
        <f t="shared" si="0"/>
        <v>0</v>
      </c>
      <c r="O14" s="1">
        <f t="shared" si="0"/>
        <v>0.43671722652021566</v>
      </c>
      <c r="P14" s="1">
        <f t="shared" si="0"/>
        <v>0</v>
      </c>
      <c r="Q14" s="1">
        <f t="shared" si="0"/>
        <v>0.33889256777968735</v>
      </c>
      <c r="R14" s="1">
        <f t="shared" si="0"/>
        <v>0</v>
      </c>
    </row>
    <row r="20" spans="7:10" x14ac:dyDescent="0.25">
      <c r="G20" s="1">
        <v>5.8999999999999997E-2</v>
      </c>
      <c r="I20" s="1">
        <f>$G$20/C1</f>
        <v>9.5161290322580638E-2</v>
      </c>
      <c r="J20" s="1">
        <f>$G$20*C1</f>
        <v>3.6579999999999994E-2</v>
      </c>
    </row>
    <row r="21" spans="7:10" x14ac:dyDescent="0.25">
      <c r="I21" s="1">
        <f t="shared" ref="I21:I33" si="2">$G$20/C2</f>
        <v>9.8333333333333328E-2</v>
      </c>
      <c r="J21" s="1">
        <f t="shared" ref="J21:J33" si="3">$G$20*C2</f>
        <v>3.5399999999999994E-2</v>
      </c>
    </row>
    <row r="22" spans="7:10" x14ac:dyDescent="0.25">
      <c r="I22" s="1">
        <f t="shared" si="2"/>
        <v>0.15526315789473683</v>
      </c>
      <c r="J22" s="1">
        <f t="shared" si="3"/>
        <v>2.2419999999999999E-2</v>
      </c>
    </row>
    <row r="23" spans="7:10" x14ac:dyDescent="0.25">
      <c r="I23" s="1">
        <f t="shared" si="2"/>
        <v>0.14749999999999999</v>
      </c>
      <c r="J23" s="1">
        <f t="shared" si="3"/>
        <v>2.3599999999999999E-2</v>
      </c>
    </row>
    <row r="24" spans="7:10" x14ac:dyDescent="0.25">
      <c r="I24" s="1">
        <f t="shared" si="2"/>
        <v>7.603092783505154E-2</v>
      </c>
      <c r="J24" s="1">
        <f t="shared" si="3"/>
        <v>4.5783999999999998E-2</v>
      </c>
    </row>
    <row r="25" spans="7:10" x14ac:dyDescent="0.25">
      <c r="I25" s="1">
        <f t="shared" si="2"/>
        <v>8.0163043478260865E-2</v>
      </c>
      <c r="J25" s="1">
        <f t="shared" si="3"/>
        <v>4.3423999999999997E-2</v>
      </c>
    </row>
    <row r="26" spans="7:10" x14ac:dyDescent="0.25">
      <c r="I26" s="1">
        <f t="shared" si="2"/>
        <v>0.26339285714285715</v>
      </c>
      <c r="J26" s="1">
        <f t="shared" si="3"/>
        <v>1.3215999999999999E-2</v>
      </c>
    </row>
    <row r="27" spans="7:10" x14ac:dyDescent="0.25">
      <c r="I27" s="1">
        <f t="shared" si="2"/>
        <v>7.603092783505154E-2</v>
      </c>
      <c r="J27" s="1">
        <f t="shared" si="3"/>
        <v>4.5783999999999998E-2</v>
      </c>
    </row>
    <row r="28" spans="7:10" x14ac:dyDescent="0.25">
      <c r="I28" s="1">
        <f t="shared" si="2"/>
        <v>0.26457399103139012</v>
      </c>
      <c r="J28" s="1">
        <f t="shared" si="3"/>
        <v>1.3157E-2</v>
      </c>
    </row>
    <row r="29" spans="7:10" x14ac:dyDescent="0.25">
      <c r="I29" s="1">
        <f t="shared" si="2"/>
        <v>0.46093749999999994</v>
      </c>
      <c r="J29" s="1">
        <f t="shared" si="3"/>
        <v>7.5519999999999997E-3</v>
      </c>
    </row>
    <row r="30" spans="7:10" x14ac:dyDescent="0.25">
      <c r="I30" s="1">
        <f t="shared" si="2"/>
        <v>0.95161290322580638</v>
      </c>
      <c r="J30" s="1">
        <f t="shared" si="3"/>
        <v>3.6579999999999998E-3</v>
      </c>
    </row>
    <row r="31" spans="7:10" x14ac:dyDescent="0.25">
      <c r="I31" s="1">
        <f t="shared" si="2"/>
        <v>2.8095238095238093</v>
      </c>
      <c r="J31" s="1">
        <f t="shared" si="3"/>
        <v>1.2390000000000001E-3</v>
      </c>
    </row>
    <row r="32" spans="7:10" x14ac:dyDescent="0.25">
      <c r="I32" s="1">
        <f t="shared" si="2"/>
        <v>9.8333333333333328E-3</v>
      </c>
      <c r="J32" s="1">
        <f t="shared" si="3"/>
        <v>0.35399999999999998</v>
      </c>
    </row>
    <row r="33" spans="9:10" x14ac:dyDescent="0.25">
      <c r="I33" s="1">
        <f t="shared" si="2"/>
        <v>2.9499999999999998E-2</v>
      </c>
      <c r="J33" s="1">
        <f t="shared" si="3"/>
        <v>0.11799999999999999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13CA-D0B6-4CE4-8EC5-C496228286B3}">
  <dimension ref="A1:N14"/>
  <sheetViews>
    <sheetView workbookViewId="0">
      <selection activeCell="H8" sqref="H8"/>
    </sheetView>
  </sheetViews>
  <sheetFormatPr defaultRowHeight="15" x14ac:dyDescent="0.25"/>
  <sheetData>
    <row r="1" spans="1:14" x14ac:dyDescent="0.25">
      <c r="A1" s="1">
        <v>0.372</v>
      </c>
      <c r="B1" s="1">
        <v>0</v>
      </c>
      <c r="C1" s="1">
        <v>0.22319999999999998</v>
      </c>
      <c r="D1" s="1">
        <v>0</v>
      </c>
      <c r="E1" s="1">
        <v>0.13391999999999998</v>
      </c>
      <c r="F1" s="1">
        <v>0</v>
      </c>
      <c r="G1" s="1">
        <v>8.0351999999999993E-2</v>
      </c>
      <c r="H1" s="1">
        <v>0</v>
      </c>
      <c r="I1" s="1">
        <v>4.8211199999999996E-2</v>
      </c>
      <c r="J1" s="1">
        <v>0</v>
      </c>
      <c r="K1" s="1">
        <v>2.8926719999999996E-2</v>
      </c>
      <c r="L1" s="1">
        <v>0</v>
      </c>
      <c r="M1" s="1">
        <v>1.7356031999999997E-2</v>
      </c>
      <c r="N1" s="1">
        <v>0</v>
      </c>
    </row>
    <row r="2" spans="1:14" x14ac:dyDescent="0.25">
      <c r="A2" s="1">
        <v>0.36</v>
      </c>
      <c r="B2" s="1">
        <v>0</v>
      </c>
      <c r="C2" s="1">
        <v>0.216</v>
      </c>
      <c r="D2" s="1">
        <v>0</v>
      </c>
      <c r="E2" s="1">
        <v>0.12959999999999999</v>
      </c>
      <c r="F2" s="1">
        <v>0</v>
      </c>
      <c r="G2" s="1">
        <v>7.7759999999999996E-2</v>
      </c>
      <c r="H2" s="1">
        <v>0</v>
      </c>
      <c r="I2" s="1">
        <v>4.6655999999999996E-2</v>
      </c>
      <c r="J2" s="1">
        <v>0</v>
      </c>
      <c r="K2" s="1">
        <v>2.7993599999999997E-2</v>
      </c>
      <c r="L2" s="1">
        <v>0</v>
      </c>
      <c r="M2" s="1">
        <v>1.6796159999999997E-2</v>
      </c>
      <c r="N2" s="1">
        <v>0</v>
      </c>
    </row>
    <row r="3" spans="1:14" x14ac:dyDescent="0.25">
      <c r="A3" s="1">
        <v>0.22799999999999998</v>
      </c>
      <c r="B3" s="1">
        <v>0</v>
      </c>
      <c r="C3" s="1">
        <v>0.13679999999999998</v>
      </c>
      <c r="D3" s="1">
        <v>0</v>
      </c>
      <c r="E3" s="1">
        <v>8.2079999999999986E-2</v>
      </c>
      <c r="F3" s="1">
        <v>0</v>
      </c>
      <c r="G3" s="1">
        <v>4.9247999999999993E-2</v>
      </c>
      <c r="H3" s="1">
        <v>0</v>
      </c>
      <c r="I3" s="1">
        <v>2.9548799999999993E-2</v>
      </c>
      <c r="J3" s="1">
        <v>0</v>
      </c>
      <c r="K3" s="1">
        <v>1.7729279999999997E-2</v>
      </c>
      <c r="L3" s="1">
        <v>0</v>
      </c>
      <c r="M3" s="1">
        <v>1.0637567999999998E-2</v>
      </c>
      <c r="N3" s="1">
        <v>0</v>
      </c>
    </row>
    <row r="4" spans="1:14" x14ac:dyDescent="0.25">
      <c r="A4" s="1">
        <v>0.24</v>
      </c>
      <c r="B4" s="1">
        <v>0</v>
      </c>
      <c r="C4" s="1">
        <v>0.14399999999999999</v>
      </c>
      <c r="D4" s="1">
        <v>0</v>
      </c>
      <c r="E4" s="1">
        <v>8.6399999999999991E-2</v>
      </c>
      <c r="F4" s="1">
        <v>0</v>
      </c>
      <c r="G4" s="1">
        <v>5.183999999999999E-2</v>
      </c>
      <c r="H4" s="1">
        <v>0</v>
      </c>
      <c r="I4" s="1">
        <v>3.1103999999999993E-2</v>
      </c>
      <c r="J4" s="1">
        <v>0</v>
      </c>
      <c r="K4" s="1">
        <v>1.8662399999999996E-2</v>
      </c>
      <c r="L4" s="1">
        <v>0</v>
      </c>
      <c r="M4" s="1">
        <v>1.1197439999999998E-2</v>
      </c>
      <c r="N4" s="1">
        <v>0</v>
      </c>
    </row>
    <row r="5" spans="1:14" x14ac:dyDescent="0.25">
      <c r="A5" s="1">
        <v>0.46560000000000001</v>
      </c>
      <c r="B5" s="1">
        <v>0</v>
      </c>
      <c r="C5" s="1">
        <v>0.27936</v>
      </c>
      <c r="D5" s="1">
        <v>0</v>
      </c>
      <c r="E5" s="1">
        <v>0.16761599999999999</v>
      </c>
      <c r="F5" s="1">
        <v>0</v>
      </c>
      <c r="G5" s="1">
        <v>0.1005696</v>
      </c>
      <c r="H5" s="1">
        <v>0</v>
      </c>
      <c r="I5" s="1">
        <v>6.0341759999999994E-2</v>
      </c>
      <c r="J5" s="1">
        <v>0</v>
      </c>
      <c r="K5" s="1">
        <v>3.6205055999999992E-2</v>
      </c>
      <c r="L5" s="1">
        <v>0</v>
      </c>
      <c r="M5" s="1">
        <v>2.1723033599999993E-2</v>
      </c>
      <c r="N5" s="1">
        <v>0</v>
      </c>
    </row>
    <row r="6" spans="1:14" x14ac:dyDescent="0.25">
      <c r="A6" s="1">
        <v>0.44159999999999999</v>
      </c>
      <c r="B6" s="1">
        <v>0</v>
      </c>
      <c r="C6" s="1">
        <v>0.26495999999999997</v>
      </c>
      <c r="D6" s="1">
        <v>0</v>
      </c>
      <c r="E6" s="1">
        <v>0.15897599999999998</v>
      </c>
      <c r="F6" s="1">
        <v>0</v>
      </c>
      <c r="G6" s="1">
        <v>9.5385599999999987E-2</v>
      </c>
      <c r="H6" s="1">
        <v>0</v>
      </c>
      <c r="I6" s="1">
        <v>5.7231359999999988E-2</v>
      </c>
      <c r="J6" s="1">
        <v>0</v>
      </c>
      <c r="K6" s="1">
        <v>3.4338815999999994E-2</v>
      </c>
      <c r="L6" s="1">
        <v>0</v>
      </c>
      <c r="M6" s="1">
        <v>2.0603289599999994E-2</v>
      </c>
      <c r="N6" s="1">
        <v>0</v>
      </c>
    </row>
    <row r="7" spans="1:14" x14ac:dyDescent="0.25">
      <c r="A7" s="1">
        <v>0.13439999999999999</v>
      </c>
      <c r="B7" s="1">
        <v>0</v>
      </c>
      <c r="C7" s="1">
        <v>8.0639999999999989E-2</v>
      </c>
      <c r="D7" s="1">
        <v>0</v>
      </c>
      <c r="E7" s="1">
        <v>4.838399999999999E-2</v>
      </c>
      <c r="F7" s="1">
        <v>0</v>
      </c>
      <c r="G7" s="1">
        <v>2.9030399999999991E-2</v>
      </c>
      <c r="H7" s="1">
        <v>0</v>
      </c>
      <c r="I7" s="1">
        <v>1.7418239999999995E-2</v>
      </c>
      <c r="J7" s="1">
        <v>0</v>
      </c>
      <c r="K7" s="1">
        <v>1.0450943999999997E-2</v>
      </c>
      <c r="L7" s="1">
        <v>0</v>
      </c>
      <c r="M7" s="1">
        <v>6.2705663999999975E-3</v>
      </c>
      <c r="N7" s="1">
        <v>0</v>
      </c>
    </row>
    <row r="8" spans="1:14" x14ac:dyDescent="0.25">
      <c r="A8" s="1">
        <v>0.46560000000000001</v>
      </c>
      <c r="B8" s="1">
        <v>0</v>
      </c>
      <c r="C8" s="1">
        <v>0.27936</v>
      </c>
      <c r="D8" s="1">
        <v>0</v>
      </c>
      <c r="E8" s="1">
        <v>0.16761599999999999</v>
      </c>
      <c r="F8" s="1">
        <v>0</v>
      </c>
      <c r="G8" s="1">
        <v>0.1005696</v>
      </c>
      <c r="H8" s="1">
        <v>0</v>
      </c>
      <c r="I8" s="1">
        <v>6.0341759999999994E-2</v>
      </c>
      <c r="J8" s="1">
        <v>0</v>
      </c>
      <c r="K8" s="1">
        <v>3.6205055999999992E-2</v>
      </c>
      <c r="L8" s="1">
        <v>0</v>
      </c>
      <c r="M8" s="1">
        <v>2.1723033599999993E-2</v>
      </c>
      <c r="N8" s="1">
        <v>0</v>
      </c>
    </row>
    <row r="9" spans="1:14" x14ac:dyDescent="0.25">
      <c r="A9" s="1">
        <v>0.1338</v>
      </c>
      <c r="B9" s="1">
        <v>0</v>
      </c>
      <c r="C9" s="1">
        <v>8.0280000000000004E-2</v>
      </c>
      <c r="D9" s="1">
        <v>0</v>
      </c>
      <c r="E9" s="1">
        <v>4.8168000000000002E-2</v>
      </c>
      <c r="F9" s="1">
        <v>0</v>
      </c>
      <c r="G9" s="1">
        <v>2.8900800000000001E-2</v>
      </c>
      <c r="H9" s="1">
        <v>0</v>
      </c>
      <c r="I9" s="1">
        <v>1.7340479999999998E-2</v>
      </c>
      <c r="J9" s="1">
        <v>0</v>
      </c>
      <c r="K9" s="1">
        <v>1.0404287999999999E-2</v>
      </c>
      <c r="L9" s="1">
        <v>0</v>
      </c>
      <c r="M9" s="1">
        <v>6.2425727999999995E-3</v>
      </c>
      <c r="N9" s="1">
        <v>0</v>
      </c>
    </row>
    <row r="10" spans="1:14" x14ac:dyDescent="0.25">
      <c r="A10" s="1">
        <v>7.6799999999999993E-2</v>
      </c>
      <c r="B10" s="1">
        <v>0</v>
      </c>
      <c r="C10" s="1">
        <v>4.6079999999999996E-2</v>
      </c>
      <c r="D10" s="1">
        <v>0</v>
      </c>
      <c r="E10" s="1">
        <v>2.7647999999999995E-2</v>
      </c>
      <c r="F10" s="1">
        <v>0</v>
      </c>
      <c r="G10" s="1">
        <v>1.6588799999999997E-2</v>
      </c>
      <c r="H10" s="1">
        <v>0</v>
      </c>
      <c r="I10" s="1">
        <v>9.9532799999999984E-3</v>
      </c>
      <c r="J10" s="1">
        <v>0</v>
      </c>
      <c r="K10" s="1">
        <v>5.9719679999999985E-3</v>
      </c>
      <c r="L10" s="1">
        <v>0</v>
      </c>
      <c r="M10" s="1">
        <v>3.583180799999999E-3</v>
      </c>
      <c r="N10" s="1">
        <v>0</v>
      </c>
    </row>
    <row r="11" spans="1:14" x14ac:dyDescent="0.25">
      <c r="A11" s="1">
        <v>3.7199999999999997E-2</v>
      </c>
      <c r="B11" s="1">
        <v>0</v>
      </c>
      <c r="C11" s="1">
        <v>2.2319999999999996E-2</v>
      </c>
      <c r="D11" s="1">
        <v>0</v>
      </c>
      <c r="E11" s="1">
        <v>1.3391999999999998E-2</v>
      </c>
      <c r="F11" s="1">
        <v>0</v>
      </c>
      <c r="G11" s="1">
        <v>8.0351999999999976E-3</v>
      </c>
      <c r="H11" s="1">
        <v>0</v>
      </c>
      <c r="I11" s="1">
        <v>4.8211199999999982E-3</v>
      </c>
      <c r="J11" s="1">
        <v>0</v>
      </c>
      <c r="K11" s="1">
        <v>2.8926719999999989E-3</v>
      </c>
      <c r="L11" s="1">
        <v>0</v>
      </c>
      <c r="M11" s="1">
        <v>1.7356031999999993E-3</v>
      </c>
      <c r="N11" s="1">
        <v>0</v>
      </c>
    </row>
    <row r="12" spans="1:14" x14ac:dyDescent="0.25">
      <c r="A12" s="1">
        <v>1.26E-2</v>
      </c>
      <c r="B12" s="1">
        <v>0</v>
      </c>
      <c r="C12" s="1">
        <v>7.5599999999999999E-3</v>
      </c>
      <c r="D12" s="1">
        <v>0</v>
      </c>
      <c r="E12" s="1">
        <v>4.5360000000000001E-3</v>
      </c>
      <c r="F12" s="1">
        <v>0</v>
      </c>
      <c r="G12" s="1">
        <v>2.7215999999999998E-3</v>
      </c>
      <c r="H12" s="1">
        <v>0</v>
      </c>
      <c r="I12" s="1">
        <v>1.6329599999999999E-3</v>
      </c>
      <c r="J12" s="1">
        <v>0</v>
      </c>
      <c r="K12" s="1">
        <v>9.7977599999999991E-4</v>
      </c>
      <c r="L12" s="1">
        <v>0</v>
      </c>
      <c r="M12" s="1">
        <v>5.878655999999999E-4</v>
      </c>
      <c r="N12" s="1">
        <v>0</v>
      </c>
    </row>
    <row r="13" spans="1:14" x14ac:dyDescent="0.25">
      <c r="A13" s="1">
        <v>3.5999999999999996</v>
      </c>
      <c r="B13" s="1">
        <v>0</v>
      </c>
      <c r="C13" s="1">
        <v>2.1599999999999997</v>
      </c>
      <c r="D13" s="1">
        <v>0</v>
      </c>
      <c r="E13" s="1">
        <v>1.2959999999999998</v>
      </c>
      <c r="F13" s="1">
        <v>0</v>
      </c>
      <c r="G13" s="1">
        <v>0.77759999999999985</v>
      </c>
      <c r="H13" s="1">
        <v>0</v>
      </c>
      <c r="I13" s="1">
        <v>0.46655999999999986</v>
      </c>
      <c r="J13" s="1">
        <v>0</v>
      </c>
      <c r="K13" s="1">
        <v>0.27993599999999991</v>
      </c>
      <c r="L13" s="1">
        <v>0</v>
      </c>
      <c r="M13" s="1">
        <v>0.16796159999999993</v>
      </c>
      <c r="N13" s="1">
        <v>0</v>
      </c>
    </row>
    <row r="14" spans="1:14" x14ac:dyDescent="0.25">
      <c r="A14" s="1">
        <v>1.2</v>
      </c>
      <c r="B14" s="1">
        <v>0</v>
      </c>
      <c r="C14" s="1">
        <v>0.72</v>
      </c>
      <c r="D14" s="1">
        <v>0</v>
      </c>
      <c r="E14" s="1">
        <v>0.432</v>
      </c>
      <c r="F14" s="1">
        <v>0</v>
      </c>
      <c r="G14" s="1">
        <v>0.25919999999999999</v>
      </c>
      <c r="H14" s="1">
        <v>0</v>
      </c>
      <c r="I14" s="1">
        <v>0.15551999999999999</v>
      </c>
      <c r="J14" s="1">
        <v>0</v>
      </c>
      <c r="K14" s="1">
        <v>9.3311999999999992E-2</v>
      </c>
      <c r="L14" s="1">
        <v>0</v>
      </c>
      <c r="M14" s="1">
        <v>5.5987199999999994E-2</v>
      </c>
      <c r="N1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List1</vt:lpstr>
      <vt:lpstr>List2</vt:lpstr>
      <vt:lpstr>Sheet4</vt:lpstr>
      <vt:lpstr>List3</vt:lpstr>
      <vt:lpstr>Sheet1</vt:lpstr>
      <vt:lpstr>Sheet2</vt:lpstr>
      <vt:lpstr>Sheet3</vt:lpstr>
      <vt:lpstr>PA</vt:lpstr>
      <vt:lpstr>PB</vt:lpstr>
      <vt:lpstr>QA</vt:lpstr>
      <vt:lpstr>QB</vt:lpstr>
      <vt:lpstr>REZA</vt:lpstr>
      <vt:lpstr>REZB</vt:lpstr>
      <vt:lpstr>WinGameA</vt:lpstr>
      <vt:lpstr>WinGameAServe</vt:lpstr>
      <vt:lpstr>WinGameB</vt:lpstr>
      <vt:lpstr>WinGameBServe</vt:lpstr>
    </vt:vector>
  </TitlesOfParts>
  <Company>PBZ d.d.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Stanko Horvat</dc:creator>
  <cp:lastModifiedBy>Stanko Horvat</cp:lastModifiedBy>
  <dcterms:created xsi:type="dcterms:W3CDTF">2016-08-30T12:15:12Z</dcterms:created>
  <dcterms:modified xsi:type="dcterms:W3CDTF">2023-10-22T15:01:53Z</dcterms:modified>
</cp:coreProperties>
</file>